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nlock_2023\ML_KKU\"/>
    </mc:Choice>
  </mc:AlternateContent>
  <xr:revisionPtr revIDLastSave="0" documentId="13_ncr:1_{EEBCC180-DFA4-4654-B3E7-1A5D824D2B71}" xr6:coauthVersionLast="47" xr6:coauthVersionMax="47" xr10:uidLastSave="{00000000-0000-0000-0000-000000000000}"/>
  <bookViews>
    <workbookView xWindow="-108" yWindow="-108" windowWidth="23256" windowHeight="12456" tabRatio="680" firstSheet="2" activeTab="2" xr2:uid="{00000000-000D-0000-FFFF-FFFF00000000}"/>
  </bookViews>
  <sheets>
    <sheet name="สรุปแยกประเภท" sheetId="7" state="hidden" r:id="rId1"/>
    <sheet name="Sheet2" sheetId="9" state="hidden" r:id="rId2"/>
    <sheet name="dataset" sheetId="22" r:id="rId3"/>
    <sheet name="data_dict" sheetId="24" r:id="rId4"/>
    <sheet name="Sheet5" sheetId="14" state="hidden" r:id="rId5"/>
    <sheet name="ตามงาน" sheetId="2" state="hidden" r:id="rId6"/>
    <sheet name="Sheet4" sheetId="17" state="hidden" r:id="rId7"/>
  </sheets>
  <externalReferences>
    <externalReference r:id="rId8"/>
    <externalReference r:id="rId9"/>
    <externalReference r:id="rId10"/>
  </externalReferences>
  <definedNames>
    <definedName name="_xlnm._FilterDatabase" localSheetId="2" hidden="1">dataset!$A$1:$P$422</definedName>
    <definedName name="_xlnm.Print_Area" localSheetId="2">dataset!$C$1:$P$422</definedName>
    <definedName name="_xlnm.Print_Titles" localSheetId="2">dataset!$C:$F,dataset!$1:$1</definedName>
  </definedNames>
  <calcPr calcId="191029"/>
  <pivotCaches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4" l="1"/>
  <c r="R13" i="22"/>
  <c r="R25" i="22"/>
  <c r="R37" i="22"/>
  <c r="R49" i="22"/>
  <c r="R61" i="22"/>
  <c r="R73" i="22"/>
  <c r="R85" i="22"/>
  <c r="R97" i="22"/>
  <c r="R109" i="22"/>
  <c r="R121" i="22"/>
  <c r="R133" i="22"/>
  <c r="R145" i="22"/>
  <c r="R157" i="22"/>
  <c r="R169" i="22"/>
  <c r="R181" i="22"/>
  <c r="R193" i="22"/>
  <c r="R205" i="22"/>
  <c r="R217" i="22"/>
  <c r="R229" i="22"/>
  <c r="R241" i="22"/>
  <c r="R253" i="22"/>
  <c r="R265" i="22"/>
  <c r="R277" i="22"/>
  <c r="R289" i="22"/>
  <c r="R301" i="22"/>
  <c r="R313" i="22"/>
  <c r="R325" i="22"/>
  <c r="R337" i="22"/>
  <c r="R349" i="22"/>
  <c r="R361" i="22"/>
  <c r="R373" i="22"/>
  <c r="R385" i="22"/>
  <c r="R397" i="22"/>
  <c r="R409" i="22"/>
  <c r="R421" i="22"/>
  <c r="R3" i="22"/>
  <c r="R4" i="22"/>
  <c r="R5" i="22"/>
  <c r="R6" i="22"/>
  <c r="R7" i="22"/>
  <c r="R8" i="22"/>
  <c r="R9" i="22"/>
  <c r="R10" i="22"/>
  <c r="R11" i="22"/>
  <c r="R12" i="22"/>
  <c r="R14" i="22"/>
  <c r="R15" i="22"/>
  <c r="R16" i="22"/>
  <c r="R17" i="22"/>
  <c r="R18" i="22"/>
  <c r="R19" i="22"/>
  <c r="R20" i="22"/>
  <c r="R21" i="22"/>
  <c r="R22" i="22"/>
  <c r="R23" i="22"/>
  <c r="R24" i="22"/>
  <c r="R26" i="22"/>
  <c r="R27" i="22"/>
  <c r="R28" i="22"/>
  <c r="R29" i="22"/>
  <c r="R30" i="22"/>
  <c r="R31" i="22"/>
  <c r="R32" i="22"/>
  <c r="R33" i="22"/>
  <c r="R34" i="22"/>
  <c r="R35" i="22"/>
  <c r="R36" i="22"/>
  <c r="R38" i="22"/>
  <c r="R39" i="22"/>
  <c r="R40" i="22"/>
  <c r="R41" i="22"/>
  <c r="R42" i="22"/>
  <c r="R43" i="22"/>
  <c r="R44" i="22"/>
  <c r="R45" i="22"/>
  <c r="R46" i="22"/>
  <c r="R47" i="22"/>
  <c r="R48" i="22"/>
  <c r="R50" i="22"/>
  <c r="R51" i="22"/>
  <c r="R52" i="22"/>
  <c r="R53" i="22"/>
  <c r="R54" i="22"/>
  <c r="R55" i="22"/>
  <c r="R56" i="22"/>
  <c r="R57" i="22"/>
  <c r="R58" i="22"/>
  <c r="R59" i="22"/>
  <c r="R60" i="22"/>
  <c r="R62" i="22"/>
  <c r="R63" i="22"/>
  <c r="R64" i="22"/>
  <c r="R65" i="22"/>
  <c r="R66" i="22"/>
  <c r="R67" i="22"/>
  <c r="R68" i="22"/>
  <c r="R69" i="22"/>
  <c r="R70" i="22"/>
  <c r="R71" i="22"/>
  <c r="R72" i="22"/>
  <c r="R74" i="22"/>
  <c r="R75" i="22"/>
  <c r="R76" i="22"/>
  <c r="R77" i="22"/>
  <c r="R78" i="22"/>
  <c r="R79" i="22"/>
  <c r="R80" i="22"/>
  <c r="R81" i="22"/>
  <c r="R82" i="22"/>
  <c r="R83" i="22"/>
  <c r="R84" i="22"/>
  <c r="R86" i="22"/>
  <c r="R87" i="22"/>
  <c r="R88" i="22"/>
  <c r="R89" i="22"/>
  <c r="R90" i="22"/>
  <c r="R91" i="22"/>
  <c r="R92" i="22"/>
  <c r="R93" i="22"/>
  <c r="R94" i="22"/>
  <c r="R95" i="22"/>
  <c r="R96" i="22"/>
  <c r="R98" i="22"/>
  <c r="R99" i="22"/>
  <c r="R100" i="22"/>
  <c r="R101" i="22"/>
  <c r="R102" i="22"/>
  <c r="R103" i="22"/>
  <c r="R104" i="22"/>
  <c r="R105" i="22"/>
  <c r="R106" i="22"/>
  <c r="R107" i="22"/>
  <c r="R108" i="22"/>
  <c r="R110" i="22"/>
  <c r="R111" i="22"/>
  <c r="R112" i="22"/>
  <c r="R113" i="22"/>
  <c r="R114" i="22"/>
  <c r="R115" i="22"/>
  <c r="R116" i="22"/>
  <c r="R117" i="22"/>
  <c r="R118" i="22"/>
  <c r="R119" i="22"/>
  <c r="R120" i="22"/>
  <c r="R122" i="22"/>
  <c r="R123" i="22"/>
  <c r="R124" i="22"/>
  <c r="R125" i="22"/>
  <c r="R126" i="22"/>
  <c r="R127" i="22"/>
  <c r="R128" i="22"/>
  <c r="R129" i="22"/>
  <c r="R130" i="22"/>
  <c r="R131" i="22"/>
  <c r="R132" i="22"/>
  <c r="R134" i="22"/>
  <c r="R135" i="22"/>
  <c r="R136" i="22"/>
  <c r="R137" i="22"/>
  <c r="R138" i="22"/>
  <c r="R139" i="22"/>
  <c r="R140" i="22"/>
  <c r="R141" i="22"/>
  <c r="R142" i="22"/>
  <c r="R143" i="22"/>
  <c r="R144" i="22"/>
  <c r="R146" i="22"/>
  <c r="R147" i="22"/>
  <c r="R148" i="22"/>
  <c r="R149" i="22"/>
  <c r="R150" i="22"/>
  <c r="R151" i="22"/>
  <c r="R152" i="22"/>
  <c r="R153" i="22"/>
  <c r="R154" i="22"/>
  <c r="R155" i="22"/>
  <c r="R156" i="22"/>
  <c r="R158" i="22"/>
  <c r="R159" i="22"/>
  <c r="R160" i="22"/>
  <c r="R161" i="22"/>
  <c r="R162" i="22"/>
  <c r="R163" i="22"/>
  <c r="R164" i="22"/>
  <c r="R165" i="22"/>
  <c r="R166" i="22"/>
  <c r="R167" i="22"/>
  <c r="R168" i="22"/>
  <c r="R170" i="22"/>
  <c r="R171" i="22"/>
  <c r="R172" i="22"/>
  <c r="R173" i="22"/>
  <c r="R174" i="22"/>
  <c r="R175" i="22"/>
  <c r="R176" i="22"/>
  <c r="R177" i="22"/>
  <c r="R178" i="22"/>
  <c r="R179" i="22"/>
  <c r="R180" i="22"/>
  <c r="R182" i="22"/>
  <c r="R183" i="22"/>
  <c r="R184" i="22"/>
  <c r="R185" i="22"/>
  <c r="R186" i="22"/>
  <c r="R187" i="22"/>
  <c r="R188" i="22"/>
  <c r="R189" i="22"/>
  <c r="R190" i="22"/>
  <c r="R191" i="22"/>
  <c r="R192" i="22"/>
  <c r="R194" i="22"/>
  <c r="R195" i="22"/>
  <c r="R196" i="22"/>
  <c r="R197" i="22"/>
  <c r="R198" i="22"/>
  <c r="R199" i="22"/>
  <c r="R200" i="22"/>
  <c r="R201" i="22"/>
  <c r="R202" i="22"/>
  <c r="R203" i="22"/>
  <c r="R204" i="22"/>
  <c r="R206" i="22"/>
  <c r="R207" i="22"/>
  <c r="R208" i="22"/>
  <c r="R209" i="22"/>
  <c r="R210" i="22"/>
  <c r="R211" i="22"/>
  <c r="R212" i="22"/>
  <c r="R213" i="22"/>
  <c r="R214" i="22"/>
  <c r="R215" i="22"/>
  <c r="R216" i="22"/>
  <c r="R218" i="22"/>
  <c r="R219" i="22"/>
  <c r="R220" i="22"/>
  <c r="R221" i="22"/>
  <c r="R222" i="22"/>
  <c r="R223" i="22"/>
  <c r="R224" i="22"/>
  <c r="R225" i="22"/>
  <c r="R226" i="22"/>
  <c r="R227" i="22"/>
  <c r="R228" i="22"/>
  <c r="R230" i="22"/>
  <c r="R231" i="22"/>
  <c r="R232" i="22"/>
  <c r="R233" i="22"/>
  <c r="R234" i="22"/>
  <c r="R235" i="22"/>
  <c r="R236" i="22"/>
  <c r="R237" i="22"/>
  <c r="R238" i="22"/>
  <c r="R239" i="22"/>
  <c r="R240" i="22"/>
  <c r="R242" i="22"/>
  <c r="R243" i="22"/>
  <c r="R244" i="22"/>
  <c r="R245" i="22"/>
  <c r="R246" i="22"/>
  <c r="R247" i="22"/>
  <c r="R248" i="22"/>
  <c r="R249" i="22"/>
  <c r="R250" i="22"/>
  <c r="R251" i="22"/>
  <c r="R252" i="22"/>
  <c r="R254" i="22"/>
  <c r="R255" i="22"/>
  <c r="R256" i="22"/>
  <c r="R257" i="22"/>
  <c r="R258" i="22"/>
  <c r="R259" i="22"/>
  <c r="R260" i="22"/>
  <c r="R261" i="22"/>
  <c r="R262" i="22"/>
  <c r="R263" i="22"/>
  <c r="R264" i="22"/>
  <c r="R266" i="22"/>
  <c r="R267" i="22"/>
  <c r="R268" i="22"/>
  <c r="R269" i="22"/>
  <c r="R270" i="22"/>
  <c r="R271" i="22"/>
  <c r="R272" i="22"/>
  <c r="R273" i="22"/>
  <c r="R274" i="22"/>
  <c r="R275" i="22"/>
  <c r="R276" i="22"/>
  <c r="R278" i="22"/>
  <c r="R279" i="22"/>
  <c r="R280" i="22"/>
  <c r="R281" i="22"/>
  <c r="R282" i="22"/>
  <c r="R283" i="22"/>
  <c r="R284" i="22"/>
  <c r="R285" i="22"/>
  <c r="R286" i="22"/>
  <c r="R287" i="22"/>
  <c r="R288" i="22"/>
  <c r="R290" i="22"/>
  <c r="R291" i="22"/>
  <c r="R292" i="22"/>
  <c r="R293" i="22"/>
  <c r="R294" i="22"/>
  <c r="R295" i="22"/>
  <c r="R296" i="22"/>
  <c r="R297" i="22"/>
  <c r="R298" i="22"/>
  <c r="R299" i="22"/>
  <c r="R300" i="22"/>
  <c r="R302" i="22"/>
  <c r="R303" i="22"/>
  <c r="R304" i="22"/>
  <c r="R305" i="22"/>
  <c r="R306" i="22"/>
  <c r="R307" i="22"/>
  <c r="R308" i="22"/>
  <c r="R309" i="22"/>
  <c r="R310" i="22"/>
  <c r="R311" i="22"/>
  <c r="R312" i="22"/>
  <c r="R314" i="22"/>
  <c r="R315" i="22"/>
  <c r="R316" i="22"/>
  <c r="R317" i="22"/>
  <c r="R318" i="22"/>
  <c r="R319" i="22"/>
  <c r="R320" i="22"/>
  <c r="R321" i="22"/>
  <c r="R322" i="22"/>
  <c r="R323" i="22"/>
  <c r="R324" i="22"/>
  <c r="R326" i="22"/>
  <c r="R327" i="22"/>
  <c r="R328" i="22"/>
  <c r="R329" i="22"/>
  <c r="R330" i="22"/>
  <c r="R331" i="22"/>
  <c r="R332" i="22"/>
  <c r="R333" i="22"/>
  <c r="R334" i="22"/>
  <c r="R335" i="22"/>
  <c r="R336" i="22"/>
  <c r="R338" i="22"/>
  <c r="R339" i="22"/>
  <c r="R340" i="22"/>
  <c r="R341" i="22"/>
  <c r="R342" i="22"/>
  <c r="R343" i="22"/>
  <c r="R344" i="22"/>
  <c r="R345" i="22"/>
  <c r="R346" i="22"/>
  <c r="R347" i="22"/>
  <c r="R348" i="22"/>
  <c r="R350" i="22"/>
  <c r="R351" i="22"/>
  <c r="R352" i="22"/>
  <c r="R353" i="22"/>
  <c r="R354" i="22"/>
  <c r="R355" i="22"/>
  <c r="R356" i="22"/>
  <c r="R357" i="22"/>
  <c r="R358" i="22"/>
  <c r="R359" i="22"/>
  <c r="R360" i="22"/>
  <c r="R362" i="22"/>
  <c r="R363" i="22"/>
  <c r="R364" i="22"/>
  <c r="R365" i="22"/>
  <c r="R366" i="22"/>
  <c r="R367" i="22"/>
  <c r="R368" i="22"/>
  <c r="R369" i="22"/>
  <c r="R370" i="22"/>
  <c r="R371" i="22"/>
  <c r="R372" i="22"/>
  <c r="R374" i="22"/>
  <c r="R375" i="22"/>
  <c r="R376" i="22"/>
  <c r="R377" i="22"/>
  <c r="R378" i="22"/>
  <c r="R379" i="22"/>
  <c r="R380" i="22"/>
  <c r="R381" i="22"/>
  <c r="R382" i="22"/>
  <c r="R383" i="22"/>
  <c r="R384" i="22"/>
  <c r="R386" i="22"/>
  <c r="R387" i="22"/>
  <c r="R388" i="22"/>
  <c r="R389" i="22"/>
  <c r="R390" i="22"/>
  <c r="R391" i="22"/>
  <c r="R392" i="22"/>
  <c r="R393" i="22"/>
  <c r="R394" i="22"/>
  <c r="R395" i="22"/>
  <c r="R396" i="22"/>
  <c r="R398" i="22"/>
  <c r="R399" i="22"/>
  <c r="R400" i="22"/>
  <c r="R401" i="22"/>
  <c r="R402" i="22"/>
  <c r="R403" i="22"/>
  <c r="R404" i="22"/>
  <c r="R405" i="22"/>
  <c r="R406" i="22"/>
  <c r="R407" i="22"/>
  <c r="R408" i="22"/>
  <c r="R410" i="22"/>
  <c r="R411" i="22"/>
  <c r="R412" i="22"/>
  <c r="R413" i="22"/>
  <c r="R414" i="22"/>
  <c r="R415" i="22"/>
  <c r="R416" i="22"/>
  <c r="R417" i="22"/>
  <c r="R418" i="22"/>
  <c r="R419" i="22"/>
  <c r="R420" i="22"/>
  <c r="R422" i="22"/>
  <c r="R2" i="22"/>
  <c r="F390" i="22" l="1"/>
  <c r="F389" i="22"/>
  <c r="L426" i="14" l="1"/>
  <c r="I426" i="14"/>
  <c r="V425" i="14"/>
  <c r="S425" i="14"/>
  <c r="Q425" i="14"/>
  <c r="O425" i="14"/>
  <c r="M425" i="14"/>
  <c r="J425" i="14"/>
  <c r="V424" i="14"/>
  <c r="S424" i="14"/>
  <c r="Q424" i="14"/>
  <c r="O424" i="14"/>
  <c r="M424" i="14"/>
  <c r="J424" i="14"/>
  <c r="V423" i="14"/>
  <c r="S423" i="14"/>
  <c r="Q423" i="14"/>
  <c r="O423" i="14"/>
  <c r="M423" i="14"/>
  <c r="J423" i="14"/>
  <c r="V422" i="14"/>
  <c r="S422" i="14"/>
  <c r="Q422" i="14"/>
  <c r="O422" i="14"/>
  <c r="M422" i="14"/>
  <c r="J422" i="14"/>
  <c r="V421" i="14"/>
  <c r="S421" i="14"/>
  <c r="Q421" i="14"/>
  <c r="O421" i="14"/>
  <c r="M421" i="14"/>
  <c r="J421" i="14"/>
  <c r="V420" i="14"/>
  <c r="S420" i="14"/>
  <c r="Q420" i="14"/>
  <c r="O420" i="14"/>
  <c r="M420" i="14"/>
  <c r="J420" i="14"/>
  <c r="V419" i="14"/>
  <c r="S419" i="14"/>
  <c r="Q419" i="14"/>
  <c r="O419" i="14"/>
  <c r="M419" i="14"/>
  <c r="J419" i="14"/>
  <c r="V418" i="14"/>
  <c r="S418" i="14"/>
  <c r="Q418" i="14"/>
  <c r="O418" i="14"/>
  <c r="M418" i="14"/>
  <c r="J418" i="14"/>
  <c r="V417" i="14"/>
  <c r="S417" i="14"/>
  <c r="Q417" i="14"/>
  <c r="O417" i="14"/>
  <c r="M417" i="14"/>
  <c r="J417" i="14"/>
  <c r="V416" i="14"/>
  <c r="S416" i="14"/>
  <c r="Q416" i="14"/>
  <c r="O416" i="14"/>
  <c r="M416" i="14"/>
  <c r="J416" i="14"/>
  <c r="V415" i="14"/>
  <c r="S415" i="14"/>
  <c r="Q415" i="14"/>
  <c r="O415" i="14"/>
  <c r="M415" i="14"/>
  <c r="J415" i="14"/>
  <c r="V414" i="14"/>
  <c r="S414" i="14"/>
  <c r="Q414" i="14"/>
  <c r="O414" i="14"/>
  <c r="M414" i="14"/>
  <c r="J414" i="14"/>
  <c r="V413" i="14"/>
  <c r="S413" i="14"/>
  <c r="Q413" i="14"/>
  <c r="O413" i="14"/>
  <c r="M413" i="14"/>
  <c r="J413" i="14"/>
  <c r="V412" i="14"/>
  <c r="S412" i="14"/>
  <c r="Q412" i="14"/>
  <c r="O412" i="14"/>
  <c r="M412" i="14"/>
  <c r="J412" i="14"/>
  <c r="V411" i="14"/>
  <c r="S411" i="14"/>
  <c r="Q411" i="14"/>
  <c r="O411" i="14"/>
  <c r="M411" i="14"/>
  <c r="J411" i="14"/>
  <c r="V410" i="14"/>
  <c r="S410" i="14"/>
  <c r="Q410" i="14"/>
  <c r="O410" i="14"/>
  <c r="M410" i="14"/>
  <c r="J410" i="14"/>
  <c r="V409" i="14"/>
  <c r="S409" i="14"/>
  <c r="Q409" i="14"/>
  <c r="O409" i="14"/>
  <c r="M409" i="14"/>
  <c r="J409" i="14"/>
  <c r="E409" i="14"/>
  <c r="E410" i="14"/>
  <c r="E411" i="14" s="1"/>
  <c r="E412" i="14" s="1"/>
  <c r="E413" i="14" s="1"/>
  <c r="E414" i="14" s="1"/>
  <c r="E415" i="14" s="1"/>
  <c r="E416" i="14" s="1"/>
  <c r="E417" i="14" s="1"/>
  <c r="E418" i="14" s="1"/>
  <c r="E419" i="14" s="1"/>
  <c r="E420" i="14" s="1"/>
  <c r="E421" i="14" s="1"/>
  <c r="E422" i="14" s="1"/>
  <c r="E423" i="14" s="1"/>
  <c r="E424" i="14" s="1"/>
  <c r="E425" i="14" s="1"/>
  <c r="V408" i="14"/>
  <c r="S408" i="14"/>
  <c r="Q408" i="14"/>
  <c r="O408" i="14"/>
  <c r="M408" i="14"/>
  <c r="J408" i="14"/>
  <c r="V407" i="14"/>
  <c r="S407" i="14"/>
  <c r="Q407" i="14"/>
  <c r="O407" i="14"/>
  <c r="M407" i="14"/>
  <c r="J407" i="14"/>
  <c r="V406" i="14"/>
  <c r="S406" i="14"/>
  <c r="Q406" i="14"/>
  <c r="O406" i="14"/>
  <c r="M406" i="14"/>
  <c r="J406" i="14"/>
  <c r="V405" i="14"/>
  <c r="S405" i="14"/>
  <c r="Q405" i="14"/>
  <c r="O405" i="14"/>
  <c r="M405" i="14"/>
  <c r="J405" i="14"/>
  <c r="V404" i="14"/>
  <c r="S404" i="14"/>
  <c r="Q404" i="14"/>
  <c r="O404" i="14"/>
  <c r="M404" i="14"/>
  <c r="J404" i="14"/>
  <c r="V403" i="14"/>
  <c r="S403" i="14"/>
  <c r="Q403" i="14"/>
  <c r="O403" i="14"/>
  <c r="M403" i="14"/>
  <c r="J403" i="14"/>
  <c r="V402" i="14"/>
  <c r="S402" i="14"/>
  <c r="Q402" i="14"/>
  <c r="O402" i="14"/>
  <c r="M402" i="14"/>
  <c r="J402" i="14"/>
  <c r="V401" i="14"/>
  <c r="S401" i="14"/>
  <c r="Q401" i="14"/>
  <c r="O401" i="14"/>
  <c r="M401" i="14"/>
  <c r="J401" i="14"/>
  <c r="V400" i="14"/>
  <c r="S400" i="14"/>
  <c r="Q400" i="14"/>
  <c r="O400" i="14"/>
  <c r="M400" i="14"/>
  <c r="J400" i="14"/>
  <c r="V399" i="14"/>
  <c r="S399" i="14"/>
  <c r="Q399" i="14"/>
  <c r="O399" i="14"/>
  <c r="M399" i="14"/>
  <c r="J399" i="14"/>
  <c r="V398" i="14"/>
  <c r="S398" i="14"/>
  <c r="Q398" i="14"/>
  <c r="O398" i="14"/>
  <c r="M398" i="14"/>
  <c r="J398" i="14"/>
  <c r="V397" i="14"/>
  <c r="M397" i="14"/>
  <c r="J397" i="14"/>
  <c r="V396" i="14"/>
  <c r="S396" i="14"/>
  <c r="Q396" i="14"/>
  <c r="O396" i="14"/>
  <c r="M396" i="14"/>
  <c r="J396" i="14"/>
  <c r="V395" i="14"/>
  <c r="S395" i="14"/>
  <c r="Q395" i="14"/>
  <c r="O395" i="14"/>
  <c r="M395" i="14"/>
  <c r="J395" i="14"/>
  <c r="V394" i="14"/>
  <c r="S394" i="14"/>
  <c r="Q394" i="14"/>
  <c r="O394" i="14"/>
  <c r="M394" i="14"/>
  <c r="J394" i="14"/>
  <c r="AE393" i="14"/>
  <c r="S393" i="14"/>
  <c r="Q393" i="14"/>
  <c r="O393" i="14"/>
  <c r="M393" i="14"/>
  <c r="J393" i="14"/>
  <c r="AE392" i="14"/>
  <c r="S392" i="14"/>
  <c r="Q392" i="14"/>
  <c r="O392" i="14"/>
  <c r="M392" i="14"/>
  <c r="J392" i="14"/>
  <c r="V391" i="14"/>
  <c r="S391" i="14"/>
  <c r="Q391" i="14"/>
  <c r="O391" i="14"/>
  <c r="M391" i="14"/>
  <c r="J391" i="14"/>
  <c r="V390" i="14"/>
  <c r="M390" i="14"/>
  <c r="J390" i="14"/>
  <c r="V389" i="14"/>
  <c r="S389" i="14"/>
  <c r="Q389" i="14"/>
  <c r="O389" i="14"/>
  <c r="M389" i="14"/>
  <c r="J389" i="14"/>
  <c r="V388" i="14"/>
  <c r="S388" i="14"/>
  <c r="Q388" i="14"/>
  <c r="O388" i="14"/>
  <c r="M388" i="14"/>
  <c r="J388" i="14"/>
  <c r="V387" i="14"/>
  <c r="S387" i="14"/>
  <c r="Q387" i="14"/>
  <c r="O387" i="14"/>
  <c r="M387" i="14"/>
  <c r="J387" i="14"/>
  <c r="V386" i="14"/>
  <c r="S386" i="14"/>
  <c r="Q386" i="14"/>
  <c r="O386" i="14"/>
  <c r="M386" i="14"/>
  <c r="J386" i="14"/>
  <c r="V385" i="14"/>
  <c r="S385" i="14"/>
  <c r="Q385" i="14"/>
  <c r="O385" i="14"/>
  <c r="M385" i="14"/>
  <c r="J385" i="14"/>
  <c r="V384" i="14"/>
  <c r="S384" i="14"/>
  <c r="Q384" i="14"/>
  <c r="O384" i="14"/>
  <c r="M384" i="14"/>
  <c r="J384" i="14"/>
  <c r="V383" i="14"/>
  <c r="S383" i="14"/>
  <c r="Q383" i="14"/>
  <c r="O383" i="14"/>
  <c r="M383" i="14"/>
  <c r="J383" i="14"/>
  <c r="V382" i="14"/>
  <c r="S382" i="14"/>
  <c r="Q382" i="14"/>
  <c r="O382" i="14"/>
  <c r="M382" i="14"/>
  <c r="J382" i="14"/>
  <c r="V381" i="14"/>
  <c r="S381" i="14"/>
  <c r="Q381" i="14"/>
  <c r="O381" i="14"/>
  <c r="M381" i="14"/>
  <c r="J381" i="14"/>
  <c r="V380" i="14"/>
  <c r="S380" i="14"/>
  <c r="Q380" i="14"/>
  <c r="O380" i="14"/>
  <c r="M380" i="14"/>
  <c r="J380" i="14"/>
  <c r="V379" i="14"/>
  <c r="S379" i="14"/>
  <c r="Q379" i="14"/>
  <c r="O379" i="14"/>
  <c r="M379" i="14"/>
  <c r="J379" i="14"/>
  <c r="V378" i="14"/>
  <c r="S378" i="14"/>
  <c r="Q378" i="14"/>
  <c r="O378" i="14"/>
  <c r="M378" i="14"/>
  <c r="J378" i="14"/>
  <c r="V377" i="14"/>
  <c r="S377" i="14"/>
  <c r="Q377" i="14"/>
  <c r="O377" i="14"/>
  <c r="M377" i="14"/>
  <c r="J377" i="14"/>
  <c r="V376" i="14"/>
  <c r="S376" i="14"/>
  <c r="Q376" i="14"/>
  <c r="O376" i="14"/>
  <c r="M376" i="14"/>
  <c r="J376" i="14"/>
  <c r="V375" i="14"/>
  <c r="S375" i="14"/>
  <c r="Q375" i="14"/>
  <c r="O375" i="14"/>
  <c r="M375" i="14"/>
  <c r="J375" i="14"/>
  <c r="S374" i="14"/>
  <c r="Q374" i="14"/>
  <c r="O374" i="14"/>
  <c r="M374" i="14"/>
  <c r="J374" i="14"/>
  <c r="V373" i="14"/>
  <c r="S373" i="14"/>
  <c r="Q373" i="14"/>
  <c r="O373" i="14"/>
  <c r="M373" i="14"/>
  <c r="J373" i="14"/>
  <c r="V372" i="14"/>
  <c r="S372" i="14"/>
  <c r="Q372" i="14"/>
  <c r="O372" i="14"/>
  <c r="M372" i="14"/>
  <c r="J372" i="14"/>
  <c r="V371" i="14"/>
  <c r="S371" i="14"/>
  <c r="Q371" i="14"/>
  <c r="O371" i="14"/>
  <c r="M371" i="14"/>
  <c r="J371" i="14"/>
  <c r="V370" i="14"/>
  <c r="S370" i="14"/>
  <c r="Q370" i="14"/>
  <c r="O370" i="14"/>
  <c r="M370" i="14"/>
  <c r="J370" i="14"/>
  <c r="V369" i="14"/>
  <c r="S369" i="14"/>
  <c r="Q369" i="14"/>
  <c r="O369" i="14"/>
  <c r="M369" i="14"/>
  <c r="J369" i="14"/>
  <c r="V368" i="14"/>
  <c r="S368" i="14"/>
  <c r="Q368" i="14"/>
  <c r="O368" i="14"/>
  <c r="M368" i="14"/>
  <c r="J368" i="14"/>
  <c r="V367" i="14"/>
  <c r="S367" i="14"/>
  <c r="Q367" i="14"/>
  <c r="O367" i="14"/>
  <c r="M367" i="14"/>
  <c r="J367" i="14"/>
  <c r="V366" i="14"/>
  <c r="S366" i="14"/>
  <c r="Q366" i="14"/>
  <c r="O366" i="14"/>
  <c r="M366" i="14"/>
  <c r="J366" i="14"/>
  <c r="V365" i="14"/>
  <c r="S365" i="14"/>
  <c r="Q365" i="14"/>
  <c r="O365" i="14"/>
  <c r="M365" i="14"/>
  <c r="J365" i="14"/>
  <c r="V364" i="14"/>
  <c r="S364" i="14"/>
  <c r="Q364" i="14"/>
  <c r="O364" i="14"/>
  <c r="M364" i="14"/>
  <c r="J364" i="14"/>
  <c r="V363" i="14"/>
  <c r="S363" i="14"/>
  <c r="Q363" i="14"/>
  <c r="O363" i="14"/>
  <c r="M363" i="14"/>
  <c r="J363" i="14"/>
  <c r="V362" i="14"/>
  <c r="S362" i="14"/>
  <c r="Q362" i="14"/>
  <c r="O362" i="14"/>
  <c r="M362" i="14"/>
  <c r="J362" i="14"/>
  <c r="V361" i="14"/>
  <c r="S361" i="14"/>
  <c r="Q361" i="14"/>
  <c r="O361" i="14"/>
  <c r="M361" i="14"/>
  <c r="J361" i="14"/>
  <c r="E361" i="14"/>
  <c r="E362" i="14"/>
  <c r="E363" i="14" s="1"/>
  <c r="E364" i="14" s="1"/>
  <c r="E365" i="14" s="1"/>
  <c r="E366" i="14" s="1"/>
  <c r="E367" i="14" s="1"/>
  <c r="E368" i="14" s="1"/>
  <c r="E369" i="14" s="1"/>
  <c r="E370" i="14" s="1"/>
  <c r="E371" i="14" s="1"/>
  <c r="E372" i="14" s="1"/>
  <c r="E373" i="14" s="1"/>
  <c r="E374" i="14" s="1"/>
  <c r="E375" i="14" s="1"/>
  <c r="E376" i="14" s="1"/>
  <c r="E377" i="14" s="1"/>
  <c r="E378" i="14" s="1"/>
  <c r="E379" i="14" s="1"/>
  <c r="E380" i="14" s="1"/>
  <c r="E381" i="14" s="1"/>
  <c r="E382" i="14" s="1"/>
  <c r="E383" i="14" s="1"/>
  <c r="E384" i="14" s="1"/>
  <c r="E385" i="14" s="1"/>
  <c r="E386" i="14" s="1"/>
  <c r="E387" i="14" s="1"/>
  <c r="E388" i="14" s="1"/>
  <c r="E389" i="14" s="1"/>
  <c r="E390" i="14" s="1"/>
  <c r="E391" i="14" s="1"/>
  <c r="E392" i="14" s="1"/>
  <c r="E393" i="14" s="1"/>
  <c r="E394" i="14" s="1"/>
  <c r="E395" i="14" s="1"/>
  <c r="E396" i="14" s="1"/>
  <c r="E397" i="14" s="1"/>
  <c r="E398" i="14" s="1"/>
  <c r="E399" i="14" s="1"/>
  <c r="E400" i="14" s="1"/>
  <c r="E401" i="14" s="1"/>
  <c r="E402" i="14" s="1"/>
  <c r="E403" i="14" s="1"/>
  <c r="E404" i="14" s="1"/>
  <c r="E405" i="14" s="1"/>
  <c r="E406" i="14" s="1"/>
  <c r="E407" i="14" s="1"/>
  <c r="V360" i="14"/>
  <c r="S360" i="14"/>
  <c r="Q360" i="14"/>
  <c r="O360" i="14"/>
  <c r="M360" i="14"/>
  <c r="J360" i="14"/>
  <c r="V359" i="14"/>
  <c r="S359" i="14"/>
  <c r="Q359" i="14"/>
  <c r="O359" i="14"/>
  <c r="M359" i="14"/>
  <c r="J359" i="14"/>
  <c r="V358" i="14"/>
  <c r="S358" i="14"/>
  <c r="Q358" i="14"/>
  <c r="O358" i="14"/>
  <c r="M358" i="14"/>
  <c r="J358" i="14"/>
  <c r="V357" i="14"/>
  <c r="S357" i="14"/>
  <c r="Q357" i="14"/>
  <c r="O357" i="14"/>
  <c r="M357" i="14"/>
  <c r="J357" i="14"/>
  <c r="V356" i="14"/>
  <c r="S356" i="14"/>
  <c r="Q356" i="14"/>
  <c r="O356" i="14"/>
  <c r="M356" i="14"/>
  <c r="J356" i="14"/>
  <c r="V355" i="14"/>
  <c r="S355" i="14"/>
  <c r="Q355" i="14"/>
  <c r="O355" i="14"/>
  <c r="M355" i="14"/>
  <c r="J355" i="14"/>
  <c r="V354" i="14"/>
  <c r="S354" i="14"/>
  <c r="Q354" i="14"/>
  <c r="O354" i="14"/>
  <c r="M354" i="14"/>
  <c r="J354" i="14"/>
  <c r="V353" i="14"/>
  <c r="S353" i="14"/>
  <c r="Q353" i="14"/>
  <c r="O353" i="14"/>
  <c r="M353" i="14"/>
  <c r="J353" i="14"/>
  <c r="V352" i="14"/>
  <c r="S352" i="14"/>
  <c r="Q352" i="14"/>
  <c r="O352" i="14"/>
  <c r="M352" i="14"/>
  <c r="J352" i="14"/>
  <c r="V351" i="14"/>
  <c r="S351" i="14"/>
  <c r="Q351" i="14"/>
  <c r="O351" i="14"/>
  <c r="M351" i="14"/>
  <c r="J351" i="14"/>
  <c r="V350" i="14"/>
  <c r="S350" i="14"/>
  <c r="Q350" i="14"/>
  <c r="O350" i="14"/>
  <c r="M350" i="14"/>
  <c r="J350" i="14"/>
  <c r="V349" i="14"/>
  <c r="S349" i="14"/>
  <c r="Q349" i="14"/>
  <c r="O349" i="14"/>
  <c r="M349" i="14"/>
  <c r="J349" i="14"/>
  <c r="V348" i="14"/>
  <c r="S348" i="14"/>
  <c r="Q348" i="14"/>
  <c r="O348" i="14"/>
  <c r="M348" i="14"/>
  <c r="J348" i="14"/>
  <c r="V347" i="14"/>
  <c r="S347" i="14"/>
  <c r="Q347" i="14"/>
  <c r="O347" i="14"/>
  <c r="M347" i="14"/>
  <c r="J347" i="14"/>
  <c r="V346" i="14"/>
  <c r="S346" i="14"/>
  <c r="Q346" i="14"/>
  <c r="O346" i="14"/>
  <c r="M346" i="14"/>
  <c r="J346" i="14"/>
  <c r="V345" i="14"/>
  <c r="S345" i="14"/>
  <c r="Q345" i="14"/>
  <c r="O345" i="14"/>
  <c r="M345" i="14"/>
  <c r="J345" i="14"/>
  <c r="V344" i="14"/>
  <c r="S344" i="14"/>
  <c r="Q344" i="14"/>
  <c r="O344" i="14"/>
  <c r="M344" i="14"/>
  <c r="J344" i="14"/>
  <c r="V343" i="14"/>
  <c r="S343" i="14"/>
  <c r="Q343" i="14"/>
  <c r="O343" i="14"/>
  <c r="M343" i="14"/>
  <c r="J343" i="14"/>
  <c r="V342" i="14"/>
  <c r="S342" i="14"/>
  <c r="Q342" i="14"/>
  <c r="O342" i="14"/>
  <c r="M342" i="14"/>
  <c r="J342" i="14"/>
  <c r="V341" i="14"/>
  <c r="S341" i="14"/>
  <c r="Q341" i="14"/>
  <c r="O341" i="14"/>
  <c r="M341" i="14"/>
  <c r="J341" i="14"/>
  <c r="V340" i="14"/>
  <c r="S340" i="14"/>
  <c r="Q340" i="14"/>
  <c r="O340" i="14"/>
  <c r="M340" i="14"/>
  <c r="J340" i="14"/>
  <c r="V339" i="14"/>
  <c r="S339" i="14"/>
  <c r="Q339" i="14"/>
  <c r="O339" i="14"/>
  <c r="M339" i="14"/>
  <c r="J339" i="14"/>
  <c r="V338" i="14"/>
  <c r="S338" i="14"/>
  <c r="Q338" i="14"/>
  <c r="O338" i="14"/>
  <c r="M338" i="14"/>
  <c r="J338" i="14"/>
  <c r="V337" i="14"/>
  <c r="S337" i="14"/>
  <c r="Q337" i="14"/>
  <c r="O337" i="14"/>
  <c r="M337" i="14"/>
  <c r="J337" i="14"/>
  <c r="V336" i="14"/>
  <c r="S336" i="14"/>
  <c r="Q336" i="14"/>
  <c r="O336" i="14"/>
  <c r="M336" i="14"/>
  <c r="J336" i="14"/>
  <c r="V335" i="14"/>
  <c r="S335" i="14"/>
  <c r="Q335" i="14"/>
  <c r="O335" i="14"/>
  <c r="M335" i="14"/>
  <c r="J335" i="14"/>
  <c r="V334" i="14"/>
  <c r="S334" i="14"/>
  <c r="Q334" i="14"/>
  <c r="O334" i="14"/>
  <c r="M334" i="14"/>
  <c r="J334" i="14"/>
  <c r="V333" i="14"/>
  <c r="S333" i="14"/>
  <c r="Q333" i="14"/>
  <c r="O333" i="14"/>
  <c r="M333" i="14"/>
  <c r="J333" i="14"/>
  <c r="V332" i="14"/>
  <c r="S332" i="14"/>
  <c r="Q332" i="14"/>
  <c r="O332" i="14"/>
  <c r="M332" i="14"/>
  <c r="J332" i="14"/>
  <c r="V331" i="14"/>
  <c r="S331" i="14"/>
  <c r="Q331" i="14"/>
  <c r="O331" i="14"/>
  <c r="M331" i="14"/>
  <c r="J331" i="14"/>
  <c r="V330" i="14"/>
  <c r="S330" i="14"/>
  <c r="Q330" i="14"/>
  <c r="O330" i="14"/>
  <c r="M330" i="14"/>
  <c r="J330" i="14"/>
  <c r="V329" i="14"/>
  <c r="S329" i="14"/>
  <c r="Q329" i="14"/>
  <c r="O329" i="14"/>
  <c r="M329" i="14"/>
  <c r="J329" i="14"/>
  <c r="V328" i="14"/>
  <c r="S328" i="14"/>
  <c r="Q328" i="14"/>
  <c r="O328" i="14"/>
  <c r="M328" i="14"/>
  <c r="J328" i="14"/>
  <c r="V327" i="14"/>
  <c r="S327" i="14"/>
  <c r="Q327" i="14"/>
  <c r="O327" i="14"/>
  <c r="M327" i="14"/>
  <c r="J327" i="14"/>
  <c r="V326" i="14"/>
  <c r="S326" i="14"/>
  <c r="Q326" i="14"/>
  <c r="O326" i="14"/>
  <c r="M326" i="14"/>
  <c r="J326" i="14"/>
  <c r="V325" i="14"/>
  <c r="S325" i="14"/>
  <c r="Q325" i="14"/>
  <c r="O325" i="14"/>
  <c r="M325" i="14"/>
  <c r="J325" i="14"/>
  <c r="V324" i="14"/>
  <c r="S324" i="14"/>
  <c r="Q324" i="14"/>
  <c r="O324" i="14"/>
  <c r="M324" i="14"/>
  <c r="J324" i="14"/>
  <c r="V323" i="14"/>
  <c r="S323" i="14"/>
  <c r="Q323" i="14"/>
  <c r="O323" i="14"/>
  <c r="M323" i="14"/>
  <c r="J323" i="14"/>
  <c r="V322" i="14"/>
  <c r="S322" i="14"/>
  <c r="Q322" i="14"/>
  <c r="O322" i="14"/>
  <c r="M322" i="14"/>
  <c r="J322" i="14"/>
  <c r="V321" i="14"/>
  <c r="S321" i="14"/>
  <c r="Q321" i="14"/>
  <c r="O321" i="14"/>
  <c r="M321" i="14"/>
  <c r="J321" i="14"/>
  <c r="V320" i="14"/>
  <c r="S320" i="14"/>
  <c r="Q320" i="14"/>
  <c r="O320" i="14"/>
  <c r="M320" i="14"/>
  <c r="J320" i="14"/>
  <c r="V319" i="14"/>
  <c r="S319" i="14"/>
  <c r="Q319" i="14"/>
  <c r="O319" i="14"/>
  <c r="M319" i="14"/>
  <c r="J319" i="14"/>
  <c r="V318" i="14"/>
  <c r="S318" i="14"/>
  <c r="Q318" i="14"/>
  <c r="O318" i="14"/>
  <c r="M318" i="14"/>
  <c r="J318" i="14"/>
  <c r="V317" i="14"/>
  <c r="S317" i="14"/>
  <c r="Q317" i="14"/>
  <c r="O317" i="14"/>
  <c r="M317" i="14"/>
  <c r="J317" i="14"/>
  <c r="V316" i="14"/>
  <c r="S316" i="14"/>
  <c r="Q316" i="14"/>
  <c r="O316" i="14"/>
  <c r="M316" i="14"/>
  <c r="J316" i="14"/>
  <c r="V315" i="14"/>
  <c r="S315" i="14"/>
  <c r="Q315" i="14"/>
  <c r="O315" i="14"/>
  <c r="M315" i="14"/>
  <c r="J315" i="14"/>
  <c r="V314" i="14"/>
  <c r="S314" i="14"/>
  <c r="Q314" i="14"/>
  <c r="O314" i="14"/>
  <c r="M314" i="14"/>
  <c r="J314" i="14"/>
  <c r="V313" i="14"/>
  <c r="S313" i="14"/>
  <c r="Q313" i="14"/>
  <c r="O313" i="14"/>
  <c r="M313" i="14"/>
  <c r="J313" i="14"/>
  <c r="E313" i="14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333" i="14" s="1"/>
  <c r="E334" i="14" s="1"/>
  <c r="E335" i="14" s="1"/>
  <c r="E336" i="14" s="1"/>
  <c r="E337" i="14" s="1"/>
  <c r="E338" i="14" s="1"/>
  <c r="E339" i="14" s="1"/>
  <c r="E340" i="14" s="1"/>
  <c r="E341" i="14" s="1"/>
  <c r="E342" i="14" s="1"/>
  <c r="E343" i="14" s="1"/>
  <c r="E344" i="14" s="1"/>
  <c r="E345" i="14" s="1"/>
  <c r="E346" i="14" s="1"/>
  <c r="E347" i="14" s="1"/>
  <c r="E348" i="14" s="1"/>
  <c r="E349" i="14" s="1"/>
  <c r="E350" i="14" s="1"/>
  <c r="E351" i="14" s="1"/>
  <c r="E352" i="14" s="1"/>
  <c r="E353" i="14" s="1"/>
  <c r="E354" i="14" s="1"/>
  <c r="E355" i="14" s="1"/>
  <c r="E356" i="14" s="1"/>
  <c r="E357" i="14" s="1"/>
  <c r="E358" i="14" s="1"/>
  <c r="E359" i="14" s="1"/>
  <c r="V312" i="14"/>
  <c r="S312" i="14"/>
  <c r="Q312" i="14"/>
  <c r="O312" i="14"/>
  <c r="M312" i="14"/>
  <c r="J312" i="14"/>
  <c r="V311" i="14"/>
  <c r="S311" i="14"/>
  <c r="Q311" i="14"/>
  <c r="O311" i="14"/>
  <c r="M311" i="14"/>
  <c r="J311" i="14"/>
  <c r="V310" i="14"/>
  <c r="S310" i="14"/>
  <c r="Q310" i="14"/>
  <c r="O310" i="14"/>
  <c r="M310" i="14"/>
  <c r="J310" i="14"/>
  <c r="V309" i="14"/>
  <c r="S309" i="14"/>
  <c r="Q309" i="14"/>
  <c r="O309" i="14"/>
  <c r="M309" i="14"/>
  <c r="J309" i="14"/>
  <c r="V308" i="14"/>
  <c r="S308" i="14"/>
  <c r="Q308" i="14"/>
  <c r="O308" i="14"/>
  <c r="M308" i="14"/>
  <c r="J308" i="14"/>
  <c r="V307" i="14"/>
  <c r="S307" i="14"/>
  <c r="Q307" i="14"/>
  <c r="O307" i="14"/>
  <c r="M307" i="14"/>
  <c r="J307" i="14"/>
  <c r="V306" i="14"/>
  <c r="S306" i="14"/>
  <c r="Q306" i="14"/>
  <c r="O306" i="14"/>
  <c r="M306" i="14"/>
  <c r="J306" i="14"/>
  <c r="V305" i="14"/>
  <c r="S305" i="14"/>
  <c r="Q305" i="14"/>
  <c r="O305" i="14"/>
  <c r="M305" i="14"/>
  <c r="J305" i="14"/>
  <c r="V304" i="14"/>
  <c r="S304" i="14"/>
  <c r="Q304" i="14"/>
  <c r="O304" i="14"/>
  <c r="M304" i="14"/>
  <c r="J304" i="14"/>
  <c r="V303" i="14"/>
  <c r="S303" i="14"/>
  <c r="Q303" i="14"/>
  <c r="O303" i="14"/>
  <c r="M303" i="14"/>
  <c r="J303" i="14"/>
  <c r="V302" i="14"/>
  <c r="S302" i="14"/>
  <c r="Q302" i="14"/>
  <c r="O302" i="14"/>
  <c r="M302" i="14"/>
  <c r="J302" i="14"/>
  <c r="V301" i="14"/>
  <c r="S301" i="14"/>
  <c r="Q301" i="14"/>
  <c r="O301" i="14"/>
  <c r="M301" i="14"/>
  <c r="J301" i="14"/>
  <c r="V300" i="14"/>
  <c r="S300" i="14"/>
  <c r="Q300" i="14"/>
  <c r="O300" i="14"/>
  <c r="M300" i="14"/>
  <c r="J300" i="14"/>
  <c r="V299" i="14"/>
  <c r="S299" i="14"/>
  <c r="Q299" i="14"/>
  <c r="O299" i="14"/>
  <c r="M299" i="14"/>
  <c r="J299" i="14"/>
  <c r="V298" i="14"/>
  <c r="S298" i="14"/>
  <c r="Q298" i="14"/>
  <c r="O298" i="14"/>
  <c r="M298" i="14"/>
  <c r="J298" i="14"/>
  <c r="V297" i="14"/>
  <c r="S297" i="14"/>
  <c r="Q297" i="14"/>
  <c r="O297" i="14"/>
  <c r="M297" i="14"/>
  <c r="J297" i="14"/>
  <c r="V296" i="14"/>
  <c r="S296" i="14"/>
  <c r="Q296" i="14"/>
  <c r="O296" i="14"/>
  <c r="M296" i="14"/>
  <c r="J296" i="14"/>
  <c r="V295" i="14"/>
  <c r="S295" i="14"/>
  <c r="Q295" i="14"/>
  <c r="O295" i="14"/>
  <c r="M295" i="14"/>
  <c r="J295" i="14"/>
  <c r="V294" i="14"/>
  <c r="S294" i="14"/>
  <c r="Q294" i="14"/>
  <c r="O294" i="14"/>
  <c r="M294" i="14"/>
  <c r="J294" i="14"/>
  <c r="V293" i="14"/>
  <c r="S293" i="14"/>
  <c r="Q293" i="14"/>
  <c r="O293" i="14"/>
  <c r="M293" i="14"/>
  <c r="J293" i="14"/>
  <c r="V292" i="14"/>
  <c r="S292" i="14"/>
  <c r="Q292" i="14"/>
  <c r="O292" i="14"/>
  <c r="M292" i="14"/>
  <c r="J292" i="14"/>
  <c r="V291" i="14"/>
  <c r="S291" i="14"/>
  <c r="Q291" i="14"/>
  <c r="O291" i="14"/>
  <c r="M291" i="14"/>
  <c r="J291" i="14"/>
  <c r="V290" i="14"/>
  <c r="S290" i="14"/>
  <c r="Q290" i="14"/>
  <c r="O290" i="14"/>
  <c r="M290" i="14"/>
  <c r="J290" i="14"/>
  <c r="V289" i="14"/>
  <c r="S289" i="14"/>
  <c r="Q289" i="14"/>
  <c r="O289" i="14"/>
  <c r="M289" i="14"/>
  <c r="J289" i="14"/>
  <c r="V288" i="14"/>
  <c r="S288" i="14"/>
  <c r="Q288" i="14"/>
  <c r="O288" i="14"/>
  <c r="M288" i="14"/>
  <c r="J288" i="14"/>
  <c r="E288" i="14"/>
  <c r="E289" i="14" s="1"/>
  <c r="E290" i="14" s="1"/>
  <c r="E291" i="14" s="1"/>
  <c r="E292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V287" i="14"/>
  <c r="S287" i="14"/>
  <c r="Q287" i="14"/>
  <c r="O287" i="14"/>
  <c r="M287" i="14"/>
  <c r="J287" i="14"/>
  <c r="V286" i="14"/>
  <c r="S286" i="14"/>
  <c r="Q286" i="14"/>
  <c r="O286" i="14"/>
  <c r="M286" i="14"/>
  <c r="J286" i="14"/>
  <c r="V285" i="14"/>
  <c r="S285" i="14"/>
  <c r="Q285" i="14"/>
  <c r="O285" i="14"/>
  <c r="M285" i="14"/>
  <c r="J285" i="14"/>
  <c r="V284" i="14"/>
  <c r="S284" i="14"/>
  <c r="Q284" i="14"/>
  <c r="O284" i="14"/>
  <c r="M284" i="14"/>
  <c r="J284" i="14"/>
  <c r="V283" i="14"/>
  <c r="S283" i="14"/>
  <c r="Q283" i="14"/>
  <c r="O283" i="14"/>
  <c r="M283" i="14"/>
  <c r="J283" i="14"/>
  <c r="V282" i="14"/>
  <c r="S282" i="14"/>
  <c r="Q282" i="14"/>
  <c r="O282" i="14"/>
  <c r="M282" i="14"/>
  <c r="J282" i="14"/>
  <c r="V281" i="14"/>
  <c r="S281" i="14"/>
  <c r="Q281" i="14"/>
  <c r="O281" i="14"/>
  <c r="M281" i="14"/>
  <c r="J281" i="14"/>
  <c r="V280" i="14"/>
  <c r="S280" i="14"/>
  <c r="Q280" i="14"/>
  <c r="O280" i="14"/>
  <c r="M280" i="14"/>
  <c r="J280" i="14"/>
  <c r="V279" i="14"/>
  <c r="S279" i="14"/>
  <c r="Q279" i="14"/>
  <c r="O279" i="14"/>
  <c r="M279" i="14"/>
  <c r="J279" i="14"/>
  <c r="V278" i="14"/>
  <c r="S278" i="14"/>
  <c r="Q278" i="14"/>
  <c r="O278" i="14"/>
  <c r="M278" i="14"/>
  <c r="J278" i="14"/>
  <c r="V277" i="14"/>
  <c r="S277" i="14"/>
  <c r="Q277" i="14"/>
  <c r="O277" i="14"/>
  <c r="M277" i="14"/>
  <c r="J277" i="14"/>
  <c r="V276" i="14"/>
  <c r="S276" i="14"/>
  <c r="Q276" i="14"/>
  <c r="O276" i="14"/>
  <c r="M276" i="14"/>
  <c r="J276" i="14"/>
  <c r="V275" i="14"/>
  <c r="S275" i="14"/>
  <c r="Q275" i="14"/>
  <c r="O275" i="14"/>
  <c r="M275" i="14"/>
  <c r="J275" i="14"/>
  <c r="V274" i="14"/>
  <c r="S274" i="14"/>
  <c r="Q274" i="14"/>
  <c r="O274" i="14"/>
  <c r="M274" i="14"/>
  <c r="J274" i="14"/>
  <c r="V273" i="14"/>
  <c r="S273" i="14"/>
  <c r="Q273" i="14"/>
  <c r="O273" i="14"/>
  <c r="M273" i="14"/>
  <c r="J273" i="14"/>
  <c r="V272" i="14"/>
  <c r="S272" i="14"/>
  <c r="Q272" i="14"/>
  <c r="O272" i="14"/>
  <c r="M272" i="14"/>
  <c r="J272" i="14"/>
  <c r="V271" i="14"/>
  <c r="S271" i="14"/>
  <c r="Q271" i="14"/>
  <c r="O271" i="14"/>
  <c r="M271" i="14"/>
  <c r="J271" i="14"/>
  <c r="V270" i="14"/>
  <c r="S270" i="14"/>
  <c r="Q270" i="14"/>
  <c r="O270" i="14"/>
  <c r="M270" i="14"/>
  <c r="J270" i="14"/>
  <c r="V269" i="14"/>
  <c r="S269" i="14"/>
  <c r="Q269" i="14"/>
  <c r="O269" i="14"/>
  <c r="M269" i="14"/>
  <c r="J269" i="14"/>
  <c r="V268" i="14"/>
  <c r="S268" i="14"/>
  <c r="Q268" i="14"/>
  <c r="O268" i="14"/>
  <c r="M268" i="14"/>
  <c r="J268" i="14"/>
  <c r="V267" i="14"/>
  <c r="S267" i="14"/>
  <c r="Q267" i="14"/>
  <c r="O267" i="14"/>
  <c r="M267" i="14"/>
  <c r="J267" i="14"/>
  <c r="V266" i="14"/>
  <c r="S266" i="14"/>
  <c r="Q266" i="14"/>
  <c r="O266" i="14"/>
  <c r="M266" i="14"/>
  <c r="J266" i="14"/>
  <c r="V265" i="14"/>
  <c r="S265" i="14"/>
  <c r="Q265" i="14"/>
  <c r="O265" i="14"/>
  <c r="M265" i="14"/>
  <c r="J265" i="14"/>
  <c r="E265" i="14"/>
  <c r="E266" i="14" s="1"/>
  <c r="E267" i="14" s="1"/>
  <c r="E268" i="14" s="1"/>
  <c r="E269" i="14" s="1"/>
  <c r="E270" i="14" s="1"/>
  <c r="E271" i="14" s="1"/>
  <c r="E272" i="14" s="1"/>
  <c r="E273" i="14" s="1"/>
  <c r="E274" i="14" s="1"/>
  <c r="E275" i="14" s="1"/>
  <c r="E276" i="14" s="1"/>
  <c r="E277" i="14" s="1"/>
  <c r="E278" i="14" s="1"/>
  <c r="E279" i="14" s="1"/>
  <c r="E280" i="14" s="1"/>
  <c r="E281" i="14" s="1"/>
  <c r="E282" i="14" s="1"/>
  <c r="E283" i="14" s="1"/>
  <c r="E284" i="14" s="1"/>
  <c r="E285" i="14" s="1"/>
  <c r="E286" i="14" s="1"/>
  <c r="V264" i="14"/>
  <c r="S264" i="14"/>
  <c r="Q264" i="14"/>
  <c r="O264" i="14"/>
  <c r="M264" i="14"/>
  <c r="J264" i="14"/>
  <c r="V263" i="14"/>
  <c r="S263" i="14"/>
  <c r="Q263" i="14"/>
  <c r="O263" i="14"/>
  <c r="M263" i="14"/>
  <c r="J263" i="14"/>
  <c r="V262" i="14"/>
  <c r="S262" i="14"/>
  <c r="Q262" i="14"/>
  <c r="O262" i="14"/>
  <c r="M262" i="14"/>
  <c r="J262" i="14"/>
  <c r="V261" i="14"/>
  <c r="S261" i="14"/>
  <c r="Q261" i="14"/>
  <c r="O261" i="14"/>
  <c r="M261" i="14"/>
  <c r="J261" i="14"/>
  <c r="V260" i="14"/>
  <c r="S260" i="14"/>
  <c r="Q260" i="14"/>
  <c r="O260" i="14"/>
  <c r="M260" i="14"/>
  <c r="J260" i="14"/>
  <c r="V259" i="14"/>
  <c r="S259" i="14"/>
  <c r="Q259" i="14"/>
  <c r="O259" i="14"/>
  <c r="M259" i="14"/>
  <c r="J259" i="14"/>
  <c r="V258" i="14"/>
  <c r="S258" i="14"/>
  <c r="Q258" i="14"/>
  <c r="O258" i="14"/>
  <c r="M258" i="14"/>
  <c r="J258" i="14"/>
  <c r="V257" i="14"/>
  <c r="S257" i="14"/>
  <c r="Q257" i="14"/>
  <c r="O257" i="14"/>
  <c r="M257" i="14"/>
  <c r="J257" i="14"/>
  <c r="V256" i="14"/>
  <c r="S256" i="14"/>
  <c r="Q256" i="14"/>
  <c r="O256" i="14"/>
  <c r="M256" i="14"/>
  <c r="J256" i="14"/>
  <c r="V255" i="14"/>
  <c r="S255" i="14"/>
  <c r="Q255" i="14"/>
  <c r="O255" i="14"/>
  <c r="M255" i="14"/>
  <c r="J255" i="14"/>
  <c r="V254" i="14"/>
  <c r="S254" i="14"/>
  <c r="Q254" i="14"/>
  <c r="O254" i="14"/>
  <c r="M254" i="14"/>
  <c r="J254" i="14"/>
  <c r="V253" i="14"/>
  <c r="S253" i="14"/>
  <c r="Q253" i="14"/>
  <c r="O253" i="14"/>
  <c r="M253" i="14"/>
  <c r="J253" i="14"/>
  <c r="V252" i="14"/>
  <c r="S252" i="14"/>
  <c r="Q252" i="14"/>
  <c r="O252" i="14"/>
  <c r="M252" i="14"/>
  <c r="J252" i="14"/>
  <c r="V251" i="14"/>
  <c r="S251" i="14"/>
  <c r="Q251" i="14"/>
  <c r="O251" i="14"/>
  <c r="M251" i="14"/>
  <c r="J251" i="14"/>
  <c r="V250" i="14"/>
  <c r="S250" i="14"/>
  <c r="Q250" i="14"/>
  <c r="O250" i="14"/>
  <c r="M250" i="14"/>
  <c r="J250" i="14"/>
  <c r="V249" i="14"/>
  <c r="S249" i="14"/>
  <c r="Q249" i="14"/>
  <c r="O249" i="14"/>
  <c r="M249" i="14"/>
  <c r="J249" i="14"/>
  <c r="V248" i="14"/>
  <c r="S248" i="14"/>
  <c r="Q248" i="14"/>
  <c r="O248" i="14"/>
  <c r="M248" i="14"/>
  <c r="J248" i="14"/>
  <c r="V247" i="14"/>
  <c r="S247" i="14"/>
  <c r="Q247" i="14"/>
  <c r="O247" i="14"/>
  <c r="M247" i="14"/>
  <c r="J247" i="14"/>
  <c r="E247" i="14"/>
  <c r="E248" i="14"/>
  <c r="E249" i="14" s="1"/>
  <c r="E250" i="14" s="1"/>
  <c r="E251" i="14" s="1"/>
  <c r="E252" i="14" s="1"/>
  <c r="E253" i="14" s="1"/>
  <c r="E254" i="14" s="1"/>
  <c r="E255" i="14" s="1"/>
  <c r="E256" i="14" s="1"/>
  <c r="E257" i="14" s="1"/>
  <c r="E258" i="14" s="1"/>
  <c r="E259" i="14" s="1"/>
  <c r="E260" i="14" s="1"/>
  <c r="E261" i="14" s="1"/>
  <c r="E262" i="14" s="1"/>
  <c r="E263" i="14" s="1"/>
  <c r="V246" i="14"/>
  <c r="S246" i="14"/>
  <c r="Q246" i="14"/>
  <c r="O246" i="14"/>
  <c r="M246" i="14"/>
  <c r="J246" i="14"/>
  <c r="V245" i="14"/>
  <c r="S245" i="14"/>
  <c r="Q245" i="14"/>
  <c r="O245" i="14"/>
  <c r="M245" i="14"/>
  <c r="J245" i="14"/>
  <c r="V244" i="14"/>
  <c r="S244" i="14"/>
  <c r="Q244" i="14"/>
  <c r="O244" i="14"/>
  <c r="M244" i="14"/>
  <c r="J244" i="14"/>
  <c r="V243" i="14"/>
  <c r="S243" i="14"/>
  <c r="Q243" i="14"/>
  <c r="O243" i="14"/>
  <c r="M243" i="14"/>
  <c r="J243" i="14"/>
  <c r="V242" i="14"/>
  <c r="S242" i="14"/>
  <c r="Q242" i="14"/>
  <c r="O242" i="14"/>
  <c r="M242" i="14"/>
  <c r="J242" i="14"/>
  <c r="V241" i="14"/>
  <c r="S241" i="14"/>
  <c r="Q241" i="14"/>
  <c r="O241" i="14"/>
  <c r="M241" i="14"/>
  <c r="J241" i="14"/>
  <c r="V240" i="14"/>
  <c r="S240" i="14"/>
  <c r="Q240" i="14"/>
  <c r="O240" i="14"/>
  <c r="M240" i="14"/>
  <c r="J240" i="14"/>
  <c r="V239" i="14"/>
  <c r="S239" i="14"/>
  <c r="Q239" i="14"/>
  <c r="O239" i="14"/>
  <c r="M239" i="14"/>
  <c r="J239" i="14"/>
  <c r="V238" i="14"/>
  <c r="S238" i="14"/>
  <c r="Q238" i="14"/>
  <c r="O238" i="14"/>
  <c r="M238" i="14"/>
  <c r="J238" i="14"/>
  <c r="V237" i="14"/>
  <c r="S237" i="14"/>
  <c r="Q237" i="14"/>
  <c r="O237" i="14"/>
  <c r="M237" i="14"/>
  <c r="J237" i="14"/>
  <c r="V236" i="14"/>
  <c r="S236" i="14"/>
  <c r="Q236" i="14"/>
  <c r="O236" i="14"/>
  <c r="M236" i="14"/>
  <c r="J236" i="14"/>
  <c r="V235" i="14"/>
  <c r="S235" i="14"/>
  <c r="Q235" i="14"/>
  <c r="O235" i="14"/>
  <c r="M235" i="14"/>
  <c r="J235" i="14"/>
  <c r="V234" i="14"/>
  <c r="S234" i="14"/>
  <c r="Q234" i="14"/>
  <c r="O234" i="14"/>
  <c r="M234" i="14"/>
  <c r="J234" i="14"/>
  <c r="V233" i="14"/>
  <c r="S233" i="14"/>
  <c r="Q233" i="14"/>
  <c r="O233" i="14"/>
  <c r="M233" i="14"/>
  <c r="J233" i="14"/>
  <c r="V232" i="14"/>
  <c r="S232" i="14"/>
  <c r="Q232" i="14"/>
  <c r="O232" i="14"/>
  <c r="M232" i="14"/>
  <c r="J232" i="14"/>
  <c r="V231" i="14"/>
  <c r="S231" i="14"/>
  <c r="Q231" i="14"/>
  <c r="O231" i="14"/>
  <c r="M231" i="14"/>
  <c r="J231" i="14"/>
  <c r="V230" i="14"/>
  <c r="Q230" i="14"/>
  <c r="O230" i="14"/>
  <c r="M230" i="14"/>
  <c r="J230" i="14"/>
  <c r="V229" i="14"/>
  <c r="S229" i="14"/>
  <c r="Q229" i="14"/>
  <c r="O229" i="14"/>
  <c r="M229" i="14"/>
  <c r="J229" i="14"/>
  <c r="V228" i="14"/>
  <c r="S228" i="14"/>
  <c r="Q228" i="14"/>
  <c r="O228" i="14"/>
  <c r="M228" i="14"/>
  <c r="J228" i="14"/>
  <c r="V227" i="14"/>
  <c r="S227" i="14"/>
  <c r="Q227" i="14"/>
  <c r="O227" i="14"/>
  <c r="M227" i="14"/>
  <c r="J227" i="14"/>
  <c r="V226" i="14"/>
  <c r="S226" i="14"/>
  <c r="Q226" i="14"/>
  <c r="O226" i="14"/>
  <c r="M226" i="14"/>
  <c r="J226" i="14"/>
  <c r="V225" i="14"/>
  <c r="S225" i="14"/>
  <c r="Q225" i="14"/>
  <c r="O225" i="14"/>
  <c r="M225" i="14"/>
  <c r="J225" i="14"/>
  <c r="V224" i="14"/>
  <c r="S224" i="14"/>
  <c r="Q224" i="14"/>
  <c r="O224" i="14"/>
  <c r="M224" i="14"/>
  <c r="J224" i="14"/>
  <c r="V223" i="14"/>
  <c r="S223" i="14"/>
  <c r="Q223" i="14"/>
  <c r="O223" i="14"/>
  <c r="M223" i="14"/>
  <c r="J223" i="14"/>
  <c r="V222" i="14"/>
  <c r="S222" i="14"/>
  <c r="Q222" i="14"/>
  <c r="O222" i="14"/>
  <c r="M222" i="14"/>
  <c r="J222" i="14"/>
  <c r="E222" i="14"/>
  <c r="E223" i="14" s="1"/>
  <c r="E224" i="14" s="1"/>
  <c r="E225" i="14" s="1"/>
  <c r="E226" i="14" s="1"/>
  <c r="E227" i="14" s="1"/>
  <c r="E228" i="14" s="1"/>
  <c r="E229" i="14" s="1"/>
  <c r="E230" i="14" s="1"/>
  <c r="E231" i="14" s="1"/>
  <c r="E232" i="14" s="1"/>
  <c r="E233" i="14" s="1"/>
  <c r="E234" i="14" s="1"/>
  <c r="E235" i="14" s="1"/>
  <c r="E236" i="14" s="1"/>
  <c r="E237" i="14" s="1"/>
  <c r="E238" i="14" s="1"/>
  <c r="E239" i="14" s="1"/>
  <c r="E240" i="14" s="1"/>
  <c r="E241" i="14" s="1"/>
  <c r="E242" i="14" s="1"/>
  <c r="E243" i="14" s="1"/>
  <c r="E244" i="14" s="1"/>
  <c r="E245" i="14" s="1"/>
  <c r="V221" i="14"/>
  <c r="S221" i="14"/>
  <c r="Q221" i="14"/>
  <c r="O221" i="14"/>
  <c r="M221" i="14"/>
  <c r="J221" i="14"/>
  <c r="V220" i="14"/>
  <c r="S220" i="14"/>
  <c r="Q220" i="14"/>
  <c r="O220" i="14"/>
  <c r="M220" i="14"/>
  <c r="J220" i="14"/>
  <c r="V219" i="14"/>
  <c r="S219" i="14"/>
  <c r="Q219" i="14"/>
  <c r="O219" i="14"/>
  <c r="M219" i="14"/>
  <c r="J219" i="14"/>
  <c r="V218" i="14"/>
  <c r="S218" i="14"/>
  <c r="Q218" i="14"/>
  <c r="O218" i="14"/>
  <c r="M218" i="14"/>
  <c r="J218" i="14"/>
  <c r="V217" i="14"/>
  <c r="S217" i="14"/>
  <c r="Q217" i="14"/>
  <c r="O217" i="14"/>
  <c r="M217" i="14"/>
  <c r="J217" i="14"/>
  <c r="V216" i="14"/>
  <c r="S216" i="14"/>
  <c r="Q216" i="14"/>
  <c r="O216" i="14"/>
  <c r="M216" i="14"/>
  <c r="J216" i="14"/>
  <c r="V215" i="14"/>
  <c r="S215" i="14"/>
  <c r="Q215" i="14"/>
  <c r="O215" i="14"/>
  <c r="M215" i="14"/>
  <c r="J215" i="14"/>
  <c r="V214" i="14"/>
  <c r="S214" i="14"/>
  <c r="Q214" i="14"/>
  <c r="O214" i="14"/>
  <c r="M214" i="14"/>
  <c r="J214" i="14"/>
  <c r="V213" i="14"/>
  <c r="S213" i="14"/>
  <c r="Q213" i="14"/>
  <c r="O213" i="14"/>
  <c r="M213" i="14"/>
  <c r="V212" i="14"/>
  <c r="S212" i="14"/>
  <c r="Q212" i="14"/>
  <c r="O212" i="14"/>
  <c r="M212" i="14"/>
  <c r="J212" i="14"/>
  <c r="V211" i="14"/>
  <c r="S211" i="14"/>
  <c r="Q211" i="14"/>
  <c r="O211" i="14"/>
  <c r="M211" i="14"/>
  <c r="J211" i="14"/>
  <c r="V210" i="14"/>
  <c r="S210" i="14"/>
  <c r="Q210" i="14"/>
  <c r="O210" i="14"/>
  <c r="M210" i="14"/>
  <c r="J210" i="14"/>
  <c r="V209" i="14"/>
  <c r="S209" i="14"/>
  <c r="Q209" i="14"/>
  <c r="O209" i="14"/>
  <c r="M209" i="14"/>
  <c r="J209" i="14"/>
  <c r="V208" i="14"/>
  <c r="S208" i="14"/>
  <c r="Q208" i="14"/>
  <c r="O208" i="14"/>
  <c r="M208" i="14"/>
  <c r="J208" i="14"/>
  <c r="V207" i="14"/>
  <c r="S207" i="14"/>
  <c r="Q207" i="14"/>
  <c r="O207" i="14"/>
  <c r="M207" i="14"/>
  <c r="J207" i="14"/>
  <c r="V206" i="14"/>
  <c r="S206" i="14"/>
  <c r="Q206" i="14"/>
  <c r="O206" i="14"/>
  <c r="M206" i="14"/>
  <c r="J206" i="14"/>
  <c r="V205" i="14"/>
  <c r="S205" i="14"/>
  <c r="Q205" i="14"/>
  <c r="O205" i="14"/>
  <c r="M205" i="14"/>
  <c r="J205" i="14"/>
  <c r="V204" i="14"/>
  <c r="S204" i="14"/>
  <c r="Q204" i="14"/>
  <c r="O204" i="14"/>
  <c r="M204" i="14"/>
  <c r="J204" i="14"/>
  <c r="V203" i="14"/>
  <c r="S203" i="14"/>
  <c r="Q203" i="14"/>
  <c r="O203" i="14"/>
  <c r="M203" i="14"/>
  <c r="J203" i="14"/>
  <c r="E203" i="14"/>
  <c r="E204" i="14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V202" i="14"/>
  <c r="S202" i="14"/>
  <c r="Q202" i="14"/>
  <c r="O202" i="14"/>
  <c r="M202" i="14"/>
  <c r="J202" i="14"/>
  <c r="V201" i="14"/>
  <c r="S201" i="14"/>
  <c r="Q201" i="14"/>
  <c r="O201" i="14"/>
  <c r="M201" i="14"/>
  <c r="J201" i="14"/>
  <c r="V200" i="14"/>
  <c r="S200" i="14"/>
  <c r="Q200" i="14"/>
  <c r="O200" i="14"/>
  <c r="M200" i="14"/>
  <c r="J200" i="14"/>
  <c r="V199" i="14"/>
  <c r="S199" i="14"/>
  <c r="Q199" i="14"/>
  <c r="O199" i="14"/>
  <c r="M199" i="14"/>
  <c r="J199" i="14"/>
  <c r="V198" i="14"/>
  <c r="S198" i="14"/>
  <c r="Q198" i="14"/>
  <c r="O198" i="14"/>
  <c r="M198" i="14"/>
  <c r="J198" i="14"/>
  <c r="V197" i="14"/>
  <c r="S197" i="14"/>
  <c r="Q197" i="14"/>
  <c r="O197" i="14"/>
  <c r="M197" i="14"/>
  <c r="J197" i="14"/>
  <c r="V196" i="14"/>
  <c r="S196" i="14"/>
  <c r="Q196" i="14"/>
  <c r="O196" i="14"/>
  <c r="M196" i="14"/>
  <c r="J196" i="14"/>
  <c r="V195" i="14"/>
  <c r="S195" i="14"/>
  <c r="Q195" i="14"/>
  <c r="O195" i="14"/>
  <c r="M195" i="14"/>
  <c r="J195" i="14"/>
  <c r="V194" i="14"/>
  <c r="S194" i="14"/>
  <c r="Q194" i="14"/>
  <c r="O194" i="14"/>
  <c r="M194" i="14"/>
  <c r="J194" i="14"/>
  <c r="V193" i="14"/>
  <c r="S193" i="14"/>
  <c r="Q193" i="14"/>
  <c r="O193" i="14"/>
  <c r="M193" i="14"/>
  <c r="J193" i="14"/>
  <c r="V192" i="14"/>
  <c r="S192" i="14"/>
  <c r="Q192" i="14"/>
  <c r="O192" i="14"/>
  <c r="M192" i="14"/>
  <c r="J192" i="14"/>
  <c r="V191" i="14"/>
  <c r="S191" i="14"/>
  <c r="Q191" i="14"/>
  <c r="O191" i="14"/>
  <c r="M191" i="14"/>
  <c r="J191" i="14"/>
  <c r="V190" i="14"/>
  <c r="S190" i="14"/>
  <c r="Q190" i="14"/>
  <c r="O190" i="14"/>
  <c r="M190" i="14"/>
  <c r="J190" i="14"/>
  <c r="V189" i="14"/>
  <c r="S189" i="14"/>
  <c r="Q189" i="14"/>
  <c r="O189" i="14"/>
  <c r="M189" i="14"/>
  <c r="J189" i="14"/>
  <c r="V188" i="14"/>
  <c r="S188" i="14"/>
  <c r="Q188" i="14"/>
  <c r="O188" i="14"/>
  <c r="M188" i="14"/>
  <c r="J188" i="14"/>
  <c r="V187" i="14"/>
  <c r="S187" i="14"/>
  <c r="Q187" i="14"/>
  <c r="O187" i="14"/>
  <c r="M187" i="14"/>
  <c r="J187" i="14"/>
  <c r="V186" i="14"/>
  <c r="S186" i="14"/>
  <c r="Q186" i="14"/>
  <c r="O186" i="14"/>
  <c r="M186" i="14"/>
  <c r="J186" i="14"/>
  <c r="V185" i="14"/>
  <c r="S185" i="14"/>
  <c r="Q185" i="14"/>
  <c r="O185" i="14"/>
  <c r="M185" i="14"/>
  <c r="J185" i="14"/>
  <c r="V184" i="14"/>
  <c r="S184" i="14"/>
  <c r="Q184" i="14"/>
  <c r="O184" i="14"/>
  <c r="M184" i="14"/>
  <c r="J184" i="14"/>
  <c r="V183" i="14"/>
  <c r="S183" i="14"/>
  <c r="Q183" i="14"/>
  <c r="O183" i="14"/>
  <c r="M183" i="14"/>
  <c r="J183" i="14"/>
  <c r="V182" i="14"/>
  <c r="S182" i="14"/>
  <c r="Q182" i="14"/>
  <c r="O182" i="14"/>
  <c r="M182" i="14"/>
  <c r="J182" i="14"/>
  <c r="V181" i="14"/>
  <c r="S181" i="14"/>
  <c r="Q181" i="14"/>
  <c r="O181" i="14"/>
  <c r="M181" i="14"/>
  <c r="J181" i="14"/>
  <c r="V180" i="14"/>
  <c r="S180" i="14"/>
  <c r="Q180" i="14"/>
  <c r="O180" i="14"/>
  <c r="M180" i="14"/>
  <c r="J180" i="14"/>
  <c r="V179" i="14"/>
  <c r="S179" i="14"/>
  <c r="Q179" i="14"/>
  <c r="O179" i="14"/>
  <c r="M179" i="14"/>
  <c r="J179" i="14"/>
  <c r="V178" i="14"/>
  <c r="S178" i="14"/>
  <c r="Q178" i="14"/>
  <c r="O178" i="14"/>
  <c r="M178" i="14"/>
  <c r="J178" i="14"/>
  <c r="V177" i="14"/>
  <c r="S177" i="14"/>
  <c r="Q177" i="14"/>
  <c r="O177" i="14"/>
  <c r="M177" i="14"/>
  <c r="J177" i="14"/>
  <c r="V176" i="14"/>
  <c r="S176" i="14"/>
  <c r="Q176" i="14"/>
  <c r="O176" i="14"/>
  <c r="M176" i="14"/>
  <c r="J176" i="14"/>
  <c r="V175" i="14"/>
  <c r="S175" i="14"/>
  <c r="Q175" i="14"/>
  <c r="O175" i="14"/>
  <c r="M175" i="14"/>
  <c r="J175" i="14"/>
  <c r="V174" i="14"/>
  <c r="S174" i="14"/>
  <c r="Q174" i="14"/>
  <c r="O174" i="14"/>
  <c r="M174" i="14"/>
  <c r="J174" i="14"/>
  <c r="V173" i="14"/>
  <c r="S173" i="14"/>
  <c r="Q173" i="14"/>
  <c r="O173" i="14"/>
  <c r="M173" i="14"/>
  <c r="J173" i="14"/>
  <c r="AE172" i="14"/>
  <c r="V172" i="14"/>
  <c r="S172" i="14"/>
  <c r="Q172" i="14"/>
  <c r="O172" i="14"/>
  <c r="M172" i="14"/>
  <c r="J172" i="14"/>
  <c r="V171" i="14"/>
  <c r="S171" i="14"/>
  <c r="Q171" i="14"/>
  <c r="O171" i="14"/>
  <c r="M171" i="14"/>
  <c r="J171" i="14"/>
  <c r="V170" i="14"/>
  <c r="S170" i="14"/>
  <c r="Q170" i="14"/>
  <c r="O170" i="14"/>
  <c r="M170" i="14"/>
  <c r="J170" i="14"/>
  <c r="V169" i="14"/>
  <c r="S169" i="14"/>
  <c r="Q169" i="14"/>
  <c r="O169" i="14"/>
  <c r="M169" i="14"/>
  <c r="J169" i="14"/>
  <c r="V168" i="14"/>
  <c r="S168" i="14"/>
  <c r="Q168" i="14"/>
  <c r="O168" i="14"/>
  <c r="M168" i="14"/>
  <c r="J168" i="14"/>
  <c r="V167" i="14"/>
  <c r="S167" i="14"/>
  <c r="Q167" i="14"/>
  <c r="O167" i="14"/>
  <c r="M167" i="14"/>
  <c r="J167" i="14"/>
  <c r="AE166" i="14"/>
  <c r="V166" i="14"/>
  <c r="S166" i="14"/>
  <c r="Q166" i="14"/>
  <c r="O166" i="14"/>
  <c r="M166" i="14"/>
  <c r="J166" i="14"/>
  <c r="AE165" i="14"/>
  <c r="V165" i="14"/>
  <c r="S165" i="14"/>
  <c r="Q165" i="14"/>
  <c r="O165" i="14"/>
  <c r="M165" i="14"/>
  <c r="J165" i="14"/>
  <c r="V164" i="14"/>
  <c r="S164" i="14"/>
  <c r="Q164" i="14"/>
  <c r="O164" i="14"/>
  <c r="M164" i="14"/>
  <c r="J164" i="14"/>
  <c r="V163" i="14"/>
  <c r="S163" i="14"/>
  <c r="Q163" i="14"/>
  <c r="O163" i="14"/>
  <c r="M163" i="14"/>
  <c r="J163" i="14"/>
  <c r="V162" i="14"/>
  <c r="S162" i="14"/>
  <c r="Q162" i="14"/>
  <c r="O162" i="14"/>
  <c r="M162" i="14"/>
  <c r="J162" i="14"/>
  <c r="V161" i="14"/>
  <c r="S161" i="14"/>
  <c r="Q161" i="14"/>
  <c r="O161" i="14"/>
  <c r="M161" i="14"/>
  <c r="J161" i="14"/>
  <c r="V160" i="14"/>
  <c r="S160" i="14"/>
  <c r="Q160" i="14"/>
  <c r="O160" i="14"/>
  <c r="M160" i="14"/>
  <c r="J160" i="14"/>
  <c r="V159" i="14"/>
  <c r="S159" i="14"/>
  <c r="Q159" i="14"/>
  <c r="O159" i="14"/>
  <c r="M159" i="14"/>
  <c r="J159" i="14"/>
  <c r="V158" i="14"/>
  <c r="S158" i="14"/>
  <c r="Q158" i="14"/>
  <c r="O158" i="14"/>
  <c r="M158" i="14"/>
  <c r="J158" i="14"/>
  <c r="V157" i="14"/>
  <c r="S157" i="14"/>
  <c r="Q157" i="14"/>
  <c r="O157" i="14"/>
  <c r="M157" i="14"/>
  <c r="J157" i="14"/>
  <c r="V156" i="14"/>
  <c r="S156" i="14"/>
  <c r="Q156" i="14"/>
  <c r="O156" i="14"/>
  <c r="M156" i="14"/>
  <c r="J156" i="14"/>
  <c r="V155" i="14"/>
  <c r="S155" i="14"/>
  <c r="Q155" i="14"/>
  <c r="O155" i="14"/>
  <c r="M155" i="14"/>
  <c r="J155" i="14"/>
  <c r="V154" i="14"/>
  <c r="S154" i="14"/>
  <c r="Q154" i="14"/>
  <c r="O154" i="14"/>
  <c r="M154" i="14"/>
  <c r="J154" i="14"/>
  <c r="V153" i="14"/>
  <c r="S153" i="14"/>
  <c r="Q153" i="14"/>
  <c r="O153" i="14"/>
  <c r="M153" i="14"/>
  <c r="J153" i="14"/>
  <c r="V152" i="14"/>
  <c r="S152" i="14"/>
  <c r="Q152" i="14"/>
  <c r="O152" i="14"/>
  <c r="M152" i="14"/>
  <c r="J152" i="14"/>
  <c r="V151" i="14"/>
  <c r="S151" i="14"/>
  <c r="Q151" i="14"/>
  <c r="O151" i="14"/>
  <c r="M151" i="14"/>
  <c r="J151" i="14"/>
  <c r="V150" i="14"/>
  <c r="S150" i="14"/>
  <c r="Q150" i="14"/>
  <c r="O150" i="14"/>
  <c r="M150" i="14"/>
  <c r="J150" i="14"/>
  <c r="V149" i="14"/>
  <c r="S149" i="14"/>
  <c r="Q149" i="14"/>
  <c r="O149" i="14"/>
  <c r="M149" i="14"/>
  <c r="J149" i="14"/>
  <c r="V148" i="14"/>
  <c r="S148" i="14"/>
  <c r="Q148" i="14"/>
  <c r="O148" i="14"/>
  <c r="M148" i="14"/>
  <c r="J148" i="14"/>
  <c r="V147" i="14"/>
  <c r="S147" i="14"/>
  <c r="Q147" i="14"/>
  <c r="O147" i="14"/>
  <c r="M147" i="14"/>
  <c r="J147" i="14"/>
  <c r="E147" i="14"/>
  <c r="E148" i="14" s="1"/>
  <c r="E149" i="14" s="1"/>
  <c r="E150" i="14" s="1"/>
  <c r="E151" i="14" s="1"/>
  <c r="E152" i="14" s="1"/>
  <c r="E153" i="14" s="1"/>
  <c r="E154" i="14" s="1"/>
  <c r="E155" i="14" s="1"/>
  <c r="E156" i="14" s="1"/>
  <c r="E157" i="14" s="1"/>
  <c r="E158" i="14" s="1"/>
  <c r="E159" i="14" s="1"/>
  <c r="E160" i="14" s="1"/>
  <c r="E161" i="14" s="1"/>
  <c r="E162" i="14" s="1"/>
  <c r="E163" i="14" s="1"/>
  <c r="E164" i="14" s="1"/>
  <c r="E165" i="14" s="1"/>
  <c r="E166" i="14" s="1"/>
  <c r="V146" i="14"/>
  <c r="S146" i="14"/>
  <c r="Q146" i="14"/>
  <c r="O146" i="14"/>
  <c r="M146" i="14"/>
  <c r="J146" i="14"/>
  <c r="V145" i="14"/>
  <c r="S145" i="14"/>
  <c r="Q145" i="14"/>
  <c r="O145" i="14"/>
  <c r="M145" i="14"/>
  <c r="J145" i="14"/>
  <c r="V144" i="14"/>
  <c r="S144" i="14"/>
  <c r="Q144" i="14"/>
  <c r="O144" i="14"/>
  <c r="M144" i="14"/>
  <c r="J144" i="14"/>
  <c r="V143" i="14"/>
  <c r="S143" i="14"/>
  <c r="Q143" i="14"/>
  <c r="O143" i="14"/>
  <c r="M143" i="14"/>
  <c r="J143" i="14"/>
  <c r="V142" i="14"/>
  <c r="S142" i="14"/>
  <c r="Q142" i="14"/>
  <c r="O142" i="14"/>
  <c r="M142" i="14"/>
  <c r="J142" i="14"/>
  <c r="V141" i="14"/>
  <c r="Q141" i="14"/>
  <c r="K141" i="14"/>
  <c r="S141" i="14" s="1"/>
  <c r="J141" i="14"/>
  <c r="V140" i="14"/>
  <c r="Q140" i="14"/>
  <c r="K140" i="14"/>
  <c r="S140" i="14" s="1"/>
  <c r="O140" i="14"/>
  <c r="J140" i="14"/>
  <c r="V139" i="14"/>
  <c r="S139" i="14"/>
  <c r="Q139" i="14"/>
  <c r="O139" i="14"/>
  <c r="M139" i="14"/>
  <c r="J139" i="14"/>
  <c r="V138" i="14"/>
  <c r="S138" i="14"/>
  <c r="Q138" i="14"/>
  <c r="O138" i="14"/>
  <c r="M138" i="14"/>
  <c r="J138" i="14"/>
  <c r="V137" i="14"/>
  <c r="S137" i="14"/>
  <c r="Q137" i="14"/>
  <c r="O137" i="14"/>
  <c r="M137" i="14"/>
  <c r="J137" i="14"/>
  <c r="V136" i="14"/>
  <c r="S136" i="14"/>
  <c r="Q136" i="14"/>
  <c r="O136" i="14"/>
  <c r="M136" i="14"/>
  <c r="J136" i="14"/>
  <c r="V135" i="14"/>
  <c r="S135" i="14"/>
  <c r="Q135" i="14"/>
  <c r="O135" i="14"/>
  <c r="M135" i="14"/>
  <c r="J135" i="14"/>
  <c r="V134" i="14"/>
  <c r="S134" i="14"/>
  <c r="Q134" i="14"/>
  <c r="O134" i="14"/>
  <c r="M134" i="14"/>
  <c r="J134" i="14"/>
  <c r="V133" i="14"/>
  <c r="S133" i="14"/>
  <c r="Q133" i="14"/>
  <c r="O133" i="14"/>
  <c r="M133" i="14"/>
  <c r="J133" i="14"/>
  <c r="V132" i="14"/>
  <c r="S132" i="14"/>
  <c r="Q132" i="14"/>
  <c r="O132" i="14"/>
  <c r="M132" i="14"/>
  <c r="J132" i="14"/>
  <c r="E132" i="14"/>
  <c r="E133" i="14" s="1"/>
  <c r="E134" i="14" s="1"/>
  <c r="E135" i="14" s="1"/>
  <c r="E136" i="14" s="1"/>
  <c r="E137" i="14" s="1"/>
  <c r="E138" i="14" s="1"/>
  <c r="E139" i="14" s="1"/>
  <c r="E140" i="14" s="1"/>
  <c r="E141" i="14" s="1"/>
  <c r="E142" i="14" s="1"/>
  <c r="E143" i="14" s="1"/>
  <c r="E144" i="14" s="1"/>
  <c r="E145" i="14" s="1"/>
  <c r="E167" i="14" s="1"/>
  <c r="E168" i="14" s="1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V131" i="14"/>
  <c r="S131" i="14"/>
  <c r="Q131" i="14"/>
  <c r="O131" i="14"/>
  <c r="M131" i="14"/>
  <c r="J131" i="14"/>
  <c r="V130" i="14"/>
  <c r="S130" i="14"/>
  <c r="Q130" i="14"/>
  <c r="O130" i="14"/>
  <c r="M130" i="14"/>
  <c r="J130" i="14"/>
  <c r="V129" i="14"/>
  <c r="S129" i="14"/>
  <c r="Q129" i="14"/>
  <c r="O129" i="14"/>
  <c r="M129" i="14"/>
  <c r="J129" i="14"/>
  <c r="V128" i="14"/>
  <c r="S128" i="14"/>
  <c r="Q128" i="14"/>
  <c r="O128" i="14"/>
  <c r="M128" i="14"/>
  <c r="J128" i="14"/>
  <c r="V127" i="14"/>
  <c r="S127" i="14"/>
  <c r="Q127" i="14"/>
  <c r="O127" i="14"/>
  <c r="M127" i="14"/>
  <c r="J127" i="14"/>
  <c r="V126" i="14"/>
  <c r="S126" i="14"/>
  <c r="Q126" i="14"/>
  <c r="O126" i="14"/>
  <c r="M126" i="14"/>
  <c r="J126" i="14"/>
  <c r="V125" i="14"/>
  <c r="S125" i="14"/>
  <c r="Q125" i="14"/>
  <c r="O125" i="14"/>
  <c r="M125" i="14"/>
  <c r="J125" i="14"/>
  <c r="V124" i="14"/>
  <c r="S124" i="14"/>
  <c r="Q124" i="14"/>
  <c r="O124" i="14"/>
  <c r="M124" i="14"/>
  <c r="J124" i="14"/>
  <c r="V123" i="14"/>
  <c r="S123" i="14"/>
  <c r="Q123" i="14"/>
  <c r="O123" i="14"/>
  <c r="M123" i="14"/>
  <c r="J123" i="14"/>
  <c r="V122" i="14"/>
  <c r="S122" i="14"/>
  <c r="Q122" i="14"/>
  <c r="O122" i="14"/>
  <c r="M122" i="14"/>
  <c r="J122" i="14"/>
  <c r="V121" i="14"/>
  <c r="S121" i="14"/>
  <c r="Q121" i="14"/>
  <c r="O121" i="14"/>
  <c r="M121" i="14"/>
  <c r="J121" i="14"/>
  <c r="V120" i="14"/>
  <c r="S120" i="14"/>
  <c r="Q120" i="14"/>
  <c r="O120" i="14"/>
  <c r="M120" i="14"/>
  <c r="J120" i="14"/>
  <c r="V119" i="14"/>
  <c r="S119" i="14"/>
  <c r="Q119" i="14"/>
  <c r="O119" i="14"/>
  <c r="M119" i="14"/>
  <c r="J119" i="14"/>
  <c r="V118" i="14"/>
  <c r="S118" i="14"/>
  <c r="Q118" i="14"/>
  <c r="O118" i="14"/>
  <c r="M118" i="14"/>
  <c r="J118" i="14"/>
  <c r="V117" i="14"/>
  <c r="S117" i="14"/>
  <c r="Q117" i="14"/>
  <c r="O117" i="14"/>
  <c r="M117" i="14"/>
  <c r="J117" i="14"/>
  <c r="V116" i="14"/>
  <c r="S116" i="14"/>
  <c r="Q116" i="14"/>
  <c r="O116" i="14"/>
  <c r="M116" i="14"/>
  <c r="J116" i="14"/>
  <c r="V115" i="14"/>
  <c r="S115" i="14"/>
  <c r="Q115" i="14"/>
  <c r="O115" i="14"/>
  <c r="M115" i="14"/>
  <c r="J115" i="14"/>
  <c r="V114" i="14"/>
  <c r="S114" i="14"/>
  <c r="Q114" i="14"/>
  <c r="O114" i="14"/>
  <c r="M114" i="14"/>
  <c r="J114" i="14"/>
  <c r="V113" i="14"/>
  <c r="S113" i="14"/>
  <c r="Q113" i="14"/>
  <c r="O113" i="14"/>
  <c r="M113" i="14"/>
  <c r="J113" i="14"/>
  <c r="V112" i="14"/>
  <c r="S112" i="14"/>
  <c r="Q112" i="14"/>
  <c r="O112" i="14"/>
  <c r="M112" i="14"/>
  <c r="J112" i="14"/>
  <c r="V111" i="14"/>
  <c r="S111" i="14"/>
  <c r="Q111" i="14"/>
  <c r="O111" i="14"/>
  <c r="M111" i="14"/>
  <c r="J111" i="14"/>
  <c r="V110" i="14"/>
  <c r="S110" i="14"/>
  <c r="Q110" i="14"/>
  <c r="O110" i="14"/>
  <c r="M110" i="14"/>
  <c r="J110" i="14"/>
  <c r="V109" i="14"/>
  <c r="S109" i="14"/>
  <c r="Q109" i="14"/>
  <c r="O109" i="14"/>
  <c r="M109" i="14"/>
  <c r="J109" i="14"/>
  <c r="V108" i="14"/>
  <c r="S108" i="14"/>
  <c r="Q108" i="14"/>
  <c r="O108" i="14"/>
  <c r="M108" i="14"/>
  <c r="J108" i="14"/>
  <c r="V107" i="14"/>
  <c r="S107" i="14"/>
  <c r="Q107" i="14"/>
  <c r="O107" i="14"/>
  <c r="M107" i="14"/>
  <c r="J107" i="14"/>
  <c r="V106" i="14"/>
  <c r="S106" i="14"/>
  <c r="Q106" i="14"/>
  <c r="O106" i="14"/>
  <c r="M106" i="14"/>
  <c r="J106" i="14"/>
  <c r="V105" i="14"/>
  <c r="S105" i="14"/>
  <c r="Q105" i="14"/>
  <c r="O105" i="14"/>
  <c r="M105" i="14"/>
  <c r="J105" i="14"/>
  <c r="V104" i="14"/>
  <c r="S104" i="14"/>
  <c r="Q104" i="14"/>
  <c r="O104" i="14"/>
  <c r="M104" i="14"/>
  <c r="J104" i="14"/>
  <c r="V103" i="14"/>
  <c r="S103" i="14"/>
  <c r="Q103" i="14"/>
  <c r="O103" i="14"/>
  <c r="M103" i="14"/>
  <c r="J103" i="14"/>
  <c r="V102" i="14"/>
  <c r="S102" i="14"/>
  <c r="Q102" i="14"/>
  <c r="O102" i="14"/>
  <c r="M102" i="14"/>
  <c r="J102" i="14"/>
  <c r="V101" i="14"/>
  <c r="S101" i="14"/>
  <c r="Q101" i="14"/>
  <c r="O101" i="14"/>
  <c r="M101" i="14"/>
  <c r="J101" i="14"/>
  <c r="V100" i="14"/>
  <c r="S100" i="14"/>
  <c r="Q100" i="14"/>
  <c r="O100" i="14"/>
  <c r="M100" i="14"/>
  <c r="J100" i="14"/>
  <c r="V99" i="14"/>
  <c r="S99" i="14"/>
  <c r="Q99" i="14"/>
  <c r="O99" i="14"/>
  <c r="M99" i="14"/>
  <c r="J99" i="14"/>
  <c r="V98" i="14"/>
  <c r="S98" i="14"/>
  <c r="Q98" i="14"/>
  <c r="O98" i="14"/>
  <c r="M98" i="14"/>
  <c r="J98" i="14"/>
  <c r="V97" i="14"/>
  <c r="S97" i="14"/>
  <c r="Q97" i="14"/>
  <c r="O97" i="14"/>
  <c r="M97" i="14"/>
  <c r="J97" i="14"/>
  <c r="V96" i="14"/>
  <c r="S96" i="14"/>
  <c r="Q96" i="14"/>
  <c r="O96" i="14"/>
  <c r="M96" i="14"/>
  <c r="J96" i="14"/>
  <c r="V95" i="14"/>
  <c r="S95" i="14"/>
  <c r="Q95" i="14"/>
  <c r="O95" i="14"/>
  <c r="M95" i="14"/>
  <c r="J95" i="14"/>
  <c r="V94" i="14"/>
  <c r="S94" i="14"/>
  <c r="Q94" i="14"/>
  <c r="O94" i="14"/>
  <c r="M94" i="14"/>
  <c r="J94" i="14"/>
  <c r="V93" i="14"/>
  <c r="S93" i="14"/>
  <c r="Q93" i="14"/>
  <c r="O93" i="14"/>
  <c r="M93" i="14"/>
  <c r="J93" i="14"/>
  <c r="V92" i="14"/>
  <c r="S92" i="14"/>
  <c r="Q92" i="14"/>
  <c r="O92" i="14"/>
  <c r="M92" i="14"/>
  <c r="J92" i="14"/>
  <c r="V91" i="14"/>
  <c r="S91" i="14"/>
  <c r="Q91" i="14"/>
  <c r="O91" i="14"/>
  <c r="M91" i="14"/>
  <c r="J91" i="14"/>
  <c r="V90" i="14"/>
  <c r="S90" i="14"/>
  <c r="Q90" i="14"/>
  <c r="O90" i="14"/>
  <c r="M90" i="14"/>
  <c r="J90" i="14"/>
  <c r="V89" i="14"/>
  <c r="S89" i="14"/>
  <c r="Q89" i="14"/>
  <c r="O89" i="14"/>
  <c r="M89" i="14"/>
  <c r="J89" i="14"/>
  <c r="V88" i="14"/>
  <c r="S88" i="14"/>
  <c r="Q88" i="14"/>
  <c r="O88" i="14"/>
  <c r="M88" i="14"/>
  <c r="J88" i="14"/>
  <c r="V87" i="14"/>
  <c r="S87" i="14"/>
  <c r="Q87" i="14"/>
  <c r="O87" i="14"/>
  <c r="M87" i="14"/>
  <c r="J87" i="14"/>
  <c r="V86" i="14"/>
  <c r="S86" i="14"/>
  <c r="Q86" i="14"/>
  <c r="O86" i="14"/>
  <c r="M86" i="14"/>
  <c r="J86" i="14"/>
  <c r="E86" i="14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103" i="14" s="1"/>
  <c r="E104" i="14" s="1"/>
  <c r="E105" i="14" s="1"/>
  <c r="E106" i="14" s="1"/>
  <c r="E107" i="14" s="1"/>
  <c r="E108" i="14" s="1"/>
  <c r="E109" i="14" s="1"/>
  <c r="E110" i="14" s="1"/>
  <c r="E111" i="14" s="1"/>
  <c r="E112" i="14" s="1"/>
  <c r="E113" i="14" s="1"/>
  <c r="E114" i="14" s="1"/>
  <c r="E115" i="14" s="1"/>
  <c r="E116" i="14" s="1"/>
  <c r="E117" i="14" s="1"/>
  <c r="E118" i="14" s="1"/>
  <c r="E119" i="14" s="1"/>
  <c r="E120" i="14" s="1"/>
  <c r="E121" i="14" s="1"/>
  <c r="E122" i="14" s="1"/>
  <c r="E123" i="14" s="1"/>
  <c r="E124" i="14" s="1"/>
  <c r="E125" i="14" s="1"/>
  <c r="E126" i="14" s="1"/>
  <c r="E127" i="14" s="1"/>
  <c r="E128" i="14" s="1"/>
  <c r="E129" i="14" s="1"/>
  <c r="E130" i="14" s="1"/>
  <c r="V85" i="14"/>
  <c r="S85" i="14"/>
  <c r="Q85" i="14"/>
  <c r="O85" i="14"/>
  <c r="M85" i="14"/>
  <c r="J85" i="14"/>
  <c r="V84" i="14"/>
  <c r="S84" i="14"/>
  <c r="Q84" i="14"/>
  <c r="O84" i="14"/>
  <c r="M84" i="14"/>
  <c r="J84" i="14"/>
  <c r="V83" i="14"/>
  <c r="S83" i="14"/>
  <c r="Q83" i="14"/>
  <c r="O83" i="14"/>
  <c r="M83" i="14"/>
  <c r="J83" i="14"/>
  <c r="V82" i="14"/>
  <c r="S82" i="14"/>
  <c r="Q82" i="14"/>
  <c r="O82" i="14"/>
  <c r="M82" i="14"/>
  <c r="J82" i="14"/>
  <c r="V81" i="14"/>
  <c r="S81" i="14"/>
  <c r="Q81" i="14"/>
  <c r="O81" i="14"/>
  <c r="M81" i="14"/>
  <c r="J81" i="14"/>
  <c r="V80" i="14"/>
  <c r="S80" i="14"/>
  <c r="Q80" i="14"/>
  <c r="O80" i="14"/>
  <c r="M80" i="14"/>
  <c r="J80" i="14"/>
  <c r="V79" i="14"/>
  <c r="S79" i="14"/>
  <c r="Q79" i="14"/>
  <c r="O79" i="14"/>
  <c r="M79" i="14"/>
  <c r="J79" i="14"/>
  <c r="V78" i="14"/>
  <c r="S78" i="14"/>
  <c r="Q78" i="14"/>
  <c r="O78" i="14"/>
  <c r="M78" i="14"/>
  <c r="J78" i="14"/>
  <c r="V77" i="14"/>
  <c r="S77" i="14"/>
  <c r="Q77" i="14"/>
  <c r="O77" i="14"/>
  <c r="M77" i="14"/>
  <c r="J77" i="14"/>
  <c r="V76" i="14"/>
  <c r="S76" i="14"/>
  <c r="Q76" i="14"/>
  <c r="O76" i="14"/>
  <c r="M76" i="14"/>
  <c r="J76" i="14"/>
  <c r="V75" i="14"/>
  <c r="S75" i="14"/>
  <c r="Q75" i="14"/>
  <c r="O75" i="14"/>
  <c r="M75" i="14"/>
  <c r="J75" i="14"/>
  <c r="V74" i="14"/>
  <c r="S74" i="14"/>
  <c r="Q74" i="14"/>
  <c r="O74" i="14"/>
  <c r="M74" i="14"/>
  <c r="J74" i="14"/>
  <c r="V73" i="14"/>
  <c r="S73" i="14"/>
  <c r="Q73" i="14"/>
  <c r="O73" i="14"/>
  <c r="M73" i="14"/>
  <c r="J73" i="14"/>
  <c r="V72" i="14"/>
  <c r="S72" i="14"/>
  <c r="Q72" i="14"/>
  <c r="O72" i="14"/>
  <c r="M72" i="14"/>
  <c r="J72" i="14"/>
  <c r="V71" i="14"/>
  <c r="S71" i="14"/>
  <c r="Q71" i="14"/>
  <c r="O71" i="14"/>
  <c r="M71" i="14"/>
  <c r="J71" i="14"/>
  <c r="V70" i="14"/>
  <c r="S70" i="14"/>
  <c r="Q70" i="14"/>
  <c r="O70" i="14"/>
  <c r="M70" i="14"/>
  <c r="J70" i="14"/>
  <c r="V69" i="14"/>
  <c r="S69" i="14"/>
  <c r="Q69" i="14"/>
  <c r="O69" i="14"/>
  <c r="M69" i="14"/>
  <c r="J69" i="14"/>
  <c r="V68" i="14"/>
  <c r="S68" i="14"/>
  <c r="Q68" i="14"/>
  <c r="O68" i="14"/>
  <c r="M68" i="14"/>
  <c r="J68" i="14"/>
  <c r="V67" i="14"/>
  <c r="S67" i="14"/>
  <c r="Q67" i="14"/>
  <c r="O67" i="14"/>
  <c r="M67" i="14"/>
  <c r="J67" i="14"/>
  <c r="V66" i="14"/>
  <c r="S66" i="14"/>
  <c r="Q66" i="14"/>
  <c r="O66" i="14"/>
  <c r="M66" i="14"/>
  <c r="J66" i="14"/>
  <c r="V65" i="14"/>
  <c r="S65" i="14"/>
  <c r="Q65" i="14"/>
  <c r="O65" i="14"/>
  <c r="M65" i="14"/>
  <c r="J65" i="14"/>
  <c r="V64" i="14"/>
  <c r="S64" i="14"/>
  <c r="Q64" i="14"/>
  <c r="O64" i="14"/>
  <c r="M64" i="14"/>
  <c r="J64" i="14"/>
  <c r="V63" i="14"/>
  <c r="S63" i="14"/>
  <c r="Q63" i="14"/>
  <c r="O63" i="14"/>
  <c r="M63" i="14"/>
  <c r="J63" i="14"/>
  <c r="V62" i="14"/>
  <c r="S62" i="14"/>
  <c r="Q62" i="14"/>
  <c r="O62" i="14"/>
  <c r="M62" i="14"/>
  <c r="J62" i="14"/>
  <c r="V61" i="14"/>
  <c r="S61" i="14"/>
  <c r="Q61" i="14"/>
  <c r="O61" i="14"/>
  <c r="M61" i="14"/>
  <c r="J61" i="14"/>
  <c r="V60" i="14"/>
  <c r="S60" i="14"/>
  <c r="Q60" i="14"/>
  <c r="O60" i="14"/>
  <c r="M60" i="14"/>
  <c r="J60" i="14"/>
  <c r="V59" i="14"/>
  <c r="S59" i="14"/>
  <c r="Q59" i="14"/>
  <c r="O59" i="14"/>
  <c r="M59" i="14"/>
  <c r="J59" i="14"/>
  <c r="V58" i="14"/>
  <c r="S58" i="14"/>
  <c r="Q58" i="14"/>
  <c r="O58" i="14"/>
  <c r="M58" i="14"/>
  <c r="J58" i="14"/>
  <c r="V57" i="14"/>
  <c r="S57" i="14"/>
  <c r="Q57" i="14"/>
  <c r="O57" i="14"/>
  <c r="M57" i="14"/>
  <c r="J57" i="14"/>
  <c r="V56" i="14"/>
  <c r="S56" i="14"/>
  <c r="Q56" i="14"/>
  <c r="O56" i="14"/>
  <c r="M56" i="14"/>
  <c r="J56" i="14"/>
  <c r="V55" i="14"/>
  <c r="S55" i="14"/>
  <c r="Q55" i="14"/>
  <c r="O55" i="14"/>
  <c r="M55" i="14"/>
  <c r="J55" i="14"/>
  <c r="V54" i="14"/>
  <c r="S54" i="14"/>
  <c r="Q54" i="14"/>
  <c r="O54" i="14"/>
  <c r="M54" i="14"/>
  <c r="J54" i="14"/>
  <c r="V53" i="14"/>
  <c r="S53" i="14"/>
  <c r="Q53" i="14"/>
  <c r="O53" i="14"/>
  <c r="M53" i="14"/>
  <c r="J53" i="14"/>
  <c r="V52" i="14"/>
  <c r="S52" i="14"/>
  <c r="Q52" i="14"/>
  <c r="O52" i="14"/>
  <c r="M52" i="14"/>
  <c r="J52" i="14"/>
  <c r="V51" i="14"/>
  <c r="S51" i="14"/>
  <c r="Q51" i="14"/>
  <c r="O51" i="14"/>
  <c r="M51" i="14"/>
  <c r="J51" i="14"/>
  <c r="V50" i="14"/>
  <c r="S50" i="14"/>
  <c r="Q50" i="14"/>
  <c r="O50" i="14"/>
  <c r="M50" i="14"/>
  <c r="J50" i="14"/>
  <c r="V49" i="14"/>
  <c r="S49" i="14"/>
  <c r="Q49" i="14"/>
  <c r="O49" i="14"/>
  <c r="M49" i="14"/>
  <c r="J49" i="14"/>
  <c r="V48" i="14"/>
  <c r="S48" i="14"/>
  <c r="Q48" i="14"/>
  <c r="O48" i="14"/>
  <c r="M48" i="14"/>
  <c r="J48" i="14"/>
  <c r="V47" i="14"/>
  <c r="S47" i="14"/>
  <c r="Q47" i="14"/>
  <c r="O47" i="14"/>
  <c r="M47" i="14"/>
  <c r="J47" i="14"/>
  <c r="V46" i="14"/>
  <c r="S46" i="14"/>
  <c r="Q46" i="14"/>
  <c r="O46" i="14"/>
  <c r="M46" i="14"/>
  <c r="J46" i="14"/>
  <c r="V45" i="14"/>
  <c r="S45" i="14"/>
  <c r="Q45" i="14"/>
  <c r="O45" i="14"/>
  <c r="M45" i="14"/>
  <c r="J45" i="14"/>
  <c r="V44" i="14"/>
  <c r="S44" i="14"/>
  <c r="Q44" i="14"/>
  <c r="O44" i="14"/>
  <c r="M44" i="14"/>
  <c r="J44" i="14"/>
  <c r="V43" i="14"/>
  <c r="S43" i="14"/>
  <c r="Q43" i="14"/>
  <c r="O43" i="14"/>
  <c r="M43" i="14"/>
  <c r="J43" i="14"/>
  <c r="V42" i="14"/>
  <c r="S42" i="14"/>
  <c r="Q42" i="14"/>
  <c r="O42" i="14"/>
  <c r="M42" i="14"/>
  <c r="J42" i="14"/>
  <c r="V41" i="14"/>
  <c r="S41" i="14"/>
  <c r="Q41" i="14"/>
  <c r="O41" i="14"/>
  <c r="M41" i="14"/>
  <c r="J41" i="14"/>
  <c r="V40" i="14"/>
  <c r="S40" i="14"/>
  <c r="Q40" i="14"/>
  <c r="O40" i="14"/>
  <c r="M40" i="14"/>
  <c r="J40" i="14"/>
  <c r="V39" i="14"/>
  <c r="S39" i="14"/>
  <c r="Q39" i="14"/>
  <c r="O39" i="14"/>
  <c r="M39" i="14"/>
  <c r="J39" i="14"/>
  <c r="V38" i="14"/>
  <c r="S38" i="14"/>
  <c r="Q38" i="14"/>
  <c r="O38" i="14"/>
  <c r="M38" i="14"/>
  <c r="J38" i="14"/>
  <c r="V37" i="14"/>
  <c r="S37" i="14"/>
  <c r="Q37" i="14"/>
  <c r="O37" i="14"/>
  <c r="M37" i="14"/>
  <c r="J37" i="14"/>
  <c r="V36" i="14"/>
  <c r="S36" i="14"/>
  <c r="Q36" i="14"/>
  <c r="O36" i="14"/>
  <c r="M36" i="14"/>
  <c r="J36" i="14"/>
  <c r="V35" i="14"/>
  <c r="S35" i="14"/>
  <c r="Q35" i="14"/>
  <c r="O35" i="14"/>
  <c r="M35" i="14"/>
  <c r="J35" i="14"/>
  <c r="V34" i="14"/>
  <c r="S34" i="14"/>
  <c r="Q34" i="14"/>
  <c r="O34" i="14"/>
  <c r="M34" i="14"/>
  <c r="J34" i="14"/>
  <c r="V33" i="14"/>
  <c r="S33" i="14"/>
  <c r="Q33" i="14"/>
  <c r="O33" i="14"/>
  <c r="M33" i="14"/>
  <c r="J33" i="14"/>
  <c r="V32" i="14"/>
  <c r="S32" i="14"/>
  <c r="Q32" i="14"/>
  <c r="O32" i="14"/>
  <c r="M32" i="14"/>
  <c r="J32" i="14"/>
  <c r="V31" i="14"/>
  <c r="S31" i="14"/>
  <c r="Q31" i="14"/>
  <c r="O31" i="14"/>
  <c r="M31" i="14"/>
  <c r="J31" i="14"/>
  <c r="V30" i="14"/>
  <c r="S30" i="14"/>
  <c r="Q30" i="14"/>
  <c r="O30" i="14"/>
  <c r="M30" i="14"/>
  <c r="J30" i="14"/>
  <c r="V29" i="14"/>
  <c r="S29" i="14"/>
  <c r="Q29" i="14"/>
  <c r="O29" i="14"/>
  <c r="M29" i="14"/>
  <c r="J29" i="14"/>
  <c r="V28" i="14"/>
  <c r="S28" i="14"/>
  <c r="Q28" i="14"/>
  <c r="O28" i="14"/>
  <c r="M28" i="14"/>
  <c r="J28" i="14"/>
  <c r="V27" i="14"/>
  <c r="S27" i="14"/>
  <c r="Q27" i="14"/>
  <c r="O27" i="14"/>
  <c r="M27" i="14"/>
  <c r="J27" i="14"/>
  <c r="V26" i="14"/>
  <c r="S26" i="14"/>
  <c r="Q26" i="14"/>
  <c r="O26" i="14"/>
  <c r="M26" i="14"/>
  <c r="J26" i="14"/>
  <c r="V25" i="14"/>
  <c r="S25" i="14"/>
  <c r="Q25" i="14"/>
  <c r="O25" i="14"/>
  <c r="M25" i="14"/>
  <c r="J25" i="14"/>
  <c r="V24" i="14"/>
  <c r="S24" i="14"/>
  <c r="Q24" i="14"/>
  <c r="O24" i="14"/>
  <c r="M24" i="14"/>
  <c r="J24" i="14"/>
  <c r="V23" i="14"/>
  <c r="S23" i="14"/>
  <c r="Q23" i="14"/>
  <c r="O23" i="14"/>
  <c r="M23" i="14"/>
  <c r="J23" i="14"/>
  <c r="V22" i="14"/>
  <c r="S22" i="14"/>
  <c r="Q22" i="14"/>
  <c r="O22" i="14"/>
  <c r="M22" i="14"/>
  <c r="J22" i="14"/>
  <c r="V21" i="14"/>
  <c r="S21" i="14"/>
  <c r="Q21" i="14"/>
  <c r="O21" i="14"/>
  <c r="M21" i="14"/>
  <c r="J21" i="14"/>
  <c r="V20" i="14"/>
  <c r="S20" i="14"/>
  <c r="Q20" i="14"/>
  <c r="O20" i="14"/>
  <c r="M20" i="14"/>
  <c r="J20" i="14"/>
  <c r="V19" i="14"/>
  <c r="S19" i="14"/>
  <c r="Q19" i="14"/>
  <c r="O19" i="14"/>
  <c r="M19" i="14"/>
  <c r="J19" i="14"/>
  <c r="V18" i="14"/>
  <c r="S18" i="14"/>
  <c r="Q18" i="14"/>
  <c r="O18" i="14"/>
  <c r="M18" i="14"/>
  <c r="J18" i="14"/>
  <c r="V17" i="14"/>
  <c r="S17" i="14"/>
  <c r="Q17" i="14"/>
  <c r="O17" i="14"/>
  <c r="M17" i="14"/>
  <c r="J17" i="14"/>
  <c r="V16" i="14"/>
  <c r="S16" i="14"/>
  <c r="Q16" i="14"/>
  <c r="O16" i="14"/>
  <c r="M16" i="14"/>
  <c r="J16" i="14"/>
  <c r="V15" i="14"/>
  <c r="S15" i="14"/>
  <c r="Q15" i="14"/>
  <c r="O15" i="14"/>
  <c r="M15" i="14"/>
  <c r="J15" i="14"/>
  <c r="V14" i="14"/>
  <c r="S14" i="14"/>
  <c r="Q14" i="14"/>
  <c r="O14" i="14"/>
  <c r="M14" i="14"/>
  <c r="J14" i="14"/>
  <c r="V13" i="14"/>
  <c r="S13" i="14"/>
  <c r="Q13" i="14"/>
  <c r="O13" i="14"/>
  <c r="M13" i="14"/>
  <c r="J13" i="14"/>
  <c r="V12" i="14"/>
  <c r="S12" i="14"/>
  <c r="Q12" i="14"/>
  <c r="O12" i="14"/>
  <c r="M12" i="14"/>
  <c r="J12" i="14"/>
  <c r="V11" i="14"/>
  <c r="S11" i="14"/>
  <c r="Q11" i="14"/>
  <c r="O11" i="14"/>
  <c r="M11" i="14"/>
  <c r="J11" i="14"/>
  <c r="V10" i="14"/>
  <c r="S10" i="14"/>
  <c r="Q10" i="14"/>
  <c r="O10" i="14"/>
  <c r="M10" i="14"/>
  <c r="J10" i="14"/>
  <c r="V9" i="14"/>
  <c r="S9" i="14"/>
  <c r="Q9" i="14"/>
  <c r="O9" i="14"/>
  <c r="M9" i="14"/>
  <c r="J9" i="14"/>
  <c r="V8" i="14"/>
  <c r="S8" i="14"/>
  <c r="Q8" i="14"/>
  <c r="O8" i="14"/>
  <c r="M8" i="14"/>
  <c r="J8" i="14"/>
  <c r="V7" i="14"/>
  <c r="S7" i="14"/>
  <c r="Q7" i="14"/>
  <c r="O7" i="14"/>
  <c r="M7" i="14"/>
  <c r="J7" i="14"/>
  <c r="V6" i="14"/>
  <c r="S6" i="14"/>
  <c r="Q6" i="14"/>
  <c r="O6" i="14"/>
  <c r="M6" i="14"/>
  <c r="J6" i="14"/>
  <c r="V5" i="14"/>
  <c r="S5" i="14"/>
  <c r="Q5" i="14"/>
  <c r="O5" i="14"/>
  <c r="M5" i="14"/>
  <c r="J5" i="14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Y4" i="14"/>
  <c r="V4" i="14"/>
  <c r="S4" i="14"/>
  <c r="S426" i="14" s="1"/>
  <c r="Q4" i="14"/>
  <c r="O4" i="14"/>
  <c r="M4" i="14"/>
  <c r="J4" i="14"/>
  <c r="E293" i="14"/>
  <c r="E294" i="14" s="1"/>
  <c r="E295" i="14" s="1"/>
  <c r="E296" i="14" s="1"/>
  <c r="E297" i="14" s="1"/>
  <c r="E298" i="14" s="1"/>
  <c r="E299" i="14" s="1"/>
  <c r="M140" i="14"/>
  <c r="H4" i="17"/>
  <c r="I4" i="17"/>
  <c r="F4" i="17"/>
  <c r="M4" i="17"/>
  <c r="H5" i="17"/>
  <c r="I5" i="17"/>
  <c r="F5" i="17"/>
  <c r="G5" i="17" s="1"/>
  <c r="M5" i="17"/>
  <c r="H6" i="17"/>
  <c r="I6" i="17"/>
  <c r="F6" i="17" s="1"/>
  <c r="G6" i="17" s="1"/>
  <c r="M6" i="17"/>
  <c r="J7" i="17"/>
  <c r="J8" i="17" s="1"/>
  <c r="K7" i="17"/>
  <c r="F7" i="17" s="1"/>
  <c r="G7" i="17" s="1"/>
  <c r="M7" i="17"/>
  <c r="E8" i="17"/>
  <c r="J9" i="17"/>
  <c r="K9" i="17"/>
  <c r="F9" i="17" s="1"/>
  <c r="G9" i="17" s="1"/>
  <c r="M9" i="17"/>
  <c r="J10" i="17"/>
  <c r="K10" i="17"/>
  <c r="F10" i="17"/>
  <c r="G10" i="17" s="1"/>
  <c r="M10" i="17"/>
  <c r="J11" i="17"/>
  <c r="K11" i="17"/>
  <c r="F11" i="17" s="1"/>
  <c r="M11" i="17"/>
  <c r="J12" i="17"/>
  <c r="K12" i="17"/>
  <c r="F12" i="17" s="1"/>
  <c r="G12" i="17" s="1"/>
  <c r="M12" i="17"/>
  <c r="E13" i="17"/>
  <c r="H13" i="17"/>
  <c r="I13" i="17"/>
  <c r="J14" i="17"/>
  <c r="K14" i="17"/>
  <c r="F14" i="17"/>
  <c r="M14" i="17"/>
  <c r="J15" i="17"/>
  <c r="K15" i="17"/>
  <c r="F15" i="17" s="1"/>
  <c r="G15" i="17" s="1"/>
  <c r="M15" i="17"/>
  <c r="H16" i="17"/>
  <c r="I16" i="17"/>
  <c r="F16" i="17" s="1"/>
  <c r="M16" i="17"/>
  <c r="H17" i="17"/>
  <c r="I17" i="17"/>
  <c r="F17" i="17" s="1"/>
  <c r="G17" i="17" s="1"/>
  <c r="M17" i="17"/>
  <c r="H18" i="17"/>
  <c r="I18" i="17"/>
  <c r="F18" i="17"/>
  <c r="G18" i="17" s="1"/>
  <c r="M18" i="17"/>
  <c r="H19" i="17"/>
  <c r="I19" i="17"/>
  <c r="F19" i="17" s="1"/>
  <c r="G19" i="17" s="1"/>
  <c r="M19" i="17"/>
  <c r="H20" i="17"/>
  <c r="I20" i="17"/>
  <c r="F20" i="17" s="1"/>
  <c r="G20" i="17" s="1"/>
  <c r="M20" i="17"/>
  <c r="H21" i="17"/>
  <c r="I21" i="17"/>
  <c r="F21" i="17" s="1"/>
  <c r="G21" i="17" s="1"/>
  <c r="M21" i="17"/>
  <c r="J22" i="17"/>
  <c r="K22" i="17"/>
  <c r="F22" i="17" s="1"/>
  <c r="G22" i="17" s="1"/>
  <c r="M22" i="17"/>
  <c r="J23" i="17"/>
  <c r="K23" i="17"/>
  <c r="F23" i="17" s="1"/>
  <c r="G23" i="17" s="1"/>
  <c r="M23" i="17"/>
  <c r="J24" i="17"/>
  <c r="K24" i="17"/>
  <c r="F24" i="17" s="1"/>
  <c r="G24" i="17" s="1"/>
  <c r="M24" i="17"/>
  <c r="J25" i="17"/>
  <c r="K25" i="17"/>
  <c r="F25" i="17" s="1"/>
  <c r="G25" i="17" s="1"/>
  <c r="M25" i="17"/>
  <c r="E26" i="17"/>
  <c r="Q27" i="17"/>
  <c r="H31" i="17"/>
  <c r="H33" i="17" s="1"/>
  <c r="I31" i="17"/>
  <c r="F31" i="17"/>
  <c r="M31" i="17"/>
  <c r="J32" i="17"/>
  <c r="K32" i="17"/>
  <c r="K33" i="17" s="1"/>
  <c r="M32" i="17"/>
  <c r="E33" i="17"/>
  <c r="I33" i="17"/>
  <c r="J33" i="17"/>
  <c r="J34" i="17"/>
  <c r="J35" i="17" s="1"/>
  <c r="K34" i="17"/>
  <c r="F34" i="17"/>
  <c r="M34" i="17"/>
  <c r="E35" i="17"/>
  <c r="H35" i="17"/>
  <c r="I35" i="17"/>
  <c r="K35" i="17"/>
  <c r="J36" i="17"/>
  <c r="K36" i="17"/>
  <c r="F36" i="17" s="1"/>
  <c r="M36" i="17"/>
  <c r="H37" i="17"/>
  <c r="H39" i="17" s="1"/>
  <c r="I37" i="17"/>
  <c r="F37" i="17" s="1"/>
  <c r="G37" i="17" s="1"/>
  <c r="M37" i="17"/>
  <c r="J38" i="17"/>
  <c r="J39" i="17" s="1"/>
  <c r="K38" i="17"/>
  <c r="F38" i="17"/>
  <c r="G38" i="17" s="1"/>
  <c r="M38" i="17"/>
  <c r="E39" i="17"/>
  <c r="K39" i="17"/>
  <c r="Q40" i="17"/>
  <c r="AB4" i="2"/>
  <c r="AE4" i="2" s="1"/>
  <c r="AB5" i="2"/>
  <c r="AE5" i="2" s="1"/>
  <c r="AB6" i="2"/>
  <c r="AD6" i="2" s="1"/>
  <c r="D7" i="2"/>
  <c r="E7" i="2"/>
  <c r="G7" i="2" s="1"/>
  <c r="J7" i="2"/>
  <c r="K7" i="2"/>
  <c r="M7" i="2" s="1"/>
  <c r="P7" i="2"/>
  <c r="Q7" i="2"/>
  <c r="V7" i="2"/>
  <c r="W7" i="2"/>
  <c r="AC7" i="2"/>
  <c r="AF7" i="2"/>
  <c r="AG7" i="2"/>
  <c r="X8" i="2"/>
  <c r="Y8" i="2"/>
  <c r="AB8" i="2"/>
  <c r="AD8" i="2" s="1"/>
  <c r="X9" i="2"/>
  <c r="Y9" i="2"/>
  <c r="AB9" i="2"/>
  <c r="AD9" i="2" s="1"/>
  <c r="X10" i="2"/>
  <c r="Y10" i="2"/>
  <c r="AB10" i="2"/>
  <c r="AD10" i="2" s="1"/>
  <c r="AB11" i="2"/>
  <c r="AD11" i="2" s="1"/>
  <c r="AB12" i="2"/>
  <c r="AE12" i="2" s="1"/>
  <c r="AB13" i="2"/>
  <c r="AD13" i="2" s="1"/>
  <c r="AB14" i="2"/>
  <c r="AD14" i="2" s="1"/>
  <c r="E15" i="2"/>
  <c r="K15" i="2"/>
  <c r="Q15" i="2"/>
  <c r="W15" i="2"/>
  <c r="AC15" i="2"/>
  <c r="AF15" i="2"/>
  <c r="AG15" i="2"/>
  <c r="X16" i="2"/>
  <c r="Y16" i="2"/>
  <c r="AB16" i="2"/>
  <c r="AD16" i="2" s="1"/>
  <c r="AB17" i="2"/>
  <c r="AE17" i="2" s="1"/>
  <c r="AB18" i="2"/>
  <c r="AD18" i="2" s="1"/>
  <c r="AC19" i="2"/>
  <c r="AB20" i="2"/>
  <c r="AE20" i="2" s="1"/>
  <c r="AB21" i="2"/>
  <c r="AD21" i="2" s="1"/>
  <c r="AB22" i="2"/>
  <c r="AE22" i="2" s="1"/>
  <c r="AB23" i="2"/>
  <c r="AD23" i="2" s="1"/>
  <c r="AC24" i="2"/>
  <c r="F35" i="17"/>
  <c r="G35" i="17" s="1"/>
  <c r="G34" i="17"/>
  <c r="G14" i="17"/>
  <c r="G4" i="17"/>
  <c r="G31" i="17"/>
  <c r="K13" i="17"/>
  <c r="I8" i="17"/>
  <c r="AD22" i="2"/>
  <c r="J18" i="2"/>
  <c r="J6" i="2"/>
  <c r="P16" i="2"/>
  <c r="J10" i="2"/>
  <c r="V22" i="2"/>
  <c r="P20" i="2"/>
  <c r="D17" i="2"/>
  <c r="D14" i="2"/>
  <c r="V5" i="2"/>
  <c r="V20" i="2"/>
  <c r="J20" i="2"/>
  <c r="J9" i="2"/>
  <c r="P12" i="2"/>
  <c r="J16" i="2"/>
  <c r="D18" i="2"/>
  <c r="J13" i="2"/>
  <c r="P9" i="2"/>
  <c r="J12" i="2"/>
  <c r="J4" i="2"/>
  <c r="D6" i="2"/>
  <c r="J23" i="2"/>
  <c r="D23" i="2"/>
  <c r="V21" i="2"/>
  <c r="D10" i="2"/>
  <c r="J14" i="2"/>
  <c r="P18" i="2"/>
  <c r="V17" i="2"/>
  <c r="D9" i="2"/>
  <c r="J11" i="2"/>
  <c r="D21" i="2"/>
  <c r="P21" i="2"/>
  <c r="D22" i="2"/>
  <c r="P23" i="2"/>
  <c r="P6" i="2"/>
  <c r="D5" i="2"/>
  <c r="P11" i="2"/>
  <c r="P14" i="2"/>
  <c r="J22" i="2"/>
  <c r="J8" i="2"/>
  <c r="P4" i="2"/>
  <c r="D11" i="2"/>
  <c r="V4" i="2"/>
  <c r="P8" i="2"/>
  <c r="D13" i="2"/>
  <c r="D12" i="2"/>
  <c r="P22" i="2"/>
  <c r="D4" i="2"/>
  <c r="J17" i="2"/>
  <c r="V18" i="2"/>
  <c r="V12" i="2"/>
  <c r="D8" i="2"/>
  <c r="J21" i="2"/>
  <c r="V6" i="2"/>
  <c r="V11" i="2"/>
  <c r="P13" i="2"/>
  <c r="V13" i="2"/>
  <c r="V23" i="2"/>
  <c r="J5" i="2"/>
  <c r="D20" i="2"/>
  <c r="P10" i="2"/>
  <c r="P17" i="2"/>
  <c r="D16" i="2"/>
  <c r="V14" i="2"/>
  <c r="P5" i="2"/>
  <c r="AD12" i="2" l="1"/>
  <c r="AE23" i="2"/>
  <c r="AE8" i="2"/>
  <c r="AE11" i="2"/>
  <c r="Y7" i="2"/>
  <c r="J26" i="17"/>
  <c r="S7" i="2"/>
  <c r="H8" i="17"/>
  <c r="AE14" i="2"/>
  <c r="AC25" i="2"/>
  <c r="K24" i="2"/>
  <c r="AE6" i="2"/>
  <c r="AE13" i="2"/>
  <c r="AD5" i="2"/>
  <c r="K19" i="2"/>
  <c r="K25" i="2" s="1"/>
  <c r="I26" i="17"/>
  <c r="I27" i="17" s="1"/>
  <c r="G11" i="17"/>
  <c r="F13" i="17"/>
  <c r="G13" i="17" s="1"/>
  <c r="O426" i="14"/>
  <c r="G36" i="17"/>
  <c r="F39" i="17"/>
  <c r="G39" i="17" s="1"/>
  <c r="F26" i="17"/>
  <c r="G26" i="17" s="1"/>
  <c r="G16" i="17"/>
  <c r="W19" i="2"/>
  <c r="W25" i="2" s="1"/>
  <c r="Q19" i="2"/>
  <c r="Q25" i="2" s="1"/>
  <c r="X7" i="2"/>
  <c r="L7" i="2"/>
  <c r="K8" i="17"/>
  <c r="F8" i="17"/>
  <c r="J13" i="17"/>
  <c r="M141" i="14"/>
  <c r="E19" i="2"/>
  <c r="F32" i="17"/>
  <c r="R7" i="2"/>
  <c r="F7" i="2"/>
  <c r="K26" i="17"/>
  <c r="I39" i="17"/>
  <c r="K426" i="14"/>
  <c r="T426" i="14" s="1"/>
  <c r="O141" i="14"/>
  <c r="AE16" i="2"/>
  <c r="AE10" i="2"/>
  <c r="AE18" i="2"/>
  <c r="AE21" i="2"/>
  <c r="AD4" i="2"/>
  <c r="AB7" i="2"/>
  <c r="AE7" i="2" s="1"/>
  <c r="AB15" i="2"/>
  <c r="AE15" i="2" s="1"/>
  <c r="AB24" i="2"/>
  <c r="AE24" i="2" s="1"/>
  <c r="AD20" i="2"/>
  <c r="AD24" i="2" s="1"/>
  <c r="AD15" i="2"/>
  <c r="AB19" i="2"/>
  <c r="AE9" i="2"/>
  <c r="AD17" i="2"/>
  <c r="AD19" i="2" s="1"/>
  <c r="K40" i="17"/>
  <c r="J40" i="17"/>
  <c r="I40" i="17"/>
  <c r="H40" i="17"/>
  <c r="E40" i="17"/>
  <c r="H26" i="17"/>
  <c r="H27" i="17" s="1"/>
  <c r="E27" i="17"/>
  <c r="J27" i="17"/>
  <c r="M426" i="14"/>
  <c r="N426" i="14" s="1"/>
  <c r="G8" i="2"/>
  <c r="D24" i="2"/>
  <c r="F8" i="2"/>
  <c r="L11" i="2"/>
  <c r="M11" i="2"/>
  <c r="R21" i="2"/>
  <c r="S21" i="2"/>
  <c r="S23" i="2"/>
  <c r="R23" i="2"/>
  <c r="L4" i="2"/>
  <c r="M4" i="2"/>
  <c r="J19" i="2"/>
  <c r="X18" i="2"/>
  <c r="Y18" i="2"/>
  <c r="R9" i="2"/>
  <c r="S9" i="2"/>
  <c r="F4" i="2"/>
  <c r="G4" i="2"/>
  <c r="D19" i="2"/>
  <c r="D15" i="2"/>
  <c r="G12" i="2"/>
  <c r="F12" i="2"/>
  <c r="M21" i="2"/>
  <c r="L21" i="2"/>
  <c r="Y6" i="2"/>
  <c r="X6" i="2"/>
  <c r="Y11" i="2"/>
  <c r="X11" i="2"/>
  <c r="V24" i="2"/>
  <c r="L16" i="2"/>
  <c r="M16" i="2"/>
  <c r="S8" i="2"/>
  <c r="R8" i="2"/>
  <c r="P24" i="2"/>
  <c r="L9" i="2"/>
  <c r="M9" i="2"/>
  <c r="G11" i="2"/>
  <c r="F11" i="2"/>
  <c r="L8" i="2"/>
  <c r="J24" i="2"/>
  <c r="M8" i="2"/>
  <c r="S10" i="2"/>
  <c r="R10" i="2"/>
  <c r="G16" i="2"/>
  <c r="F16" i="2"/>
  <c r="S5" i="2"/>
  <c r="R5" i="2"/>
  <c r="X5" i="2"/>
  <c r="Y5" i="2"/>
  <c r="R14" i="2"/>
  <c r="S14" i="2"/>
  <c r="F17" i="2"/>
  <c r="G17" i="2"/>
  <c r="F5" i="2"/>
  <c r="G5" i="2"/>
  <c r="G9" i="2"/>
  <c r="F9" i="2"/>
  <c r="R13" i="2"/>
  <c r="S13" i="2"/>
  <c r="X23" i="2"/>
  <c r="Y23" i="2"/>
  <c r="G20" i="2"/>
  <c r="F20" i="2"/>
  <c r="L10" i="2"/>
  <c r="M10" i="2"/>
  <c r="R18" i="2"/>
  <c r="S18" i="2"/>
  <c r="L6" i="2"/>
  <c r="M6" i="2"/>
  <c r="F10" i="2"/>
  <c r="G10" i="2"/>
  <c r="F6" i="2"/>
  <c r="G6" i="2"/>
  <c r="S22" i="2"/>
  <c r="R22" i="2"/>
  <c r="L17" i="2"/>
  <c r="M17" i="2"/>
  <c r="V15" i="2"/>
  <c r="Y12" i="2"/>
  <c r="X12" i="2"/>
  <c r="F22" i="2"/>
  <c r="G22" i="2"/>
  <c r="L12" i="2"/>
  <c r="M12" i="2"/>
  <c r="J15" i="2"/>
  <c r="F21" i="2"/>
  <c r="G21" i="2"/>
  <c r="M13" i="2"/>
  <c r="L13" i="2"/>
  <c r="G18" i="2"/>
  <c r="F18" i="2"/>
  <c r="S4" i="2"/>
  <c r="R4" i="2"/>
  <c r="P19" i="2"/>
  <c r="Y4" i="2"/>
  <c r="X4" i="2"/>
  <c r="V19" i="2"/>
  <c r="G13" i="2"/>
  <c r="F13" i="2"/>
  <c r="F23" i="2"/>
  <c r="G23" i="2"/>
  <c r="R12" i="2"/>
  <c r="S12" i="2"/>
  <c r="P15" i="2"/>
  <c r="L23" i="2"/>
  <c r="M23" i="2"/>
  <c r="M20" i="2"/>
  <c r="L20" i="2"/>
  <c r="X20" i="2"/>
  <c r="Y20" i="2"/>
  <c r="R6" i="2"/>
  <c r="S6" i="2"/>
  <c r="R11" i="2"/>
  <c r="S11" i="2"/>
  <c r="L22" i="2"/>
  <c r="M22" i="2"/>
  <c r="Y14" i="2"/>
  <c r="X14" i="2"/>
  <c r="G14" i="2"/>
  <c r="F14" i="2"/>
  <c r="S17" i="2"/>
  <c r="R17" i="2"/>
  <c r="S20" i="2"/>
  <c r="R20" i="2"/>
  <c r="X22" i="2"/>
  <c r="Y22" i="2"/>
  <c r="X21" i="2"/>
  <c r="Y21" i="2"/>
  <c r="M14" i="2"/>
  <c r="L14" i="2"/>
  <c r="X17" i="2"/>
  <c r="Y17" i="2"/>
  <c r="M5" i="2"/>
  <c r="L5" i="2"/>
  <c r="S16" i="2"/>
  <c r="R16" i="2"/>
  <c r="Y13" i="2"/>
  <c r="X13" i="2"/>
  <c r="L18" i="2"/>
  <c r="M18" i="2"/>
  <c r="AD7" i="2" l="1"/>
  <c r="AD25" i="2" s="1"/>
  <c r="P426" i="14"/>
  <c r="G8" i="17"/>
  <c r="F27" i="17"/>
  <c r="G27" i="17" s="1"/>
  <c r="G32" i="17"/>
  <c r="F33" i="17"/>
  <c r="E24" i="2"/>
  <c r="E25" i="2"/>
  <c r="Q24" i="2"/>
  <c r="W24" i="2"/>
  <c r="K27" i="17"/>
  <c r="AE19" i="2"/>
  <c r="AB25" i="2"/>
  <c r="AE25" i="2" s="1"/>
  <c r="X19" i="2"/>
  <c r="Y19" i="2"/>
  <c r="V25" i="2"/>
  <c r="S15" i="2"/>
  <c r="R15" i="2"/>
  <c r="M24" i="2"/>
  <c r="L24" i="2"/>
  <c r="S19" i="2"/>
  <c r="R19" i="2"/>
  <c r="P25" i="2"/>
  <c r="Y15" i="2"/>
  <c r="X15" i="2"/>
  <c r="M15" i="2"/>
  <c r="L15" i="2"/>
  <c r="X24" i="2"/>
  <c r="Y24" i="2"/>
  <c r="F15" i="2"/>
  <c r="G15" i="2"/>
  <c r="J25" i="2"/>
  <c r="M19" i="2"/>
  <c r="L19" i="2"/>
  <c r="G19" i="2"/>
  <c r="D25" i="2"/>
  <c r="F19" i="2"/>
  <c r="R24" i="2"/>
  <c r="S24" i="2"/>
  <c r="G24" i="2"/>
  <c r="F24" i="2"/>
  <c r="G33" i="17" l="1"/>
  <c r="F40" i="17"/>
  <c r="G40" i="17" s="1"/>
  <c r="G25" i="2"/>
  <c r="F25" i="2"/>
  <c r="S25" i="2"/>
  <c r="R25" i="2"/>
  <c r="M25" i="2"/>
  <c r="L25" i="2"/>
  <c r="X25" i="2"/>
  <c r="Y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Wilawan Neampan</author>
  </authors>
  <commentList>
    <comment ref="AB10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ภูเขียว 1 17.5 ไร่
KK3  11.59 ไร่</t>
        </r>
      </text>
    </comment>
    <comment ref="F232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แยกออกมาจาก 1317</t>
        </r>
      </text>
    </comment>
    <comment ref="F285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Wilawan Neampan:</t>
        </r>
        <r>
          <rPr>
            <sz val="9"/>
            <color indexed="81"/>
            <rFont val="Tahoma"/>
            <family val="2"/>
          </rPr>
          <t xml:space="preserve">
 ขอวัดอ้อย </t>
        </r>
      </text>
    </comment>
  </commentList>
</comments>
</file>

<file path=xl/sharedStrings.xml><?xml version="1.0" encoding="utf-8"?>
<sst xmlns="http://schemas.openxmlformats.org/spreadsheetml/2006/main" count="7758" uniqueCount="336">
  <si>
    <t>อ้อยปลายฝน</t>
  </si>
  <si>
    <t>อ้อยน้ำราด</t>
  </si>
  <si>
    <t>อ้อยตอ</t>
  </si>
  <si>
    <t>ภาพรวม</t>
  </si>
  <si>
    <t xml:space="preserve">ไร่ </t>
  </si>
  <si>
    <t xml:space="preserve"> พท.อ้อย (ไร่)</t>
  </si>
  <si>
    <t>จำนวนแปลง
ทั้งหมด</t>
  </si>
  <si>
    <t>จำนวนแปลงสุ่ม</t>
  </si>
  <si>
    <t xml:space="preserve"> อายุอ้อย 
ณ มิ.ย.</t>
  </si>
  <si>
    <t xml:space="preserve"> ความสูงเฉลี่ย(ม.)</t>
  </si>
  <si>
    <t xml:space="preserve"> ขนาดลำ
เฉลี่ย(ซม.)</t>
  </si>
  <si>
    <t xml:space="preserve"> จำนวน
เฉลี่ยลำ/ไร่</t>
  </si>
  <si>
    <t>NDVI
มิ.ย.</t>
  </si>
  <si>
    <t>NDVI
ก.ค.</t>
  </si>
  <si>
    <t>สาย</t>
  </si>
  <si>
    <t>ไร่</t>
  </si>
  <si>
    <t>มี.ค.</t>
  </si>
  <si>
    <t>เม.ย.</t>
  </si>
  <si>
    <t>พ.ค.</t>
  </si>
  <si>
    <t>มิ.ย.</t>
  </si>
  <si>
    <t>ก.ค.</t>
  </si>
  <si>
    <t>กระทุ่ม 1</t>
  </si>
  <si>
    <t>กระทุ่ม 2</t>
  </si>
  <si>
    <t>เขาประทุน</t>
  </si>
  <si>
    <t>สระบัวก่ำ</t>
  </si>
  <si>
    <t xml:space="preserve">เขาแหลม </t>
  </si>
  <si>
    <t>หนองขอน</t>
  </si>
  <si>
    <t xml:space="preserve">ดงเชือก </t>
  </si>
  <si>
    <t>หนองหูช้าง</t>
  </si>
  <si>
    <t xml:space="preserve">ทัพผึ้ง </t>
  </si>
  <si>
    <t>ทัพหลวง</t>
  </si>
  <si>
    <t>เขาแหลม</t>
  </si>
  <si>
    <t xml:space="preserve">ทุ่งโป่ง </t>
  </si>
  <si>
    <t>ทัพผึ้ง</t>
  </si>
  <si>
    <t xml:space="preserve">บ้านไร่ </t>
  </si>
  <si>
    <t xml:space="preserve">รุ่งนภา </t>
  </si>
  <si>
    <t>รุ่งนภา</t>
  </si>
  <si>
    <t xml:space="preserve">ลำอีซู </t>
  </si>
  <si>
    <t>หนองแก</t>
  </si>
  <si>
    <t>หนองขาม</t>
  </si>
  <si>
    <t xml:space="preserve">หนองกระทิง </t>
  </si>
  <si>
    <t>หนองจอก</t>
  </si>
  <si>
    <t xml:space="preserve">หนองแก </t>
  </si>
  <si>
    <t>หนองยายเงิน</t>
  </si>
  <si>
    <t>ดงเชือก</t>
  </si>
  <si>
    <t>ทุ่งโป่ง</t>
  </si>
  <si>
    <t>ลำอีซู</t>
  </si>
  <si>
    <t>หนองปรือ</t>
  </si>
  <si>
    <t>หนองกระทิง</t>
  </si>
  <si>
    <t xml:space="preserve">หนองมะค่า </t>
  </si>
  <si>
    <t>หนองมะค่า</t>
  </si>
  <si>
    <t>Grand Total</t>
  </si>
  <si>
    <t>ประเภทอ้อย</t>
  </si>
  <si>
    <t>Data</t>
  </si>
  <si>
    <t>Total Sum of พท.อ้อย</t>
  </si>
  <si>
    <t>Total Count of รหัสแปลง</t>
  </si>
  <si>
    <t>Total Count of แถวที่ 14</t>
  </si>
  <si>
    <t>Total Average of อายุ</t>
  </si>
  <si>
    <t>Total Average of ความสูงเฉลี่ย(ม.)4</t>
  </si>
  <si>
    <t>Total Average of ขนาดลำ4</t>
  </si>
  <si>
    <t>Total Average of จำนวนลำ/ไร่4</t>
  </si>
  <si>
    <t>ไร่ (โซน)</t>
  </si>
  <si>
    <t>Sum of พท.อ้อย</t>
  </si>
  <si>
    <t>Count of รหัสแปลง</t>
  </si>
  <si>
    <t>Count of แถวที่ 14</t>
  </si>
  <si>
    <t>Average of อายุ</t>
  </si>
  <si>
    <t>Average of ความสูงเฉลี่ย(ม.)4</t>
  </si>
  <si>
    <t>Average of ขนาดลำ4</t>
  </si>
  <si>
    <t>Average of จำนวนลำ/ไร่4</t>
  </si>
  <si>
    <t>Zone</t>
  </si>
  <si>
    <t>ตัน</t>
  </si>
  <si>
    <t>ตัน/ไร่</t>
  </si>
  <si>
    <t>รวม</t>
  </si>
  <si>
    <t>ลำดับ</t>
  </si>
  <si>
    <t>ขนาดลำ</t>
  </si>
  <si>
    <t>%</t>
  </si>
  <si>
    <t>น้ำหนักลำ</t>
  </si>
  <si>
    <t>เกรด</t>
  </si>
  <si>
    <t>รหัสแปลง</t>
  </si>
  <si>
    <t>ว/ด/ป ปลูก-ตัด</t>
  </si>
  <si>
    <t>พันธุ์อ้อย</t>
  </si>
  <si>
    <t>ดิน</t>
  </si>
  <si>
    <t xml:space="preserve">ตัน/ไร่ </t>
  </si>
  <si>
    <t>อ้อยปลูก</t>
  </si>
  <si>
    <t>KK-3,MPT-618</t>
  </si>
  <si>
    <t>เหนียว</t>
  </si>
  <si>
    <t>KK-3</t>
  </si>
  <si>
    <t>CSB 2012-07</t>
  </si>
  <si>
    <t>อ้อยตอ 1</t>
  </si>
  <si>
    <t>KK-3/PK3</t>
  </si>
  <si>
    <t>อ้อยตอ 2</t>
  </si>
  <si>
    <t>KK-3/PK-2</t>
  </si>
  <si>
    <t>พันธุ์ใหม่ RDI</t>
  </si>
  <si>
    <t>อ้อยตุลาคม</t>
  </si>
  <si>
    <t>PK-3</t>
  </si>
  <si>
    <t>เอราวัณ</t>
  </si>
  <si>
    <t>อ้อยตอ 3</t>
  </si>
  <si>
    <t>922/1</t>
  </si>
  <si>
    <t>923/1</t>
  </si>
  <si>
    <t>KK-4</t>
  </si>
  <si>
    <t>927/1</t>
  </si>
  <si>
    <t>934/1</t>
  </si>
  <si>
    <t xml:space="preserve">ทองภูมิ 6/MPT 358 </t>
  </si>
  <si>
    <t>ทองภูมิ 6</t>
  </si>
  <si>
    <t>PK-2</t>
  </si>
  <si>
    <t>PK-3,PK-4</t>
  </si>
  <si>
    <t>UT-15</t>
  </si>
  <si>
    <t>KK-3/SB-50</t>
  </si>
  <si>
    <t>KK-3/PK2/PK3</t>
  </si>
  <si>
    <t>PK-2/PK-3</t>
  </si>
  <si>
    <t>PK-3,Q250</t>
  </si>
  <si>
    <t>8121038/2</t>
  </si>
  <si>
    <t>SB-50</t>
  </si>
  <si>
    <t>KK-3,PK-3</t>
  </si>
  <si>
    <t xml:space="preserve">ทราย </t>
  </si>
  <si>
    <t>812559/1</t>
  </si>
  <si>
    <t>802429/1</t>
  </si>
  <si>
    <t>802430/1</t>
  </si>
  <si>
    <t>LK92-11</t>
  </si>
  <si>
    <t>1205/1</t>
  </si>
  <si>
    <t>1208/1</t>
  </si>
  <si>
    <t>1208/2</t>
  </si>
  <si>
    <t>PK-1,PK-2,PK-3</t>
  </si>
  <si>
    <t>1224/1</t>
  </si>
  <si>
    <t>1226/2</t>
  </si>
  <si>
    <t>KK-3/PK1</t>
  </si>
  <si>
    <t>PK-1</t>
  </si>
  <si>
    <t>1317/1</t>
  </si>
  <si>
    <t>1323/1</t>
  </si>
  <si>
    <t>1332/1</t>
  </si>
  <si>
    <t>520/1</t>
  </si>
  <si>
    <t>1503/1</t>
  </si>
  <si>
    <t>1506/1</t>
  </si>
  <si>
    <t>PK-1/KK3</t>
  </si>
  <si>
    <t>1512/1</t>
  </si>
  <si>
    <t>807903/2</t>
  </si>
  <si>
    <t>KK-3/LK92-11</t>
  </si>
  <si>
    <t>807929/1</t>
  </si>
  <si>
    <t>807931/2</t>
  </si>
  <si>
    <t>อ้อยตอ 4</t>
  </si>
  <si>
    <t>403/1</t>
  </si>
  <si>
    <t>425/1</t>
  </si>
  <si>
    <t>806806/1</t>
  </si>
  <si>
    <t>KK3/UT-15</t>
  </si>
  <si>
    <t>CSB07-199</t>
  </si>
  <si>
    <t>1721/1</t>
  </si>
  <si>
    <t>1721/2</t>
  </si>
  <si>
    <t>1723/1</t>
  </si>
  <si>
    <t>1725/1</t>
  </si>
  <si>
    <t>1727/1</t>
  </si>
  <si>
    <t>ยังไม่ตัด</t>
  </si>
  <si>
    <t>1704/1</t>
  </si>
  <si>
    <t>1705/1</t>
  </si>
  <si>
    <t>KK-3,PK-2</t>
  </si>
  <si>
    <t>1706/1</t>
  </si>
  <si>
    <t>1707/1</t>
  </si>
  <si>
    <t>1711/1</t>
  </si>
  <si>
    <t>1712/6</t>
  </si>
  <si>
    <t>1717/1</t>
  </si>
  <si>
    <t>1907/1</t>
  </si>
  <si>
    <t>1907/2</t>
  </si>
  <si>
    <t>1908/1</t>
  </si>
  <si>
    <t>1909/1</t>
  </si>
  <si>
    <t>1913/2</t>
  </si>
  <si>
    <t>พื้นที่</t>
  </si>
  <si>
    <t>รวมทั้งหมด</t>
  </si>
  <si>
    <t>รถตัด</t>
  </si>
  <si>
    <t>คนตัด</t>
  </si>
  <si>
    <t xml:space="preserve">เป้าหมายพื้นที่ปีการผลิต 2565/66   </t>
  </si>
  <si>
    <t xml:space="preserve">ชื่อไร่หนองมะค่า </t>
  </si>
  <si>
    <t xml:space="preserve">เป้าหมายผลผลิตอ้อย </t>
  </si>
  <si>
    <t>ประเมินครั้งที่ 1 ก.ค.65</t>
  </si>
  <si>
    <t>สัญจรประเมิน ส.ค.65</t>
  </si>
  <si>
    <t>ขนาดแปลง</t>
  </si>
  <si>
    <t>สายงาน</t>
  </si>
  <si>
    <t>ปีการผลิต</t>
  </si>
  <si>
    <t>รหัสแปลงFarmPro</t>
  </si>
  <si>
    <t>แปลง Bonsucro</t>
  </si>
  <si>
    <t>พื้นที่65/66</t>
  </si>
  <si>
    <t>ประเภทแปลง</t>
  </si>
  <si>
    <t>พื้นที่อ้อย 6566 (ไร่)</t>
  </si>
  <si>
    <t>เสียหาย</t>
  </si>
  <si>
    <t>วันปลูก/ตัด</t>
  </si>
  <si>
    <t>อายุอ้อย (ส.ค.)</t>
  </si>
  <si>
    <t xml:space="preserve">ประเภทอ้อย </t>
  </si>
  <si>
    <t>ประเภท2</t>
  </si>
  <si>
    <t>แหล่งน้ำ</t>
  </si>
  <si>
    <t xml:space="preserve"> เกรด น้ำ</t>
  </si>
  <si>
    <t>ระยะร่อง</t>
  </si>
  <si>
    <t>ร่อง</t>
  </si>
  <si>
    <t>ประเภทตัด</t>
  </si>
  <si>
    <t>2565/66</t>
  </si>
  <si>
    <t>BSC</t>
  </si>
  <si>
    <t>Fully</t>
  </si>
  <si>
    <t>คู่</t>
  </si>
  <si>
    <t>สระ626</t>
  </si>
  <si>
    <t>M-25</t>
  </si>
  <si>
    <t>เข้าหีบ</t>
  </si>
  <si>
    <t>M-24</t>
  </si>
  <si>
    <t>เดี่ยว/คู่</t>
  </si>
  <si>
    <t>สระ635</t>
  </si>
  <si>
    <t>เดี่ยว</t>
  </si>
  <si>
    <t>sup</t>
  </si>
  <si>
    <t>สระ701</t>
  </si>
  <si>
    <t>สระเก่า</t>
  </si>
  <si>
    <t>สระ711</t>
  </si>
  <si>
    <t>สระ732</t>
  </si>
  <si>
    <t>สระ905/1</t>
  </si>
  <si>
    <t>สระ931</t>
  </si>
  <si>
    <t>สระ935</t>
  </si>
  <si>
    <t>สระ939</t>
  </si>
  <si>
    <t>สระ728</t>
  </si>
  <si>
    <t>M-17</t>
  </si>
  <si>
    <t>สระ1025</t>
  </si>
  <si>
    <t>รับใหม่</t>
  </si>
  <si>
    <t>สระโรงงาน</t>
  </si>
  <si>
    <t>สระรง.</t>
  </si>
  <si>
    <t>M-15</t>
  </si>
  <si>
    <t>สระบำบัดโรงงาน</t>
  </si>
  <si>
    <t>Sup</t>
  </si>
  <si>
    <t>สระน้ำ 802444</t>
  </si>
  <si>
    <t>ติดแผงโซล่าเซลล์สูบน้ำ</t>
  </si>
  <si>
    <t>สระ 02</t>
  </si>
  <si>
    <t>บาดาล 02</t>
  </si>
  <si>
    <t>บาดาล 06</t>
  </si>
  <si>
    <t>บาดาล 07</t>
  </si>
  <si>
    <t>บาดาล 08/1</t>
  </si>
  <si>
    <t>สระ 09</t>
  </si>
  <si>
    <t>สระ 01 เขาประทุน</t>
  </si>
  <si>
    <t>อ้อยตอ 1/สระน้ำ ธ.ใต้ดิน</t>
  </si>
  <si>
    <t>สระ 12</t>
  </si>
  <si>
    <t>สระ 14</t>
  </si>
  <si>
    <t>สระ</t>
  </si>
  <si>
    <t>สระ 27</t>
  </si>
  <si>
    <t>สระ 01</t>
  </si>
  <si>
    <t>บาดาล 05</t>
  </si>
  <si>
    <t>บาดาล 04</t>
  </si>
  <si>
    <t>บาดาล 17</t>
  </si>
  <si>
    <t>บาดาล 27</t>
  </si>
  <si>
    <t>บาดาล 16</t>
  </si>
  <si>
    <t>บาดาล 23/1</t>
  </si>
  <si>
    <t>บาดาล 29</t>
  </si>
  <si>
    <t>บาดาล 32/1</t>
  </si>
  <si>
    <t>บาดาล 33</t>
  </si>
  <si>
    <t>บาดาล 34</t>
  </si>
  <si>
    <t>สระ 520</t>
  </si>
  <si>
    <t>M-16</t>
  </si>
  <si>
    <t>คลองส่งน้ำ</t>
  </si>
  <si>
    <t>Rain</t>
  </si>
  <si>
    <t>สระ 906</t>
  </si>
  <si>
    <t>สระ 923</t>
  </si>
  <si>
    <t>สระ 927</t>
  </si>
  <si>
    <t>สระ 939</t>
  </si>
  <si>
    <t>สระ 946</t>
  </si>
  <si>
    <t>มีโซล่าเซลล์เติมน้ำ</t>
  </si>
  <si>
    <t>สระ(ท่อใต้ดิน)</t>
  </si>
  <si>
    <t>บาดาล</t>
  </si>
  <si>
    <t>M-14</t>
  </si>
  <si>
    <t>1.85/1.65</t>
  </si>
  <si>
    <t>คู่/เดี่ยว</t>
  </si>
  <si>
    <t>มีคลองธรรมชาติ</t>
  </si>
  <si>
    <r>
      <t xml:space="preserve">รายงานความก้าวหน้าวัดการเจริญเติบโตของอ้อย </t>
    </r>
    <r>
      <rPr>
        <b/>
        <sz val="16"/>
        <color indexed="10"/>
        <rFont val="DilleniaUPC"/>
        <family val="1"/>
      </rPr>
      <t>ณ วันที่  25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</si>
  <si>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26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</si>
  <si>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27  มิ.ย.62</t>
    </r>
  </si>
  <si>
    <r>
      <rPr>
        <b/>
        <sz val="16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16"/>
        <color indexed="40"/>
        <rFont val="DilleniaUPC"/>
        <family val="1"/>
      </rPr>
      <t xml:space="preserve"> </t>
    </r>
    <r>
      <rPr>
        <b/>
        <sz val="16"/>
        <color indexed="10"/>
        <rFont val="DilleniaUPC"/>
        <family val="1"/>
      </rPr>
      <t>ณ วันที่  1  ก.ค.62</t>
    </r>
  </si>
  <si>
    <r>
      <rPr>
        <b/>
        <sz val="20"/>
        <color indexed="30"/>
        <rFont val="DilleniaUPC"/>
        <family val="1"/>
      </rPr>
      <t>รายงานความก้าวหน้าวัดการเจริญเติบโตของอ้อย</t>
    </r>
    <r>
      <rPr>
        <b/>
        <sz val="20"/>
        <color indexed="40"/>
        <rFont val="DilleniaUPC"/>
        <family val="1"/>
      </rPr>
      <t xml:space="preserve"> </t>
    </r>
    <r>
      <rPr>
        <b/>
        <sz val="20"/>
        <rFont val="DilleniaUPC"/>
        <family val="1"/>
      </rPr>
      <t xml:space="preserve"> กำหนดส่ง 1 สิงหาคม  65</t>
    </r>
  </si>
  <si>
    <t>No.</t>
  </si>
  <si>
    <t>ไร่/Camp</t>
  </si>
  <si>
    <t>เป้าหมาย</t>
  </si>
  <si>
    <t>ส่งแล้ว</t>
  </si>
  <si>
    <t>ค้างส่ง</t>
  </si>
  <si>
    <t>คิดเป็น</t>
  </si>
  <si>
    <t>จำนวนแปลง ปี65/66</t>
  </si>
  <si>
    <t>ภาพวัดอ้อย</t>
  </si>
  <si>
    <t>ภาพสภาพอ้อย</t>
  </si>
  <si>
    <t>(แปลง)</t>
  </si>
  <si>
    <t>คุณเผชิญ  กาฬภักดี</t>
  </si>
  <si>
    <t>Zone 1</t>
  </si>
  <si>
    <t xml:space="preserve"> </t>
  </si>
  <si>
    <t>คุณสมชาย  ทองพุฒ</t>
  </si>
  <si>
    <t>Zone 2</t>
  </si>
  <si>
    <t>Zone 3</t>
  </si>
  <si>
    <t>คุณอำนาจ  บาลนคร</t>
  </si>
  <si>
    <t>Zone 4</t>
  </si>
  <si>
    <t>ผจก.นิเวศ  สุวรรณบุตร</t>
  </si>
  <si>
    <t>ที่ตั้งอำเภอ</t>
  </si>
  <si>
    <t>ชื่อ</t>
  </si>
  <si>
    <t>ขอนแก่น 3</t>
  </si>
  <si>
    <t>ภูเขียว 3</t>
  </si>
  <si>
    <t>อายุอ้อย</t>
  </si>
  <si>
    <t>พท.ไร่</t>
  </si>
  <si>
    <t>ตันอ้อย</t>
  </si>
  <si>
    <t>เดือน</t>
  </si>
  <si>
    <t xml:space="preserve"> อ.ด่านช้าง</t>
  </si>
  <si>
    <t>รวม อ.ด่านช้าง จ.สุพรรณบุรี</t>
  </si>
  <si>
    <t xml:space="preserve"> อ.หนองหญ้าไซ</t>
  </si>
  <si>
    <t>รวม อ.หนองหญ้าไซ จ.สุพรรณบุรี</t>
  </si>
  <si>
    <t xml:space="preserve"> อ.บ้านไร่</t>
  </si>
  <si>
    <t>รวมอ.บ้านไร่ จ.อุทัยธานี</t>
  </si>
  <si>
    <t>Actual_yield</t>
  </si>
  <si>
    <t>Act_CCS</t>
  </si>
  <si>
    <t>Stalk</t>
  </si>
  <si>
    <t>yield_non_cut</t>
  </si>
  <si>
    <t xml:space="preserve">yield_Crop_Cutting </t>
  </si>
  <si>
    <t>Rai_name</t>
  </si>
  <si>
    <t>F_ID</t>
  </si>
  <si>
    <t>Cane_type1</t>
  </si>
  <si>
    <t>area</t>
  </si>
  <si>
    <t>Plant_date</t>
  </si>
  <si>
    <t>Harvest_Date</t>
  </si>
  <si>
    <t>Variety</t>
  </si>
  <si>
    <t>soil_name</t>
  </si>
  <si>
    <t>Diameter</t>
  </si>
  <si>
    <t>Height</t>
  </si>
  <si>
    <t>weigth</t>
  </si>
  <si>
    <t>spacing</t>
  </si>
  <si>
    <t>Age_days</t>
  </si>
  <si>
    <t>Field_name</t>
  </si>
  <si>
    <t>sample_data</t>
  </si>
  <si>
    <t>desc</t>
  </si>
  <si>
    <t>กลุ่มพื้นที่</t>
  </si>
  <si>
    <t>ชื่อแปลง</t>
  </si>
  <si>
    <t>หมายเลขแปลง</t>
  </si>
  <si>
    <t>ชนิดอ้อย</t>
  </si>
  <si>
    <t>วันปลูก</t>
  </si>
  <si>
    <t>ประเภทดิน</t>
  </si>
  <si>
    <t>ความสูง</t>
  </si>
  <si>
    <t>จำนวนลำ</t>
  </si>
  <si>
    <t>ผลผลิตแบบคำนวณปริมาตร</t>
  </si>
  <si>
    <t>ผลผลิตแบบชั่งน้ำหนัก</t>
  </si>
  <si>
    <t>วันเก็บเกี่ยวจริง</t>
  </si>
  <si>
    <t>อายุอ้อย ณ วันตัดเสร็จ</t>
  </si>
  <si>
    <t>ผลผลิตเกิดจริง</t>
  </si>
  <si>
    <t>ค่าความหวานเกิดจริง</t>
  </si>
  <si>
    <t>remark</t>
  </si>
  <si>
    <t>เฉลย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</si>
</sst>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[$-1070000]d/m/yy;@"/>
    <numFmt numFmtId="166" formatCode="_-* #,##0_-;\-* #,##0_-;_-* &quot;-&quot;??_-;_-@_-"/>
    <numFmt numFmtId="167" formatCode="[$-101041E]d\ mmm\ yy;@"/>
    <numFmt numFmtId="168" formatCode="&quot;?&quot;#,##0.00;\-&quot;?&quot;#,##0.00"/>
    <numFmt numFmtId="169" formatCode="_-&quot;?&quot;* #,##0_-;\-&quot;?&quot;* #,##0_-;_-&quot;?&quot;* &quot;-&quot;_-;_-@_-"/>
    <numFmt numFmtId="170" formatCode="&quot;฿&quot;\t#,##0_);[Red]\(&quot;฿&quot;\t#,##0\)"/>
    <numFmt numFmtId="171" formatCode="0.00_)"/>
    <numFmt numFmtId="172" formatCode="[$-107041E]d\ mmmm\ yyyy;@"/>
    <numFmt numFmtId="173" formatCode="_-* #,##0.0_-;\-* #,##0.0_-;_-* &quot;-&quot;??_-;_-@_-"/>
    <numFmt numFmtId="174" formatCode="_(* #,##0_);_(* \(#,##0\);_(* &quot;-&quot;??_);_(@_)"/>
    <numFmt numFmtId="175" formatCode="dd/mm/yy;@"/>
    <numFmt numFmtId="180" formatCode="dd\.mm\.yyyy;@"/>
    <numFmt numFmtId="183" formatCode="d/mm/yyyy;@"/>
    <numFmt numFmtId="184" formatCode="dd/mm/yyyy;@"/>
  </numFmts>
  <fonts count="100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8"/>
      <name val="Arial"/>
      <family val="2"/>
    </font>
    <font>
      <sz val="14"/>
      <name val="Cordia New"/>
      <family val="2"/>
    </font>
    <font>
      <sz val="11"/>
      <color indexed="8"/>
      <name val="Tahoma"/>
      <family val="2"/>
      <charset val="222"/>
    </font>
    <font>
      <sz val="11"/>
      <color indexed="8"/>
      <name val="Calibri"/>
      <family val="2"/>
      <charset val="222"/>
    </font>
    <font>
      <sz val="14"/>
      <name val="FreesiaUPC"/>
      <family val="2"/>
      <charset val="222"/>
    </font>
    <font>
      <sz val="10"/>
      <name val="Times New Roman"/>
      <family val="1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CordiaUPC"/>
      <family val="2"/>
      <charset val="222"/>
    </font>
    <font>
      <sz val="7"/>
      <name val="Small Fonts"/>
      <family val="2"/>
    </font>
    <font>
      <b/>
      <i/>
      <sz val="16"/>
      <name val="Helv"/>
    </font>
    <font>
      <sz val="10"/>
      <name val="MS Sans Serif"/>
      <family val="2"/>
      <charset val="222"/>
    </font>
    <font>
      <b/>
      <sz val="16"/>
      <color indexed="10"/>
      <name val="DilleniaUPC"/>
      <family val="1"/>
    </font>
    <font>
      <b/>
      <sz val="16"/>
      <name val="DilleniaUPC"/>
      <family val="1"/>
    </font>
    <font>
      <sz val="16"/>
      <name val="DilleniaUPC"/>
      <family val="1"/>
    </font>
    <font>
      <b/>
      <sz val="16"/>
      <color indexed="30"/>
      <name val="DilleniaUPC"/>
      <family val="1"/>
    </font>
    <font>
      <b/>
      <sz val="16"/>
      <color indexed="40"/>
      <name val="DilleniaUPC"/>
      <family val="1"/>
    </font>
    <font>
      <b/>
      <sz val="20"/>
      <color indexed="30"/>
      <name val="DilleniaUPC"/>
      <family val="1"/>
    </font>
    <font>
      <b/>
      <sz val="20"/>
      <color indexed="40"/>
      <name val="DilleniaUPC"/>
      <family val="1"/>
    </font>
    <font>
      <sz val="16"/>
      <name val="Browallia New"/>
      <family val="2"/>
    </font>
    <font>
      <b/>
      <sz val="16"/>
      <name val="Browallia New"/>
      <family val="2"/>
    </font>
    <font>
      <b/>
      <sz val="20"/>
      <name val="DilleniaUPC"/>
      <family val="1"/>
    </font>
    <font>
      <b/>
      <sz val="18"/>
      <name val="Browallia New"/>
      <family val="2"/>
    </font>
    <font>
      <b/>
      <sz val="1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BrowalliaUPC"/>
      <family val="2"/>
    </font>
    <font>
      <b/>
      <sz val="16"/>
      <name val="BrowalliaUPC"/>
      <family val="2"/>
    </font>
    <font>
      <b/>
      <sz val="20"/>
      <name val="Browallia New"/>
      <family val="2"/>
    </font>
    <font>
      <b/>
      <sz val="14"/>
      <name val="Browallia New"/>
      <family val="2"/>
    </font>
    <font>
      <b/>
      <sz val="9"/>
      <name val="Century Gothic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Arial Unicode MS"/>
      <family val="2"/>
      <charset val="222"/>
    </font>
    <font>
      <sz val="11"/>
      <color theme="0"/>
      <name val="Calibri"/>
      <family val="2"/>
      <charset val="222"/>
      <scheme val="minor"/>
    </font>
    <font>
      <sz val="11"/>
      <color theme="0"/>
      <name val="Arial Unicode MS"/>
      <family val="2"/>
      <charset val="222"/>
    </font>
    <font>
      <sz val="11"/>
      <color rgb="FF9C0006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8"/>
      <color theme="3"/>
      <name val="Cambria"/>
      <family val="2"/>
      <charset val="222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A7D00"/>
      <name val="Arial Unicode MS"/>
      <family val="2"/>
      <charset val="222"/>
    </font>
    <font>
      <sz val="11"/>
      <color rgb="FFFF0000"/>
      <name val="Arial Unicode MS"/>
      <family val="2"/>
      <charset val="222"/>
    </font>
    <font>
      <i/>
      <sz val="11"/>
      <color rgb="FF7F7F7F"/>
      <name val="Arial Unicode MS"/>
      <family val="2"/>
      <charset val="222"/>
    </font>
    <font>
      <b/>
      <sz val="11"/>
      <color theme="0"/>
      <name val="Arial Unicode MS"/>
      <family val="2"/>
      <charset val="222"/>
    </font>
    <font>
      <sz val="11"/>
      <color rgb="FFFA7D00"/>
      <name val="Arial Unicode MS"/>
      <family val="2"/>
      <charset val="222"/>
    </font>
    <font>
      <sz val="11"/>
      <color rgb="FF006100"/>
      <name val="Arial Unicode MS"/>
      <family val="2"/>
      <charset val="222"/>
    </font>
    <font>
      <sz val="11"/>
      <color rgb="FF3F3F76"/>
      <name val="Arial Unicode MS"/>
      <family val="2"/>
      <charset val="222"/>
    </font>
    <font>
      <sz val="11"/>
      <color rgb="FF9C6500"/>
      <name val="Arial Unicode MS"/>
      <family val="2"/>
      <charset val="222"/>
    </font>
    <font>
      <b/>
      <sz val="11"/>
      <color theme="1"/>
      <name val="Arial Unicode MS"/>
      <family val="2"/>
      <charset val="222"/>
    </font>
    <font>
      <sz val="11"/>
      <color rgb="FF9C0006"/>
      <name val="Arial Unicode MS"/>
      <family val="2"/>
      <charset val="222"/>
    </font>
    <font>
      <b/>
      <sz val="11"/>
      <color rgb="FF3F3F3F"/>
      <name val="Arial Unicode MS"/>
      <family val="2"/>
      <charset val="222"/>
    </font>
    <font>
      <b/>
      <sz val="15"/>
      <color theme="3"/>
      <name val="Arial Unicode MS"/>
      <family val="2"/>
      <charset val="222"/>
    </font>
    <font>
      <b/>
      <sz val="13"/>
      <color theme="3"/>
      <name val="Arial Unicode MS"/>
      <family val="2"/>
      <charset val="222"/>
    </font>
    <font>
      <b/>
      <sz val="11"/>
      <color theme="3"/>
      <name val="Arial Unicode MS"/>
      <family val="2"/>
      <charset val="222"/>
    </font>
    <font>
      <b/>
      <sz val="16"/>
      <color theme="1"/>
      <name val="DilleniaUPC"/>
      <family val="1"/>
    </font>
    <font>
      <b/>
      <sz val="16"/>
      <color rgb="FFFF0000"/>
      <name val="DilleniaUPC"/>
      <family val="1"/>
    </font>
    <font>
      <sz val="16"/>
      <color theme="1"/>
      <name val="DilleniaUPC"/>
      <family val="1"/>
    </font>
    <font>
      <sz val="16"/>
      <color rgb="FFFF0000"/>
      <name val="DilleniaUPC"/>
      <family val="1"/>
    </font>
    <font>
      <b/>
      <sz val="16"/>
      <color rgb="FF0070C0"/>
      <name val="DilleniaUPC"/>
      <family val="1"/>
    </font>
    <font>
      <sz val="16"/>
      <color rgb="FF0070C0"/>
      <name val="DilleniaUPC"/>
      <family val="1"/>
    </font>
    <font>
      <sz val="16"/>
      <color theme="1"/>
      <name val="Browallia New"/>
      <family val="2"/>
    </font>
    <font>
      <sz val="12"/>
      <color theme="1"/>
      <name val="Century Gothic"/>
      <family val="2"/>
    </font>
    <font>
      <b/>
      <sz val="16"/>
      <color theme="1"/>
      <name val="Browallia New"/>
      <family val="2"/>
    </font>
    <font>
      <b/>
      <sz val="12"/>
      <color theme="1"/>
      <name val="Century Gothic"/>
      <family val="2"/>
    </font>
    <font>
      <b/>
      <sz val="16"/>
      <color rgb="FF0070C0"/>
      <name val="Browallia New"/>
      <family val="2"/>
    </font>
    <font>
      <sz val="10"/>
      <color theme="1"/>
      <name val="Century Gothic"/>
      <family val="2"/>
    </font>
    <font>
      <b/>
      <sz val="20"/>
      <color rgb="FF00B0F0"/>
      <name val="DilleniaUPC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sz val="14"/>
      <color rgb="FFFF0000"/>
      <name val="BrowalliaUPC"/>
      <family val="2"/>
    </font>
    <font>
      <b/>
      <sz val="16"/>
      <color theme="1"/>
      <name val="BrowalliaUPC"/>
      <family val="2"/>
    </font>
    <font>
      <sz val="16"/>
      <color theme="1"/>
      <name val="BrowalliaUPC"/>
      <family val="2"/>
    </font>
    <font>
      <b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sz val="16"/>
      <color rgb="FF002060"/>
      <name val="Browallia New"/>
      <family val="2"/>
    </font>
    <font>
      <sz val="16"/>
      <color rgb="FFFF0000"/>
      <name val="Browallia New"/>
      <family val="2"/>
    </font>
    <font>
      <b/>
      <sz val="16"/>
      <color rgb="FFFF0000"/>
      <name val="Browallia New"/>
      <family val="2"/>
    </font>
    <font>
      <b/>
      <sz val="18"/>
      <color rgb="FF002060"/>
      <name val="Browallia New"/>
      <family val="2"/>
    </font>
    <font>
      <sz val="18"/>
      <color theme="1"/>
      <name val="Browallia New"/>
      <family val="2"/>
    </font>
    <font>
      <b/>
      <sz val="18"/>
      <color theme="1"/>
      <name val="Browallia New"/>
      <family val="2"/>
    </font>
    <font>
      <b/>
      <sz val="16"/>
      <color rgb="FF00B0F0"/>
      <name val="DilleniaUPC"/>
      <family val="1"/>
    </font>
    <font>
      <sz val="8"/>
      <name val="Calibri"/>
      <family val="2"/>
      <charset val="222"/>
      <scheme val="minor"/>
    </font>
    <font>
      <sz val="10"/>
      <color theme="1"/>
      <name val="MS sans serif"/>
    </font>
    <font>
      <sz val="10"/>
      <name val="MS sans serif"/>
    </font>
    <font>
      <b/>
      <sz val="10"/>
      <color theme="1"/>
      <name val="MS sans serif"/>
    </font>
  </fonts>
  <fills count="6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5"/>
      </bottom>
      <diagonal/>
    </border>
    <border>
      <left/>
      <right/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65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hair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hair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46">
    <xf numFmtId="0" fontId="0" fillId="0" borderId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165" fontId="35" fillId="4" borderId="0" applyNumberFormat="0" applyBorder="0" applyAlignment="0" applyProtection="0"/>
    <xf numFmtId="165" fontId="35" fillId="5" borderId="0" applyNumberFormat="0" applyBorder="0" applyAlignment="0" applyProtection="0"/>
    <xf numFmtId="165" fontId="35" fillId="6" borderId="0" applyNumberFormat="0" applyBorder="0" applyAlignment="0" applyProtection="0"/>
    <xf numFmtId="165" fontId="35" fillId="7" borderId="0" applyNumberFormat="0" applyBorder="0" applyAlignment="0" applyProtection="0"/>
    <xf numFmtId="165" fontId="35" fillId="8" borderId="0" applyNumberFormat="0" applyBorder="0" applyAlignment="0" applyProtection="0"/>
    <xf numFmtId="165" fontId="35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165" fontId="35" fillId="10" borderId="0" applyNumberFormat="0" applyBorder="0" applyAlignment="0" applyProtection="0"/>
    <xf numFmtId="165" fontId="35" fillId="11" borderId="0" applyNumberFormat="0" applyBorder="0" applyAlignment="0" applyProtection="0"/>
    <xf numFmtId="165" fontId="35" fillId="12" borderId="0" applyNumberFormat="0" applyBorder="0" applyAlignment="0" applyProtection="0"/>
    <xf numFmtId="165" fontId="35" fillId="13" borderId="0" applyNumberFormat="0" applyBorder="0" applyAlignment="0" applyProtection="0"/>
    <xf numFmtId="165" fontId="35" fillId="14" borderId="0" applyNumberFormat="0" applyBorder="0" applyAlignment="0" applyProtection="0"/>
    <xf numFmtId="165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165" fontId="37" fillId="16" borderId="0" applyNumberFormat="0" applyBorder="0" applyAlignment="0" applyProtection="0"/>
    <xf numFmtId="165" fontId="37" fillId="17" borderId="0" applyNumberFormat="0" applyBorder="0" applyAlignment="0" applyProtection="0"/>
    <xf numFmtId="165" fontId="37" fillId="18" borderId="0" applyNumberFormat="0" applyBorder="0" applyAlignment="0" applyProtection="0"/>
    <xf numFmtId="165" fontId="37" fillId="19" borderId="0" applyNumberFormat="0" applyBorder="0" applyAlignment="0" applyProtection="0"/>
    <xf numFmtId="165" fontId="37" fillId="20" borderId="0" applyNumberFormat="0" applyBorder="0" applyAlignment="0" applyProtection="0"/>
    <xf numFmtId="165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29" borderId="97" applyNumberFormat="0" applyAlignment="0" applyProtection="0"/>
    <xf numFmtId="37" fontId="6" fillId="0" borderId="0"/>
    <xf numFmtId="0" fontId="40" fillId="30" borderId="98" applyNumberFormat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7" fillId="0" borderId="0"/>
    <xf numFmtId="165" fontId="7" fillId="0" borderId="0"/>
    <xf numFmtId="168" fontId="3" fillId="0" borderId="0"/>
    <xf numFmtId="0" fontId="8" fillId="0" borderId="0" applyProtection="0"/>
    <xf numFmtId="165" fontId="8" fillId="0" borderId="0" applyProtection="0"/>
    <xf numFmtId="169" fontId="3" fillId="0" borderId="0"/>
    <xf numFmtId="0" fontId="42" fillId="0" borderId="0" applyNumberFormat="0" applyFill="0" applyBorder="0" applyAlignment="0" applyProtection="0"/>
    <xf numFmtId="2" fontId="8" fillId="0" borderId="0" applyProtection="0"/>
    <xf numFmtId="0" fontId="43" fillId="31" borderId="0" applyNumberFormat="0" applyBorder="0" applyAlignment="0" applyProtection="0"/>
    <xf numFmtId="38" fontId="2" fillId="2" borderId="0" applyNumberFormat="0" applyBorder="0" applyAlignment="0" applyProtection="0"/>
    <xf numFmtId="0" fontId="44" fillId="0" borderId="99" applyNumberFormat="0" applyFill="0" applyAlignment="0" applyProtection="0"/>
    <xf numFmtId="0" fontId="45" fillId="0" borderId="100" applyNumberFormat="0" applyFill="0" applyAlignment="0" applyProtection="0"/>
    <xf numFmtId="0" fontId="46" fillId="0" borderId="101" applyNumberFormat="0" applyFill="0" applyAlignment="0" applyProtection="0"/>
    <xf numFmtId="0" fontId="46" fillId="0" borderId="0" applyNumberFormat="0" applyFill="0" applyBorder="0" applyAlignment="0" applyProtection="0"/>
    <xf numFmtId="0" fontId="9" fillId="0" borderId="0" applyProtection="0"/>
    <xf numFmtId="165" fontId="9" fillId="0" borderId="0" applyProtection="0"/>
    <xf numFmtId="0" fontId="10" fillId="0" borderId="0" applyProtection="0"/>
    <xf numFmtId="165" fontId="10" fillId="0" borderId="0" applyProtection="0"/>
    <xf numFmtId="0" fontId="47" fillId="32" borderId="97" applyNumberFormat="0" applyAlignment="0" applyProtection="0"/>
    <xf numFmtId="10" fontId="2" fillId="3" borderId="1" applyNumberFormat="0" applyBorder="0" applyAlignment="0" applyProtection="0"/>
    <xf numFmtId="0" fontId="48" fillId="0" borderId="102" applyNumberFormat="0" applyFill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49" fillId="33" borderId="0" applyNumberFormat="0" applyBorder="0" applyAlignment="0" applyProtection="0"/>
    <xf numFmtId="37" fontId="12" fillId="0" borderId="0"/>
    <xf numFmtId="171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41" fillId="0" borderId="0"/>
    <xf numFmtId="0" fontId="34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4" fillId="0" borderId="0"/>
    <xf numFmtId="0" fontId="41" fillId="0" borderId="0"/>
    <xf numFmtId="167" fontId="34" fillId="0" borderId="0"/>
    <xf numFmtId="0" fontId="34" fillId="0" borderId="0"/>
    <xf numFmtId="0" fontId="34" fillId="0" borderId="0"/>
    <xf numFmtId="0" fontId="14" fillId="0" borderId="0"/>
    <xf numFmtId="0" fontId="1" fillId="0" borderId="0"/>
    <xf numFmtId="0" fontId="1" fillId="0" borderId="0"/>
    <xf numFmtId="0" fontId="34" fillId="34" borderId="103" applyNumberFormat="0" applyFont="0" applyAlignment="0" applyProtection="0"/>
    <xf numFmtId="0" fontId="50" fillId="29" borderId="104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justify"/>
    </xf>
    <xf numFmtId="165" fontId="1" fillId="0" borderId="0">
      <alignment vertical="justify"/>
    </xf>
    <xf numFmtId="0" fontId="1" fillId="0" borderId="0">
      <alignment vertical="justify"/>
    </xf>
    <xf numFmtId="1" fontId="1" fillId="0" borderId="2" applyNumberFormat="0" applyFill="0" applyAlignment="0" applyProtection="0">
      <alignment horizontal="center" vertical="center"/>
    </xf>
    <xf numFmtId="0" fontId="7" fillId="0" borderId="3" applyAlignment="0">
      <alignment horizontal="centerContinuous"/>
    </xf>
    <xf numFmtId="165" fontId="7" fillId="0" borderId="3" applyAlignment="0">
      <alignment horizontal="centerContinuous"/>
    </xf>
    <xf numFmtId="0" fontId="51" fillId="0" borderId="0" applyNumberFormat="0" applyFill="0" applyBorder="0" applyAlignment="0" applyProtection="0"/>
    <xf numFmtId="165" fontId="8" fillId="0" borderId="4" applyProtection="0"/>
    <xf numFmtId="0" fontId="53" fillId="0" borderId="105" applyNumberFormat="0" applyFill="0" applyAlignment="0" applyProtection="0"/>
    <xf numFmtId="6" fontId="14" fillId="0" borderId="0" applyFont="0" applyFill="0" applyBorder="0" applyAlignment="0" applyProtection="0"/>
    <xf numFmtId="0" fontId="1" fillId="0" borderId="0">
      <alignment horizontal="centerContinuous" vertical="center"/>
    </xf>
    <xf numFmtId="165" fontId="1" fillId="0" borderId="0">
      <alignment horizontal="centerContinuous" vertical="center"/>
    </xf>
    <xf numFmtId="0" fontId="1" fillId="0" borderId="0">
      <alignment horizontal="centerContinuous" vertical="center"/>
    </xf>
    <xf numFmtId="0" fontId="54" fillId="0" borderId="0" applyNumberFormat="0" applyFill="0" applyBorder="0" applyAlignment="0" applyProtection="0"/>
    <xf numFmtId="165" fontId="55" fillId="29" borderId="97" applyNumberFormat="0" applyAlignment="0" applyProtection="0"/>
    <xf numFmtId="165" fontId="56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51" fillId="0" borderId="0" applyNumberFormat="0" applyFill="0" applyBorder="0" applyAlignment="0" applyProtection="0"/>
    <xf numFmtId="165" fontId="58" fillId="30" borderId="98" applyNumberFormat="0" applyAlignment="0" applyProtection="0"/>
    <xf numFmtId="165" fontId="59" fillId="0" borderId="102" applyNumberFormat="0" applyFill="0" applyAlignment="0" applyProtection="0"/>
    <xf numFmtId="165" fontId="60" fillId="31" borderId="0" applyNumberFormat="0" applyBorder="0" applyAlignment="0" applyProtection="0"/>
    <xf numFmtId="167" fontId="5" fillId="0" borderId="0"/>
    <xf numFmtId="167" fontId="35" fillId="0" borderId="0"/>
    <xf numFmtId="167" fontId="35" fillId="0" borderId="0"/>
    <xf numFmtId="167" fontId="35" fillId="0" borderId="0"/>
    <xf numFmtId="165" fontId="35" fillId="0" borderId="0"/>
    <xf numFmtId="167" fontId="35" fillId="0" borderId="0"/>
    <xf numFmtId="0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34" fillId="0" borderId="0"/>
    <xf numFmtId="165" fontId="34" fillId="0" borderId="0"/>
    <xf numFmtId="165" fontId="1" fillId="0" borderId="0"/>
    <xf numFmtId="166" fontId="1" fillId="0" borderId="0"/>
    <xf numFmtId="0" fontId="41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4" fillId="0" borderId="0"/>
    <xf numFmtId="165" fontId="35" fillId="0" borderId="0"/>
    <xf numFmtId="0" fontId="1" fillId="0" borderId="0"/>
    <xf numFmtId="167" fontId="1" fillId="0" borderId="0"/>
    <xf numFmtId="167" fontId="1" fillId="0" borderId="0"/>
    <xf numFmtId="165" fontId="1" fillId="0" borderId="0"/>
    <xf numFmtId="167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34" fillId="0" borderId="0"/>
    <xf numFmtId="165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165" fontId="11" fillId="0" borderId="0"/>
    <xf numFmtId="0" fontId="35" fillId="0" borderId="0"/>
    <xf numFmtId="0" fontId="35" fillId="0" borderId="0"/>
    <xf numFmtId="0" fontId="35" fillId="0" borderId="0"/>
    <xf numFmtId="165" fontId="35" fillId="0" borderId="0"/>
    <xf numFmtId="167" fontId="34" fillId="0" borderId="0"/>
    <xf numFmtId="172" fontId="34" fillId="0" borderId="0"/>
    <xf numFmtId="167" fontId="3" fillId="0" borderId="0"/>
    <xf numFmtId="165" fontId="34" fillId="0" borderId="0"/>
    <xf numFmtId="167" fontId="1" fillId="0" borderId="0"/>
    <xf numFmtId="167" fontId="1" fillId="0" borderId="0"/>
    <xf numFmtId="165" fontId="61" fillId="32" borderId="97" applyNumberFormat="0" applyAlignment="0" applyProtection="0"/>
    <xf numFmtId="165" fontId="62" fillId="33" borderId="0" applyNumberFormat="0" applyBorder="0" applyAlignment="0" applyProtection="0"/>
    <xf numFmtId="9" fontId="1" fillId="0" borderId="0" applyFont="0" applyFill="0" applyBorder="0" applyAlignment="0" applyProtection="0"/>
    <xf numFmtId="165" fontId="63" fillId="0" borderId="105" applyNumberFormat="0" applyFill="0" applyAlignment="0" applyProtection="0"/>
    <xf numFmtId="165" fontId="64" fillId="28" borderId="0" applyNumberFormat="0" applyBorder="0" applyAlignment="0" applyProtection="0"/>
    <xf numFmtId="165" fontId="37" fillId="22" borderId="0" applyNumberFormat="0" applyBorder="0" applyAlignment="0" applyProtection="0"/>
    <xf numFmtId="165" fontId="37" fillId="23" borderId="0" applyNumberFormat="0" applyBorder="0" applyAlignment="0" applyProtection="0"/>
    <xf numFmtId="165" fontId="37" fillId="24" borderId="0" applyNumberFormat="0" applyBorder="0" applyAlignment="0" applyProtection="0"/>
    <xf numFmtId="165" fontId="37" fillId="25" borderId="0" applyNumberFormat="0" applyBorder="0" applyAlignment="0" applyProtection="0"/>
    <xf numFmtId="165" fontId="37" fillId="26" borderId="0" applyNumberFormat="0" applyBorder="0" applyAlignment="0" applyProtection="0"/>
    <xf numFmtId="165" fontId="37" fillId="27" borderId="0" applyNumberFormat="0" applyBorder="0" applyAlignment="0" applyProtection="0"/>
    <xf numFmtId="165" fontId="65" fillId="29" borderId="104" applyNumberFormat="0" applyAlignment="0" applyProtection="0"/>
    <xf numFmtId="165" fontId="35" fillId="34" borderId="103" applyNumberFormat="0" applyFont="0" applyAlignment="0" applyProtection="0"/>
    <xf numFmtId="165" fontId="35" fillId="34" borderId="103" applyNumberFormat="0" applyFont="0" applyAlignment="0" applyProtection="0"/>
    <xf numFmtId="165" fontId="66" fillId="0" borderId="99" applyNumberFormat="0" applyFill="0" applyAlignment="0" applyProtection="0"/>
    <xf numFmtId="165" fontId="67" fillId="0" borderId="100" applyNumberFormat="0" applyFill="0" applyAlignment="0" applyProtection="0"/>
    <xf numFmtId="165" fontId="68" fillId="0" borderId="101" applyNumberFormat="0" applyFill="0" applyAlignment="0" applyProtection="0"/>
    <xf numFmtId="165" fontId="68" fillId="0" borderId="0" applyNumberFormat="0" applyFill="0" applyBorder="0" applyAlignment="0" applyProtection="0"/>
  </cellStyleXfs>
  <cellXfs count="473">
    <xf numFmtId="0" fontId="0" fillId="0" borderId="0" xfId="0"/>
    <xf numFmtId="0" fontId="0" fillId="0" borderId="11" xfId="0" applyBorder="1"/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9" fillId="35" borderId="15" xfId="114" applyFont="1" applyFill="1" applyBorder="1" applyAlignment="1">
      <alignment horizontal="center" vertical="center"/>
    </xf>
    <xf numFmtId="0" fontId="69" fillId="35" borderId="16" xfId="114" applyFont="1" applyFill="1" applyBorder="1" applyAlignment="1">
      <alignment horizontal="center" vertical="center"/>
    </xf>
    <xf numFmtId="0" fontId="70" fillId="35" borderId="15" xfId="114" applyFont="1" applyFill="1" applyBorder="1" applyAlignment="1">
      <alignment horizontal="center" vertical="center"/>
    </xf>
    <xf numFmtId="0" fontId="70" fillId="35" borderId="16" xfId="114" applyFont="1" applyFill="1" applyBorder="1" applyAlignment="1">
      <alignment horizontal="center" vertical="center"/>
    </xf>
    <xf numFmtId="0" fontId="70" fillId="36" borderId="1" xfId="114" applyFont="1" applyFill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36" borderId="1" xfId="114" applyFont="1" applyFill="1" applyBorder="1" applyAlignment="1">
      <alignment horizontal="center" vertical="center"/>
    </xf>
    <xf numFmtId="0" fontId="7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1" fillId="37" borderId="1" xfId="114" applyFont="1" applyFill="1" applyBorder="1" applyAlignment="1">
      <alignment horizontal="center" vertical="center"/>
    </xf>
    <xf numFmtId="0" fontId="71" fillId="37" borderId="1" xfId="114" applyFont="1" applyFill="1" applyBorder="1" applyAlignment="1">
      <alignment vertical="center"/>
    </xf>
    <xf numFmtId="0" fontId="72" fillId="37" borderId="1" xfId="114" applyFont="1" applyFill="1" applyBorder="1" applyAlignment="1">
      <alignment horizontal="center" vertical="center"/>
    </xf>
    <xf numFmtId="1" fontId="70" fillId="35" borderId="17" xfId="114" applyNumberFormat="1" applyFont="1" applyFill="1" applyBorder="1" applyAlignment="1">
      <alignment horizontal="center" vertical="center"/>
    </xf>
    <xf numFmtId="1" fontId="70" fillId="35" borderId="18" xfId="114" applyNumberFormat="1" applyFont="1" applyFill="1" applyBorder="1" applyAlignment="1">
      <alignment horizontal="center" vertical="center"/>
    </xf>
    <xf numFmtId="1" fontId="72" fillId="37" borderId="1" xfId="114" applyNumberFormat="1" applyFont="1" applyFill="1" applyBorder="1" applyAlignment="1">
      <alignment horizontal="center" vertical="center"/>
    </xf>
    <xf numFmtId="1" fontId="70" fillId="36" borderId="1" xfId="114" applyNumberFormat="1" applyFont="1" applyFill="1" applyBorder="1" applyAlignment="1">
      <alignment horizontal="center" vertical="center"/>
    </xf>
    <xf numFmtId="1" fontId="72" fillId="0" borderId="0" xfId="0" applyNumberFormat="1" applyFont="1" applyAlignment="1">
      <alignment horizontal="center" vertical="center"/>
    </xf>
    <xf numFmtId="0" fontId="17" fillId="37" borderId="1" xfId="114" applyFont="1" applyFill="1" applyBorder="1" applyAlignment="1">
      <alignment horizontal="center" vertical="center"/>
    </xf>
    <xf numFmtId="1" fontId="17" fillId="37" borderId="1" xfId="114" applyNumberFormat="1" applyFont="1" applyFill="1" applyBorder="1" applyAlignment="1">
      <alignment horizontal="center" vertical="center"/>
    </xf>
    <xf numFmtId="1" fontId="70" fillId="35" borderId="15" xfId="114" applyNumberFormat="1" applyFont="1" applyFill="1" applyBorder="1" applyAlignment="1">
      <alignment horizontal="center" vertical="center"/>
    </xf>
    <xf numFmtId="1" fontId="70" fillId="35" borderId="16" xfId="114" applyNumberFormat="1" applyFont="1" applyFill="1" applyBorder="1" applyAlignment="1">
      <alignment horizontal="center" vertical="center"/>
    </xf>
    <xf numFmtId="0" fontId="16" fillId="38" borderId="1" xfId="114" applyFont="1" applyFill="1" applyBorder="1" applyAlignment="1">
      <alignment horizontal="center" vertical="center"/>
    </xf>
    <xf numFmtId="0" fontId="70" fillId="38" borderId="1" xfId="114" applyFont="1" applyFill="1" applyBorder="1" applyAlignment="1">
      <alignment horizontal="center" vertical="center"/>
    </xf>
    <xf numFmtId="1" fontId="70" fillId="38" borderId="1" xfId="114" applyNumberFormat="1" applyFont="1" applyFill="1" applyBorder="1" applyAlignment="1">
      <alignment horizontal="center" vertical="center"/>
    </xf>
    <xf numFmtId="1" fontId="72" fillId="39" borderId="1" xfId="114" applyNumberFormat="1" applyFont="1" applyFill="1" applyBorder="1" applyAlignment="1">
      <alignment horizontal="center" vertical="center"/>
    </xf>
    <xf numFmtId="1" fontId="17" fillId="40" borderId="1" xfId="114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1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24" xfId="0" applyBorder="1"/>
    <xf numFmtId="164" fontId="0" fillId="0" borderId="24" xfId="0" applyNumberFormat="1" applyBorder="1"/>
    <xf numFmtId="164" fontId="0" fillId="0" borderId="0" xfId="0" applyNumberFormat="1"/>
    <xf numFmtId="164" fontId="0" fillId="0" borderId="25" xfId="0" applyNumberFormat="1" applyBorder="1"/>
    <xf numFmtId="0" fontId="0" fillId="0" borderId="19" xfId="0" pivotButton="1" applyBorder="1"/>
    <xf numFmtId="0" fontId="0" fillId="0" borderId="26" xfId="0" applyBorder="1"/>
    <xf numFmtId="0" fontId="75" fillId="0" borderId="21" xfId="0" applyFont="1" applyBorder="1"/>
    <xf numFmtId="164" fontId="75" fillId="0" borderId="0" xfId="47" applyFont="1"/>
    <xf numFmtId="164" fontId="75" fillId="0" borderId="0" xfId="47" applyFont="1" applyAlignment="1">
      <alignment vertical="center"/>
    </xf>
    <xf numFmtId="164" fontId="76" fillId="0" borderId="0" xfId="47" applyFont="1" applyAlignment="1">
      <alignment horizontal="center" wrapText="1"/>
    </xf>
    <xf numFmtId="0" fontId="76" fillId="0" borderId="27" xfId="0" applyFont="1" applyBorder="1" applyAlignment="1">
      <alignment horizontal="center" vertical="center" wrapText="1"/>
    </xf>
    <xf numFmtId="0" fontId="75" fillId="0" borderId="28" xfId="0" applyFont="1" applyBorder="1" applyAlignment="1">
      <alignment vertical="center"/>
    </xf>
    <xf numFmtId="1" fontId="75" fillId="0" borderId="28" xfId="47" applyNumberFormat="1" applyFont="1" applyBorder="1" applyAlignment="1">
      <alignment horizontal="center" vertical="center"/>
    </xf>
    <xf numFmtId="0" fontId="77" fillId="40" borderId="29" xfId="0" applyFont="1" applyFill="1" applyBorder="1" applyAlignment="1">
      <alignment vertical="center"/>
    </xf>
    <xf numFmtId="1" fontId="77" fillId="40" borderId="29" xfId="47" applyNumberFormat="1" applyFont="1" applyFill="1" applyBorder="1" applyAlignment="1">
      <alignment horizontal="center" vertical="center"/>
    </xf>
    <xf numFmtId="164" fontId="75" fillId="0" borderId="28" xfId="47" applyFont="1" applyBorder="1" applyAlignment="1">
      <alignment vertical="center"/>
    </xf>
    <xf numFmtId="164" fontId="77" fillId="40" borderId="29" xfId="47" applyFont="1" applyFill="1" applyBorder="1" applyAlignment="1">
      <alignment vertical="center"/>
    </xf>
    <xf numFmtId="166" fontId="75" fillId="0" borderId="28" xfId="47" applyNumberFormat="1" applyFont="1" applyBorder="1" applyAlignment="1">
      <alignment vertical="center"/>
    </xf>
    <xf numFmtId="166" fontId="77" fillId="40" borderId="29" xfId="47" applyNumberFormat="1" applyFont="1" applyFill="1" applyBorder="1" applyAlignment="1">
      <alignment vertical="center"/>
    </xf>
    <xf numFmtId="0" fontId="76" fillId="41" borderId="27" xfId="0" applyFont="1" applyFill="1" applyBorder="1" applyAlignment="1">
      <alignment horizontal="center" wrapText="1"/>
    </xf>
    <xf numFmtId="0" fontId="76" fillId="41" borderId="27" xfId="0" applyFont="1" applyFill="1" applyBorder="1" applyAlignment="1">
      <alignment wrapText="1"/>
    </xf>
    <xf numFmtId="0" fontId="76" fillId="37" borderId="27" xfId="0" applyFont="1" applyFill="1" applyBorder="1" applyAlignment="1">
      <alignment horizontal="center" vertical="center" wrapText="1"/>
    </xf>
    <xf numFmtId="0" fontId="76" fillId="37" borderId="27" xfId="0" applyFont="1" applyFill="1" applyBorder="1" applyAlignment="1">
      <alignment horizontal="center" wrapText="1"/>
    </xf>
    <xf numFmtId="164" fontId="77" fillId="41" borderId="29" xfId="47" applyFont="1" applyFill="1" applyBorder="1" applyAlignment="1">
      <alignment vertical="center"/>
    </xf>
    <xf numFmtId="166" fontId="77" fillId="41" borderId="29" xfId="47" applyNumberFormat="1" applyFont="1" applyFill="1" applyBorder="1" applyAlignment="1">
      <alignment vertical="center"/>
    </xf>
    <xf numFmtId="0" fontId="76" fillId="41" borderId="30" xfId="0" applyFont="1" applyFill="1" applyBorder="1" applyAlignment="1">
      <alignment wrapText="1"/>
    </xf>
    <xf numFmtId="166" fontId="75" fillId="0" borderId="31" xfId="47" applyNumberFormat="1" applyFont="1" applyBorder="1" applyAlignment="1">
      <alignment vertical="center"/>
    </xf>
    <xf numFmtId="166" fontId="77" fillId="40" borderId="32" xfId="47" applyNumberFormat="1" applyFont="1" applyFill="1" applyBorder="1" applyAlignment="1">
      <alignment vertical="center"/>
    </xf>
    <xf numFmtId="164" fontId="75" fillId="0" borderId="1" xfId="47" applyFont="1" applyBorder="1" applyAlignment="1">
      <alignment vertical="center"/>
    </xf>
    <xf numFmtId="164" fontId="75" fillId="0" borderId="33" xfId="47" applyFont="1" applyBorder="1" applyAlignment="1">
      <alignment vertical="center"/>
    </xf>
    <xf numFmtId="164" fontId="75" fillId="0" borderId="34" xfId="47" applyFont="1" applyBorder="1" applyAlignment="1">
      <alignment vertical="center"/>
    </xf>
    <xf numFmtId="164" fontId="75" fillId="0" borderId="35" xfId="47" applyFont="1" applyBorder="1" applyAlignment="1">
      <alignment vertical="center"/>
    </xf>
    <xf numFmtId="164" fontId="78" fillId="0" borderId="1" xfId="47" applyFont="1" applyBorder="1" applyAlignment="1">
      <alignment horizontal="center" wrapText="1"/>
    </xf>
    <xf numFmtId="0" fontId="79" fillId="36" borderId="38" xfId="114" applyFont="1" applyFill="1" applyBorder="1" applyAlignment="1">
      <alignment horizontal="center" vertical="center"/>
    </xf>
    <xf numFmtId="1" fontId="70" fillId="38" borderId="39" xfId="114" applyNumberFormat="1" applyFont="1" applyFill="1" applyBorder="1" applyAlignment="1">
      <alignment horizontal="center" vertical="center"/>
    </xf>
    <xf numFmtId="1" fontId="70" fillId="35" borderId="40" xfId="114" applyNumberFormat="1" applyFont="1" applyFill="1" applyBorder="1" applyAlignment="1">
      <alignment horizontal="center" vertical="center"/>
    </xf>
    <xf numFmtId="1" fontId="70" fillId="35" borderId="41" xfId="114" applyNumberFormat="1" applyFont="1" applyFill="1" applyBorder="1" applyAlignment="1">
      <alignment horizontal="center" vertical="center"/>
    </xf>
    <xf numFmtId="0" fontId="77" fillId="35" borderId="42" xfId="114" applyFont="1" applyFill="1" applyBorder="1" applyAlignment="1">
      <alignment horizontal="center" vertical="center"/>
    </xf>
    <xf numFmtId="0" fontId="77" fillId="35" borderId="5" xfId="114" applyFont="1" applyFill="1" applyBorder="1" applyAlignment="1">
      <alignment horizontal="center" vertical="center"/>
    </xf>
    <xf numFmtId="1" fontId="72" fillId="39" borderId="39" xfId="114" applyNumberFormat="1" applyFont="1" applyFill="1" applyBorder="1" applyAlignment="1">
      <alignment horizontal="center" vertical="center"/>
    </xf>
    <xf numFmtId="1" fontId="70" fillId="36" borderId="39" xfId="114" applyNumberFormat="1" applyFont="1" applyFill="1" applyBorder="1" applyAlignment="1">
      <alignment horizontal="center" vertical="center"/>
    </xf>
    <xf numFmtId="1" fontId="17" fillId="40" borderId="39" xfId="114" applyNumberFormat="1" applyFont="1" applyFill="1" applyBorder="1" applyAlignment="1">
      <alignment horizontal="center" vertical="center"/>
    </xf>
    <xf numFmtId="0" fontId="77" fillId="35" borderId="43" xfId="114" applyFont="1" applyFill="1" applyBorder="1" applyAlignment="1">
      <alignment horizontal="center" vertical="center"/>
    </xf>
    <xf numFmtId="0" fontId="77" fillId="35" borderId="44" xfId="114" applyFont="1" applyFill="1" applyBorder="1" applyAlignment="1">
      <alignment horizontal="center" vertical="center"/>
    </xf>
    <xf numFmtId="0" fontId="79" fillId="36" borderId="45" xfId="114" applyFont="1" applyFill="1" applyBorder="1" applyAlignment="1">
      <alignment horizontal="center" vertical="center"/>
    </xf>
    <xf numFmtId="0" fontId="23" fillId="40" borderId="46" xfId="114" applyFont="1" applyFill="1" applyBorder="1" applyAlignment="1">
      <alignment horizontal="center" vertical="center"/>
    </xf>
    <xf numFmtId="0" fontId="23" fillId="0" borderId="52" xfId="109" applyFont="1" applyBorder="1" applyAlignment="1">
      <alignment horizontal="center" vertical="center"/>
    </xf>
    <xf numFmtId="0" fontId="77" fillId="0" borderId="52" xfId="109" applyFont="1" applyBorder="1" applyAlignment="1">
      <alignment horizontal="center" vertical="center"/>
    </xf>
    <xf numFmtId="0" fontId="25" fillId="0" borderId="52" xfId="100" applyFont="1" applyBorder="1" applyAlignment="1">
      <alignment vertical="center"/>
    </xf>
    <xf numFmtId="0" fontId="26" fillId="0" borderId="1" xfId="109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/>
    </xf>
    <xf numFmtId="0" fontId="22" fillId="0" borderId="50" xfId="109" applyFont="1" applyBorder="1" applyAlignment="1">
      <alignment horizontal="center" vertical="center"/>
    </xf>
    <xf numFmtId="0" fontId="22" fillId="0" borderId="50" xfId="100" applyFont="1" applyBorder="1" applyAlignment="1">
      <alignment horizontal="center" vertical="center"/>
    </xf>
    <xf numFmtId="164" fontId="22" fillId="37" borderId="50" xfId="100" applyNumberFormat="1" applyFont="1" applyFill="1" applyBorder="1" applyAlignment="1">
      <alignment horizontal="center" vertical="center"/>
    </xf>
    <xf numFmtId="0" fontId="22" fillId="0" borderId="34" xfId="100" applyFont="1" applyBorder="1" applyAlignment="1">
      <alignment horizontal="center" vertical="center"/>
    </xf>
    <xf numFmtId="43" fontId="22" fillId="37" borderId="50" xfId="50" applyFont="1" applyFill="1" applyBorder="1" applyAlignment="1">
      <alignment horizontal="center" vertical="center"/>
    </xf>
    <xf numFmtId="0" fontId="22" fillId="0" borderId="34" xfId="52" applyNumberFormat="1" applyFont="1" applyFill="1" applyBorder="1" applyAlignment="1">
      <alignment horizontal="center" vertical="center"/>
    </xf>
    <xf numFmtId="1" fontId="79" fillId="36" borderId="1" xfId="114" applyNumberFormat="1" applyFont="1" applyFill="1" applyBorder="1" applyAlignment="1">
      <alignment horizontal="center" vertical="center"/>
    </xf>
    <xf numFmtId="1" fontId="79" fillId="36" borderId="15" xfId="114" applyNumberFormat="1" applyFont="1" applyFill="1" applyBorder="1" applyAlignment="1">
      <alignment horizontal="center" vertical="center"/>
    </xf>
    <xf numFmtId="1" fontId="23" fillId="40" borderId="48" xfId="114" applyNumberFormat="1" applyFont="1" applyFill="1" applyBorder="1" applyAlignment="1">
      <alignment horizontal="center" vertical="center"/>
    </xf>
    <xf numFmtId="0" fontId="75" fillId="0" borderId="56" xfId="114" applyFont="1" applyBorder="1" applyAlignment="1">
      <alignment horizontal="center" vertical="center"/>
    </xf>
    <xf numFmtId="0" fontId="75" fillId="0" borderId="57" xfId="114" applyFont="1" applyBorder="1" applyAlignment="1">
      <alignment vertical="center"/>
    </xf>
    <xf numFmtId="0" fontId="75" fillId="0" borderId="51" xfId="114" applyFont="1" applyBorder="1" applyAlignment="1">
      <alignment horizontal="center" vertical="center"/>
    </xf>
    <xf numFmtId="0" fontId="75" fillId="0" borderId="58" xfId="114" applyFont="1" applyBorder="1" applyAlignment="1">
      <alignment horizontal="center" vertical="center"/>
    </xf>
    <xf numFmtId="0" fontId="75" fillId="0" borderId="59" xfId="114" applyFont="1" applyBorder="1" applyAlignment="1">
      <alignment vertical="center"/>
    </xf>
    <xf numFmtId="0" fontId="75" fillId="0" borderId="60" xfId="114" applyFont="1" applyBorder="1" applyAlignment="1">
      <alignment horizontal="center" vertical="center"/>
    </xf>
    <xf numFmtId="0" fontId="75" fillId="0" borderId="61" xfId="114" applyFont="1" applyBorder="1" applyAlignment="1">
      <alignment horizontal="center" vertical="center"/>
    </xf>
    <xf numFmtId="0" fontId="75" fillId="0" borderId="62" xfId="114" applyFont="1" applyBorder="1" applyAlignment="1">
      <alignment vertical="center"/>
    </xf>
    <xf numFmtId="0" fontId="75" fillId="0" borderId="63" xfId="114" applyFont="1" applyBorder="1" applyAlignment="1">
      <alignment horizontal="center" vertical="center"/>
    </xf>
    <xf numFmtId="0" fontId="23" fillId="0" borderId="42" xfId="114" applyFont="1" applyBorder="1" applyAlignment="1">
      <alignment horizontal="center" vertical="center"/>
    </xf>
    <xf numFmtId="1" fontId="23" fillId="0" borderId="64" xfId="114" applyNumberFormat="1" applyFont="1" applyBorder="1" applyAlignment="1">
      <alignment horizontal="center" vertical="center"/>
    </xf>
    <xf numFmtId="0" fontId="23" fillId="0" borderId="5" xfId="114" applyFont="1" applyBorder="1" applyAlignment="1">
      <alignment horizontal="center" vertical="center"/>
    </xf>
    <xf numFmtId="1" fontId="23" fillId="0" borderId="8" xfId="114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74" fontId="22" fillId="37" borderId="50" xfId="50" applyNumberFormat="1" applyFont="1" applyFill="1" applyBorder="1" applyAlignment="1">
      <alignment horizontal="center" vertical="center"/>
    </xf>
    <xf numFmtId="0" fontId="22" fillId="0" borderId="65" xfId="114" applyFont="1" applyBorder="1" applyAlignment="1">
      <alignment horizontal="center" vertical="center"/>
    </xf>
    <xf numFmtId="0" fontId="22" fillId="0" borderId="66" xfId="114" applyFont="1" applyBorder="1" applyAlignment="1">
      <alignment vertical="center"/>
    </xf>
    <xf numFmtId="0" fontId="22" fillId="0" borderId="67" xfId="114" applyFont="1" applyBorder="1" applyAlignment="1">
      <alignment horizontal="center" vertical="center"/>
    </xf>
    <xf numFmtId="0" fontId="22" fillId="0" borderId="56" xfId="114" applyFont="1" applyBorder="1" applyAlignment="1">
      <alignment horizontal="center" vertical="center"/>
    </xf>
    <xf numFmtId="0" fontId="22" fillId="0" borderId="57" xfId="114" applyFont="1" applyBorder="1" applyAlignment="1">
      <alignment vertical="center"/>
    </xf>
    <xf numFmtId="0" fontId="22" fillId="0" borderId="51" xfId="114" applyFont="1" applyBorder="1" applyAlignment="1">
      <alignment horizontal="center" vertical="center"/>
    </xf>
    <xf numFmtId="0" fontId="22" fillId="0" borderId="58" xfId="114" applyFont="1" applyBorder="1" applyAlignment="1">
      <alignment horizontal="center" vertical="center"/>
    </xf>
    <xf numFmtId="0" fontId="22" fillId="0" borderId="59" xfId="114" applyFont="1" applyBorder="1" applyAlignment="1">
      <alignment vertical="center"/>
    </xf>
    <xf numFmtId="0" fontId="22" fillId="0" borderId="60" xfId="114" applyFont="1" applyBorder="1" applyAlignment="1">
      <alignment horizontal="center" vertical="center"/>
    </xf>
    <xf numFmtId="0" fontId="22" fillId="0" borderId="61" xfId="114" applyFont="1" applyBorder="1" applyAlignment="1">
      <alignment horizontal="center" vertical="center"/>
    </xf>
    <xf numFmtId="0" fontId="22" fillId="0" borderId="62" xfId="114" applyFont="1" applyBorder="1" applyAlignment="1">
      <alignment vertical="center"/>
    </xf>
    <xf numFmtId="0" fontId="22" fillId="0" borderId="63" xfId="114" applyFont="1" applyBorder="1" applyAlignment="1">
      <alignment horizontal="center" vertical="center"/>
    </xf>
    <xf numFmtId="1" fontId="23" fillId="36" borderId="68" xfId="114" applyNumberFormat="1" applyFont="1" applyFill="1" applyBorder="1" applyAlignment="1">
      <alignment horizontal="center" vertical="center"/>
    </xf>
    <xf numFmtId="1" fontId="23" fillId="36" borderId="69" xfId="114" applyNumberFormat="1" applyFont="1" applyFill="1" applyBorder="1" applyAlignment="1">
      <alignment horizontal="center" vertical="center"/>
    </xf>
    <xf numFmtId="1" fontId="79" fillId="36" borderId="1" xfId="47" applyNumberFormat="1" applyFont="1" applyFill="1" applyBorder="1" applyAlignment="1">
      <alignment horizontal="center" vertical="center"/>
    </xf>
    <xf numFmtId="1" fontId="22" fillId="0" borderId="66" xfId="47" applyNumberFormat="1" applyFont="1" applyFill="1" applyBorder="1" applyAlignment="1">
      <alignment horizontal="center" vertical="center"/>
    </xf>
    <xf numFmtId="1" fontId="22" fillId="0" borderId="57" xfId="47" applyNumberFormat="1" applyFont="1" applyFill="1" applyBorder="1" applyAlignment="1">
      <alignment horizontal="center" vertical="center"/>
    </xf>
    <xf numFmtId="1" fontId="22" fillId="0" borderId="59" xfId="47" applyNumberFormat="1" applyFont="1" applyFill="1" applyBorder="1" applyAlignment="1">
      <alignment horizontal="center" vertical="center"/>
    </xf>
    <xf numFmtId="1" fontId="23" fillId="36" borderId="70" xfId="47" applyNumberFormat="1" applyFont="1" applyFill="1" applyBorder="1" applyAlignment="1">
      <alignment horizontal="center" vertical="center"/>
    </xf>
    <xf numFmtId="1" fontId="22" fillId="0" borderId="62" xfId="47" applyNumberFormat="1" applyFont="1" applyFill="1" applyBorder="1" applyAlignment="1">
      <alignment horizontal="center" vertical="center"/>
    </xf>
    <xf numFmtId="1" fontId="23" fillId="40" borderId="49" xfId="47" applyNumberFormat="1" applyFont="1" applyFill="1" applyBorder="1" applyAlignment="1">
      <alignment horizontal="center" vertical="center"/>
    </xf>
    <xf numFmtId="166" fontId="23" fillId="36" borderId="1" xfId="47" applyNumberFormat="1" applyFont="1" applyFill="1" applyBorder="1" applyAlignment="1">
      <alignment horizontal="center" vertical="center"/>
    </xf>
    <xf numFmtId="166" fontId="22" fillId="0" borderId="33" xfId="47" applyNumberFormat="1" applyFont="1" applyFill="1" applyBorder="1" applyAlignment="1">
      <alignment horizontal="center" vertical="center"/>
    </xf>
    <xf numFmtId="166" fontId="22" fillId="0" borderId="34" xfId="47" applyNumberFormat="1" applyFont="1" applyFill="1" applyBorder="1" applyAlignment="1">
      <alignment horizontal="center" vertical="center"/>
    </xf>
    <xf numFmtId="166" fontId="23" fillId="36" borderId="15" xfId="47" applyNumberFormat="1" applyFont="1" applyFill="1" applyBorder="1" applyAlignment="1">
      <alignment horizontal="center" vertical="center"/>
    </xf>
    <xf numFmtId="166" fontId="23" fillId="40" borderId="48" xfId="47" applyNumberFormat="1" applyFont="1" applyFill="1" applyBorder="1" applyAlignment="1">
      <alignment horizontal="center" vertical="center"/>
    </xf>
    <xf numFmtId="1" fontId="23" fillId="40" borderId="71" xfId="114" applyNumberFormat="1" applyFont="1" applyFill="1" applyBorder="1" applyAlignment="1">
      <alignment horizontal="center" vertical="center"/>
    </xf>
    <xf numFmtId="1" fontId="23" fillId="36" borderId="68" xfId="47" applyNumberFormat="1" applyFont="1" applyFill="1" applyBorder="1" applyAlignment="1">
      <alignment horizontal="center" vertical="center"/>
    </xf>
    <xf numFmtId="166" fontId="22" fillId="0" borderId="35" xfId="47" applyNumberFormat="1" applyFont="1" applyFill="1" applyBorder="1" applyAlignment="1">
      <alignment horizontal="center" vertical="center"/>
    </xf>
    <xf numFmtId="1" fontId="22" fillId="0" borderId="72" xfId="114" applyNumberFormat="1" applyFont="1" applyBorder="1" applyAlignment="1">
      <alignment horizontal="center" vertical="center"/>
    </xf>
    <xf numFmtId="1" fontId="22" fillId="0" borderId="73" xfId="114" applyNumberFormat="1" applyFont="1" applyBorder="1" applyAlignment="1">
      <alignment horizontal="center" vertical="center"/>
    </xf>
    <xf numFmtId="1" fontId="22" fillId="0" borderId="74" xfId="114" applyNumberFormat="1" applyFont="1" applyBorder="1" applyAlignment="1">
      <alignment horizontal="center" vertical="center"/>
    </xf>
    <xf numFmtId="1" fontId="22" fillId="0" borderId="75" xfId="114" applyNumberFormat="1" applyFont="1" applyBorder="1" applyAlignment="1">
      <alignment horizontal="center" vertical="center"/>
    </xf>
    <xf numFmtId="1" fontId="23" fillId="36" borderId="9" xfId="47" applyNumberFormat="1" applyFont="1" applyFill="1" applyBorder="1" applyAlignment="1">
      <alignment horizontal="center" vertical="center"/>
    </xf>
    <xf numFmtId="0" fontId="81" fillId="46" borderId="76" xfId="0" applyFont="1" applyFill="1" applyBorder="1" applyAlignment="1">
      <alignment vertical="center"/>
    </xf>
    <xf numFmtId="166" fontId="22" fillId="47" borderId="34" xfId="47" applyNumberFormat="1" applyFont="1" applyFill="1" applyBorder="1" applyAlignment="1">
      <alignment horizontal="center" vertical="center"/>
    </xf>
    <xf numFmtId="164" fontId="22" fillId="0" borderId="75" xfId="47" applyFont="1" applyFill="1" applyBorder="1" applyAlignment="1">
      <alignment horizontal="center" vertical="center"/>
    </xf>
    <xf numFmtId="164" fontId="22" fillId="0" borderId="73" xfId="47" applyFont="1" applyFill="1" applyBorder="1" applyAlignment="1">
      <alignment horizontal="center" vertical="center"/>
    </xf>
    <xf numFmtId="1" fontId="22" fillId="48" borderId="35" xfId="47" applyNumberFormat="1" applyFont="1" applyFill="1" applyBorder="1" applyAlignment="1">
      <alignment horizontal="center" vertical="center"/>
    </xf>
    <xf numFmtId="1" fontId="75" fillId="48" borderId="34" xfId="114" applyNumberFormat="1" applyFont="1" applyFill="1" applyBorder="1" applyAlignment="1">
      <alignment horizontal="center" vertical="center"/>
    </xf>
    <xf numFmtId="1" fontId="75" fillId="48" borderId="34" xfId="47" applyNumberFormat="1" applyFont="1" applyFill="1" applyBorder="1" applyAlignment="1">
      <alignment horizontal="center" vertical="center"/>
    </xf>
    <xf numFmtId="166" fontId="22" fillId="0" borderId="77" xfId="47" applyNumberFormat="1" applyFont="1" applyFill="1" applyBorder="1" applyAlignment="1">
      <alignment horizontal="center" vertical="center"/>
    </xf>
    <xf numFmtId="1" fontId="22" fillId="48" borderId="77" xfId="47" applyNumberFormat="1" applyFont="1" applyFill="1" applyBorder="1" applyAlignment="1">
      <alignment horizontal="center" vertical="center"/>
    </xf>
    <xf numFmtId="1" fontId="75" fillId="48" borderId="33" xfId="47" applyNumberFormat="1" applyFont="1" applyFill="1" applyBorder="1" applyAlignment="1">
      <alignment horizontal="center" vertical="center"/>
    </xf>
    <xf numFmtId="1" fontId="75" fillId="48" borderId="35" xfId="114" applyNumberFormat="1" applyFont="1" applyFill="1" applyBorder="1" applyAlignment="1">
      <alignment horizontal="center" vertical="center"/>
    </xf>
    <xf numFmtId="1" fontId="22" fillId="48" borderId="34" xfId="114" applyNumberFormat="1" applyFont="1" applyFill="1" applyBorder="1" applyAlignment="1">
      <alignment horizontal="center" vertical="center"/>
    </xf>
    <xf numFmtId="1" fontId="22" fillId="48" borderId="33" xfId="114" applyNumberFormat="1" applyFont="1" applyFill="1" applyBorder="1" applyAlignment="1">
      <alignment horizontal="center" vertical="center"/>
    </xf>
    <xf numFmtId="1" fontId="22" fillId="48" borderId="34" xfId="47" applyNumberFormat="1" applyFont="1" applyFill="1" applyBorder="1" applyAlignment="1">
      <alignment horizontal="center" vertical="center"/>
    </xf>
    <xf numFmtId="0" fontId="82" fillId="0" borderId="0" xfId="0" applyFont="1"/>
    <xf numFmtId="164" fontId="83" fillId="0" borderId="33" xfId="47" applyFont="1" applyBorder="1" applyAlignment="1">
      <alignment horizontal="center" vertical="center"/>
    </xf>
    <xf numFmtId="164" fontId="82" fillId="0" borderId="34" xfId="47" applyFont="1" applyBorder="1" applyAlignment="1">
      <alignment vertical="center"/>
    </xf>
    <xf numFmtId="164" fontId="82" fillId="49" borderId="34" xfId="47" applyFont="1" applyFill="1" applyBorder="1" applyAlignment="1">
      <alignment vertical="center"/>
    </xf>
    <xf numFmtId="2" fontId="82" fillId="0" borderId="0" xfId="0" applyNumberFormat="1" applyFont="1"/>
    <xf numFmtId="14" fontId="82" fillId="0" borderId="0" xfId="0" applyNumberFormat="1" applyFont="1"/>
    <xf numFmtId="164" fontId="83" fillId="0" borderId="50" xfId="47" applyFont="1" applyBorder="1" applyAlignment="1">
      <alignment horizontal="center" vertical="center"/>
    </xf>
    <xf numFmtId="166" fontId="82" fillId="0" borderId="0" xfId="0" applyNumberFormat="1" applyFont="1"/>
    <xf numFmtId="0" fontId="82" fillId="49" borderId="55" xfId="0" applyFont="1" applyFill="1" applyBorder="1" applyAlignment="1">
      <alignment vertical="center"/>
    </xf>
    <xf numFmtId="166" fontId="83" fillId="0" borderId="63" xfId="47" applyNumberFormat="1" applyFont="1" applyBorder="1" applyAlignment="1">
      <alignment horizontal="center" vertical="center" wrapText="1"/>
    </xf>
    <xf numFmtId="166" fontId="83" fillId="0" borderId="78" xfId="47" applyNumberFormat="1" applyFont="1" applyBorder="1" applyAlignment="1">
      <alignment horizontal="center" vertical="center" wrapText="1"/>
    </xf>
    <xf numFmtId="166" fontId="82" fillId="0" borderId="51" xfId="47" applyNumberFormat="1" applyFont="1" applyBorder="1" applyAlignment="1">
      <alignment vertical="center"/>
    </xf>
    <xf numFmtId="166" fontId="82" fillId="49" borderId="51" xfId="47" applyNumberFormat="1" applyFont="1" applyFill="1" applyBorder="1" applyAlignment="1">
      <alignment vertical="center"/>
    </xf>
    <xf numFmtId="164" fontId="83" fillId="49" borderId="106" xfId="47" applyFont="1" applyFill="1" applyBorder="1" applyAlignment="1">
      <alignment horizontal="center" vertical="center"/>
    </xf>
    <xf numFmtId="2" fontId="82" fillId="0" borderId="106" xfId="0" applyNumberFormat="1" applyFont="1" applyBorder="1" applyAlignment="1">
      <alignment horizontal="center" vertical="center" wrapText="1"/>
    </xf>
    <xf numFmtId="175" fontId="82" fillId="0" borderId="106" xfId="0" applyNumberFormat="1" applyFont="1" applyBorder="1" applyAlignment="1">
      <alignment horizontal="center" vertical="center" wrapText="1"/>
    </xf>
    <xf numFmtId="164" fontId="82" fillId="49" borderId="107" xfId="47" applyFont="1" applyFill="1" applyBorder="1" applyAlignment="1">
      <alignment horizontal="center" vertical="center"/>
    </xf>
    <xf numFmtId="2" fontId="82" fillId="0" borderId="107" xfId="0" applyNumberFormat="1" applyFont="1" applyBorder="1" applyAlignment="1">
      <alignment horizontal="center" vertical="center" wrapText="1"/>
    </xf>
    <xf numFmtId="175" fontId="82" fillId="0" borderId="107" xfId="0" applyNumberFormat="1" applyFont="1" applyBorder="1" applyAlignment="1">
      <alignment horizontal="center" vertical="center" wrapText="1"/>
    </xf>
    <xf numFmtId="0" fontId="82" fillId="0" borderId="107" xfId="0" applyFont="1" applyBorder="1" applyAlignment="1">
      <alignment vertical="center"/>
    </xf>
    <xf numFmtId="0" fontId="82" fillId="0" borderId="107" xfId="0" applyFont="1" applyBorder="1" applyAlignment="1">
      <alignment horizontal="center" vertical="center"/>
    </xf>
    <xf numFmtId="14" fontId="29" fillId="0" borderId="107" xfId="100" applyNumberFormat="1" applyFont="1" applyBorder="1" applyAlignment="1">
      <alignment horizontal="center" vertical="center"/>
    </xf>
    <xf numFmtId="1" fontId="29" fillId="0" borderId="107" xfId="100" applyNumberFormat="1" applyFont="1" applyBorder="1" applyAlignment="1">
      <alignment horizontal="center" vertical="center"/>
    </xf>
    <xf numFmtId="175" fontId="82" fillId="0" borderId="107" xfId="0" applyNumberFormat="1" applyFont="1" applyBorder="1" applyAlignment="1">
      <alignment horizontal="center" vertical="center"/>
    </xf>
    <xf numFmtId="2" fontId="82" fillId="0" borderId="107" xfId="0" applyNumberFormat="1" applyFont="1" applyBorder="1" applyAlignment="1">
      <alignment horizontal="center" vertical="center"/>
    </xf>
    <xf numFmtId="175" fontId="84" fillId="0" borderId="107" xfId="0" applyNumberFormat="1" applyFont="1" applyBorder="1" applyAlignment="1">
      <alignment horizontal="center" vertical="center"/>
    </xf>
    <xf numFmtId="0" fontId="82" fillId="0" borderId="108" xfId="0" applyFont="1" applyBorder="1" applyAlignment="1">
      <alignment vertical="center"/>
    </xf>
    <xf numFmtId="0" fontId="82" fillId="0" borderId="108" xfId="0" applyFont="1" applyBorder="1" applyAlignment="1">
      <alignment horizontal="center" vertical="center"/>
    </xf>
    <xf numFmtId="14" fontId="29" fillId="0" borderId="108" xfId="100" applyNumberFormat="1" applyFont="1" applyBorder="1" applyAlignment="1">
      <alignment horizontal="center" vertical="center"/>
    </xf>
    <xf numFmtId="1" fontId="29" fillId="0" borderId="108" xfId="100" applyNumberFormat="1" applyFont="1" applyBorder="1" applyAlignment="1">
      <alignment horizontal="center" vertical="center"/>
    </xf>
    <xf numFmtId="175" fontId="82" fillId="0" borderId="108" xfId="0" applyNumberFormat="1" applyFont="1" applyBorder="1" applyAlignment="1">
      <alignment horizontal="center" vertical="center"/>
    </xf>
    <xf numFmtId="2" fontId="82" fillId="0" borderId="108" xfId="0" applyNumberFormat="1" applyFont="1" applyBorder="1" applyAlignment="1">
      <alignment horizontal="center" vertical="center"/>
    </xf>
    <xf numFmtId="0" fontId="82" fillId="0" borderId="109" xfId="0" applyFont="1" applyBorder="1" applyAlignment="1">
      <alignment vertical="center"/>
    </xf>
    <xf numFmtId="0" fontId="82" fillId="0" borderId="109" xfId="0" applyFont="1" applyBorder="1" applyAlignment="1">
      <alignment horizontal="center" vertical="center"/>
    </xf>
    <xf numFmtId="14" fontId="29" fillId="0" borderId="109" xfId="100" applyNumberFormat="1" applyFont="1" applyBorder="1" applyAlignment="1">
      <alignment horizontal="center" vertical="center"/>
    </xf>
    <xf numFmtId="1" fontId="29" fillId="0" borderId="109" xfId="100" applyNumberFormat="1" applyFont="1" applyBorder="1" applyAlignment="1">
      <alignment horizontal="center" vertical="center"/>
    </xf>
    <xf numFmtId="175" fontId="82" fillId="0" borderId="109" xfId="0" applyNumberFormat="1" applyFont="1" applyBorder="1" applyAlignment="1">
      <alignment horizontal="center" vertical="center"/>
    </xf>
    <xf numFmtId="2" fontId="82" fillId="0" borderId="109" xfId="0" applyNumberFormat="1" applyFont="1" applyBorder="1" applyAlignment="1">
      <alignment horizontal="center" vertical="center"/>
    </xf>
    <xf numFmtId="14" fontId="29" fillId="49" borderId="110" xfId="100" applyNumberFormat="1" applyFont="1" applyFill="1" applyBorder="1" applyAlignment="1">
      <alignment horizontal="center" vertical="center"/>
    </xf>
    <xf numFmtId="1" fontId="29" fillId="49" borderId="110" xfId="100" applyNumberFormat="1" applyFont="1" applyFill="1" applyBorder="1" applyAlignment="1">
      <alignment horizontal="center" vertical="center"/>
    </xf>
    <xf numFmtId="175" fontId="82" fillId="49" borderId="110" xfId="0" applyNumberFormat="1" applyFont="1" applyFill="1" applyBorder="1" applyAlignment="1">
      <alignment horizontal="center" vertical="center"/>
    </xf>
    <xf numFmtId="2" fontId="82" fillId="49" borderId="110" xfId="0" applyNumberFormat="1" applyFont="1" applyFill="1" applyBorder="1" applyAlignment="1">
      <alignment horizontal="center" vertical="center"/>
    </xf>
    <xf numFmtId="166" fontId="85" fillId="50" borderId="111" xfId="47" applyNumberFormat="1" applyFont="1" applyFill="1" applyBorder="1" applyAlignment="1">
      <alignment horizontal="center" vertical="center"/>
    </xf>
    <xf numFmtId="14" fontId="30" fillId="50" borderId="111" xfId="100" applyNumberFormat="1" applyFont="1" applyFill="1" applyBorder="1" applyAlignment="1">
      <alignment horizontal="center" vertical="center"/>
    </xf>
    <xf numFmtId="2" fontId="30" fillId="50" borderId="111" xfId="100" applyNumberFormat="1" applyFont="1" applyFill="1" applyBorder="1" applyAlignment="1">
      <alignment horizontal="center" vertical="center"/>
    </xf>
    <xf numFmtId="175" fontId="85" fillId="50" borderId="111" xfId="0" applyNumberFormat="1" applyFont="1" applyFill="1" applyBorder="1" applyAlignment="1">
      <alignment horizontal="center" vertical="center"/>
    </xf>
    <xf numFmtId="2" fontId="85" fillId="50" borderId="111" xfId="0" applyNumberFormat="1" applyFont="1" applyFill="1" applyBorder="1" applyAlignment="1">
      <alignment horizontal="center" vertical="center"/>
    </xf>
    <xf numFmtId="2" fontId="29" fillId="49" borderId="110" xfId="100" applyNumberFormat="1" applyFont="1" applyFill="1" applyBorder="1" applyAlignment="1">
      <alignment horizontal="center" vertical="center"/>
    </xf>
    <xf numFmtId="166" fontId="86" fillId="46" borderId="107" xfId="47" applyNumberFormat="1" applyFont="1" applyFill="1" applyBorder="1" applyAlignment="1">
      <alignment horizontal="center" vertical="center"/>
    </xf>
    <xf numFmtId="166" fontId="86" fillId="46" borderId="108" xfId="47" applyNumberFormat="1" applyFont="1" applyFill="1" applyBorder="1" applyAlignment="1">
      <alignment horizontal="center" vertical="center"/>
    </xf>
    <xf numFmtId="166" fontId="85" fillId="49" borderId="110" xfId="47" applyNumberFormat="1" applyFont="1" applyFill="1" applyBorder="1" applyAlignment="1">
      <alignment horizontal="center" vertical="center"/>
    </xf>
    <xf numFmtId="166" fontId="86" fillId="46" borderId="109" xfId="47" applyNumberFormat="1" applyFont="1" applyFill="1" applyBorder="1" applyAlignment="1">
      <alignment horizontal="center" vertical="center"/>
    </xf>
    <xf numFmtId="164" fontId="85" fillId="49" borderId="110" xfId="47" applyFont="1" applyFill="1" applyBorder="1" applyAlignment="1">
      <alignment horizontal="center" vertical="center"/>
    </xf>
    <xf numFmtId="166" fontId="85" fillId="40" borderId="111" xfId="47" applyNumberFormat="1" applyFont="1" applyFill="1" applyBorder="1" applyAlignment="1">
      <alignment horizontal="center" vertical="center"/>
    </xf>
    <xf numFmtId="166" fontId="85" fillId="51" borderId="111" xfId="47" applyNumberFormat="1" applyFont="1" applyFill="1" applyBorder="1" applyAlignment="1">
      <alignment horizontal="center" vertical="center"/>
    </xf>
    <xf numFmtId="164" fontId="82" fillId="52" borderId="107" xfId="47" applyFont="1" applyFill="1" applyBorder="1" applyAlignment="1">
      <alignment horizontal="center" vertical="center"/>
    </xf>
    <xf numFmtId="164" fontId="82" fillId="53" borderId="107" xfId="47" applyFont="1" applyFill="1" applyBorder="1" applyAlignment="1">
      <alignment horizontal="center" vertical="center"/>
    </xf>
    <xf numFmtId="166" fontId="86" fillId="54" borderId="107" xfId="47" applyNumberFormat="1" applyFont="1" applyFill="1" applyBorder="1" applyAlignment="1">
      <alignment horizontal="center" vertical="center"/>
    </xf>
    <xf numFmtId="166" fontId="86" fillId="54" borderId="108" xfId="47" applyNumberFormat="1" applyFont="1" applyFill="1" applyBorder="1" applyAlignment="1">
      <alignment horizontal="center" vertical="center"/>
    </xf>
    <xf numFmtId="164" fontId="86" fillId="54" borderId="109" xfId="47" applyFont="1" applyFill="1" applyBorder="1" applyAlignment="1">
      <alignment horizontal="center" vertical="center"/>
    </xf>
    <xf numFmtId="166" fontId="86" fillId="54" borderId="109" xfId="47" applyNumberFormat="1" applyFont="1" applyFill="1" applyBorder="1" applyAlignment="1">
      <alignment horizontal="center" vertical="center"/>
    </xf>
    <xf numFmtId="164" fontId="86" fillId="54" borderId="107" xfId="47" applyFont="1" applyFill="1" applyBorder="1" applyAlignment="1">
      <alignment horizontal="center" vertical="center"/>
    </xf>
    <xf numFmtId="164" fontId="86" fillId="54" borderId="108" xfId="47" applyFont="1" applyFill="1" applyBorder="1" applyAlignment="1">
      <alignment horizontal="center" vertical="center"/>
    </xf>
    <xf numFmtId="166" fontId="86" fillId="36" borderId="107" xfId="47" applyNumberFormat="1" applyFont="1" applyFill="1" applyBorder="1" applyAlignment="1">
      <alignment horizontal="center" vertical="center"/>
    </xf>
    <xf numFmtId="166" fontId="86" fillId="36" borderId="108" xfId="47" applyNumberFormat="1" applyFont="1" applyFill="1" applyBorder="1" applyAlignment="1">
      <alignment horizontal="center" vertical="center"/>
    </xf>
    <xf numFmtId="166" fontId="86" fillId="36" borderId="109" xfId="47" applyNumberFormat="1" applyFont="1" applyFill="1" applyBorder="1" applyAlignment="1">
      <alignment horizontal="center" vertical="center"/>
    </xf>
    <xf numFmtId="0" fontId="86" fillId="0" borderId="79" xfId="0" applyFont="1" applyBorder="1" applyAlignment="1">
      <alignment vertical="center"/>
    </xf>
    <xf numFmtId="166" fontId="86" fillId="53" borderId="60" xfId="47" applyNumberFormat="1" applyFont="1" applyFill="1" applyBorder="1" applyAlignment="1">
      <alignment vertical="center"/>
    </xf>
    <xf numFmtId="164" fontId="86" fillId="53" borderId="35" xfId="47" applyFont="1" applyFill="1" applyBorder="1" applyAlignment="1">
      <alignment vertical="center"/>
    </xf>
    <xf numFmtId="0" fontId="86" fillId="0" borderId="0" xfId="0" applyFont="1"/>
    <xf numFmtId="0" fontId="83" fillId="0" borderId="80" xfId="0" applyFont="1" applyBorder="1" applyAlignment="1">
      <alignment horizontal="center" vertical="center" textRotation="45"/>
    </xf>
    <xf numFmtId="0" fontId="23" fillId="0" borderId="0" xfId="109" applyFont="1" applyAlignment="1">
      <alignment horizontal="center" vertical="center"/>
    </xf>
    <xf numFmtId="0" fontId="25" fillId="0" borderId="0" xfId="100" applyFont="1" applyAlignment="1">
      <alignment vertical="center"/>
    </xf>
    <xf numFmtId="0" fontId="31" fillId="0" borderId="0" xfId="100" applyFont="1" applyAlignment="1">
      <alignment vertical="center"/>
    </xf>
    <xf numFmtId="0" fontId="23" fillId="0" borderId="0" xfId="100" applyFont="1" applyAlignment="1">
      <alignment horizontal="center" vertical="center" wrapText="1"/>
    </xf>
    <xf numFmtId="164" fontId="23" fillId="0" borderId="0" xfId="61" applyFont="1" applyFill="1" applyBorder="1" applyAlignment="1">
      <alignment horizontal="center" vertical="center" wrapText="1"/>
    </xf>
    <xf numFmtId="4" fontId="23" fillId="0" borderId="0" xfId="100" applyNumberFormat="1" applyFont="1" applyAlignment="1">
      <alignment horizontal="center" vertical="center"/>
    </xf>
    <xf numFmtId="43" fontId="23" fillId="0" borderId="0" xfId="50" applyFont="1" applyFill="1" applyBorder="1" applyAlignment="1">
      <alignment horizontal="center" vertical="center"/>
    </xf>
    <xf numFmtId="174" fontId="23" fillId="0" borderId="0" xfId="50" applyNumberFormat="1" applyFont="1" applyFill="1" applyBorder="1" applyAlignment="1">
      <alignment horizontal="center" vertical="center"/>
    </xf>
    <xf numFmtId="165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/>
    </xf>
    <xf numFmtId="4" fontId="77" fillId="0" borderId="0" xfId="100" applyNumberFormat="1" applyFont="1" applyAlignment="1">
      <alignment horizontal="center" vertical="center" wrapText="1"/>
    </xf>
    <xf numFmtId="0" fontId="77" fillId="0" borderId="0" xfId="100" applyFont="1" applyAlignment="1">
      <alignment horizontal="center" vertical="center"/>
    </xf>
    <xf numFmtId="0" fontId="23" fillId="0" borderId="52" xfId="100" applyFont="1" applyBorder="1" applyAlignment="1">
      <alignment vertical="center"/>
    </xf>
    <xf numFmtId="43" fontId="23" fillId="0" borderId="52" xfId="50" applyFont="1" applyFill="1" applyBorder="1" applyAlignment="1">
      <alignment horizontal="center" vertical="center"/>
    </xf>
    <xf numFmtId="174" fontId="32" fillId="39" borderId="84" xfId="50" applyNumberFormat="1" applyFont="1" applyFill="1" applyBorder="1" applyAlignment="1">
      <alignment horizontal="center" vertical="center"/>
    </xf>
    <xf numFmtId="165" fontId="77" fillId="0" borderId="52" xfId="100" applyNumberFormat="1" applyFont="1" applyBorder="1" applyAlignment="1">
      <alignment horizontal="center" vertical="center"/>
    </xf>
    <xf numFmtId="4" fontId="77" fillId="0" borderId="52" xfId="100" applyNumberFormat="1" applyFont="1" applyBorder="1" applyAlignment="1">
      <alignment horizontal="center" vertical="center"/>
    </xf>
    <xf numFmtId="4" fontId="77" fillId="0" borderId="52" xfId="100" quotePrefix="1" applyNumberFormat="1" applyFont="1" applyBorder="1" applyAlignment="1">
      <alignment horizontal="center" vertical="center" wrapText="1"/>
    </xf>
    <xf numFmtId="0" fontId="77" fillId="0" borderId="52" xfId="100" applyFon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26" fillId="0" borderId="1" xfId="109" applyFont="1" applyBorder="1" applyAlignment="1">
      <alignment horizontal="center" vertical="center" wrapText="1"/>
    </xf>
    <xf numFmtId="0" fontId="26" fillId="44" borderId="1" xfId="109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/>
    </xf>
    <xf numFmtId="0" fontId="26" fillId="0" borderId="1" xfId="100" applyFont="1" applyBorder="1" applyAlignment="1">
      <alignment horizontal="center" vertical="center" wrapText="1"/>
    </xf>
    <xf numFmtId="0" fontId="33" fillId="0" borderId="38" xfId="100" applyFont="1" applyBorder="1" applyAlignment="1">
      <alignment horizontal="center" vertical="center" wrapText="1"/>
    </xf>
    <xf numFmtId="164" fontId="26" fillId="42" borderId="1" xfId="61" applyFont="1" applyFill="1" applyBorder="1" applyAlignment="1">
      <alignment horizontal="center" vertical="center" wrapText="1"/>
    </xf>
    <xf numFmtId="4" fontId="26" fillId="0" borderId="1" xfId="100" applyNumberFormat="1" applyFont="1" applyBorder="1" applyAlignment="1">
      <alignment horizontal="center" vertical="center"/>
    </xf>
    <xf numFmtId="43" fontId="88" fillId="44" borderId="1" xfId="50" applyFont="1" applyFill="1" applyBorder="1" applyAlignment="1">
      <alignment horizontal="center" vertical="center" wrapText="1"/>
    </xf>
    <xf numFmtId="43" fontId="33" fillId="44" borderId="1" xfId="50" applyFont="1" applyFill="1" applyBorder="1" applyAlignment="1">
      <alignment horizontal="center" vertical="center"/>
    </xf>
    <xf numFmtId="43" fontId="26" fillId="56" borderId="1" xfId="50" applyFont="1" applyFill="1" applyBorder="1" applyAlignment="1">
      <alignment horizontal="center" vertical="center" wrapText="1"/>
    </xf>
    <xf numFmtId="4" fontId="26" fillId="56" borderId="1" xfId="100" applyNumberFormat="1" applyFont="1" applyFill="1" applyBorder="1" applyAlignment="1">
      <alignment horizontal="center" vertical="center" wrapText="1"/>
    </xf>
    <xf numFmtId="174" fontId="26" fillId="56" borderId="1" xfId="50" applyNumberFormat="1" applyFont="1" applyFill="1" applyBorder="1" applyAlignment="1">
      <alignment horizontal="center" vertical="center" wrapText="1"/>
    </xf>
    <xf numFmtId="4" fontId="88" fillId="56" borderId="1" xfId="100" applyNumberFormat="1" applyFont="1" applyFill="1" applyBorder="1" applyAlignment="1">
      <alignment horizontal="center" vertical="center" wrapText="1"/>
    </xf>
    <xf numFmtId="165" fontId="87" fillId="44" borderId="1" xfId="100" applyNumberFormat="1" applyFont="1" applyFill="1" applyBorder="1" applyAlignment="1">
      <alignment horizontal="center" vertical="center"/>
    </xf>
    <xf numFmtId="4" fontId="87" fillId="57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 wrapText="1"/>
    </xf>
    <xf numFmtId="4" fontId="87" fillId="44" borderId="1" xfId="100" applyNumberFormat="1" applyFont="1" applyFill="1" applyBorder="1" applyAlignment="1">
      <alignment horizontal="center" vertical="center"/>
    </xf>
    <xf numFmtId="4" fontId="87" fillId="0" borderId="1" xfId="100" applyNumberFormat="1" applyFont="1" applyBorder="1" applyAlignment="1">
      <alignment horizontal="center" vertical="center" wrapText="1"/>
    </xf>
    <xf numFmtId="0" fontId="87" fillId="44" borderId="1" xfId="100" applyFont="1" applyFill="1" applyBorder="1" applyAlignment="1">
      <alignment horizontal="center" vertical="center"/>
    </xf>
    <xf numFmtId="0" fontId="87" fillId="0" borderId="1" xfId="100" applyFont="1" applyBorder="1" applyAlignment="1">
      <alignment horizontal="center" vertical="center" wrapText="1"/>
    </xf>
    <xf numFmtId="0" fontId="87" fillId="58" borderId="1" xfId="100" applyFont="1" applyFill="1" applyBorder="1" applyAlignment="1">
      <alignment horizontal="center" vertical="center"/>
    </xf>
    <xf numFmtId="0" fontId="87" fillId="58" borderId="15" xfId="100" applyFont="1" applyFill="1" applyBorder="1" applyAlignment="1">
      <alignment horizontal="center" vertical="center"/>
    </xf>
    <xf numFmtId="0" fontId="75" fillId="0" borderId="0" xfId="0" applyFont="1"/>
    <xf numFmtId="0" fontId="22" fillId="36" borderId="50" xfId="109" applyFont="1" applyFill="1" applyBorder="1" applyAlignment="1">
      <alignment vertical="center"/>
    </xf>
    <xf numFmtId="0" fontId="89" fillId="0" borderId="50" xfId="100" applyFont="1" applyBorder="1" applyAlignment="1">
      <alignment horizontal="center" vertical="center"/>
    </xf>
    <xf numFmtId="0" fontId="90" fillId="0" borderId="50" xfId="100" applyFont="1" applyBorder="1" applyAlignment="1">
      <alignment horizontal="center" vertical="center"/>
    </xf>
    <xf numFmtId="164" fontId="23" fillId="42" borderId="50" xfId="61" applyFont="1" applyFill="1" applyBorder="1" applyAlignment="1">
      <alignment horizontal="center" vertical="center"/>
    </xf>
    <xf numFmtId="0" fontId="22" fillId="0" borderId="50" xfId="100" applyFont="1" applyBorder="1" applyAlignment="1">
      <alignment horizontal="left" vertical="center"/>
    </xf>
    <xf numFmtId="174" fontId="22" fillId="0" borderId="50" xfId="50" applyNumberFormat="1" applyFont="1" applyFill="1" applyBorder="1" applyAlignment="1">
      <alignment horizontal="center" vertical="center"/>
    </xf>
    <xf numFmtId="164" fontId="22" fillId="0" borderId="50" xfId="100" applyNumberFormat="1" applyFont="1" applyBorder="1" applyAlignment="1">
      <alignment horizontal="center" vertical="center"/>
    </xf>
    <xf numFmtId="14" fontId="75" fillId="0" borderId="50" xfId="100" applyNumberFormat="1" applyFont="1" applyBorder="1" applyAlignment="1">
      <alignment horizontal="center" vertical="center"/>
    </xf>
    <xf numFmtId="1" fontId="75" fillId="0" borderId="50" xfId="50" applyNumberFormat="1" applyFont="1" applyFill="1" applyBorder="1" applyAlignment="1">
      <alignment horizontal="center" vertical="center"/>
    </xf>
    <xf numFmtId="0" fontId="75" fillId="0" borderId="50" xfId="100" applyFont="1" applyBorder="1" applyAlignment="1">
      <alignment horizontal="center" vertical="center"/>
    </xf>
    <xf numFmtId="43" fontId="75" fillId="0" borderId="50" xfId="100" applyNumberFormat="1" applyFont="1" applyBorder="1" applyAlignment="1">
      <alignment horizontal="center" vertical="center"/>
    </xf>
    <xf numFmtId="0" fontId="75" fillId="0" borderId="50" xfId="55" applyNumberFormat="1" applyFont="1" applyFill="1" applyBorder="1" applyAlignment="1">
      <alignment horizontal="center" vertical="center"/>
    </xf>
    <xf numFmtId="0" fontId="75" fillId="0" borderId="34" xfId="100" applyFont="1" applyBorder="1" applyAlignment="1">
      <alignment horizontal="center" vertical="center"/>
    </xf>
    <xf numFmtId="0" fontId="75" fillId="37" borderId="50" xfId="55" applyNumberFormat="1" applyFont="1" applyFill="1" applyBorder="1" applyAlignment="1">
      <alignment horizontal="center" vertical="center"/>
    </xf>
    <xf numFmtId="0" fontId="75" fillId="0" borderId="34" xfId="55" applyNumberFormat="1" applyFont="1" applyFill="1" applyBorder="1" applyAlignment="1">
      <alignment horizontal="center" vertical="center"/>
    </xf>
    <xf numFmtId="0" fontId="22" fillId="41" borderId="50" xfId="100" applyFont="1" applyFill="1" applyBorder="1" applyAlignment="1">
      <alignment horizontal="center" vertical="center"/>
    </xf>
    <xf numFmtId="0" fontId="22" fillId="36" borderId="34" xfId="109" applyFont="1" applyFill="1" applyBorder="1" applyAlignment="1">
      <alignment vertical="center"/>
    </xf>
    <xf numFmtId="0" fontId="90" fillId="0" borderId="34" xfId="100" applyFont="1" applyBorder="1" applyAlignment="1">
      <alignment horizontal="center" vertical="center"/>
    </xf>
    <xf numFmtId="43" fontId="90" fillId="37" borderId="50" xfId="50" applyFont="1" applyFill="1" applyBorder="1" applyAlignment="1">
      <alignment horizontal="center" vertical="center"/>
    </xf>
    <xf numFmtId="0" fontId="75" fillId="42" borderId="50" xfId="100" applyFont="1" applyFill="1" applyBorder="1" applyAlignment="1">
      <alignment horizontal="center" vertical="center"/>
    </xf>
    <xf numFmtId="0" fontId="22" fillId="59" borderId="34" xfId="100" applyFont="1" applyFill="1" applyBorder="1" applyAlignment="1">
      <alignment horizontal="center" vertical="center"/>
    </xf>
    <xf numFmtId="0" fontId="22" fillId="52" borderId="34" xfId="100" applyFont="1" applyFill="1" applyBorder="1" applyAlignment="1">
      <alignment horizontal="center" vertical="center"/>
    </xf>
    <xf numFmtId="0" fontId="22" fillId="43" borderId="34" xfId="100" applyFont="1" applyFill="1" applyBorder="1" applyAlignment="1">
      <alignment horizontal="center" vertical="center"/>
    </xf>
    <xf numFmtId="0" fontId="22" fillId="36" borderId="34" xfId="109" applyFont="1" applyFill="1" applyBorder="1" applyAlignment="1">
      <alignment vertical="center" wrapText="1"/>
    </xf>
    <xf numFmtId="0" fontId="22" fillId="41" borderId="34" xfId="100" applyFont="1" applyFill="1" applyBorder="1" applyAlignment="1">
      <alignment horizontal="center" vertical="center"/>
    </xf>
    <xf numFmtId="0" fontId="90" fillId="0" borderId="34" xfId="52" applyNumberFormat="1" applyFont="1" applyFill="1" applyBorder="1" applyAlignment="1">
      <alignment horizontal="center" vertical="center"/>
    </xf>
    <xf numFmtId="0" fontId="22" fillId="0" borderId="51" xfId="100" applyFont="1" applyBorder="1" applyAlignment="1">
      <alignment horizontal="center" vertical="center"/>
    </xf>
    <xf numFmtId="43" fontId="75" fillId="0" borderId="50" xfId="50" applyFont="1" applyFill="1" applyBorder="1" applyAlignment="1">
      <alignment horizontal="center" vertical="center"/>
    </xf>
    <xf numFmtId="164" fontId="91" fillId="42" borderId="50" xfId="61" applyFont="1" applyFill="1" applyBorder="1" applyAlignment="1">
      <alignment horizontal="center" vertical="center"/>
    </xf>
    <xf numFmtId="173" fontId="92" fillId="0" borderId="7" xfId="48" applyNumberFormat="1" applyFont="1" applyFill="1" applyBorder="1" applyAlignment="1">
      <alignment vertical="center"/>
    </xf>
    <xf numFmtId="173" fontId="25" fillId="0" borderId="7" xfId="48" applyNumberFormat="1" applyFont="1" applyFill="1" applyBorder="1" applyAlignment="1">
      <alignment vertical="center"/>
    </xf>
    <xf numFmtId="0" fontId="93" fillId="36" borderId="7" xfId="0" applyFont="1" applyFill="1" applyBorder="1"/>
    <xf numFmtId="43" fontId="92" fillId="36" borderId="7" xfId="50" applyFont="1" applyFill="1" applyBorder="1" applyAlignment="1">
      <alignment vertical="center"/>
    </xf>
    <xf numFmtId="174" fontId="92" fillId="36" borderId="7" xfId="48" applyNumberFormat="1" applyFont="1" applyFill="1" applyBorder="1" applyAlignment="1">
      <alignment vertical="center"/>
    </xf>
    <xf numFmtId="43" fontId="25" fillId="51" borderId="7" xfId="50" applyFont="1" applyFill="1" applyBorder="1" applyAlignment="1">
      <alignment vertical="center"/>
    </xf>
    <xf numFmtId="174" fontId="92" fillId="37" borderId="7" xfId="50" applyNumberFormat="1" applyFont="1" applyFill="1" applyBorder="1" applyAlignment="1">
      <alignment vertical="center"/>
    </xf>
    <xf numFmtId="43" fontId="92" fillId="37" borderId="7" xfId="50" applyFont="1" applyFill="1" applyBorder="1" applyAlignment="1">
      <alignment vertical="center"/>
    </xf>
    <xf numFmtId="165" fontId="94" fillId="36" borderId="7" xfId="48" applyNumberFormat="1" applyFont="1" applyFill="1" applyBorder="1" applyAlignment="1">
      <alignment vertical="center"/>
    </xf>
    <xf numFmtId="173" fontId="94" fillId="36" borderId="7" xfId="48" applyNumberFormat="1" applyFont="1" applyFill="1" applyBorder="1" applyAlignment="1">
      <alignment vertical="center"/>
    </xf>
    <xf numFmtId="173" fontId="94" fillId="36" borderId="7" xfId="48" applyNumberFormat="1" applyFont="1" applyFill="1" applyBorder="1" applyAlignment="1">
      <alignment horizontal="center" vertical="center"/>
    </xf>
    <xf numFmtId="173" fontId="94" fillId="36" borderId="7" xfId="48" applyNumberFormat="1" applyFont="1" applyFill="1" applyBorder="1"/>
    <xf numFmtId="173" fontId="94" fillId="0" borderId="7" xfId="48" applyNumberFormat="1" applyFont="1" applyFill="1" applyBorder="1" applyAlignment="1">
      <alignment horizontal="center"/>
    </xf>
    <xf numFmtId="173" fontId="94" fillId="0" borderId="7" xfId="48" applyNumberFormat="1" applyFont="1" applyFill="1" applyBorder="1" applyAlignment="1">
      <alignment horizontal="center" vertical="center"/>
    </xf>
    <xf numFmtId="173" fontId="94" fillId="0" borderId="7" xfId="48" applyNumberFormat="1" applyFont="1" applyFill="1" applyBorder="1"/>
    <xf numFmtId="0" fontId="89" fillId="0" borderId="0" xfId="0" applyFont="1"/>
    <xf numFmtId="0" fontId="22" fillId="0" borderId="0" xfId="0" applyFont="1"/>
    <xf numFmtId="43" fontId="22" fillId="0" borderId="0" xfId="50" applyFont="1"/>
    <xf numFmtId="43" fontId="75" fillId="0" borderId="0" xfId="50" applyFont="1"/>
    <xf numFmtId="174" fontId="75" fillId="0" borderId="0" xfId="50" applyNumberFormat="1" applyFont="1"/>
    <xf numFmtId="165" fontId="75" fillId="0" borderId="0" xfId="0" applyNumberFormat="1" applyFont="1"/>
    <xf numFmtId="0" fontId="75" fillId="0" borderId="0" xfId="0" applyFont="1" applyAlignment="1">
      <alignment horizontal="center"/>
    </xf>
    <xf numFmtId="0" fontId="77" fillId="44" borderId="85" xfId="0" applyFont="1" applyFill="1" applyBorder="1" applyAlignment="1">
      <alignment horizontal="center"/>
    </xf>
    <xf numFmtId="0" fontId="77" fillId="44" borderId="86" xfId="0" applyFont="1" applyFill="1" applyBorder="1" applyAlignment="1">
      <alignment horizontal="center"/>
    </xf>
    <xf numFmtId="0" fontId="77" fillId="44" borderId="87" xfId="0" applyFont="1" applyFill="1" applyBorder="1" applyAlignment="1">
      <alignment horizontal="center"/>
    </xf>
    <xf numFmtId="0" fontId="94" fillId="40" borderId="13" xfId="0" applyFont="1" applyFill="1" applyBorder="1" applyAlignment="1">
      <alignment horizontal="center"/>
    </xf>
    <xf numFmtId="0" fontId="94" fillId="40" borderId="25" xfId="0" applyFont="1" applyFill="1" applyBorder="1" applyAlignment="1">
      <alignment horizontal="center"/>
    </xf>
    <xf numFmtId="0" fontId="94" fillId="40" borderId="88" xfId="0" applyFont="1" applyFill="1" applyBorder="1" applyAlignment="1">
      <alignment horizontal="center"/>
    </xf>
    <xf numFmtId="0" fontId="94" fillId="60" borderId="13" xfId="0" applyFont="1" applyFill="1" applyBorder="1" applyAlignment="1">
      <alignment horizontal="center"/>
    </xf>
    <xf numFmtId="0" fontId="94" fillId="60" borderId="25" xfId="0" applyFont="1" applyFill="1" applyBorder="1" applyAlignment="1">
      <alignment horizontal="center"/>
    </xf>
    <xf numFmtId="0" fontId="94" fillId="60" borderId="88" xfId="0" applyFont="1" applyFill="1" applyBorder="1" applyAlignment="1">
      <alignment horizontal="center"/>
    </xf>
    <xf numFmtId="0" fontId="94" fillId="61" borderId="13" xfId="0" applyFont="1" applyFill="1" applyBorder="1" applyAlignment="1">
      <alignment horizontal="center"/>
    </xf>
    <xf numFmtId="0" fontId="94" fillId="61" borderId="25" xfId="0" applyFont="1" applyFill="1" applyBorder="1" applyAlignment="1">
      <alignment horizontal="center"/>
    </xf>
    <xf numFmtId="0" fontId="94" fillId="61" borderId="88" xfId="0" applyFont="1" applyFill="1" applyBorder="1" applyAlignment="1">
      <alignment horizontal="center"/>
    </xf>
    <xf numFmtId="43" fontId="32" fillId="0" borderId="1" xfId="50" applyFont="1" applyFill="1" applyBorder="1" applyAlignment="1">
      <alignment horizontal="center" vertical="center"/>
    </xf>
    <xf numFmtId="14" fontId="32" fillId="0" borderId="1" xfId="100" applyNumberFormat="1" applyFont="1" applyBorder="1" applyAlignment="1">
      <alignment horizontal="center" vertical="center"/>
    </xf>
    <xf numFmtId="174" fontId="23" fillId="39" borderId="39" xfId="50" applyNumberFormat="1" applyFont="1" applyFill="1" applyBorder="1" applyAlignment="1">
      <alignment horizontal="center" vertical="center"/>
    </xf>
    <xf numFmtId="174" fontId="23" fillId="39" borderId="84" xfId="50" applyNumberFormat="1" applyFont="1" applyFill="1" applyBorder="1" applyAlignment="1">
      <alignment horizontal="center" vertical="center"/>
    </xf>
    <xf numFmtId="174" fontId="23" fillId="39" borderId="38" xfId="50" applyNumberFormat="1" applyFont="1" applyFill="1" applyBorder="1" applyAlignment="1">
      <alignment horizontal="center" vertical="center"/>
    </xf>
    <xf numFmtId="14" fontId="23" fillId="0" borderId="39" xfId="100" applyNumberFormat="1" applyFont="1" applyBorder="1" applyAlignment="1">
      <alignment horizontal="center" vertical="center"/>
    </xf>
    <xf numFmtId="14" fontId="23" fillId="0" borderId="38" xfId="100" applyNumberFormat="1" applyFont="1" applyBorder="1" applyAlignment="1">
      <alignment horizontal="center" vertical="center"/>
    </xf>
    <xf numFmtId="1" fontId="23" fillId="51" borderId="81" xfId="114" applyNumberFormat="1" applyFont="1" applyFill="1" applyBorder="1" applyAlignment="1">
      <alignment horizontal="center" vertical="center" wrapText="1"/>
    </xf>
    <xf numFmtId="1" fontId="23" fillId="51" borderId="82" xfId="114" applyNumberFormat="1" applyFont="1" applyFill="1" applyBorder="1" applyAlignment="1">
      <alignment horizontal="center" vertical="center" wrapText="1"/>
    </xf>
    <xf numFmtId="0" fontId="81" fillId="46" borderId="76" xfId="0" applyFont="1" applyFill="1" applyBorder="1" applyAlignment="1">
      <alignment horizontal="center" vertical="center"/>
    </xf>
    <xf numFmtId="0" fontId="79" fillId="36" borderId="94" xfId="114" applyFont="1" applyFill="1" applyBorder="1" applyAlignment="1">
      <alignment horizontal="center" vertical="center"/>
    </xf>
    <xf numFmtId="0" fontId="79" fillId="36" borderId="95" xfId="114" applyFont="1" applyFill="1" applyBorder="1" applyAlignment="1">
      <alignment horizontal="center" vertical="center"/>
    </xf>
    <xf numFmtId="0" fontId="23" fillId="40" borderId="47" xfId="114" applyFont="1" applyFill="1" applyBorder="1" applyAlignment="1">
      <alignment horizontal="center" vertical="center"/>
    </xf>
    <xf numFmtId="0" fontId="23" fillId="40" borderId="6" xfId="114" applyFont="1" applyFill="1" applyBorder="1" applyAlignment="1">
      <alignment horizontal="center" vertical="center"/>
    </xf>
    <xf numFmtId="0" fontId="77" fillId="35" borderId="90" xfId="114" applyFont="1" applyFill="1" applyBorder="1" applyAlignment="1">
      <alignment horizontal="center" vertical="center"/>
    </xf>
    <xf numFmtId="0" fontId="77" fillId="35" borderId="37" xfId="114" applyFont="1" applyFill="1" applyBorder="1" applyAlignment="1">
      <alignment horizontal="center" vertical="center"/>
    </xf>
    <xf numFmtId="0" fontId="77" fillId="35" borderId="91" xfId="114" applyFont="1" applyFill="1" applyBorder="1" applyAlignment="1">
      <alignment horizontal="center" vertical="center"/>
    </xf>
    <xf numFmtId="0" fontId="77" fillId="35" borderId="10" xfId="114" applyFont="1" applyFill="1" applyBorder="1" applyAlignment="1">
      <alignment horizontal="center" vertical="center"/>
    </xf>
    <xf numFmtId="0" fontId="79" fillId="36" borderId="92" xfId="114" applyFont="1" applyFill="1" applyBorder="1" applyAlignment="1">
      <alignment horizontal="center" vertical="center"/>
    </xf>
    <xf numFmtId="0" fontId="79" fillId="36" borderId="93" xfId="114" applyFont="1" applyFill="1" applyBorder="1" applyAlignment="1">
      <alignment horizontal="center" vertical="center"/>
    </xf>
    <xf numFmtId="0" fontId="95" fillId="62" borderId="0" xfId="0" applyFont="1" applyFill="1" applyAlignment="1">
      <alignment horizontal="center" vertical="center"/>
    </xf>
    <xf numFmtId="0" fontId="73" fillId="36" borderId="39" xfId="114" applyFont="1" applyFill="1" applyBorder="1" applyAlignment="1">
      <alignment horizontal="center" vertical="center"/>
    </xf>
    <xf numFmtId="0" fontId="73" fillId="36" borderId="38" xfId="114" applyFont="1" applyFill="1" applyBorder="1" applyAlignment="1">
      <alignment horizontal="center" vertical="center"/>
    </xf>
    <xf numFmtId="0" fontId="95" fillId="46" borderId="52" xfId="0" applyFont="1" applyFill="1" applyBorder="1" applyAlignment="1">
      <alignment horizontal="center" vertical="center"/>
    </xf>
    <xf numFmtId="0" fontId="95" fillId="55" borderId="52" xfId="0" applyFont="1" applyFill="1" applyBorder="1" applyAlignment="1">
      <alignment horizontal="center" vertical="center"/>
    </xf>
    <xf numFmtId="0" fontId="69" fillId="35" borderId="1" xfId="114" applyFont="1" applyFill="1" applyBorder="1" applyAlignment="1">
      <alignment horizontal="center" vertical="center"/>
    </xf>
    <xf numFmtId="0" fontId="16" fillId="38" borderId="39" xfId="114" applyFont="1" applyFill="1" applyBorder="1" applyAlignment="1">
      <alignment horizontal="center" vertical="center"/>
    </xf>
    <xf numFmtId="0" fontId="16" fillId="38" borderId="38" xfId="114" applyFont="1" applyFill="1" applyBorder="1" applyAlignment="1">
      <alignment horizontal="center" vertical="center"/>
    </xf>
    <xf numFmtId="0" fontId="95" fillId="60" borderId="0" xfId="0" applyFont="1" applyFill="1" applyAlignment="1">
      <alignment horizontal="center" vertical="center"/>
    </xf>
    <xf numFmtId="2" fontId="82" fillId="0" borderId="106" xfId="0" applyNumberFormat="1" applyFont="1" applyBorder="1" applyAlignment="1">
      <alignment horizontal="center" vertical="center" wrapText="1"/>
    </xf>
    <xf numFmtId="2" fontId="82" fillId="0" borderId="107" xfId="0" applyNumberFormat="1" applyFont="1" applyBorder="1" applyAlignment="1">
      <alignment horizontal="center" vertical="center" wrapText="1"/>
    </xf>
    <xf numFmtId="0" fontId="85" fillId="50" borderId="111" xfId="0" applyFont="1" applyFill="1" applyBorder="1" applyAlignment="1">
      <alignment horizontal="center" vertical="center"/>
    </xf>
    <xf numFmtId="0" fontId="83" fillId="0" borderId="80" xfId="0" applyFont="1" applyBorder="1" applyAlignment="1">
      <alignment horizontal="center" vertical="center" textRotation="45"/>
    </xf>
    <xf numFmtId="0" fontId="83" fillId="0" borderId="53" xfId="0" applyFont="1" applyBorder="1" applyAlignment="1">
      <alignment horizontal="center" vertical="center" textRotation="45"/>
    </xf>
    <xf numFmtId="0" fontId="83" fillId="49" borderId="110" xfId="0" applyFont="1" applyFill="1" applyBorder="1" applyAlignment="1">
      <alignment horizontal="center" vertical="center"/>
    </xf>
    <xf numFmtId="0" fontId="83" fillId="0" borderId="96" xfId="0" applyFont="1" applyBorder="1" applyAlignment="1">
      <alignment horizontal="center" vertical="center" textRotation="45"/>
    </xf>
    <xf numFmtId="164" fontId="83" fillId="49" borderId="106" xfId="47" applyFont="1" applyFill="1" applyBorder="1" applyAlignment="1">
      <alignment horizontal="center" vertical="center"/>
    </xf>
    <xf numFmtId="164" fontId="83" fillId="40" borderId="106" xfId="47" applyFont="1" applyFill="1" applyBorder="1" applyAlignment="1">
      <alignment horizontal="center" vertical="center"/>
    </xf>
    <xf numFmtId="164" fontId="83" fillId="51" borderId="106" xfId="47" applyFont="1" applyFill="1" applyBorder="1" applyAlignment="1">
      <alignment horizontal="center" vertical="center"/>
    </xf>
    <xf numFmtId="175" fontId="82" fillId="0" borderId="106" xfId="0" applyNumberFormat="1" applyFont="1" applyBorder="1" applyAlignment="1">
      <alignment horizontal="center" vertical="center" wrapText="1"/>
    </xf>
    <xf numFmtId="175" fontId="82" fillId="0" borderId="107" xfId="0" applyNumberFormat="1" applyFont="1" applyBorder="1" applyAlignment="1">
      <alignment horizontal="center" vertical="center" wrapText="1"/>
    </xf>
    <xf numFmtId="0" fontId="82" fillId="0" borderId="40" xfId="0" applyFont="1" applyBorder="1" applyAlignment="1">
      <alignment horizontal="center" vertical="center"/>
    </xf>
    <xf numFmtId="0" fontId="82" fillId="0" borderId="53" xfId="0" applyFont="1" applyBorder="1" applyAlignment="1">
      <alignment horizontal="center" vertical="center"/>
    </xf>
    <xf numFmtId="0" fontId="82" fillId="0" borderId="106" xfId="0" applyFont="1" applyBorder="1" applyAlignment="1">
      <alignment horizontal="center" vertical="center"/>
    </xf>
    <xf numFmtId="0" fontId="82" fillId="0" borderId="107" xfId="0" applyFont="1" applyBorder="1" applyAlignment="1">
      <alignment horizontal="center" vertical="center"/>
    </xf>
    <xf numFmtId="0" fontId="82" fillId="0" borderId="106" xfId="0" applyFont="1" applyBorder="1" applyAlignment="1">
      <alignment horizontal="center" vertical="center" wrapText="1"/>
    </xf>
    <xf numFmtId="0" fontId="82" fillId="0" borderId="107" xfId="0" applyFont="1" applyBorder="1" applyAlignment="1">
      <alignment horizontal="center" vertical="center" wrapText="1"/>
    </xf>
    <xf numFmtId="166" fontId="97" fillId="0" borderId="37" xfId="47" applyNumberFormat="1" applyFont="1" applyBorder="1" applyAlignment="1">
      <alignment horizontal="left" vertical="center" wrapText="1"/>
    </xf>
    <xf numFmtId="0" fontId="97" fillId="0" borderId="7" xfId="0" applyFont="1" applyBorder="1" applyAlignment="1">
      <alignment horizontal="center" vertical="center"/>
    </xf>
    <xf numFmtId="164" fontId="97" fillId="0" borderId="7" xfId="47" applyFont="1" applyFill="1" applyBorder="1" applyAlignment="1">
      <alignment horizontal="center" vertical="center"/>
    </xf>
    <xf numFmtId="184" fontId="97" fillId="0" borderId="7" xfId="0" applyNumberFormat="1" applyFont="1" applyBorder="1" applyAlignment="1">
      <alignment horizontal="center" vertical="center" wrapText="1"/>
    </xf>
    <xf numFmtId="175" fontId="97" fillId="0" borderId="7" xfId="0" applyNumberFormat="1" applyFont="1" applyBorder="1" applyAlignment="1">
      <alignment horizontal="center" vertical="center" wrapText="1"/>
    </xf>
    <xf numFmtId="2" fontId="97" fillId="0" borderId="7" xfId="0" applyNumberFormat="1" applyFont="1" applyBorder="1" applyAlignment="1">
      <alignment horizontal="center" vertical="center" wrapText="1"/>
    </xf>
    <xf numFmtId="164" fontId="97" fillId="0" borderId="5" xfId="47" applyFont="1" applyBorder="1" applyAlignment="1">
      <alignment horizontal="center" vertical="center" wrapText="1"/>
    </xf>
    <xf numFmtId="175" fontId="97" fillId="0" borderId="50" xfId="0" applyNumberFormat="1" applyFont="1" applyBorder="1" applyAlignment="1">
      <alignment horizontal="center"/>
    </xf>
    <xf numFmtId="2" fontId="97" fillId="0" borderId="50" xfId="0" applyNumberFormat="1" applyFont="1" applyBorder="1" applyAlignment="1">
      <alignment horizontal="center"/>
    </xf>
    <xf numFmtId="175" fontId="97" fillId="0" borderId="34" xfId="0" applyNumberFormat="1" applyFont="1" applyBorder="1" applyAlignment="1">
      <alignment horizontal="center"/>
    </xf>
    <xf numFmtId="175" fontId="97" fillId="0" borderId="34" xfId="0" applyNumberFormat="1" applyFont="1" applyBorder="1" applyAlignment="1">
      <alignment horizontal="center" vertical="center"/>
    </xf>
    <xf numFmtId="175" fontId="98" fillId="0" borderId="34" xfId="0" applyNumberFormat="1" applyFont="1" applyBorder="1" applyAlignment="1">
      <alignment horizontal="center"/>
    </xf>
    <xf numFmtId="184" fontId="97" fillId="0" borderId="0" xfId="0" applyNumberFormat="1" applyFont="1" applyAlignment="1">
      <alignment horizontal="center" vertical="center"/>
    </xf>
    <xf numFmtId="0" fontId="97" fillId="0" borderId="0" xfId="0" applyFont="1" applyAlignment="1">
      <alignment horizontal="center"/>
    </xf>
    <xf numFmtId="0" fontId="97" fillId="0" borderId="82" xfId="0" applyFont="1" applyBorder="1" applyAlignment="1">
      <alignment horizontal="center" vertical="center"/>
    </xf>
    <xf numFmtId="0" fontId="97" fillId="0" borderId="83" xfId="0" applyFont="1" applyBorder="1" applyAlignment="1">
      <alignment horizontal="center" vertical="center"/>
    </xf>
    <xf numFmtId="0" fontId="97" fillId="0" borderId="36" xfId="0" applyFont="1" applyBorder="1" applyAlignment="1">
      <alignment horizontal="center" vertical="center" wrapText="1"/>
    </xf>
    <xf numFmtId="0" fontId="97" fillId="0" borderId="5" xfId="0" applyFont="1" applyBorder="1" applyAlignment="1">
      <alignment horizontal="center" vertical="center" wrapText="1"/>
    </xf>
    <xf numFmtId="164" fontId="97" fillId="0" borderId="5" xfId="47" applyFont="1" applyBorder="1" applyAlignment="1">
      <alignment horizontal="center" wrapText="1"/>
    </xf>
    <xf numFmtId="0" fontId="99" fillId="45" borderId="89" xfId="0" applyFont="1" applyFill="1" applyBorder="1" applyAlignment="1">
      <alignment vertical="center"/>
    </xf>
    <xf numFmtId="164" fontId="99" fillId="45" borderId="112" xfId="47" applyFont="1" applyFill="1" applyBorder="1" applyAlignment="1">
      <alignment vertical="center"/>
    </xf>
    <xf numFmtId="164" fontId="97" fillId="0" borderId="0" xfId="47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180" fontId="97" fillId="0" borderId="0" xfId="0" applyNumberFormat="1" applyFont="1" applyAlignment="1">
      <alignment horizontal="center" vertical="center"/>
    </xf>
    <xf numFmtId="0" fontId="97" fillId="0" borderId="50" xfId="0" applyFont="1" applyBorder="1" applyAlignment="1">
      <alignment horizontal="center"/>
    </xf>
    <xf numFmtId="166" fontId="97" fillId="0" borderId="54" xfId="47" applyNumberFormat="1" applyFont="1" applyBorder="1" applyAlignment="1">
      <alignment horizontal="left"/>
    </xf>
    <xf numFmtId="164" fontId="97" fillId="0" borderId="50" xfId="47" applyFont="1" applyFill="1" applyBorder="1" applyAlignment="1">
      <alignment horizontal="center"/>
    </xf>
    <xf numFmtId="184" fontId="98" fillId="0" borderId="50" xfId="100" applyNumberFormat="1" applyFont="1" applyBorder="1" applyAlignment="1">
      <alignment horizontal="center" vertical="center"/>
    </xf>
    <xf numFmtId="164" fontId="97" fillId="0" borderId="56" xfId="47" applyFont="1" applyBorder="1" applyAlignment="1">
      <alignment horizontal="center"/>
    </xf>
    <xf numFmtId="164" fontId="97" fillId="0" borderId="34" xfId="47" applyFont="1" applyBorder="1" applyAlignment="1">
      <alignment horizontal="center"/>
    </xf>
    <xf numFmtId="4" fontId="97" fillId="0" borderId="50" xfId="47" applyNumberFormat="1" applyFont="1" applyBorder="1" applyAlignment="1">
      <alignment horizontal="center"/>
    </xf>
    <xf numFmtId="166" fontId="97" fillId="45" borderId="77" xfId="47" applyNumberFormat="1" applyFont="1" applyFill="1" applyBorder="1" applyAlignment="1">
      <alignment horizontal="center"/>
    </xf>
    <xf numFmtId="164" fontId="97" fillId="44" borderId="34" xfId="47" applyFont="1" applyFill="1" applyBorder="1" applyAlignment="1">
      <alignment horizontal="center"/>
    </xf>
    <xf numFmtId="164" fontId="97" fillId="44" borderId="65" xfId="47" applyFont="1" applyFill="1" applyBorder="1" applyAlignment="1">
      <alignment horizontal="center"/>
    </xf>
    <xf numFmtId="164" fontId="97" fillId="0" borderId="0" xfId="47" applyFont="1" applyAlignment="1">
      <alignment horizontal="center"/>
    </xf>
    <xf numFmtId="183" fontId="97" fillId="0" borderId="0" xfId="0" applyNumberFormat="1" applyFont="1" applyAlignment="1">
      <alignment horizontal="center"/>
    </xf>
    <xf numFmtId="0" fontId="97" fillId="0" borderId="34" xfId="0" applyFont="1" applyBorder="1" applyAlignment="1">
      <alignment horizontal="center"/>
    </xf>
    <xf numFmtId="166" fontId="97" fillId="0" borderId="56" xfId="47" applyNumberFormat="1" applyFont="1" applyBorder="1" applyAlignment="1">
      <alignment horizontal="left"/>
    </xf>
    <xf numFmtId="164" fontId="97" fillId="0" borderId="34" xfId="47" applyFont="1" applyFill="1" applyBorder="1" applyAlignment="1">
      <alignment horizontal="center"/>
    </xf>
    <xf numFmtId="4" fontId="97" fillId="0" borderId="34" xfId="47" applyNumberFormat="1" applyFont="1" applyBorder="1" applyAlignment="1">
      <alignment horizontal="center"/>
    </xf>
    <xf numFmtId="166" fontId="97" fillId="45" borderId="34" xfId="47" applyNumberFormat="1" applyFont="1" applyFill="1" applyBorder="1" applyAlignment="1">
      <alignment horizontal="center"/>
    </xf>
    <xf numFmtId="164" fontId="97" fillId="44" borderId="56" xfId="47" applyFont="1" applyFill="1" applyBorder="1" applyAlignment="1">
      <alignment horizontal="center"/>
    </xf>
    <xf numFmtId="164" fontId="97" fillId="0" borderId="56" xfId="47" applyFont="1" applyFill="1" applyBorder="1" applyAlignment="1">
      <alignment horizontal="center"/>
    </xf>
    <xf numFmtId="0" fontId="98" fillId="0" borderId="34" xfId="0" applyFont="1" applyBorder="1" applyAlignment="1">
      <alignment horizontal="center"/>
    </xf>
    <xf numFmtId="166" fontId="98" fillId="0" borderId="56" xfId="47" applyNumberFormat="1" applyFont="1" applyBorder="1" applyAlignment="1">
      <alignment horizontal="left"/>
    </xf>
    <xf numFmtId="164" fontId="98" fillId="0" borderId="34" xfId="47" applyFont="1" applyFill="1" applyBorder="1" applyAlignment="1">
      <alignment horizontal="center"/>
    </xf>
    <xf numFmtId="0" fontId="98" fillId="0" borderId="0" xfId="0" applyFont="1" applyAlignment="1">
      <alignment horizontal="center"/>
    </xf>
    <xf numFmtId="0" fontId="97" fillId="0" borderId="34" xfId="0" applyFont="1" applyBorder="1" applyAlignment="1">
      <alignment horizontal="center" vertical="center"/>
    </xf>
    <xf numFmtId="166" fontId="97" fillId="0" borderId="56" xfId="47" applyNumberFormat="1" applyFont="1" applyBorder="1" applyAlignment="1">
      <alignment horizontal="left" vertical="center"/>
    </xf>
    <xf numFmtId="164" fontId="97" fillId="0" borderId="34" xfId="47" applyFont="1" applyFill="1" applyBorder="1" applyAlignment="1">
      <alignment horizontal="center" vertical="center"/>
    </xf>
    <xf numFmtId="166" fontId="97" fillId="0" borderId="0" xfId="47" applyNumberFormat="1" applyFont="1" applyAlignment="1">
      <alignment horizontal="left" vertical="center"/>
    </xf>
    <xf numFmtId="164" fontId="97" fillId="0" borderId="0" xfId="47" applyFont="1" applyFill="1" applyAlignment="1">
      <alignment horizontal="center" vertical="center"/>
    </xf>
    <xf numFmtId="0" fontId="97" fillId="44" borderId="0" xfId="0" applyFont="1" applyFill="1" applyAlignment="1">
      <alignment horizontal="center"/>
    </xf>
    <xf numFmtId="164" fontId="97" fillId="44" borderId="0" xfId="47" applyFont="1" applyFill="1" applyAlignment="1">
      <alignment horizontal="center"/>
    </xf>
    <xf numFmtId="2" fontId="97" fillId="0" borderId="0" xfId="0" applyNumberFormat="1" applyFont="1" applyAlignment="1">
      <alignment horizontal="center"/>
    </xf>
    <xf numFmtId="0" fontId="0" fillId="0" borderId="0" xfId="0" applyBorder="1" applyAlignment="1">
      <alignment horizontal="left"/>
    </xf>
    <xf numFmtId="164" fontId="97" fillId="0" borderId="0" xfId="47" applyFont="1" applyFill="1" applyBorder="1" applyAlignment="1">
      <alignment horizontal="left" vertical="center"/>
    </xf>
    <xf numFmtId="164" fontId="97" fillId="0" borderId="0" xfId="47" applyFont="1" applyFill="1" applyBorder="1" applyAlignment="1">
      <alignment horizontal="left"/>
    </xf>
    <xf numFmtId="0" fontId="0" fillId="43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7" fillId="0" borderId="0" xfId="0" applyFont="1" applyFill="1" applyBorder="1" applyAlignment="1">
      <alignment horizontal="left" vertical="center"/>
    </xf>
    <xf numFmtId="0" fontId="97" fillId="0" borderId="0" xfId="0" applyFont="1" applyFill="1" applyBorder="1" applyAlignment="1">
      <alignment horizontal="left"/>
    </xf>
    <xf numFmtId="166" fontId="97" fillId="0" borderId="0" xfId="47" applyNumberFormat="1" applyFont="1" applyFill="1" applyBorder="1" applyAlignment="1">
      <alignment horizontal="left" vertical="center" wrapText="1"/>
    </xf>
    <xf numFmtId="166" fontId="97" fillId="0" borderId="0" xfId="47" applyNumberFormat="1" applyFont="1" applyFill="1" applyBorder="1" applyAlignment="1">
      <alignment horizontal="left"/>
    </xf>
    <xf numFmtId="184" fontId="97" fillId="0" borderId="0" xfId="0" applyNumberFormat="1" applyFont="1" applyFill="1" applyBorder="1" applyAlignment="1">
      <alignment horizontal="left" vertical="center" wrapText="1"/>
    </xf>
    <xf numFmtId="184" fontId="98" fillId="0" borderId="0" xfId="100" applyNumberFormat="1" applyFont="1" applyFill="1" applyBorder="1" applyAlignment="1">
      <alignment horizontal="left" vertical="center"/>
    </xf>
    <xf numFmtId="175" fontId="97" fillId="0" borderId="0" xfId="0" applyNumberFormat="1" applyFont="1" applyFill="1" applyBorder="1" applyAlignment="1">
      <alignment horizontal="left" vertical="center" wrapText="1"/>
    </xf>
    <xf numFmtId="175" fontId="97" fillId="0" borderId="0" xfId="0" applyNumberFormat="1" applyFont="1" applyFill="1" applyBorder="1" applyAlignment="1">
      <alignment horizontal="left"/>
    </xf>
    <xf numFmtId="2" fontId="97" fillId="0" borderId="0" xfId="0" applyNumberFormat="1" applyFont="1" applyFill="1" applyBorder="1" applyAlignment="1">
      <alignment horizontal="left" vertical="center" wrapText="1"/>
    </xf>
    <xf numFmtId="2" fontId="97" fillId="0" borderId="0" xfId="0" applyNumberFormat="1" applyFont="1" applyFill="1" applyBorder="1" applyAlignment="1">
      <alignment horizontal="left"/>
    </xf>
    <xf numFmtId="0" fontId="97" fillId="0" borderId="0" xfId="0" applyFont="1" applyFill="1" applyBorder="1" applyAlignment="1">
      <alignment horizontal="left" vertical="center" wrapText="1"/>
    </xf>
    <xf numFmtId="164" fontId="97" fillId="0" borderId="0" xfId="47" applyFont="1" applyFill="1" applyBorder="1" applyAlignment="1">
      <alignment horizontal="left" wrapText="1"/>
    </xf>
    <xf numFmtId="4" fontId="97" fillId="0" borderId="0" xfId="47" applyNumberFormat="1" applyFont="1" applyFill="1" applyBorder="1" applyAlignment="1">
      <alignment horizontal="left"/>
    </xf>
    <xf numFmtId="164" fontId="97" fillId="0" borderId="0" xfId="47" applyFont="1" applyFill="1" applyBorder="1" applyAlignment="1">
      <alignment horizontal="left" vertical="center" wrapText="1"/>
    </xf>
    <xf numFmtId="0" fontId="99" fillId="0" borderId="0" xfId="0" applyFont="1" applyFill="1" applyBorder="1" applyAlignment="1">
      <alignment horizontal="left" vertical="center"/>
    </xf>
    <xf numFmtId="164" fontId="99" fillId="0" borderId="0" xfId="47" applyFont="1" applyFill="1" applyBorder="1" applyAlignment="1">
      <alignment horizontal="left" vertical="center"/>
    </xf>
    <xf numFmtId="180" fontId="97" fillId="0" borderId="0" xfId="0" applyNumberFormat="1" applyFont="1" applyFill="1" applyBorder="1" applyAlignment="1">
      <alignment horizontal="left" vertical="center"/>
    </xf>
    <xf numFmtId="183" fontId="97" fillId="0" borderId="0" xfId="0" applyNumberFormat="1" applyFont="1" applyFill="1" applyBorder="1" applyAlignment="1">
      <alignment horizontal="left"/>
    </xf>
    <xf numFmtId="0" fontId="52" fillId="0" borderId="0" xfId="0" applyFont="1" applyFill="1" applyBorder="1" applyAlignment="1">
      <alignment horizontal="left"/>
    </xf>
    <xf numFmtId="0" fontId="52" fillId="0" borderId="0" xfId="0" applyFont="1" applyBorder="1" applyAlignment="1">
      <alignment horizontal="left"/>
    </xf>
    <xf numFmtId="0" fontId="52" fillId="0" borderId="0" xfId="0" applyFont="1" applyBorder="1" applyAlignment="1">
      <alignment horizontal="center"/>
    </xf>
  </cellXfs>
  <cellStyles count="2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 2" xfId="7" xr:uid="{00000000-0005-0000-0000-000006000000}"/>
    <cellStyle name="20% - ส่วนที่ถูกเน้น2 2" xfId="8" xr:uid="{00000000-0005-0000-0000-000007000000}"/>
    <cellStyle name="20% - ส่วนที่ถูกเน้น3 2" xfId="9" xr:uid="{00000000-0005-0000-0000-000008000000}"/>
    <cellStyle name="20% - ส่วนที่ถูกเน้น4 2" xfId="10" xr:uid="{00000000-0005-0000-0000-000009000000}"/>
    <cellStyle name="20% - ส่วนที่ถูกเน้น5 2" xfId="11" xr:uid="{00000000-0005-0000-0000-00000A000000}"/>
    <cellStyle name="20% - ส่วนที่ถูกเน้น6 2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 2" xfId="19" xr:uid="{00000000-0005-0000-0000-000012000000}"/>
    <cellStyle name="40% - ส่วนที่ถูกเน้น2 2" xfId="20" xr:uid="{00000000-0005-0000-0000-000013000000}"/>
    <cellStyle name="40% - ส่วนที่ถูกเน้น3 2" xfId="21" xr:uid="{00000000-0005-0000-0000-000014000000}"/>
    <cellStyle name="40% - ส่วนที่ถูกเน้น4 2" xfId="22" xr:uid="{00000000-0005-0000-0000-000015000000}"/>
    <cellStyle name="40% - ส่วนที่ถูกเน้น5 2" xfId="23" xr:uid="{00000000-0005-0000-0000-000016000000}"/>
    <cellStyle name="40% - ส่วนที่ถูกเน้น6 2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 2" xfId="31" xr:uid="{00000000-0005-0000-0000-00001E000000}"/>
    <cellStyle name="60% - ส่วนที่ถูกเน้น2 2" xfId="32" xr:uid="{00000000-0005-0000-0000-00001F000000}"/>
    <cellStyle name="60% - ส่วนที่ถูกเน้น3 2" xfId="33" xr:uid="{00000000-0005-0000-0000-000020000000}"/>
    <cellStyle name="60% - ส่วนที่ถูกเน้น4 2" xfId="34" xr:uid="{00000000-0005-0000-0000-000021000000}"/>
    <cellStyle name="60% - ส่วนที่ถูกเน้น5 2" xfId="35" xr:uid="{00000000-0005-0000-0000-000022000000}"/>
    <cellStyle name="60% - ส่วนที่ถูกเน้น6 2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arles" xfId="45" xr:uid="{00000000-0005-0000-0000-00002C000000}"/>
    <cellStyle name="Check Cell" xfId="46" builtinId="23" customBuiltin="1"/>
    <cellStyle name="Comma" xfId="47" builtinId="3"/>
    <cellStyle name="Comma 10" xfId="48" xr:uid="{00000000-0005-0000-0000-00002F000000}"/>
    <cellStyle name="Comma 10 2" xfId="49" xr:uid="{00000000-0005-0000-0000-000030000000}"/>
    <cellStyle name="Comma 11" xfId="50" xr:uid="{00000000-0005-0000-0000-000031000000}"/>
    <cellStyle name="Comma 15" xfId="51" xr:uid="{00000000-0005-0000-0000-000032000000}"/>
    <cellStyle name="Comma 2" xfId="52" xr:uid="{00000000-0005-0000-0000-000033000000}"/>
    <cellStyle name="Comma 2 2" xfId="53" xr:uid="{00000000-0005-0000-0000-000034000000}"/>
    <cellStyle name="Comma 2 3" xfId="54" xr:uid="{00000000-0005-0000-0000-000035000000}"/>
    <cellStyle name="Comma 3" xfId="55" xr:uid="{00000000-0005-0000-0000-000036000000}"/>
    <cellStyle name="Comma 4" xfId="56" xr:uid="{00000000-0005-0000-0000-000037000000}"/>
    <cellStyle name="Comma 5" xfId="57" xr:uid="{00000000-0005-0000-0000-000038000000}"/>
    <cellStyle name="Comma 6" xfId="58" xr:uid="{00000000-0005-0000-0000-000039000000}"/>
    <cellStyle name="Comma 6 2" xfId="59" xr:uid="{00000000-0005-0000-0000-00003A000000}"/>
    <cellStyle name="Comma 7" xfId="60" xr:uid="{00000000-0005-0000-0000-00003B000000}"/>
    <cellStyle name="Comma 8" xfId="61" xr:uid="{00000000-0005-0000-0000-00003C000000}"/>
    <cellStyle name="Comma 8 2" xfId="62" xr:uid="{00000000-0005-0000-0000-00003D000000}"/>
    <cellStyle name="comma zerodec" xfId="63" xr:uid="{00000000-0005-0000-0000-00003E000000}"/>
    <cellStyle name="comma zerodec 2" xfId="64" xr:uid="{00000000-0005-0000-0000-00003F000000}"/>
    <cellStyle name="Currency1" xfId="65" xr:uid="{00000000-0005-0000-0000-000040000000}"/>
    <cellStyle name="Date" xfId="66" xr:uid="{00000000-0005-0000-0000-000041000000}"/>
    <cellStyle name="Date 2" xfId="67" xr:uid="{00000000-0005-0000-0000-000042000000}"/>
    <cellStyle name="Dollar (zero dec)" xfId="68" xr:uid="{00000000-0005-0000-0000-000043000000}"/>
    <cellStyle name="Explanatory Text" xfId="69" builtinId="53" customBuiltin="1"/>
    <cellStyle name="Fixed" xfId="70" xr:uid="{00000000-0005-0000-0000-000045000000}"/>
    <cellStyle name="Good" xfId="71" builtinId="26" customBuiltin="1"/>
    <cellStyle name="Grey" xfId="72" xr:uid="{00000000-0005-0000-0000-000047000000}"/>
    <cellStyle name="Heading 1" xfId="73" builtinId="16" customBuiltin="1"/>
    <cellStyle name="Heading 2" xfId="74" builtinId="17" customBuiltin="1"/>
    <cellStyle name="Heading 3" xfId="75" builtinId="18" customBuiltin="1"/>
    <cellStyle name="Heading 4" xfId="76" builtinId="19" customBuiltin="1"/>
    <cellStyle name="HEADING1" xfId="77" xr:uid="{00000000-0005-0000-0000-00004C000000}"/>
    <cellStyle name="HEADING1 2" xfId="78" xr:uid="{00000000-0005-0000-0000-00004D000000}"/>
    <cellStyle name="HEADING2" xfId="79" xr:uid="{00000000-0005-0000-0000-00004E000000}"/>
    <cellStyle name="HEADING2 2" xfId="80" xr:uid="{00000000-0005-0000-0000-00004F000000}"/>
    <cellStyle name="Input" xfId="81" builtinId="20" customBuiltin="1"/>
    <cellStyle name="Input [yellow]" xfId="82" xr:uid="{00000000-0005-0000-0000-000051000000}"/>
    <cellStyle name="Linked Cell" xfId="83" builtinId="24" customBuiltin="1"/>
    <cellStyle name="Migliaia (0)" xfId="84" xr:uid="{00000000-0005-0000-0000-000053000000}"/>
    <cellStyle name="Migliaia (0) 2" xfId="85" xr:uid="{00000000-0005-0000-0000-000054000000}"/>
    <cellStyle name="Neutral" xfId="86" builtinId="28" customBuiltin="1"/>
    <cellStyle name="no dec" xfId="87" xr:uid="{00000000-0005-0000-0000-000056000000}"/>
    <cellStyle name="Normal" xfId="0" builtinId="0"/>
    <cellStyle name="Normal - Style1" xfId="88" xr:uid="{00000000-0005-0000-0000-000058000000}"/>
    <cellStyle name="Normal 10" xfId="89" xr:uid="{00000000-0005-0000-0000-000059000000}"/>
    <cellStyle name="Normal 11" xfId="90" xr:uid="{00000000-0005-0000-0000-00005A000000}"/>
    <cellStyle name="Normal 12" xfId="91" xr:uid="{00000000-0005-0000-0000-00005B000000}"/>
    <cellStyle name="Normal 13" xfId="92" xr:uid="{00000000-0005-0000-0000-00005C000000}"/>
    <cellStyle name="Normal 14" xfId="93" xr:uid="{00000000-0005-0000-0000-00005D000000}"/>
    <cellStyle name="Normal 15" xfId="94" xr:uid="{00000000-0005-0000-0000-00005E000000}"/>
    <cellStyle name="Normal 16" xfId="95" xr:uid="{00000000-0005-0000-0000-00005F000000}"/>
    <cellStyle name="Normal 17" xfId="96" xr:uid="{00000000-0005-0000-0000-000060000000}"/>
    <cellStyle name="Normal 18" xfId="97" xr:uid="{00000000-0005-0000-0000-000061000000}"/>
    <cellStyle name="Normal 18 2" xfId="98" xr:uid="{00000000-0005-0000-0000-000062000000}"/>
    <cellStyle name="Normal 19" xfId="99" xr:uid="{00000000-0005-0000-0000-000063000000}"/>
    <cellStyle name="Normal 2" xfId="100" xr:uid="{00000000-0005-0000-0000-000064000000}"/>
    <cellStyle name="Normal 2 2" xfId="101" xr:uid="{00000000-0005-0000-0000-000065000000}"/>
    <cellStyle name="Normal 2 3" xfId="102" xr:uid="{00000000-0005-0000-0000-000066000000}"/>
    <cellStyle name="Normal 20" xfId="103" xr:uid="{00000000-0005-0000-0000-000067000000}"/>
    <cellStyle name="Normal 21" xfId="104" xr:uid="{00000000-0005-0000-0000-000068000000}"/>
    <cellStyle name="Normal 22" xfId="105" xr:uid="{00000000-0005-0000-0000-000069000000}"/>
    <cellStyle name="Normal 23" xfId="106" xr:uid="{00000000-0005-0000-0000-00006A000000}"/>
    <cellStyle name="Normal 24" xfId="107" xr:uid="{00000000-0005-0000-0000-00006B000000}"/>
    <cellStyle name="Normal 25" xfId="108" xr:uid="{00000000-0005-0000-0000-00006C000000}"/>
    <cellStyle name="Normal 26" xfId="109" xr:uid="{00000000-0005-0000-0000-00006D000000}"/>
    <cellStyle name="Normal 26 2" xfId="110" xr:uid="{00000000-0005-0000-0000-00006E000000}"/>
    <cellStyle name="Normal 3" xfId="111" xr:uid="{00000000-0005-0000-0000-00006F000000}"/>
    <cellStyle name="Normal 3 2" xfId="112" xr:uid="{00000000-0005-0000-0000-000070000000}"/>
    <cellStyle name="Normal 3 3" xfId="113" xr:uid="{00000000-0005-0000-0000-000071000000}"/>
    <cellStyle name="Normal 39" xfId="114" xr:uid="{00000000-0005-0000-0000-000072000000}"/>
    <cellStyle name="Normal 4" xfId="115" xr:uid="{00000000-0005-0000-0000-000073000000}"/>
    <cellStyle name="Normal 5" xfId="116" xr:uid="{00000000-0005-0000-0000-000074000000}"/>
    <cellStyle name="Normal 6" xfId="117" xr:uid="{00000000-0005-0000-0000-000075000000}"/>
    <cellStyle name="Normal 7" xfId="118" xr:uid="{00000000-0005-0000-0000-000076000000}"/>
    <cellStyle name="Normal 8" xfId="119" xr:uid="{00000000-0005-0000-0000-000077000000}"/>
    <cellStyle name="Normal 9" xfId="120" xr:uid="{00000000-0005-0000-0000-000078000000}"/>
    <cellStyle name="Note" xfId="121" builtinId="10" customBuiltin="1"/>
    <cellStyle name="Output" xfId="122" builtinId="21" customBuiltin="1"/>
    <cellStyle name="Percent [2]" xfId="123" xr:uid="{00000000-0005-0000-0000-00007C000000}"/>
    <cellStyle name="Percent 2" xfId="124" xr:uid="{00000000-0005-0000-0000-00007D000000}"/>
    <cellStyle name="Percent 3" xfId="125" xr:uid="{00000000-0005-0000-0000-00007E000000}"/>
    <cellStyle name="Q" xfId="126" xr:uid="{00000000-0005-0000-0000-00007F000000}"/>
    <cellStyle name="Q 2" xfId="127" xr:uid="{00000000-0005-0000-0000-000080000000}"/>
    <cellStyle name="Q_งบประมาณ5253oil30" xfId="128" xr:uid="{00000000-0005-0000-0000-000081000000}"/>
    <cellStyle name="Quantity" xfId="129" xr:uid="{00000000-0005-0000-0000-000082000000}"/>
    <cellStyle name="small border line" xfId="130" xr:uid="{00000000-0005-0000-0000-000083000000}"/>
    <cellStyle name="small border line 2" xfId="131" xr:uid="{00000000-0005-0000-0000-000084000000}"/>
    <cellStyle name="Title" xfId="132" builtinId="15" customBuiltin="1"/>
    <cellStyle name="Total 2" xfId="133" xr:uid="{00000000-0005-0000-0000-000086000000}"/>
    <cellStyle name="Total 3" xfId="134" xr:uid="{00000000-0005-0000-0000-000087000000}"/>
    <cellStyle name="Valuta (0)" xfId="135" xr:uid="{00000000-0005-0000-0000-000088000000}"/>
    <cellStyle name="W" xfId="136" xr:uid="{00000000-0005-0000-0000-000089000000}"/>
    <cellStyle name="W 2" xfId="137" xr:uid="{00000000-0005-0000-0000-00008A000000}"/>
    <cellStyle name="W_งบประมาณ5253oil30" xfId="138" xr:uid="{00000000-0005-0000-0000-00008B000000}"/>
    <cellStyle name="Warning Text" xfId="139" builtinId="11" customBuiltin="1"/>
    <cellStyle name="เครื่องหมายจุลภาค 2" xfId="143" xr:uid="{00000000-0005-0000-0000-000090000000}"/>
    <cellStyle name="เครื่องหมายจุลภาค 2 2" xfId="144" xr:uid="{00000000-0005-0000-0000-000091000000}"/>
    <cellStyle name="เครื่องหมายจุลภาค 2 2 2" xfId="145" xr:uid="{00000000-0005-0000-0000-000092000000}"/>
    <cellStyle name="เครื่องหมายจุลภาค 2 2 3" xfId="146" xr:uid="{00000000-0005-0000-0000-000093000000}"/>
    <cellStyle name="เครื่องหมายจุลภาค 2 3" xfId="147" xr:uid="{00000000-0005-0000-0000-000094000000}"/>
    <cellStyle name="เครื่องหมายจุลภาค 3" xfId="148" xr:uid="{00000000-0005-0000-0000-000095000000}"/>
    <cellStyle name="เครื่องหมายจุลภาค 3 2" xfId="149" xr:uid="{00000000-0005-0000-0000-000096000000}"/>
    <cellStyle name="เครื่องหมายจุลภาค 3 3" xfId="150" xr:uid="{00000000-0005-0000-0000-000097000000}"/>
    <cellStyle name="เครื่องหมายจุลภาค 3 4" xfId="151" xr:uid="{00000000-0005-0000-0000-000098000000}"/>
    <cellStyle name="เครื่องหมายจุลภาค 3 5" xfId="152" xr:uid="{00000000-0005-0000-0000-000099000000}"/>
    <cellStyle name="เครื่องหมายจุลภาค 4" xfId="153" xr:uid="{00000000-0005-0000-0000-00009A000000}"/>
    <cellStyle name="เครื่องหมายจุลภาค 4 2" xfId="154" xr:uid="{00000000-0005-0000-0000-00009B000000}"/>
    <cellStyle name="เครื่องหมายจุลภาค 5" xfId="155" xr:uid="{00000000-0005-0000-0000-00009C000000}"/>
    <cellStyle name="เครื่องหมายจุลภาค 6" xfId="156" xr:uid="{00000000-0005-0000-0000-00009D000000}"/>
    <cellStyle name="เครื่องหมายจุลภาค 7" xfId="157" xr:uid="{00000000-0005-0000-0000-00009E000000}"/>
    <cellStyle name="เซลล์ตรวจสอบ 2" xfId="159" xr:uid="{00000000-0005-0000-0000-0000A0000000}"/>
    <cellStyle name="เซลล์ที่มีการเชื่อมโยง 2" xfId="160" xr:uid="{00000000-0005-0000-0000-0000A1000000}"/>
    <cellStyle name="เปอร์เซ็นต์ 2" xfId="230" xr:uid="{00000000-0005-0000-0000-0000E7000000}"/>
    <cellStyle name="แย่ 2" xfId="232" xr:uid="{00000000-0005-0000-0000-0000E9000000}"/>
    <cellStyle name="แสดงผล 2" xfId="239" xr:uid="{00000000-0005-0000-0000-0000F0000000}"/>
    <cellStyle name="การคำนวณ 2" xfId="140" xr:uid="{00000000-0005-0000-0000-00008D000000}"/>
    <cellStyle name="ข้อความเตือน 2" xfId="141" xr:uid="{00000000-0005-0000-0000-00008E000000}"/>
    <cellStyle name="ข้อความอธิบาย 2" xfId="142" xr:uid="{00000000-0005-0000-0000-00008F000000}"/>
    <cellStyle name="ชื่อเรื่อง 2" xfId="158" xr:uid="{00000000-0005-0000-0000-00009F000000}"/>
    <cellStyle name="ดี 2" xfId="161" xr:uid="{00000000-0005-0000-0000-0000A2000000}"/>
    <cellStyle name="ปกติ 10" xfId="162" xr:uid="{00000000-0005-0000-0000-0000A3000000}"/>
    <cellStyle name="ปกติ 11" xfId="163" xr:uid="{00000000-0005-0000-0000-0000A4000000}"/>
    <cellStyle name="ปกติ 12" xfId="164" xr:uid="{00000000-0005-0000-0000-0000A5000000}"/>
    <cellStyle name="ปกติ 13" xfId="165" xr:uid="{00000000-0005-0000-0000-0000A6000000}"/>
    <cellStyle name="ปกติ 13 2" xfId="166" xr:uid="{00000000-0005-0000-0000-0000A7000000}"/>
    <cellStyle name="ปกติ 14" xfId="167" xr:uid="{00000000-0005-0000-0000-0000A8000000}"/>
    <cellStyle name="ปกติ 15" xfId="168" xr:uid="{00000000-0005-0000-0000-0000A9000000}"/>
    <cellStyle name="ปกติ 16" xfId="169" xr:uid="{00000000-0005-0000-0000-0000AA000000}"/>
    <cellStyle name="ปกติ 17" xfId="170" xr:uid="{00000000-0005-0000-0000-0000AB000000}"/>
    <cellStyle name="ปกติ 18" xfId="171" xr:uid="{00000000-0005-0000-0000-0000AC000000}"/>
    <cellStyle name="ปกติ 19" xfId="172" xr:uid="{00000000-0005-0000-0000-0000AD000000}"/>
    <cellStyle name="ปกติ 2" xfId="173" xr:uid="{00000000-0005-0000-0000-0000AE000000}"/>
    <cellStyle name="ปกติ 2 2" xfId="174" xr:uid="{00000000-0005-0000-0000-0000AF000000}"/>
    <cellStyle name="ปกติ 2 2 2" xfId="175" xr:uid="{00000000-0005-0000-0000-0000B0000000}"/>
    <cellStyle name="ปกติ 2 2 3" xfId="176" xr:uid="{00000000-0005-0000-0000-0000B1000000}"/>
    <cellStyle name="ปกติ 2 3" xfId="177" xr:uid="{00000000-0005-0000-0000-0000B2000000}"/>
    <cellStyle name="ปกติ 2 3 2" xfId="178" xr:uid="{00000000-0005-0000-0000-0000B3000000}"/>
    <cellStyle name="ปกติ 2 4" xfId="179" xr:uid="{00000000-0005-0000-0000-0000B4000000}"/>
    <cellStyle name="ปกติ 2 5" xfId="180" xr:uid="{00000000-0005-0000-0000-0000B5000000}"/>
    <cellStyle name="ปกติ 2 6" xfId="181" xr:uid="{00000000-0005-0000-0000-0000B6000000}"/>
    <cellStyle name="ปกติ 20" xfId="182" xr:uid="{00000000-0005-0000-0000-0000B7000000}"/>
    <cellStyle name="ปกติ 21" xfId="183" xr:uid="{00000000-0005-0000-0000-0000B8000000}"/>
    <cellStyle name="ปกติ 22" xfId="184" xr:uid="{00000000-0005-0000-0000-0000B9000000}"/>
    <cellStyle name="ปกติ 23" xfId="185" xr:uid="{00000000-0005-0000-0000-0000BA000000}"/>
    <cellStyle name="ปกติ 24" xfId="186" xr:uid="{00000000-0005-0000-0000-0000BB000000}"/>
    <cellStyle name="ปกติ 25" xfId="187" xr:uid="{00000000-0005-0000-0000-0000BC000000}"/>
    <cellStyle name="ปกติ 26" xfId="188" xr:uid="{00000000-0005-0000-0000-0000BD000000}"/>
    <cellStyle name="ปกติ 27" xfId="189" xr:uid="{00000000-0005-0000-0000-0000BE000000}"/>
    <cellStyle name="ปกติ 28" xfId="190" xr:uid="{00000000-0005-0000-0000-0000BF000000}"/>
    <cellStyle name="ปกติ 29" xfId="191" xr:uid="{00000000-0005-0000-0000-0000C0000000}"/>
    <cellStyle name="ปกติ 3" xfId="192" xr:uid="{00000000-0005-0000-0000-0000C1000000}"/>
    <cellStyle name="ปกติ 3 2" xfId="193" xr:uid="{00000000-0005-0000-0000-0000C2000000}"/>
    <cellStyle name="ปกติ 3 3" xfId="194" xr:uid="{00000000-0005-0000-0000-0000C3000000}"/>
    <cellStyle name="ปกติ 3 4" xfId="195" xr:uid="{00000000-0005-0000-0000-0000C4000000}"/>
    <cellStyle name="ปกติ 3_หมายเลขแปลงอ้อยปี5152" xfId="196" xr:uid="{00000000-0005-0000-0000-0000C5000000}"/>
    <cellStyle name="ปกติ 30" xfId="197" xr:uid="{00000000-0005-0000-0000-0000C6000000}"/>
    <cellStyle name="ปกติ 31" xfId="198" xr:uid="{00000000-0005-0000-0000-0000C7000000}"/>
    <cellStyle name="ปกติ 32" xfId="199" xr:uid="{00000000-0005-0000-0000-0000C8000000}"/>
    <cellStyle name="ปกติ 33" xfId="200" xr:uid="{00000000-0005-0000-0000-0000C9000000}"/>
    <cellStyle name="ปกติ 34" xfId="201" xr:uid="{00000000-0005-0000-0000-0000CA000000}"/>
    <cellStyle name="ปกติ 35" xfId="202" xr:uid="{00000000-0005-0000-0000-0000CB000000}"/>
    <cellStyle name="ปกติ 36" xfId="203" xr:uid="{00000000-0005-0000-0000-0000CC000000}"/>
    <cellStyle name="ปกติ 37" xfId="204" xr:uid="{00000000-0005-0000-0000-0000CD000000}"/>
    <cellStyle name="ปกติ 38" xfId="205" xr:uid="{00000000-0005-0000-0000-0000CE000000}"/>
    <cellStyle name="ปกติ 39" xfId="206" xr:uid="{00000000-0005-0000-0000-0000CF000000}"/>
    <cellStyle name="ปกติ 4" xfId="207" xr:uid="{00000000-0005-0000-0000-0000D0000000}"/>
    <cellStyle name="ปกติ 4 2" xfId="208" xr:uid="{00000000-0005-0000-0000-0000D1000000}"/>
    <cellStyle name="ปกติ 4 3" xfId="209" xr:uid="{00000000-0005-0000-0000-0000D2000000}"/>
    <cellStyle name="ปกติ 4 4" xfId="210" xr:uid="{00000000-0005-0000-0000-0000D3000000}"/>
    <cellStyle name="ปกติ 40" xfId="211" xr:uid="{00000000-0005-0000-0000-0000D4000000}"/>
    <cellStyle name="ปกติ 41" xfId="212" xr:uid="{00000000-0005-0000-0000-0000D5000000}"/>
    <cellStyle name="ปกติ 42" xfId="213" xr:uid="{00000000-0005-0000-0000-0000D6000000}"/>
    <cellStyle name="ปกติ 5" xfId="214" xr:uid="{00000000-0005-0000-0000-0000D7000000}"/>
    <cellStyle name="ปกติ 5 2" xfId="215" xr:uid="{00000000-0005-0000-0000-0000D8000000}"/>
    <cellStyle name="ปกติ 5 3" xfId="216" xr:uid="{00000000-0005-0000-0000-0000D9000000}"/>
    <cellStyle name="ปกติ 5 4" xfId="217" xr:uid="{00000000-0005-0000-0000-0000DA000000}"/>
    <cellStyle name="ปกติ 6" xfId="218" xr:uid="{00000000-0005-0000-0000-0000DB000000}"/>
    <cellStyle name="ปกติ 6 2" xfId="219" xr:uid="{00000000-0005-0000-0000-0000DC000000}"/>
    <cellStyle name="ปกติ 6 3" xfId="220" xr:uid="{00000000-0005-0000-0000-0000DD000000}"/>
    <cellStyle name="ปกติ 6 4" xfId="221" xr:uid="{00000000-0005-0000-0000-0000DE000000}"/>
    <cellStyle name="ปกติ 7" xfId="222" xr:uid="{00000000-0005-0000-0000-0000DF000000}"/>
    <cellStyle name="ปกติ 7 2" xfId="223" xr:uid="{00000000-0005-0000-0000-0000E0000000}"/>
    <cellStyle name="ปกติ 8" xfId="224" xr:uid="{00000000-0005-0000-0000-0000E1000000}"/>
    <cellStyle name="ปกติ 8 2" xfId="225" xr:uid="{00000000-0005-0000-0000-0000E2000000}"/>
    <cellStyle name="ปกติ 9" xfId="226" xr:uid="{00000000-0005-0000-0000-0000E3000000}"/>
    <cellStyle name="ปกติ_09-12-2008" xfId="227" xr:uid="{00000000-0005-0000-0000-0000E4000000}"/>
    <cellStyle name="ป้อนค่า 2" xfId="228" xr:uid="{00000000-0005-0000-0000-0000E5000000}"/>
    <cellStyle name="ปานกลาง 2" xfId="229" xr:uid="{00000000-0005-0000-0000-0000E6000000}"/>
    <cellStyle name="ผลรวม 2" xfId="231" xr:uid="{00000000-0005-0000-0000-0000E8000000}"/>
    <cellStyle name="ส่วนที่ถูกเน้น1 2" xfId="233" xr:uid="{00000000-0005-0000-0000-0000EA000000}"/>
    <cellStyle name="ส่วนที่ถูกเน้น2 2" xfId="234" xr:uid="{00000000-0005-0000-0000-0000EB000000}"/>
    <cellStyle name="ส่วนที่ถูกเน้น3 2" xfId="235" xr:uid="{00000000-0005-0000-0000-0000EC000000}"/>
    <cellStyle name="ส่วนที่ถูกเน้น4 2" xfId="236" xr:uid="{00000000-0005-0000-0000-0000ED000000}"/>
    <cellStyle name="ส่วนที่ถูกเน้น5 2" xfId="237" xr:uid="{00000000-0005-0000-0000-0000EE000000}"/>
    <cellStyle name="ส่วนที่ถูกเน้น6 2" xfId="238" xr:uid="{00000000-0005-0000-0000-0000EF000000}"/>
    <cellStyle name="หมายเหตุ 2" xfId="240" xr:uid="{00000000-0005-0000-0000-0000F1000000}"/>
    <cellStyle name="หมายเหตุ 3" xfId="241" xr:uid="{00000000-0005-0000-0000-0000F2000000}"/>
    <cellStyle name="หัวเรื่อง 1 2" xfId="242" xr:uid="{00000000-0005-0000-0000-0000F3000000}"/>
    <cellStyle name="หัวเรื่อง 2 2" xfId="243" xr:uid="{00000000-0005-0000-0000-0000F4000000}"/>
    <cellStyle name="หัวเรื่อง 3 2" xfId="244" xr:uid="{00000000-0005-0000-0000-0000F5000000}"/>
    <cellStyle name="หัวเรื่อง 4 2" xfId="245" xr:uid="{00000000-0005-0000-0000-0000F6000000}"/>
  </cellStyles>
  <dxfs count="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64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585;&#3634;&#3619;&#3626;&#3635;&#3619;&#3623;&#3592;&#3585;&#3634;&#3619;&#3592;&#3619;&#3636;&#3597;&#3648;&#3605;&#3636;&#3610;&#3650;&#3605;&#3586;&#3629;&#3591;&#3629;&#3657;&#3629;&#3618;\&#3585;&#3634;&#3619;&#3623;&#3633;&#3604;&#3629;&#3657;&#3629;&#3618;%20&#3648;&#3604;&#3639;&#3629;&#3609;%20&#3585;&#3619;&#3585;&#3599;&#3634;&#3588;&#3617;%2065%20&#3585;&#3619;&#3629;&#3585;&#3586;&#3657;&#3629;&#3617;&#3641;&#3621;%201-8-6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5-66\&#3614;&#3639;&#3657;&#3609;&#3607;&#3637;&#3656;&#3611;&#3637;&#3585;&#3634;&#3619;&#3612;&#3621;&#3636;&#3605;%206566\&#3626;&#3656;&#3591;&#3613;&#3656;&#3634;&#3618;&#3611;&#3619;&#3632;&#3648;&#3617;&#3636;&#3609;\&#3614;&#3639;&#3657;&#3609;&#3607;&#3637;&#3656;%20&#3611;&#3637;%206566%20%20(&#3588;&#3634;&#3604;&#3585;&#3634;&#3619;&#3603;&#3660;&#3649;&#3612;&#3609;&#3591;&#3634;&#3609;&#3609;&#3635;&#3629;&#3657;&#3629;&#3618;&#3648;&#3586;&#3657;&#3634;&#3627;&#3637;&#3610;%20&#3603;%20&#3626;.&#3588;.6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i%20DangChang%20Wi\&#3611;&#3637;&#3585;&#3634;&#3619;&#3612;&#3621;&#3636;&#3605;%202564-65\&#3614;&#3639;&#3657;&#3609;&#3607;&#3637;&#3656;&#3611;&#3637;&#3585;&#3634;&#3619;&#3612;&#3621;&#3636;&#3605;64-65\&#3614;&#3639;&#3657;&#3609;&#3607;&#3637;&#3656;%20&#3611;&#3637;%206465%20%20%20(Update%2019-8-6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แยกประเภท"/>
      <sheetName val="Sheet2"/>
      <sheetName val="สรุป รายไร่"/>
      <sheetName val="สรุปเกรดตามประเภทอ้อย"/>
      <sheetName val="Sheet7"/>
      <sheetName val="รายละเอียดรายแปลง"/>
      <sheetName val="ตามงาน"/>
      <sheetName val="Sheet3"/>
      <sheetName val="Sheet4"/>
      <sheetName val="Sheet6"/>
    </sheetNames>
    <sheetDataSet>
      <sheetData sheetId="0"/>
      <sheetData sheetId="1"/>
      <sheetData sheetId="2"/>
      <sheetData sheetId="3"/>
      <sheetData sheetId="4"/>
      <sheetData sheetId="5">
        <row r="1">
          <cell r="M1">
            <v>6</v>
          </cell>
        </row>
        <row r="2">
          <cell r="J2">
            <v>243120</v>
          </cell>
          <cell r="M2" t="str">
            <v>การวัดความเจริญเติบโตของอ้อย เดือนกรกฏาคม 65                            กำหนดวัดเสร็จ  31 กรกฎาคม    65</v>
          </cell>
        </row>
        <row r="3">
          <cell r="D3" t="str">
            <v>พื้นที่65/66  เดือนกรกฎาคม  2565</v>
          </cell>
          <cell r="M3" t="str">
            <v>จุดที่ 1</v>
          </cell>
          <cell r="R3" t="str">
            <v>จุดที่ 2</v>
          </cell>
          <cell r="W3" t="str">
            <v>จุดที่ 3</v>
          </cell>
          <cell r="AB3" t="str">
            <v>เฉลี่ย วัดอ้อย  31 กรกฎาคม 65</v>
          </cell>
          <cell r="AI3" t="str">
            <v>ประเมินผลผลิต</v>
          </cell>
          <cell r="AQ3" t="str">
            <v>หัวหน้าไร่ประเมิน</v>
          </cell>
        </row>
        <row r="4">
          <cell r="D4" t="str">
            <v>ไร่หนองปรือ</v>
          </cell>
          <cell r="M4" t="str">
            <v>ความสูงเฉลี่ย(ม.)</v>
          </cell>
          <cell r="N4" t="str">
            <v>ขนาดลำ</v>
          </cell>
          <cell r="O4" t="str">
            <v>จำนวนลำ (ระยะ5 ม.)</v>
          </cell>
          <cell r="Q4" t="str">
            <v>จำนวน</v>
          </cell>
          <cell r="R4" t="str">
            <v>ความสูงเฉลี่ย(ม.)</v>
          </cell>
          <cell r="S4" t="str">
            <v>ขนาดลำ</v>
          </cell>
          <cell r="T4" t="str">
            <v>จำนวนลำ (ระยะ 5 ม.)</v>
          </cell>
          <cell r="V4" t="str">
            <v>จำนวนลำ/ไร่</v>
          </cell>
          <cell r="W4" t="str">
            <v>ความสูงเฉลี่ย(ม.)</v>
          </cell>
          <cell r="X4" t="str">
            <v>ขนาดลำ</v>
          </cell>
          <cell r="Y4" t="str">
            <v>จำนวนลำ (ระยะ 5 ม.)</v>
          </cell>
          <cell r="AA4" t="str">
            <v>จำนวนลำ/ไร่</v>
          </cell>
          <cell r="AB4" t="str">
            <v>ความสูงเฉลี่ย(ม.)</v>
          </cell>
          <cell r="AC4" t="str">
            <v>ขนาดลำ</v>
          </cell>
          <cell r="AD4" t="str">
            <v>จำนวนลำ (ระยะ 5 ม.)</v>
          </cell>
          <cell r="AF4" t="str">
            <v>จำนวนลำ/ไร่</v>
          </cell>
          <cell r="AG4" t="str">
            <v>จำนวนลำ/ไร่</v>
          </cell>
          <cell r="AH4" t="str">
            <v>พื้นที่</v>
          </cell>
          <cell r="AI4" t="str">
            <v>น้ำหนักลำ</v>
          </cell>
          <cell r="AO4" t="str">
            <v>ประเมิน ณ เดือก.ค.65</v>
          </cell>
          <cell r="AQ4" t="str">
            <v>ประเมิน ณ เข้าหีบ</v>
          </cell>
          <cell r="AU4" t="str">
            <v>เกรด</v>
          </cell>
        </row>
        <row r="5">
          <cell r="D5" t="str">
            <v>รหัสแปลง</v>
          </cell>
          <cell r="E5" t="str">
            <v>ประเภทอ้อย</v>
          </cell>
          <cell r="F5" t="str">
            <v>ประเภทอ้อย</v>
          </cell>
          <cell r="G5" t="str">
            <v>พท.อ้อย</v>
          </cell>
          <cell r="H5" t="str">
            <v>ว/ด/ป ปลูก-ตัด</v>
          </cell>
          <cell r="I5" t="str">
            <v>พันธุ์อ้อย</v>
          </cell>
          <cell r="J5" t="str">
            <v>ดิน</v>
          </cell>
          <cell r="K5" t="str">
            <v>ระยะ
ร่อง</v>
          </cell>
          <cell r="L5" t="str">
            <v>อายุ
อ้อย</v>
          </cell>
          <cell r="M5" t="str">
            <v>ความสูงเฉลี่ย(ม.)</v>
          </cell>
          <cell r="N5" t="str">
            <v>ขนาดลำ</v>
          </cell>
          <cell r="O5" t="str">
            <v>แถวที่ 1</v>
          </cell>
          <cell r="P5" t="str">
            <v>แถวที่ 2</v>
          </cell>
          <cell r="Q5" t="str">
            <v>จำนวนลำ/ไร่</v>
          </cell>
          <cell r="R5" t="str">
            <v>ความสูงเฉลี่ย(ม.)</v>
          </cell>
          <cell r="S5" t="str">
            <v>ขนาดลำ</v>
          </cell>
          <cell r="T5" t="str">
            <v>แถวที่ 1</v>
          </cell>
          <cell r="U5" t="str">
            <v>แถวที่ 2</v>
          </cell>
          <cell r="V5" t="str">
            <v>จำนวนลำ/ไร่</v>
          </cell>
          <cell r="W5" t="str">
            <v>ความสูงเฉลี่ย(ม.)</v>
          </cell>
          <cell r="X5" t="str">
            <v>ขนาดลำ</v>
          </cell>
          <cell r="Y5" t="str">
            <v>แถวที่ 1</v>
          </cell>
          <cell r="Z5" t="str">
            <v>แถวที่ 2</v>
          </cell>
          <cell r="AA5" t="str">
            <v>จำนวนลำ/ไร่</v>
          </cell>
          <cell r="AB5" t="str">
            <v>ความสูงเฉลี่ย(ม.)</v>
          </cell>
          <cell r="AC5" t="str">
            <v>ขนาดลำ</v>
          </cell>
          <cell r="AD5" t="str">
            <v>แถวที่ 1</v>
          </cell>
          <cell r="AE5" t="str">
            <v>แถวที่ 2</v>
          </cell>
          <cell r="AF5" t="str">
            <v>จำนวนลำ/ไร่</v>
          </cell>
          <cell r="AG5" t="str">
            <v>(ตาม%เสียหาย)</v>
          </cell>
          <cell r="AH5" t="str">
            <v>เสียหาย
(ไร่)</v>
          </cell>
          <cell r="AI5" t="str">
            <v>ปริมาตรอ้อย
 =V</v>
          </cell>
          <cell r="AJ5" t="str">
            <v>น้ำหนัก =M</v>
          </cell>
          <cell r="AK5" t="str">
            <v>ตัน/ไร่ (พท.เต็ม)</v>
          </cell>
          <cell r="AL5" t="str">
            <v>ตัน
 (พท.เต็ม)</v>
          </cell>
          <cell r="AM5" t="str">
            <v>ตัน/ไร่ 
(พท.เสียหาย)</v>
          </cell>
          <cell r="AN5" t="str">
            <v>ตัน
 (พท.เสียหาย)</v>
          </cell>
          <cell r="AO5" t="str">
            <v>ตัน</v>
          </cell>
          <cell r="AP5" t="str">
            <v>ตัน/ไร่</v>
          </cell>
          <cell r="AQ5" t="str">
            <v>ตัน</v>
          </cell>
          <cell r="AR5" t="str">
            <v>ตัน/ไร่</v>
          </cell>
          <cell r="AS5" t="str">
            <v>ตัน</v>
          </cell>
          <cell r="AT5" t="str">
            <v>ตัน/ไร่</v>
          </cell>
          <cell r="AU5" t="str">
            <v>เกรด</v>
          </cell>
        </row>
        <row r="6">
          <cell r="D6">
            <v>601</v>
          </cell>
          <cell r="E6" t="str">
            <v>อ้อยน้ำราด</v>
          </cell>
          <cell r="F6" t="str">
            <v>อ้อยปลูก</v>
          </cell>
          <cell r="G6">
            <v>25.29</v>
          </cell>
          <cell r="H6">
            <v>242920</v>
          </cell>
          <cell r="I6" t="str">
            <v>KK-3,MPT-618</v>
          </cell>
          <cell r="J6" t="str">
            <v>เหนียว</v>
          </cell>
          <cell r="K6">
            <v>1.85</v>
          </cell>
          <cell r="L6">
            <v>6.666666666666667</v>
          </cell>
          <cell r="M6">
            <v>1.2</v>
          </cell>
          <cell r="N6">
            <v>3</v>
          </cell>
          <cell r="O6">
            <v>56</v>
          </cell>
          <cell r="P6">
            <v>71</v>
          </cell>
          <cell r="Q6">
            <v>10983.783783783783</v>
          </cell>
          <cell r="R6">
            <v>0.9</v>
          </cell>
          <cell r="S6">
            <v>2.8</v>
          </cell>
          <cell r="T6">
            <v>53</v>
          </cell>
          <cell r="U6">
            <v>47</v>
          </cell>
          <cell r="V6">
            <v>8648.6486486486483</v>
          </cell>
          <cell r="W6">
            <v>1.05</v>
          </cell>
          <cell r="X6">
            <v>3.1</v>
          </cell>
          <cell r="Y6">
            <v>37</v>
          </cell>
          <cell r="Z6">
            <v>59</v>
          </cell>
          <cell r="AA6">
            <v>8302.7027027027034</v>
          </cell>
          <cell r="AB6">
            <v>1.05</v>
          </cell>
          <cell r="AC6">
            <v>2.9666666666666668</v>
          </cell>
          <cell r="AD6">
            <v>48.666666666666664</v>
          </cell>
          <cell r="AE6">
            <v>59</v>
          </cell>
          <cell r="AF6">
            <v>9311.7117117117123</v>
          </cell>
          <cell r="AG6">
            <v>0</v>
          </cell>
          <cell r="AI6">
            <v>725.43158333333349</v>
          </cell>
          <cell r="AJ6">
            <v>0.76540286357500009</v>
          </cell>
          <cell r="AK6">
            <v>7.1272108089290107</v>
          </cell>
          <cell r="AL6">
            <v>180.24716135781466</v>
          </cell>
          <cell r="AM6">
            <v>7.1272108089290107</v>
          </cell>
          <cell r="AN6">
            <v>180.24716135781466</v>
          </cell>
          <cell r="AQ6">
            <v>303.48</v>
          </cell>
          <cell r="AR6">
            <v>12</v>
          </cell>
          <cell r="AU6" t="str">
            <v>C</v>
          </cell>
        </row>
        <row r="7">
          <cell r="D7">
            <v>604</v>
          </cell>
          <cell r="E7" t="str">
            <v>อ้อยน้ำราด</v>
          </cell>
          <cell r="F7" t="str">
            <v>อ้อยปลูก</v>
          </cell>
          <cell r="G7">
            <v>11.75</v>
          </cell>
          <cell r="H7">
            <v>242910</v>
          </cell>
          <cell r="I7" t="str">
            <v>KK-3</v>
          </cell>
          <cell r="J7" t="str">
            <v>เหนียว</v>
          </cell>
          <cell r="K7">
            <v>1.85</v>
          </cell>
          <cell r="L7">
            <v>7</v>
          </cell>
          <cell r="M7">
            <v>1.2</v>
          </cell>
          <cell r="N7">
            <v>2.6</v>
          </cell>
          <cell r="O7">
            <v>72</v>
          </cell>
          <cell r="P7">
            <v>62</v>
          </cell>
          <cell r="Q7">
            <v>11589.18918918919</v>
          </cell>
          <cell r="R7">
            <v>1.4</v>
          </cell>
          <cell r="S7">
            <v>3</v>
          </cell>
          <cell r="T7">
            <v>60</v>
          </cell>
          <cell r="U7">
            <v>64</v>
          </cell>
          <cell r="V7">
            <v>10724.324324324325</v>
          </cell>
          <cell r="W7">
            <v>1.35</v>
          </cell>
          <cell r="X7">
            <v>2.7</v>
          </cell>
          <cell r="Y7">
            <v>44</v>
          </cell>
          <cell r="Z7">
            <v>74</v>
          </cell>
          <cell r="AA7">
            <v>10205.405405405405</v>
          </cell>
          <cell r="AB7">
            <v>1.3166666666666667</v>
          </cell>
          <cell r="AC7">
            <v>2.7666666666666671</v>
          </cell>
          <cell r="AD7">
            <v>58.666666666666664</v>
          </cell>
          <cell r="AE7">
            <v>66.666666666666671</v>
          </cell>
          <cell r="AF7">
            <v>10839.639639639639</v>
          </cell>
          <cell r="AG7">
            <v>0</v>
          </cell>
          <cell r="AI7">
            <v>791.15062037037058</v>
          </cell>
          <cell r="AJ7">
            <v>0.83474301955277797</v>
          </cell>
          <cell r="AK7">
            <v>9.0483135236567769</v>
          </cell>
          <cell r="AL7">
            <v>106.31768390296713</v>
          </cell>
          <cell r="AM7">
            <v>9.0483135236567769</v>
          </cell>
          <cell r="AN7">
            <v>106.31768390296713</v>
          </cell>
          <cell r="AQ7">
            <v>141</v>
          </cell>
          <cell r="AR7">
            <v>12</v>
          </cell>
          <cell r="AU7" t="str">
            <v>C</v>
          </cell>
        </row>
        <row r="8">
          <cell r="D8">
            <v>605</v>
          </cell>
          <cell r="E8" t="str">
            <v>อ้อยน้ำราด</v>
          </cell>
          <cell r="F8" t="str">
            <v>อ้อยปลูก</v>
          </cell>
          <cell r="G8">
            <v>15.6</v>
          </cell>
          <cell r="H8">
            <v>242910</v>
          </cell>
          <cell r="I8" t="str">
            <v>KK-3</v>
          </cell>
          <cell r="J8" t="str">
            <v>เหนียว</v>
          </cell>
          <cell r="K8">
            <v>1.85</v>
          </cell>
          <cell r="L8">
            <v>7</v>
          </cell>
          <cell r="M8">
            <v>1.1499999999999999</v>
          </cell>
          <cell r="N8">
            <v>2.8</v>
          </cell>
          <cell r="O8">
            <v>46</v>
          </cell>
          <cell r="P8">
            <v>45</v>
          </cell>
          <cell r="Q8">
            <v>7870.27027027027</v>
          </cell>
          <cell r="R8">
            <v>1.3</v>
          </cell>
          <cell r="S8">
            <v>2.5</v>
          </cell>
          <cell r="T8">
            <v>57</v>
          </cell>
          <cell r="U8">
            <v>70</v>
          </cell>
          <cell r="V8">
            <v>10983.783783783783</v>
          </cell>
          <cell r="W8">
            <v>1.4</v>
          </cell>
          <cell r="X8">
            <v>2.5</v>
          </cell>
          <cell r="Y8">
            <v>51</v>
          </cell>
          <cell r="Z8">
            <v>49</v>
          </cell>
          <cell r="AA8">
            <v>8648.6486486486483</v>
          </cell>
          <cell r="AB8">
            <v>1.2833333333333334</v>
          </cell>
          <cell r="AC8">
            <v>2.6</v>
          </cell>
          <cell r="AD8">
            <v>51.333333333333336</v>
          </cell>
          <cell r="AE8">
            <v>54.666666666666664</v>
          </cell>
          <cell r="AF8">
            <v>9167.5675675675666</v>
          </cell>
          <cell r="AG8">
            <v>0</v>
          </cell>
          <cell r="AI8">
            <v>681.01366666666672</v>
          </cell>
          <cell r="AJ8">
            <v>0.71853751970000002</v>
          </cell>
          <cell r="AK8">
            <v>6.587241261682161</v>
          </cell>
          <cell r="AL8">
            <v>102.76096368224171</v>
          </cell>
          <cell r="AM8">
            <v>6.587241261682161</v>
          </cell>
          <cell r="AN8">
            <v>102.76096368224171</v>
          </cell>
          <cell r="AQ8">
            <v>187.2</v>
          </cell>
          <cell r="AR8">
            <v>12</v>
          </cell>
          <cell r="AU8" t="str">
            <v>C</v>
          </cell>
        </row>
        <row r="9">
          <cell r="D9">
            <v>606</v>
          </cell>
          <cell r="E9" t="str">
            <v>อ้อยน้ำราด</v>
          </cell>
          <cell r="F9" t="str">
            <v>อ้อยปลูก</v>
          </cell>
          <cell r="G9">
            <v>11.19</v>
          </cell>
          <cell r="H9">
            <v>242910</v>
          </cell>
          <cell r="I9" t="str">
            <v>KK-3</v>
          </cell>
          <cell r="J9" t="str">
            <v>เหนียว</v>
          </cell>
          <cell r="K9">
            <v>1.85</v>
          </cell>
          <cell r="L9">
            <v>7</v>
          </cell>
          <cell r="M9">
            <v>1.35</v>
          </cell>
          <cell r="N9">
            <v>3.2</v>
          </cell>
          <cell r="O9">
            <v>54</v>
          </cell>
          <cell r="P9">
            <v>55</v>
          </cell>
          <cell r="Q9">
            <v>9427.0270270270266</v>
          </cell>
          <cell r="R9">
            <v>1.2</v>
          </cell>
          <cell r="S9">
            <v>3.1</v>
          </cell>
          <cell r="T9">
            <v>52</v>
          </cell>
          <cell r="U9">
            <v>48</v>
          </cell>
          <cell r="V9">
            <v>8648.6486486486483</v>
          </cell>
          <cell r="W9">
            <v>1.4</v>
          </cell>
          <cell r="X9">
            <v>3</v>
          </cell>
          <cell r="Y9">
            <v>72</v>
          </cell>
          <cell r="Z9">
            <v>65</v>
          </cell>
          <cell r="AA9">
            <v>11848.648648648648</v>
          </cell>
          <cell r="AB9">
            <v>1.3166666666666667</v>
          </cell>
          <cell r="AC9">
            <v>3.1</v>
          </cell>
          <cell r="AD9">
            <v>59.333333333333336</v>
          </cell>
          <cell r="AE9">
            <v>56</v>
          </cell>
          <cell r="AF9">
            <v>9974.7747747747726</v>
          </cell>
          <cell r="AG9">
            <v>0</v>
          </cell>
          <cell r="AI9">
            <v>993.27358333333336</v>
          </cell>
          <cell r="AJ9">
            <v>1.0480029577749999</v>
          </cell>
          <cell r="AK9">
            <v>10.453593467103419</v>
          </cell>
          <cell r="AL9">
            <v>116.97571089688725</v>
          </cell>
          <cell r="AM9">
            <v>10.453593467103419</v>
          </cell>
          <cell r="AN9">
            <v>116.97571089688725</v>
          </cell>
          <cell r="AQ9">
            <v>134.28</v>
          </cell>
          <cell r="AR9">
            <v>12</v>
          </cell>
          <cell r="AU9" t="str">
            <v>C</v>
          </cell>
        </row>
        <row r="10">
          <cell r="D10">
            <v>617</v>
          </cell>
          <cell r="E10" t="str">
            <v>อ้อยน้ำราด</v>
          </cell>
          <cell r="F10" t="str">
            <v>อ้อยปลูก</v>
          </cell>
          <cell r="G10">
            <v>52</v>
          </cell>
          <cell r="H10">
            <v>242936</v>
          </cell>
          <cell r="I10" t="str">
            <v>CSB 2012-07</v>
          </cell>
          <cell r="J10" t="str">
            <v>เหนียว</v>
          </cell>
          <cell r="K10">
            <v>1.85</v>
          </cell>
          <cell r="L10">
            <v>6.1333333333333337</v>
          </cell>
          <cell r="M10">
            <v>1.35</v>
          </cell>
          <cell r="N10">
            <v>2.4</v>
          </cell>
          <cell r="O10">
            <v>51</v>
          </cell>
          <cell r="P10">
            <v>54</v>
          </cell>
          <cell r="Q10">
            <v>9081.0810810810817</v>
          </cell>
          <cell r="R10">
            <v>1.5</v>
          </cell>
          <cell r="S10">
            <v>2.9</v>
          </cell>
          <cell r="T10">
            <v>67</v>
          </cell>
          <cell r="U10">
            <v>67</v>
          </cell>
          <cell r="V10">
            <v>11589.18918918919</v>
          </cell>
          <cell r="W10">
            <v>1.65</v>
          </cell>
          <cell r="X10">
            <v>2.9</v>
          </cell>
          <cell r="Y10">
            <v>55</v>
          </cell>
          <cell r="Z10">
            <v>67</v>
          </cell>
          <cell r="AA10">
            <v>10551.351351351352</v>
          </cell>
          <cell r="AB10">
            <v>1.5</v>
          </cell>
          <cell r="AC10">
            <v>2.7333333333333329</v>
          </cell>
          <cell r="AD10">
            <v>57.666666666666664</v>
          </cell>
          <cell r="AE10">
            <v>62.666666666666664</v>
          </cell>
          <cell r="AF10">
            <v>10407.20720720721</v>
          </cell>
          <cell r="AG10">
            <v>9.6153846153846168</v>
          </cell>
          <cell r="AH10">
            <v>5</v>
          </cell>
          <cell r="AI10">
            <v>879.72333333333324</v>
          </cell>
          <cell r="AJ10">
            <v>0.96998294733333335</v>
          </cell>
          <cell r="AK10">
            <v>10.094813520355558</v>
          </cell>
          <cell r="AL10">
            <v>524.93030305848902</v>
          </cell>
          <cell r="AM10">
            <v>9.1241583741675232</v>
          </cell>
          <cell r="AN10">
            <v>474.45623545671123</v>
          </cell>
          <cell r="AQ10">
            <v>624</v>
          </cell>
          <cell r="AR10">
            <v>12</v>
          </cell>
          <cell r="AU10" t="str">
            <v>C</v>
          </cell>
        </row>
        <row r="11">
          <cell r="D11">
            <v>618</v>
          </cell>
          <cell r="E11" t="str">
            <v>อ้อยตอ 1</v>
          </cell>
          <cell r="F11" t="str">
            <v>อ้อยตอ</v>
          </cell>
          <cell r="G11">
            <v>61.2</v>
          </cell>
          <cell r="H11">
            <v>242897</v>
          </cell>
          <cell r="I11" t="str">
            <v>KK-3/PK3</v>
          </cell>
          <cell r="J11" t="str">
            <v>เหนียว</v>
          </cell>
          <cell r="K11">
            <v>1.85</v>
          </cell>
          <cell r="L11">
            <v>7.4333333333333336</v>
          </cell>
          <cell r="M11">
            <v>1.55</v>
          </cell>
          <cell r="N11">
            <v>2.9</v>
          </cell>
          <cell r="O11">
            <v>65</v>
          </cell>
          <cell r="P11">
            <v>73</v>
          </cell>
          <cell r="Q11">
            <v>11935.135135135135</v>
          </cell>
          <cell r="R11">
            <v>1.6</v>
          </cell>
          <cell r="S11">
            <v>3.3</v>
          </cell>
          <cell r="T11">
            <v>67</v>
          </cell>
          <cell r="U11">
            <v>69</v>
          </cell>
          <cell r="V11">
            <v>11762.162162162162</v>
          </cell>
          <cell r="W11">
            <v>1.35</v>
          </cell>
          <cell r="X11">
            <v>3</v>
          </cell>
          <cell r="Y11">
            <v>61</v>
          </cell>
          <cell r="Z11">
            <v>56</v>
          </cell>
          <cell r="AA11">
            <v>10118.918918918918</v>
          </cell>
          <cell r="AB11">
            <v>1.5</v>
          </cell>
          <cell r="AC11">
            <v>3.0666666666666664</v>
          </cell>
          <cell r="AD11">
            <v>64.333333333333329</v>
          </cell>
          <cell r="AE11">
            <v>66</v>
          </cell>
          <cell r="AF11">
            <v>11272.072072072071</v>
          </cell>
          <cell r="AG11">
            <v>4.9019607843137258</v>
          </cell>
          <cell r="AH11">
            <v>3</v>
          </cell>
          <cell r="AI11">
            <v>1107.3733333333332</v>
          </cell>
          <cell r="AJ11">
            <v>1.2209898373333332</v>
          </cell>
          <cell r="AK11">
            <v>13.763085445688887</v>
          </cell>
          <cell r="AL11">
            <v>842.3008292761599</v>
          </cell>
          <cell r="AM11">
            <v>13.088424394429628</v>
          </cell>
          <cell r="AN11">
            <v>801.0115729390933</v>
          </cell>
          <cell r="AQ11">
            <v>612</v>
          </cell>
          <cell r="AR11">
            <v>10</v>
          </cell>
          <cell r="AU11" t="str">
            <v>B</v>
          </cell>
        </row>
        <row r="12">
          <cell r="D12">
            <v>620</v>
          </cell>
          <cell r="E12" t="str">
            <v>อ้อยตอ 2</v>
          </cell>
          <cell r="F12" t="str">
            <v>อ้อยตอ</v>
          </cell>
          <cell r="G12">
            <v>80.7</v>
          </cell>
          <cell r="H12">
            <v>242901</v>
          </cell>
          <cell r="I12" t="str">
            <v>KK-3</v>
          </cell>
          <cell r="J12" t="str">
            <v>เหนียว</v>
          </cell>
          <cell r="K12">
            <v>1.85</v>
          </cell>
          <cell r="L12">
            <v>7.3</v>
          </cell>
          <cell r="M12">
            <v>1.6</v>
          </cell>
          <cell r="N12">
            <v>3</v>
          </cell>
          <cell r="O12">
            <v>59</v>
          </cell>
          <cell r="P12">
            <v>59</v>
          </cell>
          <cell r="Q12">
            <v>10205.405405405405</v>
          </cell>
          <cell r="R12">
            <v>1.7</v>
          </cell>
          <cell r="S12">
            <v>3</v>
          </cell>
          <cell r="T12">
            <v>58</v>
          </cell>
          <cell r="U12">
            <v>57</v>
          </cell>
          <cell r="V12">
            <v>9945.9459459459467</v>
          </cell>
          <cell r="W12">
            <v>1.4</v>
          </cell>
          <cell r="X12">
            <v>3.4</v>
          </cell>
          <cell r="Y12">
            <v>70</v>
          </cell>
          <cell r="Z12">
            <v>57</v>
          </cell>
          <cell r="AA12">
            <v>10983.783783783783</v>
          </cell>
          <cell r="AB12">
            <v>1.5666666666666664</v>
          </cell>
          <cell r="AC12">
            <v>3.1333333333333333</v>
          </cell>
          <cell r="AD12">
            <v>62.333333333333336</v>
          </cell>
          <cell r="AE12">
            <v>57.666666666666664</v>
          </cell>
          <cell r="AF12">
            <v>10378.378378378378</v>
          </cell>
          <cell r="AG12">
            <v>0</v>
          </cell>
          <cell r="AI12">
            <v>1207.4230370370369</v>
          </cell>
          <cell r="AJ12">
            <v>1.331304640637037</v>
          </cell>
          <cell r="AK12">
            <v>13.816783297422221</v>
          </cell>
          <cell r="AL12">
            <v>1115.0144121019732</v>
          </cell>
          <cell r="AM12">
            <v>13.816783297422221</v>
          </cell>
          <cell r="AN12">
            <v>1115.0144121019732</v>
          </cell>
          <cell r="AQ12">
            <v>1049.1000000000001</v>
          </cell>
          <cell r="AR12">
            <v>13</v>
          </cell>
          <cell r="AU12" t="str">
            <v>A</v>
          </cell>
        </row>
        <row r="13">
          <cell r="D13">
            <v>632</v>
          </cell>
          <cell r="E13" t="str">
            <v>อ้อยตอ 2</v>
          </cell>
          <cell r="F13" t="str">
            <v>อ้อยตอ</v>
          </cell>
          <cell r="G13">
            <v>21.91</v>
          </cell>
          <cell r="H13">
            <v>242907</v>
          </cell>
          <cell r="I13" t="str">
            <v>KK-3</v>
          </cell>
          <cell r="J13" t="str">
            <v>เหนียว</v>
          </cell>
          <cell r="K13">
            <v>1.65</v>
          </cell>
          <cell r="L13">
            <v>7.1</v>
          </cell>
          <cell r="M13">
            <v>1.45</v>
          </cell>
          <cell r="N13">
            <v>3</v>
          </cell>
          <cell r="O13">
            <v>66</v>
          </cell>
          <cell r="P13">
            <v>64</v>
          </cell>
          <cell r="Q13">
            <v>12606.060606060606</v>
          </cell>
          <cell r="R13">
            <v>1.6</v>
          </cell>
          <cell r="S13">
            <v>2.8</v>
          </cell>
          <cell r="T13">
            <v>53</v>
          </cell>
          <cell r="U13">
            <v>62</v>
          </cell>
          <cell r="V13">
            <v>11151.515151515152</v>
          </cell>
          <cell r="W13">
            <v>1.25</v>
          </cell>
          <cell r="X13">
            <v>3</v>
          </cell>
          <cell r="Y13">
            <v>56</v>
          </cell>
          <cell r="Z13">
            <v>60</v>
          </cell>
          <cell r="AA13">
            <v>11248.484848484848</v>
          </cell>
          <cell r="AB13">
            <v>1.4333333333333333</v>
          </cell>
          <cell r="AC13">
            <v>2.9333333333333336</v>
          </cell>
          <cell r="AD13">
            <v>58.333333333333336</v>
          </cell>
          <cell r="AE13">
            <v>62</v>
          </cell>
          <cell r="AF13">
            <v>11668.686868686869</v>
          </cell>
          <cell r="AG13">
            <v>4.5641259698767689</v>
          </cell>
          <cell r="AH13">
            <v>1</v>
          </cell>
          <cell r="AI13">
            <v>968.14340740740772</v>
          </cell>
          <cell r="AJ13">
            <v>1.0214881091555559</v>
          </cell>
          <cell r="AK13">
            <v>11.919424885823215</v>
          </cell>
          <cell r="AL13">
            <v>261.15459924838666</v>
          </cell>
          <cell r="AM13">
            <v>11.375407319149403</v>
          </cell>
          <cell r="AN13">
            <v>249.23517436256341</v>
          </cell>
          <cell r="AQ13">
            <v>241.01</v>
          </cell>
          <cell r="AR13">
            <v>11</v>
          </cell>
          <cell r="AU13" t="str">
            <v>B</v>
          </cell>
        </row>
        <row r="14">
          <cell r="D14">
            <v>634</v>
          </cell>
          <cell r="E14" t="str">
            <v>อ้อยตอ 2</v>
          </cell>
          <cell r="F14" t="str">
            <v>อ้อยตอ</v>
          </cell>
          <cell r="G14">
            <v>15.72</v>
          </cell>
          <cell r="H14">
            <v>242907</v>
          </cell>
          <cell r="I14" t="str">
            <v>KK-3</v>
          </cell>
          <cell r="J14" t="str">
            <v>เหนียว</v>
          </cell>
          <cell r="K14">
            <v>1.85</v>
          </cell>
          <cell r="L14">
            <v>7.1</v>
          </cell>
          <cell r="M14">
            <v>1.5</v>
          </cell>
          <cell r="N14">
            <v>2.9</v>
          </cell>
          <cell r="O14">
            <v>40</v>
          </cell>
          <cell r="P14">
            <v>38</v>
          </cell>
          <cell r="Q14">
            <v>6745.9459459459458</v>
          </cell>
          <cell r="R14">
            <v>1.65</v>
          </cell>
          <cell r="S14">
            <v>3</v>
          </cell>
          <cell r="T14">
            <v>48</v>
          </cell>
          <cell r="U14">
            <v>44</v>
          </cell>
          <cell r="V14">
            <v>7956.7567567567567</v>
          </cell>
          <cell r="W14">
            <v>1.3</v>
          </cell>
          <cell r="X14">
            <v>3.2</v>
          </cell>
          <cell r="Y14">
            <v>48</v>
          </cell>
          <cell r="Z14">
            <v>52</v>
          </cell>
          <cell r="AA14">
            <v>8648.6486486486483</v>
          </cell>
          <cell r="AB14">
            <v>1.4833333333333334</v>
          </cell>
          <cell r="AC14">
            <v>3.0333333333333337</v>
          </cell>
          <cell r="AD14">
            <v>45.333333333333336</v>
          </cell>
          <cell r="AE14">
            <v>44.666666666666664</v>
          </cell>
          <cell r="AF14">
            <v>7783.7837837837842</v>
          </cell>
          <cell r="AG14">
            <v>0</v>
          </cell>
          <cell r="AI14">
            <v>1071.3927129629633</v>
          </cell>
          <cell r="AJ14">
            <v>1.1304264514472224</v>
          </cell>
          <cell r="AK14">
            <v>8.7989950815351374</v>
          </cell>
          <cell r="AL14">
            <v>138.32020268173235</v>
          </cell>
          <cell r="AM14">
            <v>8.7989950815351374</v>
          </cell>
          <cell r="AN14">
            <v>138.32020268173235</v>
          </cell>
          <cell r="AQ14">
            <v>157.20000000000002</v>
          </cell>
          <cell r="AR14">
            <v>10</v>
          </cell>
          <cell r="AU14" t="str">
            <v>B</v>
          </cell>
        </row>
        <row r="15">
          <cell r="D15">
            <v>635</v>
          </cell>
          <cell r="E15" t="str">
            <v>อ้อยตอ 1</v>
          </cell>
          <cell r="F15" t="str">
            <v>อ้อยตอ</v>
          </cell>
          <cell r="G15">
            <v>11.86</v>
          </cell>
          <cell r="H15">
            <v>242915</v>
          </cell>
          <cell r="I15" t="str">
            <v>KK-3</v>
          </cell>
          <cell r="J15" t="str">
            <v>เหนียว</v>
          </cell>
          <cell r="K15">
            <v>1.85</v>
          </cell>
          <cell r="L15">
            <v>6.833333333333333</v>
          </cell>
          <cell r="M15">
            <v>1.25</v>
          </cell>
          <cell r="N15">
            <v>3.5</v>
          </cell>
          <cell r="O15">
            <v>67</v>
          </cell>
          <cell r="P15">
            <v>43</v>
          </cell>
          <cell r="Q15">
            <v>9513.5135135135133</v>
          </cell>
          <cell r="R15">
            <v>1.08</v>
          </cell>
          <cell r="S15">
            <v>3</v>
          </cell>
          <cell r="T15">
            <v>52</v>
          </cell>
          <cell r="U15">
            <v>63</v>
          </cell>
          <cell r="V15">
            <v>9945.9459459459467</v>
          </cell>
          <cell r="W15">
            <v>1.35</v>
          </cell>
          <cell r="X15">
            <v>3.3</v>
          </cell>
          <cell r="Y15">
            <v>66</v>
          </cell>
          <cell r="Z15">
            <v>57</v>
          </cell>
          <cell r="AA15">
            <v>10637.837837837838</v>
          </cell>
          <cell r="AB15">
            <v>1.2266666666666668</v>
          </cell>
          <cell r="AC15">
            <v>3.2666666666666671</v>
          </cell>
          <cell r="AD15">
            <v>61.666666666666664</v>
          </cell>
          <cell r="AE15">
            <v>54.333333333333336</v>
          </cell>
          <cell r="AF15">
            <v>10032.432432432433</v>
          </cell>
          <cell r="AG15">
            <v>0</v>
          </cell>
          <cell r="AI15">
            <v>1027.5568592592597</v>
          </cell>
          <cell r="AJ15">
            <v>1.0841752422044448</v>
          </cell>
          <cell r="AK15">
            <v>10.876914862332162</v>
          </cell>
          <cell r="AL15">
            <v>129.00021026725943</v>
          </cell>
          <cell r="AM15">
            <v>10.876914862332162</v>
          </cell>
          <cell r="AN15">
            <v>129.00021026725943</v>
          </cell>
          <cell r="AQ15">
            <v>154.18</v>
          </cell>
          <cell r="AR15">
            <v>13</v>
          </cell>
          <cell r="AU15" t="str">
            <v>A</v>
          </cell>
        </row>
        <row r="16">
          <cell r="D16">
            <v>639</v>
          </cell>
          <cell r="E16" t="str">
            <v>อ้อยตอ 2</v>
          </cell>
          <cell r="F16" t="str">
            <v>อ้อยตอ</v>
          </cell>
          <cell r="G16">
            <v>8.3699999999999992</v>
          </cell>
          <cell r="H16">
            <v>242908</v>
          </cell>
          <cell r="I16" t="str">
            <v>KK-3</v>
          </cell>
          <cell r="J16" t="str">
            <v>เหนียว</v>
          </cell>
          <cell r="K16">
            <v>1.85</v>
          </cell>
          <cell r="L16">
            <v>7.0666666666666664</v>
          </cell>
          <cell r="M16">
            <v>1.35</v>
          </cell>
          <cell r="N16">
            <v>2.9</v>
          </cell>
          <cell r="O16">
            <v>56</v>
          </cell>
          <cell r="P16">
            <v>50</v>
          </cell>
          <cell r="Q16">
            <v>9167.5675675675684</v>
          </cell>
          <cell r="R16">
            <v>1.5</v>
          </cell>
          <cell r="S16">
            <v>3</v>
          </cell>
          <cell r="T16">
            <v>53</v>
          </cell>
          <cell r="U16">
            <v>53</v>
          </cell>
          <cell r="V16">
            <v>9167.5675675675684</v>
          </cell>
          <cell r="W16">
            <v>1</v>
          </cell>
          <cell r="X16">
            <v>2.6</v>
          </cell>
          <cell r="Y16">
            <v>49</v>
          </cell>
          <cell r="Z16">
            <v>53</v>
          </cell>
          <cell r="AA16">
            <v>8821.6216216216217</v>
          </cell>
          <cell r="AB16">
            <v>1.2833333333333334</v>
          </cell>
          <cell r="AC16">
            <v>2.8333333333333335</v>
          </cell>
          <cell r="AD16">
            <v>52.666666666666664</v>
          </cell>
          <cell r="AE16">
            <v>52</v>
          </cell>
          <cell r="AF16">
            <v>9052.252252252254</v>
          </cell>
          <cell r="AG16">
            <v>0</v>
          </cell>
          <cell r="AI16">
            <v>808.73171296296312</v>
          </cell>
          <cell r="AJ16">
            <v>0.85329283034722236</v>
          </cell>
          <cell r="AK16">
            <v>7.7242219453413448</v>
          </cell>
          <cell r="AL16">
            <v>64.651737682507047</v>
          </cell>
          <cell r="AM16">
            <v>7.7242219453413448</v>
          </cell>
          <cell r="AN16">
            <v>64.651737682507047</v>
          </cell>
          <cell r="AQ16">
            <v>83.699999999999989</v>
          </cell>
          <cell r="AR16">
            <v>10</v>
          </cell>
          <cell r="AU16" t="str">
            <v>B</v>
          </cell>
        </row>
        <row r="17">
          <cell r="D17">
            <v>640</v>
          </cell>
          <cell r="E17" t="str">
            <v>อ้อยตอ 2</v>
          </cell>
          <cell r="F17" t="str">
            <v>อ้อยตอ</v>
          </cell>
          <cell r="G17">
            <v>20.11</v>
          </cell>
          <cell r="H17">
            <v>242906</v>
          </cell>
          <cell r="I17" t="str">
            <v>KK-3</v>
          </cell>
          <cell r="J17" t="str">
            <v>เหนียว</v>
          </cell>
          <cell r="K17">
            <v>1.85</v>
          </cell>
          <cell r="L17">
            <v>7.1333333333333337</v>
          </cell>
          <cell r="M17">
            <v>1.55</v>
          </cell>
          <cell r="N17">
            <v>3</v>
          </cell>
          <cell r="O17">
            <v>68</v>
          </cell>
          <cell r="P17">
            <v>54</v>
          </cell>
          <cell r="Q17">
            <v>10551.351351351352</v>
          </cell>
          <cell r="R17">
            <v>1.45</v>
          </cell>
          <cell r="S17">
            <v>2.5</v>
          </cell>
          <cell r="T17">
            <v>63</v>
          </cell>
          <cell r="U17">
            <v>47</v>
          </cell>
          <cell r="V17">
            <v>9513.5135135135133</v>
          </cell>
          <cell r="W17">
            <v>1.6</v>
          </cell>
          <cell r="X17">
            <v>3.1</v>
          </cell>
          <cell r="Y17">
            <v>67</v>
          </cell>
          <cell r="Z17">
            <v>52</v>
          </cell>
          <cell r="AA17">
            <v>10291.891891891892</v>
          </cell>
          <cell r="AB17">
            <v>1.5333333333333332</v>
          </cell>
          <cell r="AC17">
            <v>2.8666666666666667</v>
          </cell>
          <cell r="AD17">
            <v>66</v>
          </cell>
          <cell r="AE17">
            <v>51</v>
          </cell>
          <cell r="AF17">
            <v>10118.91891891892</v>
          </cell>
          <cell r="AG17">
            <v>0</v>
          </cell>
          <cell r="AI17">
            <v>989.14651851851841</v>
          </cell>
          <cell r="AJ17">
            <v>1.0906329513185185</v>
          </cell>
          <cell r="AK17">
            <v>11.036026404693333</v>
          </cell>
          <cell r="AL17">
            <v>221.93449099838293</v>
          </cell>
          <cell r="AM17">
            <v>11.036026404693333</v>
          </cell>
          <cell r="AN17">
            <v>221.93449099838293</v>
          </cell>
          <cell r="AQ17">
            <v>201.1</v>
          </cell>
          <cell r="AR17">
            <v>10</v>
          </cell>
          <cell r="AU17" t="str">
            <v>B</v>
          </cell>
        </row>
        <row r="18">
          <cell r="D18">
            <v>701</v>
          </cell>
          <cell r="E18" t="str">
            <v>อ้อยตอ 2</v>
          </cell>
          <cell r="F18" t="str">
            <v>อ้อยตอ</v>
          </cell>
          <cell r="G18">
            <v>33.700000000000003</v>
          </cell>
          <cell r="H18">
            <v>242878</v>
          </cell>
          <cell r="I18" t="str">
            <v>KK-3</v>
          </cell>
          <cell r="J18" t="str">
            <v>เหนียว</v>
          </cell>
          <cell r="K18">
            <v>1.65</v>
          </cell>
          <cell r="L18">
            <v>8.0666666666666664</v>
          </cell>
          <cell r="M18">
            <v>1.8</v>
          </cell>
          <cell r="N18">
            <v>3</v>
          </cell>
          <cell r="O18">
            <v>48</v>
          </cell>
          <cell r="P18">
            <v>52</v>
          </cell>
          <cell r="Q18">
            <v>9696.9696969696961</v>
          </cell>
          <cell r="R18">
            <v>1.35</v>
          </cell>
          <cell r="S18">
            <v>3.3</v>
          </cell>
          <cell r="T18">
            <v>53</v>
          </cell>
          <cell r="U18">
            <v>56</v>
          </cell>
          <cell r="V18">
            <v>10569.69696969697</v>
          </cell>
          <cell r="W18">
            <v>1.7</v>
          </cell>
          <cell r="X18">
            <v>3.1</v>
          </cell>
          <cell r="Y18">
            <v>62</v>
          </cell>
          <cell r="Z18">
            <v>55</v>
          </cell>
          <cell r="AA18">
            <v>11345.454545454546</v>
          </cell>
          <cell r="AB18">
            <v>1.6166666666666669</v>
          </cell>
          <cell r="AC18">
            <v>3.1333333333333333</v>
          </cell>
          <cell r="AD18">
            <v>54.333333333333336</v>
          </cell>
          <cell r="AE18">
            <v>54.333333333333336</v>
          </cell>
          <cell r="AF18">
            <v>10537.373737373737</v>
          </cell>
          <cell r="AG18">
            <v>0</v>
          </cell>
          <cell r="AI18">
            <v>1245.957814814815</v>
          </cell>
          <cell r="AJ18">
            <v>1.3146100904111113</v>
          </cell>
          <cell r="AK18">
            <v>13.852537841584558</v>
          </cell>
          <cell r="AL18">
            <v>466.83052526139966</v>
          </cell>
          <cell r="AM18">
            <v>13.852537841584558</v>
          </cell>
          <cell r="AN18">
            <v>466.83052526139966</v>
          </cell>
          <cell r="AQ18">
            <v>337</v>
          </cell>
          <cell r="AR18">
            <v>10</v>
          </cell>
          <cell r="AU18" t="str">
            <v>B</v>
          </cell>
        </row>
        <row r="19">
          <cell r="D19">
            <v>702</v>
          </cell>
          <cell r="E19" t="str">
            <v>อ้อยตอ 2</v>
          </cell>
          <cell r="F19" t="str">
            <v>อ้อยตอ</v>
          </cell>
          <cell r="G19">
            <v>36.86</v>
          </cell>
          <cell r="H19">
            <v>242880</v>
          </cell>
          <cell r="I19" t="str">
            <v>KK-3</v>
          </cell>
          <cell r="J19" t="str">
            <v>เหนียว</v>
          </cell>
          <cell r="K19">
            <v>1.65</v>
          </cell>
          <cell r="L19">
            <v>8</v>
          </cell>
          <cell r="M19">
            <v>1.65</v>
          </cell>
          <cell r="N19">
            <v>2.5</v>
          </cell>
          <cell r="O19">
            <v>49</v>
          </cell>
          <cell r="P19">
            <v>53</v>
          </cell>
          <cell r="Q19">
            <v>9890.9090909090901</v>
          </cell>
          <cell r="R19">
            <v>1.45</v>
          </cell>
          <cell r="S19">
            <v>2.5</v>
          </cell>
          <cell r="T19">
            <v>65</v>
          </cell>
          <cell r="U19">
            <v>64</v>
          </cell>
          <cell r="V19">
            <v>12509.09090909091</v>
          </cell>
          <cell r="W19">
            <v>1.3</v>
          </cell>
          <cell r="X19">
            <v>2.8</v>
          </cell>
          <cell r="Y19">
            <v>56</v>
          </cell>
          <cell r="Z19">
            <v>58</v>
          </cell>
          <cell r="AA19">
            <v>11054.545454545454</v>
          </cell>
          <cell r="AB19">
            <v>1.4666666666666666</v>
          </cell>
          <cell r="AC19">
            <v>2.6</v>
          </cell>
          <cell r="AD19">
            <v>56.666666666666664</v>
          </cell>
          <cell r="AE19">
            <v>58.333333333333336</v>
          </cell>
          <cell r="AF19">
            <v>11151.515151515152</v>
          </cell>
          <cell r="AG19">
            <v>0</v>
          </cell>
          <cell r="AI19">
            <v>778.30133333333333</v>
          </cell>
          <cell r="AJ19">
            <v>0.82118573679999995</v>
          </cell>
          <cell r="AK19">
            <v>9.1574651861333329</v>
          </cell>
          <cell r="AL19">
            <v>337.54416676087465</v>
          </cell>
          <cell r="AM19">
            <v>9.1574651861333329</v>
          </cell>
          <cell r="AN19">
            <v>337.54416676087465</v>
          </cell>
          <cell r="AQ19">
            <v>479.18</v>
          </cell>
          <cell r="AR19">
            <v>13</v>
          </cell>
          <cell r="AU19" t="str">
            <v>A</v>
          </cell>
        </row>
        <row r="20">
          <cell r="D20">
            <v>711</v>
          </cell>
          <cell r="E20" t="str">
            <v>อ้อยน้ำราด</v>
          </cell>
          <cell r="F20" t="str">
            <v>อ้อยปลูก</v>
          </cell>
          <cell r="G20">
            <v>68.260000000000005</v>
          </cell>
          <cell r="H20">
            <v>242914</v>
          </cell>
          <cell r="I20" t="str">
            <v>KK-3</v>
          </cell>
          <cell r="J20" t="str">
            <v>เหนียว</v>
          </cell>
          <cell r="K20">
            <v>1.85</v>
          </cell>
          <cell r="L20">
            <v>6.8666666666666663</v>
          </cell>
          <cell r="M20">
            <v>1.35</v>
          </cell>
          <cell r="N20">
            <v>2.5</v>
          </cell>
          <cell r="O20">
            <v>41</v>
          </cell>
          <cell r="P20">
            <v>65</v>
          </cell>
          <cell r="Q20">
            <v>9167.5675675675684</v>
          </cell>
          <cell r="R20">
            <v>1.5</v>
          </cell>
          <cell r="S20">
            <v>2.6</v>
          </cell>
          <cell r="T20">
            <v>45</v>
          </cell>
          <cell r="U20">
            <v>65</v>
          </cell>
          <cell r="V20">
            <v>9513.5135135135133</v>
          </cell>
          <cell r="W20">
            <v>1.3</v>
          </cell>
          <cell r="X20">
            <v>3.1</v>
          </cell>
          <cell r="Y20">
            <v>66</v>
          </cell>
          <cell r="Z20">
            <v>72</v>
          </cell>
          <cell r="AA20">
            <v>11935.135135135135</v>
          </cell>
          <cell r="AB20">
            <v>1.3833333333333335</v>
          </cell>
          <cell r="AC20">
            <v>2.7333333333333329</v>
          </cell>
          <cell r="AD20">
            <v>50.666666666666664</v>
          </cell>
          <cell r="AE20">
            <v>67.333333333333329</v>
          </cell>
          <cell r="AF20">
            <v>10205.405405405405</v>
          </cell>
          <cell r="AG20">
            <v>0</v>
          </cell>
          <cell r="AI20">
            <v>811.30040740740731</v>
          </cell>
          <cell r="AJ20">
            <v>0.85600305985555547</v>
          </cell>
          <cell r="AK20">
            <v>8.7358582540934524</v>
          </cell>
          <cell r="AL20">
            <v>596.30968442441906</v>
          </cell>
          <cell r="AM20">
            <v>8.7358582540934524</v>
          </cell>
          <cell r="AN20">
            <v>596.30968442441906</v>
          </cell>
          <cell r="AQ20">
            <v>819.12000000000012</v>
          </cell>
          <cell r="AR20">
            <v>12</v>
          </cell>
          <cell r="AU20" t="str">
            <v>C</v>
          </cell>
        </row>
        <row r="21">
          <cell r="D21">
            <v>714</v>
          </cell>
          <cell r="E21" t="str">
            <v>อ้อยน้ำราด</v>
          </cell>
          <cell r="F21" t="str">
            <v>อ้อยปลูก</v>
          </cell>
          <cell r="G21">
            <v>12.42</v>
          </cell>
          <cell r="H21">
            <v>242897</v>
          </cell>
          <cell r="I21" t="str">
            <v>KK-3</v>
          </cell>
          <cell r="J21" t="str">
            <v>เหนียว</v>
          </cell>
          <cell r="K21">
            <v>1.85</v>
          </cell>
          <cell r="L21">
            <v>7.4333333333333336</v>
          </cell>
          <cell r="M21">
            <v>1.3</v>
          </cell>
          <cell r="N21">
            <v>2.2999999999999998</v>
          </cell>
          <cell r="O21">
            <v>54</v>
          </cell>
          <cell r="P21">
            <v>51</v>
          </cell>
          <cell r="Q21">
            <v>9081.0810810810817</v>
          </cell>
          <cell r="R21">
            <v>1.6</v>
          </cell>
          <cell r="S21">
            <v>2.7</v>
          </cell>
          <cell r="T21">
            <v>58</v>
          </cell>
          <cell r="U21">
            <v>59</v>
          </cell>
          <cell r="V21">
            <v>10118.918918918918</v>
          </cell>
          <cell r="W21">
            <v>1.25</v>
          </cell>
          <cell r="X21">
            <v>2.7</v>
          </cell>
          <cell r="Y21">
            <v>53</v>
          </cell>
          <cell r="Z21">
            <v>55</v>
          </cell>
          <cell r="AA21">
            <v>9340.54054054054</v>
          </cell>
          <cell r="AB21">
            <v>1.3833333333333335</v>
          </cell>
          <cell r="AC21">
            <v>2.5666666666666669</v>
          </cell>
          <cell r="AD21">
            <v>55</v>
          </cell>
          <cell r="AE21">
            <v>55</v>
          </cell>
          <cell r="AF21">
            <v>9513.5135135135133</v>
          </cell>
          <cell r="AG21">
            <v>0</v>
          </cell>
          <cell r="AI21">
            <v>715.37776851851879</v>
          </cell>
          <cell r="AJ21">
            <v>0.75479508356388902</v>
          </cell>
          <cell r="AK21">
            <v>7.1807532274186192</v>
          </cell>
          <cell r="AL21">
            <v>89.184955084539254</v>
          </cell>
          <cell r="AM21">
            <v>7.1807532274186192</v>
          </cell>
          <cell r="AN21">
            <v>89.184955084539254</v>
          </cell>
          <cell r="AQ21">
            <v>173.88</v>
          </cell>
          <cell r="AR21">
            <v>14</v>
          </cell>
          <cell r="AU21" t="str">
            <v>B</v>
          </cell>
        </row>
        <row r="22">
          <cell r="D22">
            <v>715</v>
          </cell>
          <cell r="E22" t="str">
            <v>อ้อยน้ำราด</v>
          </cell>
          <cell r="F22" t="str">
            <v>อ้อยปลูก</v>
          </cell>
          <cell r="G22">
            <v>59.33</v>
          </cell>
          <cell r="H22">
            <v>242907</v>
          </cell>
          <cell r="I22" t="str">
            <v>KK-3</v>
          </cell>
          <cell r="J22" t="str">
            <v>เหนียว</v>
          </cell>
          <cell r="K22">
            <v>1.85</v>
          </cell>
          <cell r="L22">
            <v>7.1</v>
          </cell>
          <cell r="M22">
            <v>1.4</v>
          </cell>
          <cell r="N22">
            <v>2.8</v>
          </cell>
          <cell r="O22">
            <v>51</v>
          </cell>
          <cell r="P22">
            <v>49</v>
          </cell>
          <cell r="Q22">
            <v>8648.6486486486483</v>
          </cell>
          <cell r="R22">
            <v>1.2</v>
          </cell>
          <cell r="S22">
            <v>2.5</v>
          </cell>
          <cell r="T22">
            <v>37</v>
          </cell>
          <cell r="U22">
            <v>41</v>
          </cell>
          <cell r="V22">
            <v>6745.9459459459458</v>
          </cell>
          <cell r="W22">
            <v>1.65</v>
          </cell>
          <cell r="X22">
            <v>2.5</v>
          </cell>
          <cell r="Y22">
            <v>53</v>
          </cell>
          <cell r="Z22">
            <v>52</v>
          </cell>
          <cell r="AA22">
            <v>9081.0810810810817</v>
          </cell>
          <cell r="AB22">
            <v>1.4166666666666667</v>
          </cell>
          <cell r="AC22">
            <v>2.6</v>
          </cell>
          <cell r="AD22">
            <v>47</v>
          </cell>
          <cell r="AE22">
            <v>47.333333333333336</v>
          </cell>
          <cell r="AF22">
            <v>8158.5585585585577</v>
          </cell>
          <cell r="AG22">
            <v>0</v>
          </cell>
          <cell r="AI22">
            <v>751.76833333333354</v>
          </cell>
          <cell r="AJ22">
            <v>0.82889976433333357</v>
          </cell>
          <cell r="AK22">
            <v>6.7626272664888898</v>
          </cell>
          <cell r="AL22">
            <v>401.22667572078581</v>
          </cell>
          <cell r="AM22">
            <v>6.7626272664888898</v>
          </cell>
          <cell r="AN22">
            <v>401.22667572078581</v>
          </cell>
          <cell r="AQ22">
            <v>830.62</v>
          </cell>
          <cell r="AR22">
            <v>14</v>
          </cell>
          <cell r="AU22" t="str">
            <v>B</v>
          </cell>
        </row>
        <row r="23">
          <cell r="D23">
            <v>718</v>
          </cell>
          <cell r="E23" t="str">
            <v>อ้อยตอ 1</v>
          </cell>
          <cell r="F23" t="str">
            <v>อ้อยตอ</v>
          </cell>
          <cell r="G23">
            <v>11.98</v>
          </cell>
          <cell r="H23">
            <v>242902</v>
          </cell>
          <cell r="I23" t="str">
            <v>KK-3</v>
          </cell>
          <cell r="J23" t="str">
            <v>เหนียว</v>
          </cell>
          <cell r="K23">
            <v>1.65</v>
          </cell>
          <cell r="L23">
            <v>7.2666666666666666</v>
          </cell>
          <cell r="M23">
            <v>1.3</v>
          </cell>
          <cell r="N23">
            <v>3</v>
          </cell>
          <cell r="O23">
            <v>45</v>
          </cell>
          <cell r="P23">
            <v>35</v>
          </cell>
          <cell r="Q23">
            <v>7757.575757575758</v>
          </cell>
          <cell r="R23">
            <v>1.4</v>
          </cell>
          <cell r="S23">
            <v>2.9</v>
          </cell>
          <cell r="T23">
            <v>36</v>
          </cell>
          <cell r="U23">
            <v>52</v>
          </cell>
          <cell r="V23">
            <v>8533.3333333333339</v>
          </cell>
          <cell r="W23">
            <v>1.45</v>
          </cell>
          <cell r="X23">
            <v>3.5</v>
          </cell>
          <cell r="Y23">
            <v>42</v>
          </cell>
          <cell r="Z23">
            <v>46</v>
          </cell>
          <cell r="AA23">
            <v>8533.3333333333339</v>
          </cell>
          <cell r="AB23">
            <v>1.3833333333333335</v>
          </cell>
          <cell r="AC23">
            <v>3.1333333333333333</v>
          </cell>
          <cell r="AD23">
            <v>41</v>
          </cell>
          <cell r="AE23">
            <v>44.333333333333336</v>
          </cell>
          <cell r="AF23">
            <v>8274.7474747474753</v>
          </cell>
          <cell r="AG23">
            <v>0</v>
          </cell>
          <cell r="AI23">
            <v>1066.128851851852</v>
          </cell>
          <cell r="AJ23">
            <v>1.1248725515888889</v>
          </cell>
          <cell r="AK23">
            <v>9.308036305672907</v>
          </cell>
          <cell r="AL23">
            <v>111.51027494196143</v>
          </cell>
          <cell r="AM23">
            <v>9.308036305672907</v>
          </cell>
          <cell r="AN23">
            <v>111.51027494196143</v>
          </cell>
          <cell r="AQ23">
            <v>119.80000000000001</v>
          </cell>
          <cell r="AR23">
            <v>10</v>
          </cell>
          <cell r="AU23" t="str">
            <v>B</v>
          </cell>
        </row>
        <row r="24">
          <cell r="D24">
            <v>719</v>
          </cell>
          <cell r="E24" t="str">
            <v>อ้อยตอ 1</v>
          </cell>
          <cell r="F24" t="str">
            <v>อ้อยตอ</v>
          </cell>
          <cell r="G24">
            <v>16.82</v>
          </cell>
          <cell r="H24">
            <v>242910</v>
          </cell>
          <cell r="I24" t="str">
            <v>KK-3</v>
          </cell>
          <cell r="J24" t="str">
            <v>เหนียว</v>
          </cell>
          <cell r="K24">
            <v>1.65</v>
          </cell>
          <cell r="L24">
            <v>7</v>
          </cell>
          <cell r="M24">
            <v>1.1499999999999999</v>
          </cell>
          <cell r="N24">
            <v>2.5</v>
          </cell>
          <cell r="O24">
            <v>42</v>
          </cell>
          <cell r="P24">
            <v>42</v>
          </cell>
          <cell r="Q24">
            <v>8145.454545454545</v>
          </cell>
          <cell r="R24">
            <v>1.05</v>
          </cell>
          <cell r="S24">
            <v>2.4</v>
          </cell>
          <cell r="T24">
            <v>37</v>
          </cell>
          <cell r="U24">
            <v>47</v>
          </cell>
          <cell r="V24">
            <v>8145.454545454545</v>
          </cell>
          <cell r="W24">
            <v>1</v>
          </cell>
          <cell r="X24">
            <v>2.5</v>
          </cell>
          <cell r="Y24">
            <v>34</v>
          </cell>
          <cell r="Z24">
            <v>43</v>
          </cell>
          <cell r="AA24">
            <v>7466.666666666667</v>
          </cell>
          <cell r="AB24">
            <v>1.0666666666666667</v>
          </cell>
          <cell r="AC24">
            <v>2.4666666666666668</v>
          </cell>
          <cell r="AD24">
            <v>37.666666666666664</v>
          </cell>
          <cell r="AE24">
            <v>44</v>
          </cell>
          <cell r="AF24">
            <v>7919.1919191919187</v>
          </cell>
          <cell r="AG24">
            <v>0</v>
          </cell>
          <cell r="AI24">
            <v>509.4708148148149</v>
          </cell>
          <cell r="AJ24">
            <v>0.53754265671111112</v>
          </cell>
          <cell r="AK24">
            <v>4.2569034632475873</v>
          </cell>
          <cell r="AL24">
            <v>71.601116251824422</v>
          </cell>
          <cell r="AM24">
            <v>4.2569034632475873</v>
          </cell>
          <cell r="AN24">
            <v>71.601116251824422</v>
          </cell>
          <cell r="AQ24">
            <v>168.2</v>
          </cell>
          <cell r="AR24">
            <v>10</v>
          </cell>
          <cell r="AU24" t="str">
            <v>B</v>
          </cell>
        </row>
        <row r="25">
          <cell r="D25">
            <v>720</v>
          </cell>
          <cell r="E25" t="str">
            <v>อ้อยตอ 1</v>
          </cell>
          <cell r="F25" t="str">
            <v>อ้อยตอ</v>
          </cell>
          <cell r="G25">
            <v>10.23</v>
          </cell>
          <cell r="H25">
            <v>242910</v>
          </cell>
          <cell r="I25" t="str">
            <v>KK-3/PK-2</v>
          </cell>
          <cell r="J25" t="str">
            <v>เหนียว</v>
          </cell>
          <cell r="K25">
            <v>1.65</v>
          </cell>
          <cell r="L25">
            <v>7</v>
          </cell>
          <cell r="M25">
            <v>1.3</v>
          </cell>
          <cell r="N25">
            <v>3.4</v>
          </cell>
          <cell r="O25">
            <v>53</v>
          </cell>
          <cell r="P25">
            <v>60</v>
          </cell>
          <cell r="Q25">
            <v>10957.575757575758</v>
          </cell>
          <cell r="R25">
            <v>1.25</v>
          </cell>
          <cell r="S25">
            <v>2.7</v>
          </cell>
          <cell r="T25">
            <v>38</v>
          </cell>
          <cell r="U25">
            <v>54</v>
          </cell>
          <cell r="V25">
            <v>8921.2121212121219</v>
          </cell>
          <cell r="W25">
            <v>1</v>
          </cell>
          <cell r="X25">
            <v>2.5</v>
          </cell>
          <cell r="Y25">
            <v>57</v>
          </cell>
          <cell r="Z25">
            <v>56</v>
          </cell>
          <cell r="AA25">
            <v>10957.575757575758</v>
          </cell>
          <cell r="AB25">
            <v>1.1833333333333333</v>
          </cell>
          <cell r="AC25">
            <v>2.8666666666666667</v>
          </cell>
          <cell r="AD25">
            <v>49.333333333333336</v>
          </cell>
          <cell r="AE25">
            <v>56.666666666666664</v>
          </cell>
          <cell r="AF25">
            <v>10278.78787878788</v>
          </cell>
          <cell r="AG25">
            <v>0</v>
          </cell>
          <cell r="AI25">
            <v>763.36307407407412</v>
          </cell>
          <cell r="AJ25">
            <v>0.80542437945555556</v>
          </cell>
          <cell r="AK25">
            <v>8.2787863488280138</v>
          </cell>
          <cell r="AL25">
            <v>84.691984348510587</v>
          </cell>
          <cell r="AM25">
            <v>8.2787863488280138</v>
          </cell>
          <cell r="AN25">
            <v>84.691984348510587</v>
          </cell>
          <cell r="AQ25">
            <v>102.30000000000001</v>
          </cell>
          <cell r="AR25">
            <v>10</v>
          </cell>
          <cell r="AU25" t="str">
            <v>B</v>
          </cell>
        </row>
        <row r="26">
          <cell r="D26">
            <v>721</v>
          </cell>
          <cell r="E26" t="str">
            <v>อ้อยน้ำราด</v>
          </cell>
          <cell r="F26" t="str">
            <v>อ้อยปลูก</v>
          </cell>
          <cell r="G26">
            <v>5.36</v>
          </cell>
          <cell r="H26">
            <v>242910</v>
          </cell>
          <cell r="I26" t="str">
            <v>KK-3</v>
          </cell>
          <cell r="J26" t="str">
            <v>เหนียว</v>
          </cell>
          <cell r="K26">
            <v>1.85</v>
          </cell>
          <cell r="L26">
            <v>7</v>
          </cell>
          <cell r="M26">
            <v>1</v>
          </cell>
          <cell r="N26">
            <v>2.5</v>
          </cell>
          <cell r="O26">
            <v>59</v>
          </cell>
          <cell r="P26">
            <v>53</v>
          </cell>
          <cell r="Q26">
            <v>9686.4864864864867</v>
          </cell>
          <cell r="R26">
            <v>1.4</v>
          </cell>
          <cell r="S26">
            <v>3.1</v>
          </cell>
          <cell r="T26">
            <v>62</v>
          </cell>
          <cell r="U26">
            <v>51</v>
          </cell>
          <cell r="V26">
            <v>9772.9729729729734</v>
          </cell>
          <cell r="W26">
            <v>1.25</v>
          </cell>
          <cell r="X26">
            <v>2.8</v>
          </cell>
          <cell r="Y26">
            <v>66</v>
          </cell>
          <cell r="Z26">
            <v>60</v>
          </cell>
          <cell r="AA26">
            <v>10897.297297297297</v>
          </cell>
          <cell r="AB26">
            <v>1.2166666666666666</v>
          </cell>
          <cell r="AC26">
            <v>2.7999999999999994</v>
          </cell>
          <cell r="AD26">
            <v>62.333333333333336</v>
          </cell>
          <cell r="AE26">
            <v>54.666666666666664</v>
          </cell>
          <cell r="AF26">
            <v>10118.918918918918</v>
          </cell>
          <cell r="AG26">
            <v>0</v>
          </cell>
          <cell r="AI26">
            <v>748.78533333333291</v>
          </cell>
          <cell r="AJ26">
            <v>0.79004340519999949</v>
          </cell>
          <cell r="AK26">
            <v>7.9943851596453994</v>
          </cell>
          <cell r="AL26">
            <v>42.849904455699345</v>
          </cell>
          <cell r="AM26">
            <v>7.9943851596453994</v>
          </cell>
          <cell r="AN26">
            <v>42.849904455699345</v>
          </cell>
          <cell r="AQ26">
            <v>75.040000000000006</v>
          </cell>
          <cell r="AR26">
            <v>14</v>
          </cell>
          <cell r="AU26" t="str">
            <v>B</v>
          </cell>
        </row>
        <row r="27">
          <cell r="D27">
            <v>725</v>
          </cell>
          <cell r="E27" t="str">
            <v>อ้อยตอ 1</v>
          </cell>
          <cell r="F27" t="str">
            <v>อ้อยตอ</v>
          </cell>
          <cell r="G27">
            <v>20.75</v>
          </cell>
          <cell r="H27">
            <v>242946</v>
          </cell>
          <cell r="I27" t="str">
            <v>CSB 2012-07</v>
          </cell>
          <cell r="J27" t="str">
            <v>เหนียว</v>
          </cell>
          <cell r="K27">
            <v>1.85</v>
          </cell>
          <cell r="L27">
            <v>5.8</v>
          </cell>
          <cell r="M27">
            <v>0.95</v>
          </cell>
          <cell r="N27">
            <v>2.8</v>
          </cell>
          <cell r="O27">
            <v>58</v>
          </cell>
          <cell r="P27">
            <v>68</v>
          </cell>
          <cell r="Q27">
            <v>10897.297297297297</v>
          </cell>
          <cell r="R27">
            <v>1.2</v>
          </cell>
          <cell r="S27">
            <v>3</v>
          </cell>
          <cell r="T27">
            <v>60</v>
          </cell>
          <cell r="U27">
            <v>58</v>
          </cell>
          <cell r="V27">
            <v>10205.405405405405</v>
          </cell>
          <cell r="W27">
            <v>1.35</v>
          </cell>
          <cell r="X27">
            <v>2.6</v>
          </cell>
          <cell r="Y27">
            <v>62</v>
          </cell>
          <cell r="Z27">
            <v>73</v>
          </cell>
          <cell r="AA27">
            <v>11675.675675675675</v>
          </cell>
          <cell r="AB27">
            <v>1.1666666666666667</v>
          </cell>
          <cell r="AC27">
            <v>2.8000000000000003</v>
          </cell>
          <cell r="AD27">
            <v>60</v>
          </cell>
          <cell r="AE27">
            <v>66.333333333333329</v>
          </cell>
          <cell r="AF27">
            <v>10926.126126126124</v>
          </cell>
          <cell r="AG27">
            <v>24.096385542168676</v>
          </cell>
          <cell r="AH27">
            <v>5</v>
          </cell>
          <cell r="AI27">
            <v>718.01333333333355</v>
          </cell>
          <cell r="AJ27">
            <v>0.7575758680000001</v>
          </cell>
          <cell r="AK27">
            <v>8.277369483877477</v>
          </cell>
          <cell r="AL27">
            <v>171.75541679045764</v>
          </cell>
          <cell r="AM27">
            <v>6.2828226202925421</v>
          </cell>
          <cell r="AN27">
            <v>130.36856937107024</v>
          </cell>
          <cell r="AQ27">
            <v>186.75</v>
          </cell>
          <cell r="AR27">
            <v>9</v>
          </cell>
          <cell r="AU27" t="str">
            <v>C</v>
          </cell>
        </row>
        <row r="28">
          <cell r="D28">
            <v>726</v>
          </cell>
          <cell r="E28" t="str">
            <v>อ้อยตอ 2</v>
          </cell>
          <cell r="F28" t="str">
            <v>อ้อยตอ</v>
          </cell>
          <cell r="G28">
            <v>13.86</v>
          </cell>
          <cell r="H28">
            <v>242901</v>
          </cell>
          <cell r="I28" t="str">
            <v>CSB 2012-07</v>
          </cell>
          <cell r="J28" t="str">
            <v>เหนียว</v>
          </cell>
          <cell r="K28">
            <v>1.85</v>
          </cell>
          <cell r="L28">
            <v>7.3</v>
          </cell>
          <cell r="M28">
            <v>1.3</v>
          </cell>
          <cell r="N28">
            <v>3</v>
          </cell>
          <cell r="O28">
            <v>48</v>
          </cell>
          <cell r="P28">
            <v>53</v>
          </cell>
          <cell r="Q28">
            <v>8735.135135135135</v>
          </cell>
          <cell r="R28">
            <v>1.25</v>
          </cell>
          <cell r="S28">
            <v>2.9</v>
          </cell>
          <cell r="T28">
            <v>47</v>
          </cell>
          <cell r="U28">
            <v>44</v>
          </cell>
          <cell r="V28">
            <v>7870.27027027027</v>
          </cell>
          <cell r="W28">
            <v>1.5</v>
          </cell>
          <cell r="X28">
            <v>3.1</v>
          </cell>
          <cell r="Y28">
            <v>52</v>
          </cell>
          <cell r="Z28">
            <v>49</v>
          </cell>
          <cell r="AA28">
            <v>8735.135135135135</v>
          </cell>
          <cell r="AB28">
            <v>1.3499999999999999</v>
          </cell>
          <cell r="AC28">
            <v>3</v>
          </cell>
          <cell r="AD28">
            <v>49</v>
          </cell>
          <cell r="AE28">
            <v>48.666666666666664</v>
          </cell>
          <cell r="AF28">
            <v>8446.8468468468473</v>
          </cell>
          <cell r="AG28">
            <v>0</v>
          </cell>
          <cell r="AI28">
            <v>953.77500000000009</v>
          </cell>
          <cell r="AJ28">
            <v>1.0063280025000001</v>
          </cell>
          <cell r="AK28">
            <v>8.5002985148108134</v>
          </cell>
          <cell r="AL28">
            <v>117.81413741527787</v>
          </cell>
          <cell r="AM28">
            <v>8.5002985148108134</v>
          </cell>
          <cell r="AN28">
            <v>117.81413741527787</v>
          </cell>
          <cell r="AQ28">
            <v>180.18</v>
          </cell>
          <cell r="AR28">
            <v>13</v>
          </cell>
          <cell r="AU28" t="str">
            <v>A</v>
          </cell>
        </row>
        <row r="29">
          <cell r="D29">
            <v>731</v>
          </cell>
          <cell r="E29" t="str">
            <v>อ้อยตอ 2</v>
          </cell>
          <cell r="F29" t="str">
            <v>อ้อยตอ</v>
          </cell>
          <cell r="G29">
            <v>11.12</v>
          </cell>
          <cell r="H29">
            <v>242902</v>
          </cell>
          <cell r="I29" t="str">
            <v>KK-3</v>
          </cell>
          <cell r="J29" t="str">
            <v>เหนียว</v>
          </cell>
          <cell r="K29">
            <v>1.85</v>
          </cell>
          <cell r="L29">
            <v>7.2666666666666666</v>
          </cell>
          <cell r="M29">
            <v>1.65</v>
          </cell>
          <cell r="N29">
            <v>2.7</v>
          </cell>
          <cell r="O29">
            <v>58</v>
          </cell>
          <cell r="P29">
            <v>74</v>
          </cell>
          <cell r="Q29">
            <v>11416.216216216217</v>
          </cell>
          <cell r="R29">
            <v>1.7</v>
          </cell>
          <cell r="S29">
            <v>2.9</v>
          </cell>
          <cell r="T29">
            <v>63</v>
          </cell>
          <cell r="U29">
            <v>86</v>
          </cell>
          <cell r="V29">
            <v>12886.486486486487</v>
          </cell>
          <cell r="W29">
            <v>1.45</v>
          </cell>
          <cell r="X29">
            <v>2.6</v>
          </cell>
          <cell r="Y29">
            <v>59</v>
          </cell>
          <cell r="Z29">
            <v>65</v>
          </cell>
          <cell r="AA29">
            <v>10724.324324324325</v>
          </cell>
          <cell r="AB29">
            <v>1.5999999999999999</v>
          </cell>
          <cell r="AC29">
            <v>2.7333333333333329</v>
          </cell>
          <cell r="AD29">
            <v>60</v>
          </cell>
          <cell r="AE29">
            <v>75</v>
          </cell>
          <cell r="AF29">
            <v>11675.675675675675</v>
          </cell>
          <cell r="AG29">
            <v>0</v>
          </cell>
          <cell r="AI29">
            <v>938.37155555555546</v>
          </cell>
          <cell r="AJ29">
            <v>0.99007582826666651</v>
          </cell>
          <cell r="AK29">
            <v>11.559804265167564</v>
          </cell>
          <cell r="AL29">
            <v>128.54502342866331</v>
          </cell>
          <cell r="AM29">
            <v>11.559804265167564</v>
          </cell>
          <cell r="AN29">
            <v>128.54502342866331</v>
          </cell>
          <cell r="AQ29">
            <v>122.32</v>
          </cell>
          <cell r="AR29">
            <v>11</v>
          </cell>
          <cell r="AU29" t="str">
            <v>B</v>
          </cell>
        </row>
        <row r="30">
          <cell r="D30">
            <v>732</v>
          </cell>
          <cell r="E30" t="str">
            <v>อ้อยตอ 2</v>
          </cell>
          <cell r="F30" t="str">
            <v>อ้อยตอ</v>
          </cell>
          <cell r="G30">
            <v>24.21</v>
          </cell>
          <cell r="H30">
            <v>242889</v>
          </cell>
          <cell r="I30" t="str">
            <v>KK-3</v>
          </cell>
          <cell r="J30" t="str">
            <v>เหนียว</v>
          </cell>
          <cell r="K30">
            <v>1.85</v>
          </cell>
          <cell r="L30">
            <v>7.7</v>
          </cell>
          <cell r="M30">
            <v>1.2</v>
          </cell>
          <cell r="N30">
            <v>2.5</v>
          </cell>
          <cell r="O30">
            <v>55</v>
          </cell>
          <cell r="P30">
            <v>57</v>
          </cell>
          <cell r="Q30">
            <v>9686.4864864864867</v>
          </cell>
          <cell r="R30">
            <v>1.45</v>
          </cell>
          <cell r="S30">
            <v>2.7</v>
          </cell>
          <cell r="T30">
            <v>67</v>
          </cell>
          <cell r="U30">
            <v>54</v>
          </cell>
          <cell r="V30">
            <v>10464.864864864865</v>
          </cell>
          <cell r="W30">
            <v>1.4</v>
          </cell>
          <cell r="X30">
            <v>2.5</v>
          </cell>
          <cell r="Y30">
            <v>58</v>
          </cell>
          <cell r="Z30">
            <v>62</v>
          </cell>
          <cell r="AA30">
            <v>10378.378378378378</v>
          </cell>
          <cell r="AB30">
            <v>1.3499999999999999</v>
          </cell>
          <cell r="AC30">
            <v>2.5666666666666669</v>
          </cell>
          <cell r="AD30">
            <v>60</v>
          </cell>
          <cell r="AE30">
            <v>57.666666666666664</v>
          </cell>
          <cell r="AF30">
            <v>10176.576576576577</v>
          </cell>
          <cell r="AG30">
            <v>0</v>
          </cell>
          <cell r="AI30">
            <v>698.13975000000016</v>
          </cell>
          <cell r="AJ30">
            <v>0.73660725022500018</v>
          </cell>
          <cell r="AK30">
            <v>7.496140088776218</v>
          </cell>
          <cell r="AL30">
            <v>181.48155154927224</v>
          </cell>
          <cell r="AM30">
            <v>7.496140088776218</v>
          </cell>
          <cell r="AN30">
            <v>181.48155154927224</v>
          </cell>
          <cell r="AQ30">
            <v>242.10000000000002</v>
          </cell>
          <cell r="AR30">
            <v>10</v>
          </cell>
          <cell r="AU30" t="str">
            <v>B</v>
          </cell>
        </row>
        <row r="31">
          <cell r="D31">
            <v>733</v>
          </cell>
          <cell r="E31" t="str">
            <v>อ้อยตอ 2</v>
          </cell>
          <cell r="F31" t="str">
            <v>อ้อยตอ</v>
          </cell>
          <cell r="G31">
            <v>24.15</v>
          </cell>
          <cell r="H31">
            <v>242890</v>
          </cell>
          <cell r="I31" t="str">
            <v>KK-3</v>
          </cell>
          <cell r="J31" t="str">
            <v>เหนียว</v>
          </cell>
          <cell r="K31">
            <v>1.85</v>
          </cell>
          <cell r="L31">
            <v>7.666666666666667</v>
          </cell>
          <cell r="M31">
            <v>1.4</v>
          </cell>
          <cell r="N31">
            <v>2.9</v>
          </cell>
          <cell r="O31">
            <v>64</v>
          </cell>
          <cell r="P31">
            <v>68</v>
          </cell>
          <cell r="Q31">
            <v>11416.216216216217</v>
          </cell>
          <cell r="R31">
            <v>1.2</v>
          </cell>
          <cell r="S31">
            <v>2.7</v>
          </cell>
          <cell r="T31">
            <v>60</v>
          </cell>
          <cell r="U31">
            <v>64</v>
          </cell>
          <cell r="V31">
            <v>10724.324324324325</v>
          </cell>
          <cell r="W31">
            <v>1.1499999999999999</v>
          </cell>
          <cell r="X31">
            <v>3</v>
          </cell>
          <cell r="Y31">
            <v>67</v>
          </cell>
          <cell r="Z31">
            <v>61</v>
          </cell>
          <cell r="AA31">
            <v>11070.27027027027</v>
          </cell>
          <cell r="AB31">
            <v>1.2499999999999998</v>
          </cell>
          <cell r="AC31">
            <v>2.8666666666666667</v>
          </cell>
          <cell r="AD31">
            <v>63.666666666666664</v>
          </cell>
          <cell r="AE31">
            <v>64.333333333333329</v>
          </cell>
          <cell r="AF31">
            <v>11070.270270270272</v>
          </cell>
          <cell r="AG31">
            <v>0</v>
          </cell>
          <cell r="AI31">
            <v>806.3694444444443</v>
          </cell>
          <cell r="AJ31">
            <v>0.85080040083333308</v>
          </cell>
          <cell r="AK31">
            <v>9.4185903832792768</v>
          </cell>
          <cell r="AL31">
            <v>227.45895775619451</v>
          </cell>
          <cell r="AM31">
            <v>9.4185903832792768</v>
          </cell>
          <cell r="AN31">
            <v>227.45895775619451</v>
          </cell>
          <cell r="AQ31">
            <v>241.5</v>
          </cell>
          <cell r="AR31">
            <v>10</v>
          </cell>
          <cell r="AU31" t="str">
            <v>B</v>
          </cell>
        </row>
        <row r="32">
          <cell r="D32">
            <v>734</v>
          </cell>
          <cell r="E32" t="str">
            <v>อ้อยตอ 2</v>
          </cell>
          <cell r="F32" t="str">
            <v>อ้อยตอ</v>
          </cell>
          <cell r="G32">
            <v>25.32</v>
          </cell>
          <cell r="H32">
            <v>242891</v>
          </cell>
          <cell r="I32" t="str">
            <v>KK-3</v>
          </cell>
          <cell r="J32" t="str">
            <v>เหนียว</v>
          </cell>
          <cell r="K32">
            <v>1.85</v>
          </cell>
          <cell r="L32">
            <v>7.6333333333333337</v>
          </cell>
          <cell r="M32">
            <v>1.1000000000000001</v>
          </cell>
          <cell r="N32">
            <v>2.7</v>
          </cell>
          <cell r="O32">
            <v>65</v>
          </cell>
          <cell r="P32">
            <v>63</v>
          </cell>
          <cell r="Q32">
            <v>11070.27027027027</v>
          </cell>
          <cell r="R32">
            <v>1.2</v>
          </cell>
          <cell r="S32">
            <v>3</v>
          </cell>
          <cell r="T32">
            <v>68</v>
          </cell>
          <cell r="U32">
            <v>70</v>
          </cell>
          <cell r="V32">
            <v>11935.135135135135</v>
          </cell>
          <cell r="W32">
            <v>1.45</v>
          </cell>
          <cell r="X32">
            <v>2.9</v>
          </cell>
          <cell r="Y32">
            <v>56</v>
          </cell>
          <cell r="Z32">
            <v>62</v>
          </cell>
          <cell r="AA32">
            <v>10205.405405405405</v>
          </cell>
          <cell r="AB32">
            <v>1.25</v>
          </cell>
          <cell r="AC32">
            <v>2.8666666666666667</v>
          </cell>
          <cell r="AD32">
            <v>63</v>
          </cell>
          <cell r="AE32">
            <v>65</v>
          </cell>
          <cell r="AF32">
            <v>11070.270270270272</v>
          </cell>
          <cell r="AG32">
            <v>0</v>
          </cell>
          <cell r="AI32">
            <v>806.36944444444453</v>
          </cell>
          <cell r="AJ32">
            <v>0.8508004008333333</v>
          </cell>
          <cell r="AK32">
            <v>9.4185903832792803</v>
          </cell>
          <cell r="AL32">
            <v>238.47870850463138</v>
          </cell>
          <cell r="AM32">
            <v>9.4185903832792803</v>
          </cell>
          <cell r="AN32">
            <v>238.47870850463138</v>
          </cell>
          <cell r="AQ32">
            <v>253.2</v>
          </cell>
          <cell r="AR32">
            <v>10</v>
          </cell>
          <cell r="AU32" t="str">
            <v>B</v>
          </cell>
        </row>
        <row r="33">
          <cell r="D33">
            <v>735</v>
          </cell>
          <cell r="E33" t="str">
            <v>อ้อยตอ 2</v>
          </cell>
          <cell r="F33" t="str">
            <v>อ้อยตอ</v>
          </cell>
          <cell r="G33">
            <v>25.18</v>
          </cell>
          <cell r="H33">
            <v>242892</v>
          </cell>
          <cell r="I33" t="str">
            <v>KK-3</v>
          </cell>
          <cell r="J33" t="str">
            <v>เหนียว</v>
          </cell>
          <cell r="K33">
            <v>1.85</v>
          </cell>
          <cell r="L33">
            <v>7.6</v>
          </cell>
          <cell r="M33">
            <v>1.7</v>
          </cell>
          <cell r="N33">
            <v>2.9</v>
          </cell>
          <cell r="O33">
            <v>59</v>
          </cell>
          <cell r="P33">
            <v>64</v>
          </cell>
          <cell r="Q33">
            <v>10637.837837837838</v>
          </cell>
          <cell r="R33">
            <v>1.45</v>
          </cell>
          <cell r="S33">
            <v>2.6</v>
          </cell>
          <cell r="T33">
            <v>60</v>
          </cell>
          <cell r="U33">
            <v>58</v>
          </cell>
          <cell r="V33">
            <v>10205.405405405405</v>
          </cell>
          <cell r="W33">
            <v>1.1000000000000001</v>
          </cell>
          <cell r="X33">
            <v>2.7</v>
          </cell>
          <cell r="Y33">
            <v>56</v>
          </cell>
          <cell r="Z33">
            <v>59</v>
          </cell>
          <cell r="AA33">
            <v>9945.9459459459467</v>
          </cell>
          <cell r="AB33">
            <v>1.4166666666666667</v>
          </cell>
          <cell r="AC33">
            <v>2.7333333333333329</v>
          </cell>
          <cell r="AD33">
            <v>58.333333333333336</v>
          </cell>
          <cell r="AE33">
            <v>60.333333333333336</v>
          </cell>
          <cell r="AF33">
            <v>10263.063063063064</v>
          </cell>
          <cell r="AG33">
            <v>3.9714058776806991</v>
          </cell>
          <cell r="AH33">
            <v>1</v>
          </cell>
          <cell r="AI33">
            <v>830.84981481481475</v>
          </cell>
          <cell r="AJ33">
            <v>0.87662963961111096</v>
          </cell>
          <cell r="AK33">
            <v>8.9969052742790794</v>
          </cell>
          <cell r="AL33">
            <v>226.54207480634722</v>
          </cell>
          <cell r="AM33">
            <v>8.6396016494069947</v>
          </cell>
          <cell r="AN33">
            <v>217.54516953206812</v>
          </cell>
          <cell r="AQ33">
            <v>251.8</v>
          </cell>
          <cell r="AR33">
            <v>10</v>
          </cell>
          <cell r="AU33" t="str">
            <v>B</v>
          </cell>
        </row>
        <row r="34">
          <cell r="D34">
            <v>740</v>
          </cell>
          <cell r="E34" t="str">
            <v>อ้อยน้ำราด</v>
          </cell>
          <cell r="F34" t="str">
            <v>อ้อยปลูก</v>
          </cell>
          <cell r="G34">
            <v>9.44</v>
          </cell>
          <cell r="H34">
            <v>243005</v>
          </cell>
          <cell r="J34" t="str">
            <v>เหนียว</v>
          </cell>
          <cell r="K34">
            <v>1.85</v>
          </cell>
          <cell r="L34">
            <v>3.8333333333333335</v>
          </cell>
          <cell r="Q34">
            <v>0</v>
          </cell>
          <cell r="V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Q34">
            <v>75.52</v>
          </cell>
          <cell r="AR34">
            <v>8</v>
          </cell>
          <cell r="AU34" t="str">
            <v>D</v>
          </cell>
        </row>
        <row r="35">
          <cell r="D35">
            <v>742</v>
          </cell>
          <cell r="E35" t="str">
            <v>อ้อยตุลาคม</v>
          </cell>
          <cell r="F35" t="str">
            <v>อ้อยปลูก</v>
          </cell>
          <cell r="G35">
            <v>28.66</v>
          </cell>
          <cell r="H35">
            <v>242862</v>
          </cell>
          <cell r="I35" t="str">
            <v>PK-3</v>
          </cell>
          <cell r="J35" t="str">
            <v>เหนียว</v>
          </cell>
          <cell r="K35">
            <v>1.85</v>
          </cell>
          <cell r="L35">
            <v>8.6</v>
          </cell>
          <cell r="M35">
            <v>3</v>
          </cell>
          <cell r="N35">
            <v>3.4</v>
          </cell>
          <cell r="O35">
            <v>73</v>
          </cell>
          <cell r="P35">
            <v>73</v>
          </cell>
          <cell r="Q35">
            <v>12627.027027027027</v>
          </cell>
          <cell r="R35">
            <v>2.5</v>
          </cell>
          <cell r="S35">
            <v>3.3</v>
          </cell>
          <cell r="T35">
            <v>67</v>
          </cell>
          <cell r="U35">
            <v>71</v>
          </cell>
          <cell r="V35">
            <v>11935.135135135135</v>
          </cell>
          <cell r="W35">
            <v>1.9</v>
          </cell>
          <cell r="X35">
            <v>3</v>
          </cell>
          <cell r="Y35">
            <v>68</v>
          </cell>
          <cell r="Z35">
            <v>68</v>
          </cell>
          <cell r="AA35">
            <v>11762.162162162162</v>
          </cell>
          <cell r="AB35">
            <v>2.4666666666666668</v>
          </cell>
          <cell r="AC35">
            <v>3.2333333333333329</v>
          </cell>
          <cell r="AD35">
            <v>69.333333333333329</v>
          </cell>
          <cell r="AE35">
            <v>70.666666666666671</v>
          </cell>
          <cell r="AF35">
            <v>12108.108108108107</v>
          </cell>
          <cell r="AG35">
            <v>0</v>
          </cell>
          <cell r="AI35">
            <v>2024.3289259259257</v>
          </cell>
          <cell r="AJ35">
            <v>2.2320250737259255</v>
          </cell>
          <cell r="AK35">
            <v>27.025600892681471</v>
          </cell>
          <cell r="AL35">
            <v>774.55372158425098</v>
          </cell>
          <cell r="AM35">
            <v>27.025600892681471</v>
          </cell>
          <cell r="AN35">
            <v>774.55372158425098</v>
          </cell>
          <cell r="AQ35">
            <v>573.20000000000005</v>
          </cell>
          <cell r="AR35">
            <v>20</v>
          </cell>
          <cell r="AU35" t="str">
            <v>A</v>
          </cell>
        </row>
        <row r="36">
          <cell r="D36">
            <v>744</v>
          </cell>
          <cell r="E36" t="str">
            <v>อ้อยตอ 1</v>
          </cell>
          <cell r="F36" t="str">
            <v>อ้อยตอ</v>
          </cell>
          <cell r="G36">
            <v>141.9</v>
          </cell>
          <cell r="H36">
            <v>242912</v>
          </cell>
          <cell r="I36" t="str">
            <v>KK-3</v>
          </cell>
          <cell r="J36" t="str">
            <v>เหนียว</v>
          </cell>
          <cell r="K36">
            <v>1.85</v>
          </cell>
          <cell r="L36">
            <v>6.9333333333333336</v>
          </cell>
          <cell r="M36">
            <v>1.6</v>
          </cell>
          <cell r="N36">
            <v>3</v>
          </cell>
          <cell r="O36">
            <v>63</v>
          </cell>
          <cell r="P36">
            <v>59</v>
          </cell>
          <cell r="Q36">
            <v>10551.351351351352</v>
          </cell>
          <cell r="R36">
            <v>1.38</v>
          </cell>
          <cell r="S36">
            <v>2.6</v>
          </cell>
          <cell r="T36">
            <v>72</v>
          </cell>
          <cell r="U36">
            <v>63</v>
          </cell>
          <cell r="V36">
            <v>11675.675675675675</v>
          </cell>
          <cell r="W36">
            <v>1.45</v>
          </cell>
          <cell r="X36">
            <v>2.5</v>
          </cell>
          <cell r="Y36">
            <v>56</v>
          </cell>
          <cell r="Z36">
            <v>65</v>
          </cell>
          <cell r="AA36">
            <v>10464.864864864865</v>
          </cell>
          <cell r="AB36">
            <v>1.4766666666666666</v>
          </cell>
          <cell r="AC36">
            <v>2.6999999999999997</v>
          </cell>
          <cell r="AD36">
            <v>63.666666666666664</v>
          </cell>
          <cell r="AE36">
            <v>62.333333333333336</v>
          </cell>
          <cell r="AF36">
            <v>10897.297297297298</v>
          </cell>
          <cell r="AG36">
            <v>2.1141649048625792</v>
          </cell>
          <cell r="AH36">
            <v>3</v>
          </cell>
          <cell r="AI36">
            <v>845.04464999999982</v>
          </cell>
          <cell r="AJ36">
            <v>0.93174623108999977</v>
          </cell>
          <cell r="AK36">
            <v>10.153515685823999</v>
          </cell>
          <cell r="AL36">
            <v>1440.7838758184255</v>
          </cell>
          <cell r="AM36">
            <v>9.9388536205845917</v>
          </cell>
          <cell r="AN36">
            <v>1410.3233287609537</v>
          </cell>
          <cell r="AQ36">
            <v>1702.8000000000002</v>
          </cell>
          <cell r="AR36">
            <v>12</v>
          </cell>
          <cell r="AU36" t="str">
            <v>B</v>
          </cell>
        </row>
        <row r="37">
          <cell r="D37">
            <v>745</v>
          </cell>
          <cell r="E37" t="str">
            <v>อ้อยตอ 1</v>
          </cell>
          <cell r="F37" t="str">
            <v>อ้อยตอ</v>
          </cell>
          <cell r="G37">
            <v>19.8</v>
          </cell>
          <cell r="H37">
            <v>242912</v>
          </cell>
          <cell r="I37" t="str">
            <v>KK-3</v>
          </cell>
          <cell r="J37" t="str">
            <v>เหนียว</v>
          </cell>
          <cell r="K37">
            <v>1.85</v>
          </cell>
          <cell r="L37">
            <v>6.9333333333333336</v>
          </cell>
          <cell r="M37">
            <v>1</v>
          </cell>
          <cell r="N37">
            <v>2.5</v>
          </cell>
          <cell r="O37">
            <v>58</v>
          </cell>
          <cell r="P37">
            <v>60</v>
          </cell>
          <cell r="Q37">
            <v>10205.405405405405</v>
          </cell>
          <cell r="R37">
            <v>1.5</v>
          </cell>
          <cell r="S37">
            <v>3.3</v>
          </cell>
          <cell r="T37">
            <v>53</v>
          </cell>
          <cell r="U37">
            <v>58</v>
          </cell>
          <cell r="V37">
            <v>9600</v>
          </cell>
          <cell r="W37">
            <v>1.25</v>
          </cell>
          <cell r="X37">
            <v>3.1</v>
          </cell>
          <cell r="Y37">
            <v>64</v>
          </cell>
          <cell r="Z37">
            <v>65</v>
          </cell>
          <cell r="AA37">
            <v>11156.756756756757</v>
          </cell>
          <cell r="AB37">
            <v>1.25</v>
          </cell>
          <cell r="AC37">
            <v>2.9666666666666668</v>
          </cell>
          <cell r="AD37">
            <v>58.333333333333336</v>
          </cell>
          <cell r="AE37">
            <v>61</v>
          </cell>
          <cell r="AF37">
            <v>10320.720720720721</v>
          </cell>
          <cell r="AG37">
            <v>0</v>
          </cell>
          <cell r="AI37">
            <v>863.6090277777779</v>
          </cell>
          <cell r="AJ37">
            <v>0.95221531402777793</v>
          </cell>
          <cell r="AK37">
            <v>9.827548322074076</v>
          </cell>
          <cell r="AL37">
            <v>194.58545677706672</v>
          </cell>
          <cell r="AM37">
            <v>9.827548322074076</v>
          </cell>
          <cell r="AN37">
            <v>194.58545677706672</v>
          </cell>
          <cell r="AQ37">
            <v>237.60000000000002</v>
          </cell>
          <cell r="AR37">
            <v>12</v>
          </cell>
          <cell r="AU37" t="str">
            <v>B</v>
          </cell>
        </row>
        <row r="38">
          <cell r="D38">
            <v>746</v>
          </cell>
          <cell r="E38" t="str">
            <v>อ้อยน้ำราด</v>
          </cell>
          <cell r="F38" t="str">
            <v>อ้อยปลูก</v>
          </cell>
          <cell r="G38">
            <v>17.18</v>
          </cell>
          <cell r="H38">
            <v>242943</v>
          </cell>
          <cell r="I38" t="str">
            <v>เอราวัณ</v>
          </cell>
          <cell r="J38" t="str">
            <v>เหนียว</v>
          </cell>
          <cell r="K38">
            <v>1.85</v>
          </cell>
          <cell r="L38">
            <v>5.9</v>
          </cell>
          <cell r="M38">
            <v>1.2</v>
          </cell>
          <cell r="N38">
            <v>2.5</v>
          </cell>
          <cell r="O38">
            <v>76</v>
          </cell>
          <cell r="P38">
            <v>61</v>
          </cell>
          <cell r="Q38">
            <v>11848.648648648648</v>
          </cell>
          <cell r="R38">
            <v>1.4</v>
          </cell>
          <cell r="S38">
            <v>3</v>
          </cell>
          <cell r="T38">
            <v>75</v>
          </cell>
          <cell r="U38">
            <v>84</v>
          </cell>
          <cell r="V38">
            <v>13751.351351351352</v>
          </cell>
          <cell r="W38">
            <v>1.3</v>
          </cell>
          <cell r="X38">
            <v>2.5</v>
          </cell>
          <cell r="Y38">
            <v>69</v>
          </cell>
          <cell r="Z38">
            <v>73</v>
          </cell>
          <cell r="AA38">
            <v>12281.081081081082</v>
          </cell>
          <cell r="AB38">
            <v>1.2999999999999998</v>
          </cell>
          <cell r="AC38">
            <v>2.6666666666666665</v>
          </cell>
          <cell r="AD38">
            <v>73.333333333333329</v>
          </cell>
          <cell r="AE38">
            <v>72.666666666666671</v>
          </cell>
          <cell r="AF38">
            <v>12627.027027027027</v>
          </cell>
          <cell r="AG38">
            <v>0</v>
          </cell>
          <cell r="AI38">
            <v>725.68888888888864</v>
          </cell>
          <cell r="AJ38">
            <v>0.80014456888888863</v>
          </cell>
          <cell r="AK38">
            <v>10.103447096888885</v>
          </cell>
          <cell r="AL38">
            <v>173.57722112455104</v>
          </cell>
          <cell r="AM38">
            <v>10.103447096888885</v>
          </cell>
          <cell r="AN38">
            <v>173.57722112455104</v>
          </cell>
          <cell r="AQ38">
            <v>206.16</v>
          </cell>
          <cell r="AR38">
            <v>12</v>
          </cell>
          <cell r="AU38" t="str">
            <v>C</v>
          </cell>
        </row>
        <row r="39">
          <cell r="D39">
            <v>901</v>
          </cell>
          <cell r="E39" t="str">
            <v>อ้อยตอ 3</v>
          </cell>
          <cell r="F39" t="str">
            <v>อ้อยตอ</v>
          </cell>
          <cell r="G39">
            <v>7.3</v>
          </cell>
          <cell r="H39">
            <v>242890</v>
          </cell>
          <cell r="I39" t="str">
            <v>KK-3</v>
          </cell>
          <cell r="J39" t="str">
            <v>เหนียว</v>
          </cell>
          <cell r="K39">
            <v>1.85</v>
          </cell>
          <cell r="L39">
            <v>7.666666666666667</v>
          </cell>
          <cell r="M39">
            <v>0.6</v>
          </cell>
          <cell r="N39">
            <v>2.7</v>
          </cell>
          <cell r="O39">
            <v>40</v>
          </cell>
          <cell r="P39">
            <v>37</v>
          </cell>
          <cell r="Q39">
            <v>6659.4594594594591</v>
          </cell>
          <cell r="R39">
            <v>0.7</v>
          </cell>
          <cell r="S39">
            <v>2.6</v>
          </cell>
          <cell r="T39">
            <v>42</v>
          </cell>
          <cell r="U39">
            <v>44</v>
          </cell>
          <cell r="V39">
            <v>7437.8378378378375</v>
          </cell>
          <cell r="W39">
            <v>0.75</v>
          </cell>
          <cell r="X39">
            <v>2.7</v>
          </cell>
          <cell r="Y39">
            <v>29</v>
          </cell>
          <cell r="Z39">
            <v>42</v>
          </cell>
          <cell r="AA39">
            <v>6140.5405405405409</v>
          </cell>
          <cell r="AB39">
            <v>0.68333333333333324</v>
          </cell>
          <cell r="AC39">
            <v>2.6666666666666665</v>
          </cell>
          <cell r="AD39">
            <v>37</v>
          </cell>
          <cell r="AE39">
            <v>41</v>
          </cell>
          <cell r="AF39">
            <v>6745.9459459459458</v>
          </cell>
          <cell r="AG39">
            <v>0</v>
          </cell>
          <cell r="AI39">
            <v>381.45185185185181</v>
          </cell>
          <cell r="AJ39">
            <v>0.42058881185185182</v>
          </cell>
          <cell r="AK39">
            <v>2.8372693902222217</v>
          </cell>
          <cell r="AL39">
            <v>20.712066548622218</v>
          </cell>
          <cell r="AM39">
            <v>2.8372693902222217</v>
          </cell>
          <cell r="AN39">
            <v>20.712066548622218</v>
          </cell>
          <cell r="AQ39">
            <v>73</v>
          </cell>
          <cell r="AR39">
            <v>10</v>
          </cell>
          <cell r="AU39" t="str">
            <v>B</v>
          </cell>
        </row>
        <row r="40">
          <cell r="D40">
            <v>904</v>
          </cell>
          <cell r="E40" t="str">
            <v>อ้อยตอ 3</v>
          </cell>
          <cell r="F40" t="str">
            <v>อ้อยตอ</v>
          </cell>
          <cell r="G40">
            <v>11.18</v>
          </cell>
          <cell r="H40">
            <v>242890</v>
          </cell>
          <cell r="I40" t="str">
            <v>KK-3</v>
          </cell>
          <cell r="J40" t="str">
            <v>เหนียว</v>
          </cell>
          <cell r="K40">
            <v>1.85</v>
          </cell>
          <cell r="L40">
            <v>7.666666666666667</v>
          </cell>
          <cell r="M40">
            <v>0.8</v>
          </cell>
          <cell r="N40">
            <v>2.8</v>
          </cell>
          <cell r="O40">
            <v>38</v>
          </cell>
          <cell r="P40">
            <v>42</v>
          </cell>
          <cell r="Q40">
            <v>6918.9189189189192</v>
          </cell>
          <cell r="R40">
            <v>0.8</v>
          </cell>
          <cell r="S40">
            <v>2.8</v>
          </cell>
          <cell r="T40">
            <v>29</v>
          </cell>
          <cell r="U40">
            <v>38</v>
          </cell>
          <cell r="V40">
            <v>5794.594594594595</v>
          </cell>
          <cell r="W40">
            <v>0.95</v>
          </cell>
          <cell r="X40">
            <v>2.7</v>
          </cell>
          <cell r="Y40">
            <v>36</v>
          </cell>
          <cell r="Z40">
            <v>39</v>
          </cell>
          <cell r="AA40">
            <v>6486.4864864864867</v>
          </cell>
          <cell r="AB40">
            <v>0.85</v>
          </cell>
          <cell r="AC40">
            <v>2.7666666666666671</v>
          </cell>
          <cell r="AD40">
            <v>34.333333333333336</v>
          </cell>
          <cell r="AE40">
            <v>39.666666666666664</v>
          </cell>
          <cell r="AF40">
            <v>6400</v>
          </cell>
          <cell r="AG40">
            <v>0</v>
          </cell>
          <cell r="AI40">
            <v>510.74280555555572</v>
          </cell>
          <cell r="AJ40">
            <v>0.56314501740555578</v>
          </cell>
          <cell r="AK40">
            <v>3.604128111395557</v>
          </cell>
          <cell r="AL40">
            <v>40.294152285402326</v>
          </cell>
          <cell r="AM40">
            <v>3.604128111395557</v>
          </cell>
          <cell r="AN40">
            <v>40.294152285402326</v>
          </cell>
          <cell r="AQ40">
            <v>122.97999999999999</v>
          </cell>
          <cell r="AR40">
            <v>11</v>
          </cell>
          <cell r="AU40" t="str">
            <v>B</v>
          </cell>
        </row>
        <row r="41">
          <cell r="D41">
            <v>906</v>
          </cell>
          <cell r="E41" t="str">
            <v>อ้อยตอ 3</v>
          </cell>
          <cell r="F41" t="str">
            <v>อ้อยตอ</v>
          </cell>
          <cell r="G41">
            <v>19.100000000000001</v>
          </cell>
          <cell r="H41">
            <v>242892</v>
          </cell>
          <cell r="I41" t="str">
            <v>KK-3</v>
          </cell>
          <cell r="J41" t="str">
            <v>เหนียว</v>
          </cell>
          <cell r="K41">
            <v>1.85</v>
          </cell>
          <cell r="L41">
            <v>7.6</v>
          </cell>
          <cell r="M41">
            <v>1.65</v>
          </cell>
          <cell r="N41">
            <v>3.1</v>
          </cell>
          <cell r="O41">
            <v>61</v>
          </cell>
          <cell r="P41">
            <v>49</v>
          </cell>
          <cell r="Q41">
            <v>9513.5135135135133</v>
          </cell>
          <cell r="R41">
            <v>1.7</v>
          </cell>
          <cell r="S41">
            <v>2.9</v>
          </cell>
          <cell r="T41">
            <v>53</v>
          </cell>
          <cell r="U41">
            <v>46</v>
          </cell>
          <cell r="V41">
            <v>8562.1621621621616</v>
          </cell>
          <cell r="W41">
            <v>1.68</v>
          </cell>
          <cell r="X41">
            <v>3</v>
          </cell>
          <cell r="Y41">
            <v>52</v>
          </cell>
          <cell r="Z41">
            <v>43</v>
          </cell>
          <cell r="AA41">
            <v>8216.2162162162167</v>
          </cell>
          <cell r="AB41">
            <v>1.6766666666666665</v>
          </cell>
          <cell r="AC41">
            <v>3</v>
          </cell>
          <cell r="AD41">
            <v>55.333333333333336</v>
          </cell>
          <cell r="AE41">
            <v>46</v>
          </cell>
          <cell r="AF41">
            <v>8763.9639639639627</v>
          </cell>
          <cell r="AG41">
            <v>0</v>
          </cell>
          <cell r="AI41">
            <v>1184.5650000000001</v>
          </cell>
          <cell r="AJ41">
            <v>1.3061013690000001</v>
          </cell>
          <cell r="AK41">
            <v>11.446625331199998</v>
          </cell>
          <cell r="AL41">
            <v>218.63054382591997</v>
          </cell>
          <cell r="AM41">
            <v>11.446625331199998</v>
          </cell>
          <cell r="AN41">
            <v>218.63054382591997</v>
          </cell>
          <cell r="AQ41">
            <v>210.10000000000002</v>
          </cell>
          <cell r="AR41">
            <v>11</v>
          </cell>
          <cell r="AU41" t="str">
            <v>B</v>
          </cell>
        </row>
        <row r="42">
          <cell r="D42">
            <v>908</v>
          </cell>
          <cell r="E42" t="str">
            <v>อ้อยตอ 1</v>
          </cell>
          <cell r="F42" t="str">
            <v>อ้อยตอ</v>
          </cell>
          <cell r="G42">
            <v>40.479999999999997</v>
          </cell>
          <cell r="H42">
            <v>242901</v>
          </cell>
          <cell r="I42" t="str">
            <v>KK-3</v>
          </cell>
          <cell r="J42" t="str">
            <v>เหนียว</v>
          </cell>
          <cell r="K42">
            <v>1.85</v>
          </cell>
          <cell r="L42">
            <v>7.3</v>
          </cell>
          <cell r="M42">
            <v>1.7</v>
          </cell>
          <cell r="N42">
            <v>2.9</v>
          </cell>
          <cell r="O42">
            <v>65</v>
          </cell>
          <cell r="P42">
            <v>48</v>
          </cell>
          <cell r="Q42">
            <v>9772.9729729729734</v>
          </cell>
          <cell r="R42">
            <v>1.8</v>
          </cell>
          <cell r="S42">
            <v>3.1</v>
          </cell>
          <cell r="T42">
            <v>58</v>
          </cell>
          <cell r="U42">
            <v>47</v>
          </cell>
          <cell r="V42">
            <v>9081.0810810810817</v>
          </cell>
          <cell r="W42">
            <v>1.45</v>
          </cell>
          <cell r="X42">
            <v>2.9</v>
          </cell>
          <cell r="Y42">
            <v>48</v>
          </cell>
          <cell r="Z42">
            <v>52</v>
          </cell>
          <cell r="AA42">
            <v>8648.6486486486483</v>
          </cell>
          <cell r="AB42">
            <v>1.6500000000000001</v>
          </cell>
          <cell r="AC42">
            <v>2.9666666666666668</v>
          </cell>
          <cell r="AD42">
            <v>57</v>
          </cell>
          <cell r="AE42">
            <v>49</v>
          </cell>
          <cell r="AF42">
            <v>9167.5675675675666</v>
          </cell>
          <cell r="AG42">
            <v>0</v>
          </cell>
          <cell r="AI42">
            <v>1139.9639166666668</v>
          </cell>
          <cell r="AJ42">
            <v>1.2569242145166668</v>
          </cell>
          <cell r="AK42">
            <v>11.522937663893334</v>
          </cell>
          <cell r="AL42">
            <v>466.4485166344021</v>
          </cell>
          <cell r="AM42">
            <v>11.522937663893334</v>
          </cell>
          <cell r="AN42">
            <v>466.4485166344021</v>
          </cell>
          <cell r="AQ42">
            <v>445.28</v>
          </cell>
          <cell r="AR42">
            <v>11</v>
          </cell>
          <cell r="AU42" t="str">
            <v>B</v>
          </cell>
        </row>
        <row r="43">
          <cell r="D43">
            <v>911</v>
          </cell>
          <cell r="E43" t="str">
            <v>อ้อยน้ำราด</v>
          </cell>
          <cell r="F43" t="str">
            <v>อ้อยปลูก</v>
          </cell>
          <cell r="G43">
            <v>17.54</v>
          </cell>
          <cell r="H43">
            <v>242927</v>
          </cell>
          <cell r="I43" t="str">
            <v>KK-3</v>
          </cell>
          <cell r="J43" t="str">
            <v>เหนียว</v>
          </cell>
          <cell r="K43">
            <v>1.85</v>
          </cell>
          <cell r="L43">
            <v>6.4333333333333336</v>
          </cell>
          <cell r="M43">
            <v>0.85</v>
          </cell>
          <cell r="N43">
            <v>2.8</v>
          </cell>
          <cell r="O43">
            <v>47</v>
          </cell>
          <cell r="P43">
            <v>50</v>
          </cell>
          <cell r="Q43">
            <v>8389.1891891891901</v>
          </cell>
          <cell r="R43">
            <v>0.97</v>
          </cell>
          <cell r="S43">
            <v>3.1</v>
          </cell>
          <cell r="T43">
            <v>40</v>
          </cell>
          <cell r="U43">
            <v>39</v>
          </cell>
          <cell r="V43">
            <v>6832.4324324324325</v>
          </cell>
          <cell r="W43">
            <v>0.95</v>
          </cell>
          <cell r="X43">
            <v>2.8</v>
          </cell>
          <cell r="Y43">
            <v>39</v>
          </cell>
          <cell r="Z43">
            <v>44</v>
          </cell>
          <cell r="AA43">
            <v>7178.3783783783783</v>
          </cell>
          <cell r="AB43">
            <v>0.92333333333333323</v>
          </cell>
          <cell r="AC43">
            <v>2.9</v>
          </cell>
          <cell r="AD43">
            <v>42</v>
          </cell>
          <cell r="AE43">
            <v>44.333333333333336</v>
          </cell>
          <cell r="AF43">
            <v>7466.666666666667</v>
          </cell>
          <cell r="AG43">
            <v>0</v>
          </cell>
          <cell r="AI43">
            <v>609.5708166666667</v>
          </cell>
          <cell r="AJ43">
            <v>0.67211278245666672</v>
          </cell>
          <cell r="AK43">
            <v>5.0184421090097784</v>
          </cell>
          <cell r="AL43">
            <v>88.023474592031505</v>
          </cell>
          <cell r="AM43">
            <v>5.0184421090097784</v>
          </cell>
          <cell r="AN43">
            <v>88.023474592031505</v>
          </cell>
          <cell r="AQ43">
            <v>175.39999999999998</v>
          </cell>
          <cell r="AR43">
            <v>10</v>
          </cell>
          <cell r="AU43" t="str">
            <v>C</v>
          </cell>
        </row>
        <row r="44">
          <cell r="D44">
            <v>912</v>
          </cell>
          <cell r="E44" t="str">
            <v>อ้อยน้ำราด</v>
          </cell>
          <cell r="F44" t="str">
            <v>อ้อยปลูก</v>
          </cell>
          <cell r="G44">
            <v>18.54</v>
          </cell>
          <cell r="H44">
            <v>242926</v>
          </cell>
          <cell r="I44" t="str">
            <v>KK-3</v>
          </cell>
          <cell r="J44" t="str">
            <v>เหนียว</v>
          </cell>
          <cell r="K44">
            <v>1.85</v>
          </cell>
          <cell r="L44">
            <v>6.4666666666666668</v>
          </cell>
          <cell r="M44">
            <v>0.8</v>
          </cell>
          <cell r="N44">
            <v>2.6</v>
          </cell>
          <cell r="O44">
            <v>37</v>
          </cell>
          <cell r="P44">
            <v>37</v>
          </cell>
          <cell r="Q44">
            <v>6400</v>
          </cell>
          <cell r="R44">
            <v>0.85</v>
          </cell>
          <cell r="S44">
            <v>2.9</v>
          </cell>
          <cell r="T44">
            <v>37</v>
          </cell>
          <cell r="U44">
            <v>42</v>
          </cell>
          <cell r="V44">
            <v>6832.4324324324325</v>
          </cell>
          <cell r="W44">
            <v>0.85</v>
          </cell>
          <cell r="X44">
            <v>2.7</v>
          </cell>
          <cell r="Y44">
            <v>40</v>
          </cell>
          <cell r="Z44">
            <v>42</v>
          </cell>
          <cell r="AA44">
            <v>7091.8918918918916</v>
          </cell>
          <cell r="AB44">
            <v>0.83333333333333337</v>
          </cell>
          <cell r="AC44">
            <v>2.7333333333333329</v>
          </cell>
          <cell r="AD44">
            <v>38</v>
          </cell>
          <cell r="AE44">
            <v>40.333333333333336</v>
          </cell>
          <cell r="AF44">
            <v>6774.7747747747753</v>
          </cell>
          <cell r="AG44">
            <v>0</v>
          </cell>
          <cell r="AI44">
            <v>488.73518518518517</v>
          </cell>
          <cell r="AJ44">
            <v>0.5156644938888888</v>
          </cell>
          <cell r="AK44">
            <v>3.4935108054454451</v>
          </cell>
          <cell r="AL44">
            <v>64.769690332958547</v>
          </cell>
          <cell r="AM44">
            <v>3.4935108054454451</v>
          </cell>
          <cell r="AN44">
            <v>64.769690332958547</v>
          </cell>
          <cell r="AQ44">
            <v>185.39999999999998</v>
          </cell>
          <cell r="AR44">
            <v>10</v>
          </cell>
          <cell r="AU44" t="str">
            <v>C</v>
          </cell>
        </row>
        <row r="45">
          <cell r="D45">
            <v>914</v>
          </cell>
          <cell r="E45" t="str">
            <v>อ้อยน้ำราด</v>
          </cell>
          <cell r="F45" t="str">
            <v>อ้อยปลูก</v>
          </cell>
          <cell r="G45">
            <v>7.37</v>
          </cell>
          <cell r="H45">
            <v>242926</v>
          </cell>
          <cell r="I45" t="str">
            <v>KK-3</v>
          </cell>
          <cell r="J45" t="str">
            <v>เหนียว</v>
          </cell>
          <cell r="K45">
            <v>1.85</v>
          </cell>
          <cell r="L45">
            <v>6.4666666666666668</v>
          </cell>
          <cell r="M45">
            <v>0.78</v>
          </cell>
          <cell r="N45">
            <v>2.6</v>
          </cell>
          <cell r="O45">
            <v>30</v>
          </cell>
          <cell r="P45">
            <v>30</v>
          </cell>
          <cell r="Q45">
            <v>5189.1891891891892</v>
          </cell>
          <cell r="R45">
            <v>0.85</v>
          </cell>
          <cell r="S45">
            <v>2.7</v>
          </cell>
          <cell r="T45">
            <v>38</v>
          </cell>
          <cell r="U45">
            <v>39</v>
          </cell>
          <cell r="V45">
            <v>6659.4594594594591</v>
          </cell>
          <cell r="W45">
            <v>0.7</v>
          </cell>
          <cell r="X45">
            <v>2.6</v>
          </cell>
          <cell r="Y45">
            <v>37</v>
          </cell>
          <cell r="Z45">
            <v>44</v>
          </cell>
          <cell r="AA45">
            <v>7005.405405405405</v>
          </cell>
          <cell r="AB45">
            <v>0.77666666666666673</v>
          </cell>
          <cell r="AC45">
            <v>2.6333333333333333</v>
          </cell>
          <cell r="AD45">
            <v>35</v>
          </cell>
          <cell r="AE45">
            <v>37.666666666666664</v>
          </cell>
          <cell r="AF45">
            <v>6284.6846846846847</v>
          </cell>
          <cell r="AG45">
            <v>0</v>
          </cell>
          <cell r="AI45">
            <v>422.7815203703704</v>
          </cell>
          <cell r="AJ45">
            <v>0.46615890436037039</v>
          </cell>
          <cell r="AK45">
            <v>2.9296617268630127</v>
          </cell>
          <cell r="AL45">
            <v>21.591606926980404</v>
          </cell>
          <cell r="AM45">
            <v>2.9296617268630127</v>
          </cell>
          <cell r="AN45">
            <v>21.591606926980404</v>
          </cell>
          <cell r="AQ45">
            <v>81.070000000000007</v>
          </cell>
          <cell r="AR45">
            <v>11</v>
          </cell>
          <cell r="AU45" t="str">
            <v>C</v>
          </cell>
        </row>
        <row r="46">
          <cell r="D46">
            <v>915</v>
          </cell>
          <cell r="E46" t="str">
            <v>อ้อยตอ 1</v>
          </cell>
          <cell r="F46" t="str">
            <v>อ้อยตอ</v>
          </cell>
          <cell r="G46">
            <v>26.18</v>
          </cell>
          <cell r="H46">
            <v>242952</v>
          </cell>
          <cell r="I46" t="str">
            <v>KK-3</v>
          </cell>
          <cell r="J46" t="str">
            <v>เหนียว</v>
          </cell>
          <cell r="K46">
            <v>1.85</v>
          </cell>
          <cell r="L46">
            <v>5.6</v>
          </cell>
          <cell r="M46">
            <v>0.92</v>
          </cell>
          <cell r="N46">
            <v>2.8</v>
          </cell>
          <cell r="O46">
            <v>38</v>
          </cell>
          <cell r="P46">
            <v>42</v>
          </cell>
          <cell r="Q46">
            <v>6918.9189189189192</v>
          </cell>
          <cell r="R46">
            <v>0.98</v>
          </cell>
          <cell r="S46">
            <v>2.7</v>
          </cell>
          <cell r="T46">
            <v>39</v>
          </cell>
          <cell r="U46">
            <v>44</v>
          </cell>
          <cell r="V46">
            <v>7178.3783783783783</v>
          </cell>
          <cell r="W46">
            <v>1.1000000000000001</v>
          </cell>
          <cell r="X46">
            <v>2.8</v>
          </cell>
          <cell r="Y46">
            <v>39</v>
          </cell>
          <cell r="Z46">
            <v>41</v>
          </cell>
          <cell r="AA46">
            <v>6918.9189189189192</v>
          </cell>
          <cell r="AB46">
            <v>1</v>
          </cell>
          <cell r="AC46">
            <v>2.7666666666666671</v>
          </cell>
          <cell r="AD46">
            <v>38.666666666666664</v>
          </cell>
          <cell r="AE46">
            <v>42.333333333333336</v>
          </cell>
          <cell r="AF46">
            <v>7005.4054054054059</v>
          </cell>
          <cell r="AG46">
            <v>0</v>
          </cell>
          <cell r="AI46">
            <v>600.87388888888904</v>
          </cell>
          <cell r="AJ46">
            <v>0.66252354988888906</v>
          </cell>
          <cell r="AK46">
            <v>4.641246057600001</v>
          </cell>
          <cell r="AL46">
            <v>121.50782178796803</v>
          </cell>
          <cell r="AM46">
            <v>4.641246057600001</v>
          </cell>
          <cell r="AN46">
            <v>121.50782178796803</v>
          </cell>
          <cell r="AQ46">
            <v>314.15999999999997</v>
          </cell>
          <cell r="AR46">
            <v>12</v>
          </cell>
          <cell r="AU46" t="str">
            <v>B</v>
          </cell>
        </row>
        <row r="47">
          <cell r="D47">
            <v>917</v>
          </cell>
          <cell r="E47" t="str">
            <v>อ้อยตอ 1</v>
          </cell>
          <cell r="F47" t="str">
            <v>อ้อยตอ</v>
          </cell>
          <cell r="G47">
            <v>34.03</v>
          </cell>
          <cell r="H47">
            <v>242965</v>
          </cell>
          <cell r="I47" t="str">
            <v>KK-3</v>
          </cell>
          <cell r="J47" t="str">
            <v>เหนียว</v>
          </cell>
          <cell r="K47">
            <v>1.85</v>
          </cell>
          <cell r="L47">
            <v>5.166666666666667</v>
          </cell>
          <cell r="M47">
            <v>0.93</v>
          </cell>
          <cell r="N47">
            <v>2.8</v>
          </cell>
          <cell r="O47">
            <v>42</v>
          </cell>
          <cell r="P47">
            <v>35</v>
          </cell>
          <cell r="Q47">
            <v>6659.4594594594591</v>
          </cell>
          <cell r="R47">
            <v>0.8</v>
          </cell>
          <cell r="S47">
            <v>2.8</v>
          </cell>
          <cell r="T47">
            <v>37</v>
          </cell>
          <cell r="U47">
            <v>32</v>
          </cell>
          <cell r="V47">
            <v>5967.5675675675675</v>
          </cell>
          <cell r="W47">
            <v>0.8</v>
          </cell>
          <cell r="X47">
            <v>2.8</v>
          </cell>
          <cell r="Y47">
            <v>34</v>
          </cell>
          <cell r="Z47">
            <v>45</v>
          </cell>
          <cell r="AA47">
            <v>6832.4324324324325</v>
          </cell>
          <cell r="AB47">
            <v>0.84333333333333338</v>
          </cell>
          <cell r="AC47">
            <v>2.7999999999999994</v>
          </cell>
          <cell r="AD47">
            <v>37.666666666666664</v>
          </cell>
          <cell r="AE47">
            <v>37.333333333333336</v>
          </cell>
          <cell r="AF47">
            <v>6486.4864864864867</v>
          </cell>
          <cell r="AG47">
            <v>0</v>
          </cell>
          <cell r="AI47">
            <v>519.02106666666646</v>
          </cell>
          <cell r="AJ47">
            <v>0.57227262810666646</v>
          </cell>
          <cell r="AK47">
            <v>3.7120386687999991</v>
          </cell>
          <cell r="AL47">
            <v>126.32067589926397</v>
          </cell>
          <cell r="AM47">
            <v>3.7120386687999991</v>
          </cell>
          <cell r="AN47">
            <v>126.32067589926397</v>
          </cell>
          <cell r="AQ47">
            <v>408.36</v>
          </cell>
          <cell r="AR47">
            <v>12</v>
          </cell>
          <cell r="AU47" t="str">
            <v>B</v>
          </cell>
        </row>
        <row r="48">
          <cell r="D48">
            <v>919</v>
          </cell>
          <cell r="E48" t="str">
            <v>อ้อยตุลาคม</v>
          </cell>
          <cell r="F48" t="str">
            <v>อ้อยปลูก</v>
          </cell>
          <cell r="G48">
            <v>15.23</v>
          </cell>
          <cell r="H48">
            <v>242867</v>
          </cell>
          <cell r="I48" t="str">
            <v>PK-3</v>
          </cell>
          <cell r="J48" t="str">
            <v>เหนียว</v>
          </cell>
          <cell r="K48">
            <v>1.85</v>
          </cell>
          <cell r="L48">
            <v>8.4333333333333336</v>
          </cell>
          <cell r="M48">
            <v>0.9</v>
          </cell>
          <cell r="N48">
            <v>3.2</v>
          </cell>
          <cell r="O48">
            <v>35</v>
          </cell>
          <cell r="P48">
            <v>30</v>
          </cell>
          <cell r="Q48">
            <v>5621.6216216216217</v>
          </cell>
          <cell r="R48">
            <v>1.92</v>
          </cell>
          <cell r="S48">
            <v>3.1</v>
          </cell>
          <cell r="T48">
            <v>36</v>
          </cell>
          <cell r="U48">
            <v>35</v>
          </cell>
          <cell r="V48">
            <v>6140.5405405405409</v>
          </cell>
          <cell r="W48">
            <v>1.94</v>
          </cell>
          <cell r="X48">
            <v>3</v>
          </cell>
          <cell r="Y48">
            <v>35</v>
          </cell>
          <cell r="Z48">
            <v>37</v>
          </cell>
          <cell r="AA48">
            <v>6227.0270270270266</v>
          </cell>
          <cell r="AB48">
            <v>1.5866666666666667</v>
          </cell>
          <cell r="AC48">
            <v>3.1</v>
          </cell>
          <cell r="AD48">
            <v>35.333333333333336</v>
          </cell>
          <cell r="AE48">
            <v>34</v>
          </cell>
          <cell r="AF48">
            <v>5996.396396396397</v>
          </cell>
          <cell r="AG48">
            <v>0</v>
          </cell>
          <cell r="AI48">
            <v>1196.9575333333335</v>
          </cell>
          <cell r="AJ48">
            <v>1.3197653762533335</v>
          </cell>
          <cell r="AK48">
            <v>7.9138363462542234</v>
          </cell>
          <cell r="AL48">
            <v>120.52772755345183</v>
          </cell>
          <cell r="AM48">
            <v>7.9138363462542234</v>
          </cell>
          <cell r="AN48">
            <v>120.52772755345183</v>
          </cell>
          <cell r="AQ48">
            <v>213.22</v>
          </cell>
          <cell r="AR48">
            <v>14</v>
          </cell>
          <cell r="AU48" t="str">
            <v>B</v>
          </cell>
        </row>
        <row r="49">
          <cell r="D49">
            <v>920</v>
          </cell>
          <cell r="E49" t="str">
            <v>อ้อยตอ 1</v>
          </cell>
          <cell r="F49" t="str">
            <v>อ้อยตอ</v>
          </cell>
          <cell r="G49">
            <v>7.46</v>
          </cell>
          <cell r="H49">
            <v>242890</v>
          </cell>
          <cell r="I49" t="str">
            <v>KK-3</v>
          </cell>
          <cell r="J49" t="str">
            <v>เหนียว</v>
          </cell>
          <cell r="K49">
            <v>1.85</v>
          </cell>
          <cell r="L49">
            <v>7.666666666666667</v>
          </cell>
          <cell r="M49">
            <v>0.75</v>
          </cell>
          <cell r="N49">
            <v>2.9</v>
          </cell>
          <cell r="O49">
            <v>42</v>
          </cell>
          <cell r="P49">
            <v>39</v>
          </cell>
          <cell r="Q49">
            <v>7005.405405405405</v>
          </cell>
          <cell r="R49">
            <v>0.7</v>
          </cell>
          <cell r="S49">
            <v>3</v>
          </cell>
          <cell r="T49">
            <v>39</v>
          </cell>
          <cell r="U49">
            <v>53</v>
          </cell>
          <cell r="V49">
            <v>7956.7567567567567</v>
          </cell>
          <cell r="W49">
            <v>0.9</v>
          </cell>
          <cell r="X49">
            <v>2.8</v>
          </cell>
          <cell r="Y49">
            <v>41</v>
          </cell>
          <cell r="Z49">
            <v>38</v>
          </cell>
          <cell r="AA49">
            <v>6832.4324324324325</v>
          </cell>
          <cell r="AB49">
            <v>0.78333333333333333</v>
          </cell>
          <cell r="AC49">
            <v>2.9</v>
          </cell>
          <cell r="AD49">
            <v>40.666666666666664</v>
          </cell>
          <cell r="AE49">
            <v>43.333333333333336</v>
          </cell>
          <cell r="AF49">
            <v>7264.8648648648641</v>
          </cell>
          <cell r="AG49">
            <v>0</v>
          </cell>
          <cell r="AI49">
            <v>517.14491666666663</v>
          </cell>
          <cell r="AJ49">
            <v>0.54563960157499991</v>
          </cell>
          <cell r="AK49">
            <v>3.9639979703610804</v>
          </cell>
          <cell r="AL49">
            <v>29.571424858893661</v>
          </cell>
          <cell r="AM49">
            <v>3.9639979703610804</v>
          </cell>
          <cell r="AN49">
            <v>29.571424858893661</v>
          </cell>
          <cell r="AQ49">
            <v>74.599999999999994</v>
          </cell>
          <cell r="AR49">
            <v>10</v>
          </cell>
          <cell r="AU49" t="str">
            <v>B</v>
          </cell>
        </row>
        <row r="50">
          <cell r="D50">
            <v>922</v>
          </cell>
          <cell r="E50" t="str">
            <v>อ้อยตอ 2</v>
          </cell>
          <cell r="F50" t="str">
            <v>อ้อยตอ</v>
          </cell>
          <cell r="G50">
            <v>10.36</v>
          </cell>
          <cell r="H50">
            <v>242891</v>
          </cell>
          <cell r="I50" t="str">
            <v>KK-3</v>
          </cell>
          <cell r="J50" t="str">
            <v>เหนียว</v>
          </cell>
          <cell r="K50">
            <v>1.85</v>
          </cell>
          <cell r="L50">
            <v>7.6333333333333337</v>
          </cell>
          <cell r="M50">
            <v>1</v>
          </cell>
          <cell r="N50">
            <v>2.8</v>
          </cell>
          <cell r="O50">
            <v>41</v>
          </cell>
          <cell r="P50">
            <v>36</v>
          </cell>
          <cell r="Q50">
            <v>6659.4594594594591</v>
          </cell>
          <cell r="R50">
            <v>0.91</v>
          </cell>
          <cell r="S50">
            <v>2.9</v>
          </cell>
          <cell r="T50">
            <v>41</v>
          </cell>
          <cell r="U50">
            <v>47</v>
          </cell>
          <cell r="V50">
            <v>7610.8108108108108</v>
          </cell>
          <cell r="W50">
            <v>0.81</v>
          </cell>
          <cell r="X50">
            <v>3.1</v>
          </cell>
          <cell r="Y50">
            <v>39</v>
          </cell>
          <cell r="Z50">
            <v>42</v>
          </cell>
          <cell r="AA50">
            <v>7005.405405405405</v>
          </cell>
          <cell r="AB50">
            <v>0.90666666666666673</v>
          </cell>
          <cell r="AC50">
            <v>2.9333333333333331</v>
          </cell>
          <cell r="AD50">
            <v>40.333333333333336</v>
          </cell>
          <cell r="AE50">
            <v>41.666666666666664</v>
          </cell>
          <cell r="AF50">
            <v>7091.8918918918907</v>
          </cell>
          <cell r="AG50">
            <v>0</v>
          </cell>
          <cell r="AI50">
            <v>612.40699259259259</v>
          </cell>
          <cell r="AJ50">
            <v>0.64615061788444439</v>
          </cell>
          <cell r="AK50">
            <v>4.5824303279156267</v>
          </cell>
          <cell r="AL50">
            <v>47.473978197205888</v>
          </cell>
          <cell r="AM50">
            <v>4.5824303279156267</v>
          </cell>
          <cell r="AN50">
            <v>47.473978197205888</v>
          </cell>
          <cell r="AQ50">
            <v>103.6</v>
          </cell>
          <cell r="AR50">
            <v>10</v>
          </cell>
          <cell r="AU50" t="str">
            <v>B</v>
          </cell>
        </row>
        <row r="51">
          <cell r="D51" t="str">
            <v>922/1</v>
          </cell>
          <cell r="E51" t="str">
            <v>อ้อยตอ 2</v>
          </cell>
          <cell r="F51" t="str">
            <v>อ้อยตอ</v>
          </cell>
          <cell r="G51">
            <v>27.33</v>
          </cell>
          <cell r="H51">
            <v>242891</v>
          </cell>
          <cell r="I51" t="str">
            <v>KK-3</v>
          </cell>
          <cell r="J51" t="str">
            <v>เหนียว</v>
          </cell>
          <cell r="K51">
            <v>1.85</v>
          </cell>
          <cell r="L51">
            <v>7.6333333333333337</v>
          </cell>
          <cell r="M51">
            <v>0.95</v>
          </cell>
          <cell r="N51">
            <v>2.8</v>
          </cell>
          <cell r="O51">
            <v>41</v>
          </cell>
          <cell r="P51">
            <v>42</v>
          </cell>
          <cell r="Q51">
            <v>7178.3783783783783</v>
          </cell>
          <cell r="R51">
            <v>0.95</v>
          </cell>
          <cell r="S51">
            <v>2.7</v>
          </cell>
          <cell r="T51">
            <v>44</v>
          </cell>
          <cell r="U51">
            <v>45</v>
          </cell>
          <cell r="V51">
            <v>7697.2972972972975</v>
          </cell>
          <cell r="W51">
            <v>0.84</v>
          </cell>
          <cell r="X51">
            <v>2.8</v>
          </cell>
          <cell r="Y51">
            <v>49</v>
          </cell>
          <cell r="Z51">
            <v>39</v>
          </cell>
          <cell r="AA51">
            <v>7610.8108108108108</v>
          </cell>
          <cell r="AB51">
            <v>0.91333333333333322</v>
          </cell>
          <cell r="AC51">
            <v>2.7666666666666671</v>
          </cell>
          <cell r="AD51">
            <v>44.666666666666664</v>
          </cell>
          <cell r="AE51">
            <v>42</v>
          </cell>
          <cell r="AF51">
            <v>7495.4954954954956</v>
          </cell>
          <cell r="AG51">
            <v>0</v>
          </cell>
          <cell r="AI51">
            <v>548.79815185185203</v>
          </cell>
          <cell r="AJ51">
            <v>0.60510484223185212</v>
          </cell>
          <cell r="AK51">
            <v>4.5355606192513607</v>
          </cell>
          <cell r="AL51">
            <v>123.95687172413967</v>
          </cell>
          <cell r="AM51">
            <v>4.5355606192513607</v>
          </cell>
          <cell r="AN51">
            <v>123.95687172413967</v>
          </cell>
          <cell r="AQ51">
            <v>273.29999999999995</v>
          </cell>
          <cell r="AR51">
            <v>10</v>
          </cell>
          <cell r="AU51" t="str">
            <v>B</v>
          </cell>
        </row>
        <row r="52">
          <cell r="D52">
            <v>923</v>
          </cell>
          <cell r="E52" t="str">
            <v>อ้อยตุลาคม</v>
          </cell>
          <cell r="F52" t="str">
            <v>อ้อยปลูก</v>
          </cell>
          <cell r="G52">
            <v>13.79</v>
          </cell>
          <cell r="H52">
            <v>242860</v>
          </cell>
          <cell r="I52" t="str">
            <v>PK-3</v>
          </cell>
          <cell r="J52" t="str">
            <v>เหนียว</v>
          </cell>
          <cell r="K52">
            <v>1.85</v>
          </cell>
          <cell r="L52">
            <v>8.6666666666666661</v>
          </cell>
          <cell r="M52">
            <v>1.8</v>
          </cell>
          <cell r="N52">
            <v>3</v>
          </cell>
          <cell r="O52">
            <v>38</v>
          </cell>
          <cell r="P52">
            <v>32</v>
          </cell>
          <cell r="Q52">
            <v>6054.0540540540542</v>
          </cell>
          <cell r="R52">
            <v>1.7</v>
          </cell>
          <cell r="S52">
            <v>2.7</v>
          </cell>
          <cell r="T52">
            <v>37</v>
          </cell>
          <cell r="U52">
            <v>36</v>
          </cell>
          <cell r="V52">
            <v>6313.5135135135133</v>
          </cell>
          <cell r="W52">
            <v>1.2</v>
          </cell>
          <cell r="X52">
            <v>2.8</v>
          </cell>
          <cell r="Y52">
            <v>37</v>
          </cell>
          <cell r="Z52">
            <v>42</v>
          </cell>
          <cell r="AA52">
            <v>6832.4324324324325</v>
          </cell>
          <cell r="AB52">
            <v>1.5666666666666667</v>
          </cell>
          <cell r="AC52">
            <v>2.8333333333333335</v>
          </cell>
          <cell r="AD52">
            <v>37.333333333333336</v>
          </cell>
          <cell r="AE52">
            <v>36.666666666666664</v>
          </cell>
          <cell r="AF52">
            <v>6400</v>
          </cell>
          <cell r="AG52">
            <v>0</v>
          </cell>
          <cell r="AI52">
            <v>987.28287037037035</v>
          </cell>
          <cell r="AJ52">
            <v>1.0416821565277776</v>
          </cell>
          <cell r="AK52">
            <v>6.6667658017777764</v>
          </cell>
          <cell r="AL52">
            <v>91.934700406515532</v>
          </cell>
          <cell r="AM52">
            <v>6.6667658017777764</v>
          </cell>
          <cell r="AN52">
            <v>91.934700406515532</v>
          </cell>
          <cell r="AQ52">
            <v>165.48</v>
          </cell>
          <cell r="AR52">
            <v>12</v>
          </cell>
          <cell r="AU52" t="str">
            <v>C</v>
          </cell>
        </row>
        <row r="53">
          <cell r="D53" t="str">
            <v>923/1</v>
          </cell>
          <cell r="E53" t="str">
            <v>อ้อยตุลาคม</v>
          </cell>
          <cell r="F53" t="str">
            <v>อ้อยปลูก</v>
          </cell>
          <cell r="G53">
            <v>22.13</v>
          </cell>
          <cell r="H53">
            <v>242866</v>
          </cell>
          <cell r="I53" t="str">
            <v>KK-4</v>
          </cell>
          <cell r="J53" t="str">
            <v>เหนียว</v>
          </cell>
          <cell r="K53">
            <v>1.85</v>
          </cell>
          <cell r="L53">
            <v>8.4666666666666668</v>
          </cell>
          <cell r="M53">
            <v>1.7</v>
          </cell>
          <cell r="N53">
            <v>2.9</v>
          </cell>
          <cell r="O53">
            <v>39</v>
          </cell>
          <cell r="P53">
            <v>39</v>
          </cell>
          <cell r="Q53">
            <v>6745.9459459459458</v>
          </cell>
          <cell r="R53">
            <v>1.85</v>
          </cell>
          <cell r="S53">
            <v>3</v>
          </cell>
          <cell r="T53">
            <v>41</v>
          </cell>
          <cell r="U53">
            <v>40</v>
          </cell>
          <cell r="V53">
            <v>7005.405405405405</v>
          </cell>
          <cell r="W53">
            <v>1.95</v>
          </cell>
          <cell r="X53">
            <v>3.1</v>
          </cell>
          <cell r="Y53">
            <v>44</v>
          </cell>
          <cell r="Z53">
            <v>46</v>
          </cell>
          <cell r="AA53">
            <v>7783.7837837837842</v>
          </cell>
          <cell r="AB53">
            <v>1.8333333333333333</v>
          </cell>
          <cell r="AC53">
            <v>3</v>
          </cell>
          <cell r="AD53">
            <v>41.333333333333336</v>
          </cell>
          <cell r="AE53">
            <v>41.666666666666664</v>
          </cell>
          <cell r="AF53">
            <v>7178.3783783783774</v>
          </cell>
          <cell r="AG53">
            <v>0</v>
          </cell>
          <cell r="AI53">
            <v>1295.25</v>
          </cell>
          <cell r="AJ53">
            <v>1.4281426500000001</v>
          </cell>
          <cell r="AK53">
            <v>10.251748319999999</v>
          </cell>
          <cell r="AL53">
            <v>226.87119032159995</v>
          </cell>
          <cell r="AM53">
            <v>10.251748319999999</v>
          </cell>
          <cell r="AN53">
            <v>226.87119032159995</v>
          </cell>
          <cell r="AQ53">
            <v>309.82</v>
          </cell>
          <cell r="AR53">
            <v>14</v>
          </cell>
          <cell r="AU53" t="str">
            <v>B</v>
          </cell>
        </row>
        <row r="54">
          <cell r="D54">
            <v>924</v>
          </cell>
          <cell r="E54" t="str">
            <v>อ้อยตอ 1</v>
          </cell>
          <cell r="F54" t="str">
            <v>อ้อยตอ</v>
          </cell>
          <cell r="G54">
            <v>17.46</v>
          </cell>
          <cell r="H54">
            <v>242901</v>
          </cell>
          <cell r="I54" t="str">
            <v>KK-3</v>
          </cell>
          <cell r="J54" t="str">
            <v>เหนียว</v>
          </cell>
          <cell r="K54">
            <v>1.85</v>
          </cell>
          <cell r="L54">
            <v>7.3</v>
          </cell>
          <cell r="M54">
            <v>1.51</v>
          </cell>
          <cell r="N54">
            <v>2.8</v>
          </cell>
          <cell r="O54">
            <v>37</v>
          </cell>
          <cell r="P54">
            <v>38</v>
          </cell>
          <cell r="Q54">
            <v>6486.4864864864867</v>
          </cell>
          <cell r="R54">
            <v>1.6</v>
          </cell>
          <cell r="S54">
            <v>2.7</v>
          </cell>
          <cell r="T54">
            <v>38</v>
          </cell>
          <cell r="U54">
            <v>40</v>
          </cell>
          <cell r="V54">
            <v>6745.9459459459458</v>
          </cell>
          <cell r="W54">
            <v>1.2</v>
          </cell>
          <cell r="X54">
            <v>3</v>
          </cell>
          <cell r="Y54">
            <v>41</v>
          </cell>
          <cell r="Z54">
            <v>38</v>
          </cell>
          <cell r="AA54">
            <v>6832.4324324324325</v>
          </cell>
          <cell r="AB54">
            <v>1.4366666666666668</v>
          </cell>
          <cell r="AC54">
            <v>2.8333333333333335</v>
          </cell>
          <cell r="AD54">
            <v>38.666666666666664</v>
          </cell>
          <cell r="AE54">
            <v>38.666666666666664</v>
          </cell>
          <cell r="AF54">
            <v>6688.2882882882886</v>
          </cell>
          <cell r="AG54">
            <v>0</v>
          </cell>
          <cell r="AI54">
            <v>905.35939814814833</v>
          </cell>
          <cell r="AJ54">
            <v>0.99824927239814842</v>
          </cell>
          <cell r="AK54">
            <v>6.6765789173728418</v>
          </cell>
          <cell r="AL54">
            <v>116.57306789732982</v>
          </cell>
          <cell r="AM54">
            <v>6.6765789173728418</v>
          </cell>
          <cell r="AN54">
            <v>116.57306789732982</v>
          </cell>
          <cell r="AQ54">
            <v>209.52</v>
          </cell>
          <cell r="AR54">
            <v>12</v>
          </cell>
          <cell r="AU54" t="str">
            <v>B</v>
          </cell>
        </row>
        <row r="55">
          <cell r="D55" t="str">
            <v>927/1</v>
          </cell>
          <cell r="E55" t="str">
            <v>อ้อยน้ำราด</v>
          </cell>
          <cell r="F55" t="str">
            <v>อ้อยปลูก</v>
          </cell>
          <cell r="G55">
            <v>26.84</v>
          </cell>
          <cell r="H55">
            <v>242953</v>
          </cell>
          <cell r="I55" t="str">
            <v>KK-3</v>
          </cell>
          <cell r="J55" t="str">
            <v>เหนียว</v>
          </cell>
          <cell r="K55">
            <v>1.85</v>
          </cell>
          <cell r="L55">
            <v>5.5666666666666664</v>
          </cell>
          <cell r="M55">
            <v>0.55000000000000004</v>
          </cell>
          <cell r="N55">
            <v>2.6</v>
          </cell>
          <cell r="O55">
            <v>31</v>
          </cell>
          <cell r="P55">
            <v>40</v>
          </cell>
          <cell r="Q55">
            <v>6140.5405405405409</v>
          </cell>
          <cell r="R55">
            <v>0.63</v>
          </cell>
          <cell r="S55">
            <v>2.8</v>
          </cell>
          <cell r="T55">
            <v>30</v>
          </cell>
          <cell r="U55">
            <v>39</v>
          </cell>
          <cell r="V55">
            <v>5967.5675675675675</v>
          </cell>
          <cell r="W55">
            <v>0.76</v>
          </cell>
          <cell r="X55">
            <v>2.9</v>
          </cell>
          <cell r="Y55">
            <v>43</v>
          </cell>
          <cell r="Z55">
            <v>44</v>
          </cell>
          <cell r="AA55">
            <v>7524.3243243243242</v>
          </cell>
          <cell r="AB55">
            <v>0.64666666666666672</v>
          </cell>
          <cell r="AC55">
            <v>2.7666666666666671</v>
          </cell>
          <cell r="AD55">
            <v>34.666666666666664</v>
          </cell>
          <cell r="AE55">
            <v>41</v>
          </cell>
          <cell r="AF55">
            <v>6544.1441441441448</v>
          </cell>
          <cell r="AG55">
            <v>0</v>
          </cell>
          <cell r="AI55">
            <v>388.56511481481493</v>
          </cell>
          <cell r="AJ55">
            <v>0.42843189559481493</v>
          </cell>
          <cell r="AK55">
            <v>2.8037200807213836</v>
          </cell>
          <cell r="AL55">
            <v>75.251846966561928</v>
          </cell>
          <cell r="AM55">
            <v>2.8037200807213836</v>
          </cell>
          <cell r="AN55">
            <v>75.251846966561928</v>
          </cell>
          <cell r="AQ55">
            <v>268.39999999999998</v>
          </cell>
          <cell r="AR55">
            <v>10</v>
          </cell>
          <cell r="AU55" t="str">
            <v>C</v>
          </cell>
        </row>
        <row r="56">
          <cell r="D56">
            <v>928</v>
          </cell>
          <cell r="E56" t="str">
            <v>อ้อยตอ 1</v>
          </cell>
          <cell r="F56" t="str">
            <v>อ้อยตอ</v>
          </cell>
          <cell r="G56">
            <v>40.799999999999997</v>
          </cell>
          <cell r="H56">
            <v>242899</v>
          </cell>
          <cell r="I56" t="str">
            <v>KK-3</v>
          </cell>
          <cell r="J56" t="str">
            <v>เหนียว</v>
          </cell>
          <cell r="K56">
            <v>1.85</v>
          </cell>
          <cell r="L56">
            <v>7.3666666666666663</v>
          </cell>
          <cell r="M56">
            <v>1.6</v>
          </cell>
          <cell r="N56">
            <v>3.1</v>
          </cell>
          <cell r="O56">
            <v>39</v>
          </cell>
          <cell r="P56">
            <v>40</v>
          </cell>
          <cell r="Q56">
            <v>6832.4324324324325</v>
          </cell>
          <cell r="R56">
            <v>1.8</v>
          </cell>
          <cell r="S56">
            <v>3</v>
          </cell>
          <cell r="T56">
            <v>44</v>
          </cell>
          <cell r="U56">
            <v>43</v>
          </cell>
          <cell r="V56">
            <v>7524.3243243243242</v>
          </cell>
          <cell r="W56">
            <v>1.79</v>
          </cell>
          <cell r="X56">
            <v>3</v>
          </cell>
          <cell r="Y56">
            <v>46</v>
          </cell>
          <cell r="Z56">
            <v>44</v>
          </cell>
          <cell r="AA56">
            <v>7783.7837837837842</v>
          </cell>
          <cell r="AB56">
            <v>1.7300000000000002</v>
          </cell>
          <cell r="AC56">
            <v>3.0333333333333332</v>
          </cell>
          <cell r="AD56">
            <v>43</v>
          </cell>
          <cell r="AE56">
            <v>42.333333333333336</v>
          </cell>
          <cell r="AF56">
            <v>7380.1801801801803</v>
          </cell>
          <cell r="AG56">
            <v>0</v>
          </cell>
          <cell r="AI56">
            <v>1249.5568944444447</v>
          </cell>
          <cell r="AJ56">
            <v>1.3777614318144447</v>
          </cell>
          <cell r="AK56">
            <v>10.168127612093631</v>
          </cell>
          <cell r="AL56">
            <v>414.85960657342014</v>
          </cell>
          <cell r="AM56">
            <v>10.168127612093631</v>
          </cell>
          <cell r="AN56">
            <v>414.85960657342014</v>
          </cell>
          <cell r="AQ56">
            <v>489.59999999999997</v>
          </cell>
          <cell r="AR56">
            <v>12</v>
          </cell>
          <cell r="AU56" t="str">
            <v>B</v>
          </cell>
        </row>
        <row r="57">
          <cell r="D57">
            <v>929</v>
          </cell>
          <cell r="E57" t="str">
            <v>อ้อยตอ 3</v>
          </cell>
          <cell r="F57" t="str">
            <v>อ้อยตอ</v>
          </cell>
          <cell r="G57">
            <v>14</v>
          </cell>
          <cell r="H57">
            <v>242905</v>
          </cell>
          <cell r="I57" t="str">
            <v>KK-3</v>
          </cell>
          <cell r="J57" t="str">
            <v>เหนียว</v>
          </cell>
          <cell r="K57">
            <v>1.85</v>
          </cell>
          <cell r="L57">
            <v>7.166666666666667</v>
          </cell>
          <cell r="M57">
            <v>1.2</v>
          </cell>
          <cell r="N57">
            <v>2.9</v>
          </cell>
          <cell r="O57">
            <v>41</v>
          </cell>
          <cell r="P57">
            <v>42</v>
          </cell>
          <cell r="Q57">
            <v>7178.3783783783783</v>
          </cell>
          <cell r="R57">
            <v>1.1000000000000001</v>
          </cell>
          <cell r="S57">
            <v>2.9</v>
          </cell>
          <cell r="T57">
            <v>42</v>
          </cell>
          <cell r="U57">
            <v>41</v>
          </cell>
          <cell r="V57">
            <v>7178.3783783783783</v>
          </cell>
          <cell r="W57">
            <v>0.99</v>
          </cell>
          <cell r="X57">
            <v>3.1</v>
          </cell>
          <cell r="Y57">
            <v>36</v>
          </cell>
          <cell r="Z57">
            <v>40</v>
          </cell>
          <cell r="AA57">
            <v>6572.9729729729734</v>
          </cell>
          <cell r="AB57">
            <v>1.0966666666666667</v>
          </cell>
          <cell r="AC57">
            <v>2.9666666666666668</v>
          </cell>
          <cell r="AD57">
            <v>39.666666666666664</v>
          </cell>
          <cell r="AE57">
            <v>41</v>
          </cell>
          <cell r="AF57">
            <v>6976.5765765765764</v>
          </cell>
          <cell r="AG57">
            <v>0</v>
          </cell>
          <cell r="AI57">
            <v>757.67298703703716</v>
          </cell>
          <cell r="AJ57">
            <v>0.83541023550703719</v>
          </cell>
          <cell r="AK57">
            <v>5.8283034808707175</v>
          </cell>
          <cell r="AL57">
            <v>81.596248732190048</v>
          </cell>
          <cell r="AM57">
            <v>5.8283034808707175</v>
          </cell>
          <cell r="AN57">
            <v>81.596248732190048</v>
          </cell>
          <cell r="AQ57">
            <v>140</v>
          </cell>
          <cell r="AR57">
            <v>10</v>
          </cell>
          <cell r="AU57" t="str">
            <v>B</v>
          </cell>
        </row>
        <row r="58">
          <cell r="D58" t="str">
            <v>934/1</v>
          </cell>
          <cell r="E58" t="str">
            <v>อ้อยน้ำราด</v>
          </cell>
          <cell r="F58" t="str">
            <v>อ้อยปลูก</v>
          </cell>
          <cell r="G58">
            <v>66.12</v>
          </cell>
          <cell r="H58">
            <v>242918</v>
          </cell>
          <cell r="I58" t="str">
            <v>KK-3</v>
          </cell>
          <cell r="J58" t="str">
            <v>เหนียว</v>
          </cell>
          <cell r="K58">
            <v>1.85</v>
          </cell>
          <cell r="L58">
            <v>6.7333333333333334</v>
          </cell>
          <cell r="M58">
            <v>1.4</v>
          </cell>
          <cell r="N58">
            <v>3.1</v>
          </cell>
          <cell r="O58">
            <v>39</v>
          </cell>
          <cell r="P58">
            <v>45</v>
          </cell>
          <cell r="Q58">
            <v>7264.864864864865</v>
          </cell>
          <cell r="R58">
            <v>1.3</v>
          </cell>
          <cell r="S58">
            <v>3</v>
          </cell>
          <cell r="T58">
            <v>40</v>
          </cell>
          <cell r="U58">
            <v>43</v>
          </cell>
          <cell r="V58">
            <v>7178.3783783783783</v>
          </cell>
          <cell r="W58">
            <v>1.35</v>
          </cell>
          <cell r="X58">
            <v>3.2</v>
          </cell>
          <cell r="Y58">
            <v>41</v>
          </cell>
          <cell r="Z58">
            <v>44</v>
          </cell>
          <cell r="AA58">
            <v>7351.3513513513517</v>
          </cell>
          <cell r="AB58">
            <v>1.3500000000000003</v>
          </cell>
          <cell r="AC58">
            <v>3.1</v>
          </cell>
          <cell r="AD58">
            <v>40</v>
          </cell>
          <cell r="AE58">
            <v>44</v>
          </cell>
          <cell r="AF58">
            <v>7264.8648648648641</v>
          </cell>
          <cell r="AG58">
            <v>0</v>
          </cell>
          <cell r="AI58">
            <v>1018.4197500000004</v>
          </cell>
          <cell r="AJ58">
            <v>1.1229096163500005</v>
          </cell>
          <cell r="AK58">
            <v>8.157786618240003</v>
          </cell>
          <cell r="AL58">
            <v>539.39285119802901</v>
          </cell>
          <cell r="AM58">
            <v>8.157786618240003</v>
          </cell>
          <cell r="AN58">
            <v>539.39285119802901</v>
          </cell>
          <cell r="AQ58">
            <v>793.44</v>
          </cell>
          <cell r="AR58">
            <v>12</v>
          </cell>
          <cell r="AU58" t="str">
            <v>C</v>
          </cell>
        </row>
        <row r="59">
          <cell r="D59">
            <v>937</v>
          </cell>
          <cell r="E59" t="str">
            <v>อ้อยน้ำราด</v>
          </cell>
          <cell r="F59" t="str">
            <v>อ้อยปลูก</v>
          </cell>
          <cell r="G59">
            <v>33.630000000000003</v>
          </cell>
          <cell r="H59">
            <v>242921</v>
          </cell>
          <cell r="I59" t="str">
            <v>KK-3</v>
          </cell>
          <cell r="J59" t="str">
            <v>เหนียว</v>
          </cell>
          <cell r="K59">
            <v>1.85</v>
          </cell>
          <cell r="L59">
            <v>6.6333333333333337</v>
          </cell>
          <cell r="M59">
            <v>1.45</v>
          </cell>
          <cell r="N59">
            <v>2.9</v>
          </cell>
          <cell r="O59">
            <v>41</v>
          </cell>
          <cell r="P59">
            <v>35</v>
          </cell>
          <cell r="Q59">
            <v>6572.9729729729734</v>
          </cell>
          <cell r="R59">
            <v>1.55</v>
          </cell>
          <cell r="S59">
            <v>3</v>
          </cell>
          <cell r="T59">
            <v>44</v>
          </cell>
          <cell r="U59">
            <v>47</v>
          </cell>
          <cell r="V59">
            <v>7870.27027027027</v>
          </cell>
          <cell r="W59">
            <v>1.62</v>
          </cell>
          <cell r="X59">
            <v>3</v>
          </cell>
          <cell r="Y59">
            <v>41</v>
          </cell>
          <cell r="Z59">
            <v>43</v>
          </cell>
          <cell r="AA59">
            <v>7264.864864864865</v>
          </cell>
          <cell r="AB59">
            <v>1.54</v>
          </cell>
          <cell r="AC59">
            <v>2.9666666666666668</v>
          </cell>
          <cell r="AD59">
            <v>42</v>
          </cell>
          <cell r="AE59">
            <v>41.666666666666664</v>
          </cell>
          <cell r="AF59">
            <v>7236.0360360360355</v>
          </cell>
          <cell r="AG59">
            <v>0</v>
          </cell>
          <cell r="AI59">
            <v>1063.9663222222225</v>
          </cell>
          <cell r="AJ59">
            <v>1.1731292668822224</v>
          </cell>
          <cell r="AK59">
            <v>8.4888056500882971</v>
          </cell>
          <cell r="AL59">
            <v>285.47853401246948</v>
          </cell>
          <cell r="AM59">
            <v>8.4888056500882971</v>
          </cell>
          <cell r="AN59">
            <v>285.47853401246948</v>
          </cell>
          <cell r="AQ59">
            <v>403.56000000000006</v>
          </cell>
          <cell r="AR59">
            <v>12</v>
          </cell>
          <cell r="AU59" t="str">
            <v>C</v>
          </cell>
        </row>
        <row r="60">
          <cell r="D60">
            <v>938</v>
          </cell>
          <cell r="E60" t="str">
            <v>อ้อยน้ำราด</v>
          </cell>
          <cell r="F60" t="str">
            <v>อ้อยปลูก</v>
          </cell>
          <cell r="G60">
            <v>35.08</v>
          </cell>
          <cell r="H60">
            <v>242923</v>
          </cell>
          <cell r="I60" t="str">
            <v>KK-3</v>
          </cell>
          <cell r="J60" t="str">
            <v>เหนียว</v>
          </cell>
          <cell r="K60">
            <v>1.85</v>
          </cell>
          <cell r="L60">
            <v>6.5666666666666664</v>
          </cell>
          <cell r="M60">
            <v>1.2</v>
          </cell>
          <cell r="N60">
            <v>2.9</v>
          </cell>
          <cell r="O60">
            <v>43</v>
          </cell>
          <cell r="P60">
            <v>40</v>
          </cell>
          <cell r="Q60">
            <v>7178.3783783783783</v>
          </cell>
          <cell r="R60">
            <v>1.3</v>
          </cell>
          <cell r="S60">
            <v>2.8</v>
          </cell>
          <cell r="T60">
            <v>37</v>
          </cell>
          <cell r="U60">
            <v>41</v>
          </cell>
          <cell r="V60">
            <v>6745.9459459459458</v>
          </cell>
          <cell r="W60">
            <v>1.2</v>
          </cell>
          <cell r="X60">
            <v>3</v>
          </cell>
          <cell r="Y60">
            <v>39</v>
          </cell>
          <cell r="Z60">
            <v>44</v>
          </cell>
          <cell r="AA60">
            <v>7178.3783783783783</v>
          </cell>
          <cell r="AB60">
            <v>1.2333333333333334</v>
          </cell>
          <cell r="AC60">
            <v>2.9</v>
          </cell>
          <cell r="AD60">
            <v>39.666666666666664</v>
          </cell>
          <cell r="AE60">
            <v>41.666666666666664</v>
          </cell>
          <cell r="AF60">
            <v>7034.2342342342336</v>
          </cell>
          <cell r="AG60">
            <v>0</v>
          </cell>
          <cell r="AI60">
            <v>814.22816666666677</v>
          </cell>
          <cell r="AJ60">
            <v>0.89776797656666674</v>
          </cell>
          <cell r="AK60">
            <v>6.3151102351644441</v>
          </cell>
          <cell r="AL60">
            <v>221.53406704956868</v>
          </cell>
          <cell r="AM60">
            <v>6.3151102351644441</v>
          </cell>
          <cell r="AN60">
            <v>221.53406704956868</v>
          </cell>
          <cell r="AQ60">
            <v>420.96</v>
          </cell>
          <cell r="AR60">
            <v>12</v>
          </cell>
          <cell r="AU60" t="str">
            <v>C</v>
          </cell>
        </row>
        <row r="61">
          <cell r="D61">
            <v>723</v>
          </cell>
          <cell r="E61" t="str">
            <v>อ้อยน้ำราด</v>
          </cell>
          <cell r="F61" t="str">
            <v>อ้อยปลูก</v>
          </cell>
          <cell r="G61">
            <v>6.82</v>
          </cell>
          <cell r="H61">
            <v>242952</v>
          </cell>
          <cell r="I61" t="str">
            <v xml:space="preserve">ทองภูมิ 6/MPT 358 </v>
          </cell>
          <cell r="J61" t="str">
            <v>เหนียว</v>
          </cell>
          <cell r="K61">
            <v>1.85</v>
          </cell>
          <cell r="L61">
            <v>5.6</v>
          </cell>
          <cell r="M61">
            <v>1.1000000000000001</v>
          </cell>
          <cell r="N61">
            <v>2.8</v>
          </cell>
          <cell r="O61">
            <v>41</v>
          </cell>
          <cell r="P61">
            <v>38</v>
          </cell>
          <cell r="Q61">
            <v>6832.4324324324325</v>
          </cell>
          <cell r="R61">
            <v>1.1499999999999999</v>
          </cell>
          <cell r="S61">
            <v>2.8</v>
          </cell>
          <cell r="T61">
            <v>38</v>
          </cell>
          <cell r="U61">
            <v>39</v>
          </cell>
          <cell r="V61">
            <v>6659.4594594594591</v>
          </cell>
          <cell r="W61">
            <v>1.25</v>
          </cell>
          <cell r="X61">
            <v>2.8</v>
          </cell>
          <cell r="Y61">
            <v>41</v>
          </cell>
          <cell r="Z61">
            <v>37</v>
          </cell>
          <cell r="AA61">
            <v>6745.9459459459458</v>
          </cell>
          <cell r="AB61">
            <v>1.1666666666666667</v>
          </cell>
          <cell r="AC61">
            <v>2.7999999999999994</v>
          </cell>
          <cell r="AD61">
            <v>40</v>
          </cell>
          <cell r="AE61">
            <v>38</v>
          </cell>
          <cell r="AF61">
            <v>6745.9459459459458</v>
          </cell>
          <cell r="AG61">
            <v>0</v>
          </cell>
          <cell r="AI61">
            <v>718.01333333333298</v>
          </cell>
          <cell r="AJ61">
            <v>0.79168150133333304</v>
          </cell>
          <cell r="AK61">
            <v>5.3406406143999972</v>
          </cell>
          <cell r="AL61">
            <v>36.423168990207984</v>
          </cell>
          <cell r="AM61">
            <v>5.3406406143999972</v>
          </cell>
          <cell r="AN61">
            <v>36.423168990207984</v>
          </cell>
          <cell r="AQ61">
            <v>75.02000000000001</v>
          </cell>
          <cell r="AR61">
            <v>11</v>
          </cell>
          <cell r="AU61" t="str">
            <v>C</v>
          </cell>
        </row>
        <row r="62">
          <cell r="D62">
            <v>724</v>
          </cell>
          <cell r="E62" t="str">
            <v>อ้อยตอ 1</v>
          </cell>
          <cell r="F62" t="str">
            <v>อ้อยตอ</v>
          </cell>
          <cell r="G62">
            <v>4.5199999999999996</v>
          </cell>
          <cell r="H62">
            <v>242947</v>
          </cell>
          <cell r="I62" t="str">
            <v>KK-3</v>
          </cell>
          <cell r="J62" t="str">
            <v>เหนียว</v>
          </cell>
          <cell r="K62">
            <v>1.85</v>
          </cell>
          <cell r="L62">
            <v>5.7666666666666666</v>
          </cell>
          <cell r="M62">
            <v>0.95</v>
          </cell>
          <cell r="N62">
            <v>2.6</v>
          </cell>
          <cell r="O62">
            <v>42</v>
          </cell>
          <cell r="P62">
            <v>38</v>
          </cell>
          <cell r="Q62">
            <v>6918.9189189189192</v>
          </cell>
          <cell r="R62">
            <v>1.85</v>
          </cell>
          <cell r="S62">
            <v>2.6</v>
          </cell>
          <cell r="T62">
            <v>39</v>
          </cell>
          <cell r="U62">
            <v>40</v>
          </cell>
          <cell r="V62">
            <v>6832.4324324324325</v>
          </cell>
          <cell r="W62">
            <v>1.8</v>
          </cell>
          <cell r="X62">
            <v>2.7</v>
          </cell>
          <cell r="Y62">
            <v>42</v>
          </cell>
          <cell r="Z62">
            <v>43</v>
          </cell>
          <cell r="AA62">
            <v>7351.3513513513517</v>
          </cell>
          <cell r="AB62">
            <v>1.5333333333333332</v>
          </cell>
          <cell r="AC62">
            <v>2.6333333333333333</v>
          </cell>
          <cell r="AD62">
            <v>41</v>
          </cell>
          <cell r="AE62">
            <v>40.333333333333336</v>
          </cell>
          <cell r="AF62">
            <v>7034.2342342342345</v>
          </cell>
          <cell r="AG62">
            <v>0</v>
          </cell>
          <cell r="AI62">
            <v>834.6759629629629</v>
          </cell>
          <cell r="AJ62">
            <v>0.88066660852222212</v>
          </cell>
          <cell r="AK62">
            <v>6.1948152066139741</v>
          </cell>
          <cell r="AL62">
            <v>28.00056473389516</v>
          </cell>
          <cell r="AM62">
            <v>6.1948152066139741</v>
          </cell>
          <cell r="AN62">
            <v>28.00056473389516</v>
          </cell>
          <cell r="AQ62">
            <v>49.72</v>
          </cell>
          <cell r="AR62">
            <v>11</v>
          </cell>
          <cell r="AU62" t="str">
            <v>B</v>
          </cell>
        </row>
        <row r="63">
          <cell r="D63">
            <v>727</v>
          </cell>
          <cell r="E63" t="str">
            <v>อ้อยน้ำราด</v>
          </cell>
          <cell r="F63" t="str">
            <v>อ้อยปลูก</v>
          </cell>
          <cell r="G63">
            <v>9.86</v>
          </cell>
          <cell r="H63">
            <v>242950</v>
          </cell>
          <cell r="I63" t="str">
            <v>ทองภูมิ 6</v>
          </cell>
          <cell r="J63" t="str">
            <v>เหนียว</v>
          </cell>
          <cell r="K63">
            <v>1.85</v>
          </cell>
          <cell r="L63">
            <v>5.666666666666667</v>
          </cell>
          <cell r="M63">
            <v>1</v>
          </cell>
          <cell r="N63">
            <v>2.7</v>
          </cell>
          <cell r="O63">
            <v>37</v>
          </cell>
          <cell r="P63">
            <v>42</v>
          </cell>
          <cell r="Q63">
            <v>6832.4324324324325</v>
          </cell>
          <cell r="R63">
            <v>1.1000000000000001</v>
          </cell>
          <cell r="S63">
            <v>2.6</v>
          </cell>
          <cell r="T63">
            <v>42</v>
          </cell>
          <cell r="U63">
            <v>42</v>
          </cell>
          <cell r="V63">
            <v>7264.864864864865</v>
          </cell>
          <cell r="W63">
            <v>0.95</v>
          </cell>
          <cell r="X63">
            <v>2.8</v>
          </cell>
          <cell r="Y63">
            <v>43</v>
          </cell>
          <cell r="Z63">
            <v>46</v>
          </cell>
          <cell r="AA63">
            <v>7697.2972972972975</v>
          </cell>
          <cell r="AB63">
            <v>1.0166666666666666</v>
          </cell>
          <cell r="AC63">
            <v>2.7000000000000006</v>
          </cell>
          <cell r="AD63">
            <v>40.666666666666664</v>
          </cell>
          <cell r="AE63">
            <v>43.333333333333336</v>
          </cell>
          <cell r="AF63">
            <v>7264.8648648648641</v>
          </cell>
          <cell r="AG63">
            <v>0</v>
          </cell>
          <cell r="AI63">
            <v>581.80275000000029</v>
          </cell>
          <cell r="AJ63">
            <v>0.64149571215000034</v>
          </cell>
          <cell r="AK63">
            <v>4.6603796601600012</v>
          </cell>
          <cell r="AL63">
            <v>45.951343449177607</v>
          </cell>
          <cell r="AM63">
            <v>4.6603796601600012</v>
          </cell>
          <cell r="AN63">
            <v>45.951343449177607</v>
          </cell>
          <cell r="AQ63">
            <v>108.46</v>
          </cell>
          <cell r="AR63">
            <v>11</v>
          </cell>
          <cell r="AU63" t="str">
            <v>C</v>
          </cell>
        </row>
        <row r="64">
          <cell r="D64">
            <v>728</v>
          </cell>
          <cell r="E64" t="str">
            <v>อ้อยน้ำราด</v>
          </cell>
          <cell r="F64" t="str">
            <v>อ้อยปลูก</v>
          </cell>
          <cell r="G64">
            <v>9.4600000000000009</v>
          </cell>
          <cell r="H64">
            <v>242950</v>
          </cell>
          <cell r="I64" t="str">
            <v>ทองภูมิ 6</v>
          </cell>
          <cell r="J64" t="str">
            <v>เหนียว</v>
          </cell>
          <cell r="K64">
            <v>1.85</v>
          </cell>
          <cell r="L64">
            <v>5.666666666666667</v>
          </cell>
          <cell r="M64">
            <v>0.72</v>
          </cell>
          <cell r="N64">
            <v>2.8</v>
          </cell>
          <cell r="O64">
            <v>43</v>
          </cell>
          <cell r="P64">
            <v>36</v>
          </cell>
          <cell r="Q64">
            <v>6832.4324324324325</v>
          </cell>
          <cell r="R64">
            <v>0.98</v>
          </cell>
          <cell r="S64">
            <v>2.8</v>
          </cell>
          <cell r="T64">
            <v>40</v>
          </cell>
          <cell r="U64">
            <v>40</v>
          </cell>
          <cell r="V64">
            <v>6918.9189189189192</v>
          </cell>
          <cell r="W64">
            <v>1</v>
          </cell>
          <cell r="X64">
            <v>2.7</v>
          </cell>
          <cell r="Y64">
            <v>39</v>
          </cell>
          <cell r="Z64">
            <v>42</v>
          </cell>
          <cell r="AA64">
            <v>7005.405405405405</v>
          </cell>
          <cell r="AB64">
            <v>0.9</v>
          </cell>
          <cell r="AC64">
            <v>2.7666666666666671</v>
          </cell>
          <cell r="AD64">
            <v>40.666666666666664</v>
          </cell>
          <cell r="AE64">
            <v>39.333333333333336</v>
          </cell>
          <cell r="AF64">
            <v>6918.9189189189192</v>
          </cell>
          <cell r="AG64">
            <v>0</v>
          </cell>
          <cell r="AI64">
            <v>540.78650000000016</v>
          </cell>
          <cell r="AJ64">
            <v>0.57058383615000019</v>
          </cell>
          <cell r="AK64">
            <v>3.9478232987675694</v>
          </cell>
          <cell r="AL64">
            <v>37.346408406341212</v>
          </cell>
          <cell r="AM64">
            <v>3.9478232987675694</v>
          </cell>
          <cell r="AN64">
            <v>37.346408406341212</v>
          </cell>
          <cell r="AQ64">
            <v>104.06</v>
          </cell>
          <cell r="AR64">
            <v>11</v>
          </cell>
          <cell r="AU64" t="str">
            <v>C</v>
          </cell>
        </row>
        <row r="65">
          <cell r="D65">
            <v>730</v>
          </cell>
          <cell r="E65" t="str">
            <v>อ้อยน้ำราด</v>
          </cell>
          <cell r="F65" t="str">
            <v>อ้อยปลูก</v>
          </cell>
          <cell r="G65">
            <v>29.32</v>
          </cell>
          <cell r="H65">
            <v>242953</v>
          </cell>
          <cell r="I65" t="str">
            <v>KK-3</v>
          </cell>
          <cell r="J65" t="str">
            <v>เหนียว</v>
          </cell>
          <cell r="K65">
            <v>1.85</v>
          </cell>
          <cell r="L65">
            <v>5.5666666666666664</v>
          </cell>
          <cell r="M65">
            <v>0.87</v>
          </cell>
          <cell r="N65">
            <v>3</v>
          </cell>
          <cell r="O65">
            <v>39</v>
          </cell>
          <cell r="P65">
            <v>37</v>
          </cell>
          <cell r="Q65">
            <v>6572.9729729729734</v>
          </cell>
          <cell r="R65">
            <v>1</v>
          </cell>
          <cell r="S65">
            <v>3.1</v>
          </cell>
          <cell r="T65">
            <v>36</v>
          </cell>
          <cell r="U65">
            <v>45</v>
          </cell>
          <cell r="V65">
            <v>7005.405405405405</v>
          </cell>
          <cell r="W65">
            <v>1.05</v>
          </cell>
          <cell r="X65">
            <v>3.1</v>
          </cell>
          <cell r="Y65">
            <v>34</v>
          </cell>
          <cell r="Z65">
            <v>29</v>
          </cell>
          <cell r="AA65">
            <v>5448.6486486486483</v>
          </cell>
          <cell r="AB65">
            <v>0.97333333333333327</v>
          </cell>
          <cell r="AC65">
            <v>3.0666666666666664</v>
          </cell>
          <cell r="AD65">
            <v>36.333333333333336</v>
          </cell>
          <cell r="AE65">
            <v>37</v>
          </cell>
          <cell r="AF65">
            <v>6342.3423423423419</v>
          </cell>
          <cell r="AG65">
            <v>0</v>
          </cell>
          <cell r="AI65">
            <v>718.56225185185178</v>
          </cell>
          <cell r="AJ65">
            <v>0.79228673889185175</v>
          </cell>
          <cell r="AK65">
            <v>5.0249537313501227</v>
          </cell>
          <cell r="AL65">
            <v>147.33164340318561</v>
          </cell>
          <cell r="AM65">
            <v>5.0249537313501227</v>
          </cell>
          <cell r="AN65">
            <v>147.33164340318561</v>
          </cell>
          <cell r="AQ65">
            <v>322.52</v>
          </cell>
          <cell r="AR65">
            <v>11</v>
          </cell>
          <cell r="AU65" t="str">
            <v>C</v>
          </cell>
        </row>
        <row r="66">
          <cell r="D66">
            <v>741</v>
          </cell>
          <cell r="E66" t="str">
            <v>อ้อยตอ 2</v>
          </cell>
          <cell r="F66" t="str">
            <v>อ้อยตอ</v>
          </cell>
          <cell r="G66">
            <v>18.670000000000002</v>
          </cell>
          <cell r="H66">
            <v>242898</v>
          </cell>
          <cell r="I66" t="str">
            <v>KK-3</v>
          </cell>
          <cell r="J66" t="str">
            <v>เหนียว</v>
          </cell>
          <cell r="K66">
            <v>1.65</v>
          </cell>
          <cell r="L66">
            <v>7.4</v>
          </cell>
          <cell r="M66">
            <v>1.4</v>
          </cell>
          <cell r="N66">
            <v>3</v>
          </cell>
          <cell r="O66">
            <v>38</v>
          </cell>
          <cell r="P66">
            <v>40</v>
          </cell>
          <cell r="Q66">
            <v>7563.636363636364</v>
          </cell>
          <cell r="R66">
            <v>1.55</v>
          </cell>
          <cell r="S66">
            <v>3.1</v>
          </cell>
          <cell r="T66">
            <v>43</v>
          </cell>
          <cell r="U66">
            <v>38</v>
          </cell>
          <cell r="V66">
            <v>7854.545454545455</v>
          </cell>
          <cell r="W66">
            <v>1.06</v>
          </cell>
          <cell r="X66">
            <v>2.8</v>
          </cell>
          <cell r="Y66">
            <v>41</v>
          </cell>
          <cell r="Z66">
            <v>44</v>
          </cell>
          <cell r="AA66">
            <v>8242.424242424242</v>
          </cell>
          <cell r="AB66">
            <v>1.3366666666666667</v>
          </cell>
          <cell r="AC66">
            <v>2.9666666666666663</v>
          </cell>
          <cell r="AD66">
            <v>40.666666666666664</v>
          </cell>
          <cell r="AE66">
            <v>40.666666666666664</v>
          </cell>
          <cell r="AF66">
            <v>7886.8686868686882</v>
          </cell>
          <cell r="AG66">
            <v>0</v>
          </cell>
          <cell r="AI66">
            <v>923.48592037037008</v>
          </cell>
          <cell r="AJ66">
            <v>1.0182355758003701</v>
          </cell>
          <cell r="AK66">
            <v>8.030690278635646</v>
          </cell>
          <cell r="AL66">
            <v>149.93298750212753</v>
          </cell>
          <cell r="AM66">
            <v>8.030690278635646</v>
          </cell>
          <cell r="AN66">
            <v>149.93298750212753</v>
          </cell>
          <cell r="AQ66">
            <v>186.70000000000002</v>
          </cell>
          <cell r="AR66">
            <v>10</v>
          </cell>
          <cell r="AU66" t="str">
            <v>B</v>
          </cell>
        </row>
        <row r="67">
          <cell r="D67">
            <v>1001</v>
          </cell>
          <cell r="E67" t="str">
            <v>อ้อยตอ 1</v>
          </cell>
          <cell r="F67" t="str">
            <v>อ้อยตอ</v>
          </cell>
          <cell r="G67">
            <v>21.96</v>
          </cell>
          <cell r="H67">
            <v>242920</v>
          </cell>
          <cell r="I67" t="str">
            <v>KK-3</v>
          </cell>
          <cell r="J67" t="str">
            <v>เหนียว</v>
          </cell>
          <cell r="K67">
            <v>1.85</v>
          </cell>
          <cell r="L67">
            <v>6.666666666666667</v>
          </cell>
          <cell r="M67">
            <v>1.3</v>
          </cell>
          <cell r="N67">
            <v>2.9</v>
          </cell>
          <cell r="O67">
            <v>39</v>
          </cell>
          <cell r="P67">
            <v>38</v>
          </cell>
          <cell r="Q67">
            <v>6659.4594594594591</v>
          </cell>
          <cell r="R67">
            <v>1.2</v>
          </cell>
          <cell r="S67">
            <v>2.8</v>
          </cell>
          <cell r="T67">
            <v>39</v>
          </cell>
          <cell r="U67">
            <v>48</v>
          </cell>
          <cell r="V67">
            <v>7524.3243243243242</v>
          </cell>
          <cell r="W67">
            <v>1.2</v>
          </cell>
          <cell r="X67">
            <v>2.7</v>
          </cell>
          <cell r="Y67">
            <v>43</v>
          </cell>
          <cell r="Z67">
            <v>42</v>
          </cell>
          <cell r="AA67">
            <v>7351.3513513513517</v>
          </cell>
          <cell r="AB67">
            <v>1.2333333333333334</v>
          </cell>
          <cell r="AC67">
            <v>2.7999999999999994</v>
          </cell>
          <cell r="AD67">
            <v>40.333333333333336</v>
          </cell>
          <cell r="AE67">
            <v>42.666666666666664</v>
          </cell>
          <cell r="AF67">
            <v>7178.3783783783774</v>
          </cell>
          <cell r="AG67">
            <v>0</v>
          </cell>
          <cell r="AI67">
            <v>759.04266666666638</v>
          </cell>
          <cell r="AJ67">
            <v>0.8008659175999997</v>
          </cell>
          <cell r="AK67">
            <v>5.7489185868799968</v>
          </cell>
          <cell r="AL67">
            <v>126.24625216788473</v>
          </cell>
          <cell r="AM67">
            <v>5.7489185868799968</v>
          </cell>
          <cell r="AN67">
            <v>126.24625216788473</v>
          </cell>
          <cell r="AQ67">
            <v>241.56</v>
          </cell>
          <cell r="AR67">
            <v>11</v>
          </cell>
          <cell r="AU67" t="str">
            <v>B</v>
          </cell>
        </row>
        <row r="68">
          <cell r="D68">
            <v>1002</v>
          </cell>
          <cell r="E68" t="str">
            <v>อ้อยน้ำราด</v>
          </cell>
          <cell r="F68" t="str">
            <v>อ้อยปลูก</v>
          </cell>
          <cell r="G68">
            <v>37.68</v>
          </cell>
          <cell r="H68">
            <v>242931</v>
          </cell>
          <cell r="I68" t="str">
            <v>KK-3</v>
          </cell>
          <cell r="J68" t="str">
            <v>เหนียว</v>
          </cell>
          <cell r="K68">
            <v>1.85</v>
          </cell>
          <cell r="L68">
            <v>6.3</v>
          </cell>
          <cell r="M68">
            <v>1</v>
          </cell>
          <cell r="N68">
            <v>3</v>
          </cell>
          <cell r="O68">
            <v>42</v>
          </cell>
          <cell r="P68">
            <v>36</v>
          </cell>
          <cell r="Q68">
            <v>6745.9459459459458</v>
          </cell>
          <cell r="R68">
            <v>1.95</v>
          </cell>
          <cell r="S68">
            <v>2.8</v>
          </cell>
          <cell r="T68">
            <v>38</v>
          </cell>
          <cell r="U68">
            <v>38</v>
          </cell>
          <cell r="V68">
            <v>6572.9729729729734</v>
          </cell>
          <cell r="W68">
            <v>0.85</v>
          </cell>
          <cell r="X68">
            <v>2.6</v>
          </cell>
          <cell r="Y68">
            <v>39</v>
          </cell>
          <cell r="Z68">
            <v>36</v>
          </cell>
          <cell r="AA68">
            <v>6486.4864864864867</v>
          </cell>
          <cell r="AB68">
            <v>1.2666666666666668</v>
          </cell>
          <cell r="AC68">
            <v>2.8000000000000003</v>
          </cell>
          <cell r="AD68">
            <v>39.666666666666664</v>
          </cell>
          <cell r="AE68">
            <v>36.666666666666664</v>
          </cell>
          <cell r="AF68">
            <v>6601.801801801802</v>
          </cell>
          <cell r="AG68">
            <v>0</v>
          </cell>
          <cell r="AI68">
            <v>779.55733333333364</v>
          </cell>
          <cell r="AJ68">
            <v>0.85953991573333366</v>
          </cell>
          <cell r="AK68">
            <v>5.6745121644088909</v>
          </cell>
          <cell r="AL68">
            <v>213.81561835492701</v>
          </cell>
          <cell r="AM68">
            <v>5.6745121644088909</v>
          </cell>
          <cell r="AN68">
            <v>213.81561835492701</v>
          </cell>
          <cell r="AQ68">
            <v>452.15999999999997</v>
          </cell>
          <cell r="AR68">
            <v>12</v>
          </cell>
          <cell r="AU68" t="str">
            <v>C</v>
          </cell>
        </row>
        <row r="69">
          <cell r="D69">
            <v>1007</v>
          </cell>
          <cell r="E69" t="str">
            <v>อ้อยตอ 1</v>
          </cell>
          <cell r="F69" t="str">
            <v>อ้อยตอ</v>
          </cell>
          <cell r="G69">
            <v>21.51</v>
          </cell>
          <cell r="H69">
            <v>242903</v>
          </cell>
          <cell r="I69" t="str">
            <v>KK-3</v>
          </cell>
          <cell r="J69" t="str">
            <v>เหนียว</v>
          </cell>
          <cell r="K69">
            <v>1.85</v>
          </cell>
          <cell r="L69">
            <v>7.2333333333333334</v>
          </cell>
          <cell r="M69">
            <v>0.95</v>
          </cell>
          <cell r="N69">
            <v>2.8</v>
          </cell>
          <cell r="O69">
            <v>35</v>
          </cell>
          <cell r="P69">
            <v>35</v>
          </cell>
          <cell r="Q69">
            <v>6054.0540540540542</v>
          </cell>
          <cell r="R69">
            <v>0.85</v>
          </cell>
          <cell r="S69">
            <v>2.7</v>
          </cell>
          <cell r="T69">
            <v>39</v>
          </cell>
          <cell r="U69">
            <v>35</v>
          </cell>
          <cell r="V69">
            <v>6400</v>
          </cell>
          <cell r="W69">
            <v>0.8</v>
          </cell>
          <cell r="X69">
            <v>2.7</v>
          </cell>
          <cell r="Y69">
            <v>37</v>
          </cell>
          <cell r="Z69">
            <v>39</v>
          </cell>
          <cell r="AA69">
            <v>6572.9729729729734</v>
          </cell>
          <cell r="AB69">
            <v>0.86666666666666659</v>
          </cell>
          <cell r="AC69">
            <v>2.7333333333333329</v>
          </cell>
          <cell r="AD69">
            <v>37</v>
          </cell>
          <cell r="AE69">
            <v>36.333333333333336</v>
          </cell>
          <cell r="AF69">
            <v>6342.3423423423419</v>
          </cell>
          <cell r="AG69">
            <v>0</v>
          </cell>
          <cell r="AI69">
            <v>508.28459259259245</v>
          </cell>
          <cell r="AJ69">
            <v>0.53629107364444428</v>
          </cell>
          <cell r="AK69">
            <v>3.4013415841953942</v>
          </cell>
          <cell r="AL69">
            <v>73.16285747604293</v>
          </cell>
          <cell r="AM69">
            <v>3.4013415841953942</v>
          </cell>
          <cell r="AN69">
            <v>73.16285747604293</v>
          </cell>
          <cell r="AQ69">
            <v>236.61</v>
          </cell>
          <cell r="AR69">
            <v>11</v>
          </cell>
          <cell r="AU69" t="str">
            <v>B</v>
          </cell>
        </row>
        <row r="70">
          <cell r="D70">
            <v>1008</v>
          </cell>
          <cell r="E70" t="str">
            <v>อ้อยตอ 1</v>
          </cell>
          <cell r="F70" t="str">
            <v>อ้อยตอ</v>
          </cell>
          <cell r="G70">
            <v>28.3</v>
          </cell>
          <cell r="H70">
            <v>242953</v>
          </cell>
          <cell r="I70" t="str">
            <v>KK-3</v>
          </cell>
          <cell r="J70" t="str">
            <v>เหนียว</v>
          </cell>
          <cell r="K70">
            <v>1.85</v>
          </cell>
          <cell r="L70">
            <v>5.5666666666666664</v>
          </cell>
          <cell r="M70">
            <v>0.65</v>
          </cell>
          <cell r="N70">
            <v>2.9</v>
          </cell>
          <cell r="O70">
            <v>35</v>
          </cell>
          <cell r="P70">
            <v>36</v>
          </cell>
          <cell r="Q70">
            <v>6140.5405405405409</v>
          </cell>
          <cell r="R70">
            <v>1.25</v>
          </cell>
          <cell r="S70">
            <v>2.8</v>
          </cell>
          <cell r="T70">
            <v>30</v>
          </cell>
          <cell r="U70">
            <v>37</v>
          </cell>
          <cell r="V70">
            <v>5794.594594594595</v>
          </cell>
          <cell r="W70">
            <v>1.35</v>
          </cell>
          <cell r="X70">
            <v>2.9</v>
          </cell>
          <cell r="Y70">
            <v>29</v>
          </cell>
          <cell r="Z70">
            <v>38</v>
          </cell>
          <cell r="AA70">
            <v>5794.594594594595</v>
          </cell>
          <cell r="AB70">
            <v>1.0833333333333333</v>
          </cell>
          <cell r="AC70">
            <v>2.8666666666666667</v>
          </cell>
          <cell r="AD70">
            <v>31.333333333333332</v>
          </cell>
          <cell r="AE70">
            <v>37</v>
          </cell>
          <cell r="AF70">
            <v>5909.9099099099112</v>
          </cell>
          <cell r="AG70">
            <v>0</v>
          </cell>
          <cell r="AI70">
            <v>698.85351851851851</v>
          </cell>
          <cell r="AJ70">
            <v>0.73736034738888889</v>
          </cell>
          <cell r="AK70">
            <v>4.357733224208209</v>
          </cell>
          <cell r="AL70">
            <v>123.32385024509232</v>
          </cell>
          <cell r="AM70">
            <v>4.357733224208209</v>
          </cell>
          <cell r="AN70">
            <v>123.32385024509232</v>
          </cell>
          <cell r="AQ70">
            <v>283</v>
          </cell>
          <cell r="AR70">
            <v>10</v>
          </cell>
          <cell r="AU70" t="str">
            <v>B</v>
          </cell>
        </row>
        <row r="71">
          <cell r="D71">
            <v>1013</v>
          </cell>
          <cell r="E71" t="str">
            <v>อ้อยน้ำราด</v>
          </cell>
          <cell r="F71" t="str">
            <v>อ้อยปลูก</v>
          </cell>
          <cell r="G71">
            <v>20.55</v>
          </cell>
          <cell r="H71">
            <v>242928</v>
          </cell>
          <cell r="I71" t="str">
            <v>KK-3</v>
          </cell>
          <cell r="J71" t="str">
            <v>เหนียว</v>
          </cell>
          <cell r="K71">
            <v>1.85</v>
          </cell>
          <cell r="L71">
            <v>6.4</v>
          </cell>
          <cell r="M71">
            <v>1.1000000000000001</v>
          </cell>
          <cell r="N71">
            <v>2.6</v>
          </cell>
          <cell r="O71">
            <v>38</v>
          </cell>
          <cell r="P71">
            <v>34</v>
          </cell>
          <cell r="Q71">
            <v>6227.0270270270266</v>
          </cell>
          <cell r="R71">
            <v>1</v>
          </cell>
          <cell r="S71">
            <v>2.7</v>
          </cell>
          <cell r="T71">
            <v>42</v>
          </cell>
          <cell r="U71">
            <v>39</v>
          </cell>
          <cell r="V71">
            <v>7005.405405405405</v>
          </cell>
          <cell r="W71">
            <v>0.85</v>
          </cell>
          <cell r="X71">
            <v>2.6</v>
          </cell>
          <cell r="Y71">
            <v>36</v>
          </cell>
          <cell r="Z71">
            <v>42</v>
          </cell>
          <cell r="AA71">
            <v>6745.9459459459458</v>
          </cell>
          <cell r="AB71">
            <v>0.98333333333333339</v>
          </cell>
          <cell r="AC71">
            <v>2.6333333333333333</v>
          </cell>
          <cell r="AD71">
            <v>38.666666666666664</v>
          </cell>
          <cell r="AE71">
            <v>38.333333333333336</v>
          </cell>
          <cell r="AF71">
            <v>6659.4594594594591</v>
          </cell>
          <cell r="AG71">
            <v>0</v>
          </cell>
          <cell r="AI71">
            <v>535.28132407407418</v>
          </cell>
          <cell r="AJ71">
            <v>0.56477532503055572</v>
          </cell>
          <cell r="AK71">
            <v>3.7610983807440248</v>
          </cell>
          <cell r="AL71">
            <v>77.290571724289705</v>
          </cell>
          <cell r="AM71">
            <v>3.7610983807440248</v>
          </cell>
          <cell r="AN71">
            <v>77.290571724289705</v>
          </cell>
          <cell r="AQ71">
            <v>226.05</v>
          </cell>
          <cell r="AR71">
            <v>11</v>
          </cell>
          <cell r="AU71" t="str">
            <v>C</v>
          </cell>
        </row>
        <row r="72">
          <cell r="D72">
            <v>1014</v>
          </cell>
          <cell r="E72" t="str">
            <v>อ้อยน้ำราด</v>
          </cell>
          <cell r="F72" t="str">
            <v>อ้อยปลูก</v>
          </cell>
          <cell r="G72">
            <v>37.53</v>
          </cell>
          <cell r="H72">
            <v>242920</v>
          </cell>
          <cell r="I72" t="str">
            <v>KK-3</v>
          </cell>
          <cell r="J72" t="str">
            <v>เหนียว</v>
          </cell>
          <cell r="K72">
            <v>1.85</v>
          </cell>
          <cell r="L72">
            <v>6.666666666666667</v>
          </cell>
          <cell r="M72">
            <v>1.1499999999999999</v>
          </cell>
          <cell r="N72">
            <v>3</v>
          </cell>
          <cell r="O72">
            <v>41</v>
          </cell>
          <cell r="P72">
            <v>35</v>
          </cell>
          <cell r="Q72">
            <v>6572.9729729729734</v>
          </cell>
          <cell r="R72">
            <v>1.05</v>
          </cell>
          <cell r="S72">
            <v>2.8</v>
          </cell>
          <cell r="T72">
            <v>40</v>
          </cell>
          <cell r="U72">
            <v>45</v>
          </cell>
          <cell r="V72">
            <v>7351.3513513513517</v>
          </cell>
          <cell r="W72">
            <v>1</v>
          </cell>
          <cell r="X72">
            <v>3.1</v>
          </cell>
          <cell r="Y72">
            <v>40</v>
          </cell>
          <cell r="Z72">
            <v>45</v>
          </cell>
          <cell r="AA72">
            <v>7351.3513513513517</v>
          </cell>
          <cell r="AB72">
            <v>1.0666666666666667</v>
          </cell>
          <cell r="AC72">
            <v>2.9666666666666668</v>
          </cell>
          <cell r="AD72">
            <v>40.333333333333336</v>
          </cell>
          <cell r="AE72">
            <v>41.666666666666664</v>
          </cell>
          <cell r="AF72">
            <v>7091.8918918918926</v>
          </cell>
          <cell r="AG72">
            <v>0</v>
          </cell>
          <cell r="AI72">
            <v>736.94637037037057</v>
          </cell>
          <cell r="AJ72">
            <v>0.81255706797037064</v>
          </cell>
          <cell r="AK72">
            <v>5.762566882038521</v>
          </cell>
          <cell r="AL72">
            <v>216.26913508290571</v>
          </cell>
          <cell r="AM72">
            <v>5.762566882038521</v>
          </cell>
          <cell r="AN72">
            <v>216.26913508290571</v>
          </cell>
          <cell r="AQ72">
            <v>412.83000000000004</v>
          </cell>
          <cell r="AR72">
            <v>11</v>
          </cell>
          <cell r="AU72" t="str">
            <v>C</v>
          </cell>
        </row>
        <row r="73">
          <cell r="D73">
            <v>1015</v>
          </cell>
          <cell r="E73" t="str">
            <v>อ้อยตุลาคม</v>
          </cell>
          <cell r="F73" t="str">
            <v>อ้อยปลูก</v>
          </cell>
          <cell r="G73">
            <v>19.3</v>
          </cell>
          <cell r="H73">
            <v>242865</v>
          </cell>
          <cell r="I73" t="str">
            <v>PK-3</v>
          </cell>
          <cell r="J73" t="str">
            <v>เหนียว</v>
          </cell>
          <cell r="K73">
            <v>1.85</v>
          </cell>
          <cell r="L73">
            <v>8.5</v>
          </cell>
          <cell r="M73">
            <v>1.65</v>
          </cell>
          <cell r="N73">
            <v>3</v>
          </cell>
          <cell r="O73">
            <v>42</v>
          </cell>
          <cell r="P73">
            <v>42</v>
          </cell>
          <cell r="Q73">
            <v>7264.864864864865</v>
          </cell>
          <cell r="R73">
            <v>1.6</v>
          </cell>
          <cell r="S73">
            <v>3.1</v>
          </cell>
          <cell r="T73">
            <v>38</v>
          </cell>
          <cell r="U73">
            <v>44</v>
          </cell>
          <cell r="V73">
            <v>7091.8918918918916</v>
          </cell>
          <cell r="W73">
            <v>1.7</v>
          </cell>
          <cell r="X73">
            <v>3.2</v>
          </cell>
          <cell r="Y73">
            <v>39</v>
          </cell>
          <cell r="Z73">
            <v>37</v>
          </cell>
          <cell r="AA73">
            <v>6572.9729729729734</v>
          </cell>
          <cell r="AB73">
            <v>1.6500000000000001</v>
          </cell>
          <cell r="AC73">
            <v>3.1</v>
          </cell>
          <cell r="AD73">
            <v>39.666666666666664</v>
          </cell>
          <cell r="AE73">
            <v>41</v>
          </cell>
          <cell r="AF73">
            <v>6976.5765765765764</v>
          </cell>
          <cell r="AG73">
            <v>0</v>
          </cell>
          <cell r="AI73">
            <v>1244.7352500000002</v>
          </cell>
          <cell r="AJ73">
            <v>1.3133201622749999</v>
          </cell>
          <cell r="AK73">
            <v>9.1624786816735124</v>
          </cell>
          <cell r="AL73">
            <v>176.8358385562988</v>
          </cell>
          <cell r="AM73">
            <v>9.1624786816735124</v>
          </cell>
          <cell r="AN73">
            <v>176.8358385562988</v>
          </cell>
          <cell r="AQ73">
            <v>231.60000000000002</v>
          </cell>
          <cell r="AR73">
            <v>12</v>
          </cell>
          <cell r="AU73" t="str">
            <v>C</v>
          </cell>
        </row>
        <row r="74">
          <cell r="D74">
            <v>1017</v>
          </cell>
          <cell r="E74" t="str">
            <v>อ้อยน้ำราด</v>
          </cell>
          <cell r="F74" t="str">
            <v>อ้อยปลูก</v>
          </cell>
          <cell r="G74">
            <v>18.46</v>
          </cell>
          <cell r="H74">
            <v>242929</v>
          </cell>
          <cell r="I74" t="str">
            <v>KK-3</v>
          </cell>
          <cell r="J74" t="str">
            <v>เหนียว</v>
          </cell>
          <cell r="K74">
            <v>1.85</v>
          </cell>
          <cell r="L74">
            <v>6.3666666666666663</v>
          </cell>
          <cell r="M74">
            <v>0.89</v>
          </cell>
          <cell r="N74">
            <v>3.1</v>
          </cell>
          <cell r="O74">
            <v>41</v>
          </cell>
          <cell r="P74">
            <v>37</v>
          </cell>
          <cell r="Q74">
            <v>6745.9459459459458</v>
          </cell>
          <cell r="R74">
            <v>0.91</v>
          </cell>
          <cell r="S74">
            <v>2.9</v>
          </cell>
          <cell r="T74">
            <v>40</v>
          </cell>
          <cell r="U74">
            <v>37</v>
          </cell>
          <cell r="V74">
            <v>6659.4594594594591</v>
          </cell>
          <cell r="W74">
            <v>0.85</v>
          </cell>
          <cell r="X74">
            <v>3.1</v>
          </cell>
          <cell r="Y74">
            <v>37</v>
          </cell>
          <cell r="Z74">
            <v>35</v>
          </cell>
          <cell r="AA74">
            <v>6227.0270270270266</v>
          </cell>
          <cell r="AB74">
            <v>0.8833333333333333</v>
          </cell>
          <cell r="AC74">
            <v>3.0333333333333332</v>
          </cell>
          <cell r="AD74">
            <v>39.333333333333336</v>
          </cell>
          <cell r="AE74">
            <v>36.333333333333336</v>
          </cell>
          <cell r="AF74">
            <v>6544.1441441441448</v>
          </cell>
          <cell r="AG74">
            <v>0</v>
          </cell>
          <cell r="AI74">
            <v>638.02037962962959</v>
          </cell>
          <cell r="AJ74">
            <v>0.70348127057962961</v>
          </cell>
          <cell r="AK74">
            <v>4.6036828373787655</v>
          </cell>
          <cell r="AL74">
            <v>84.98398517801202</v>
          </cell>
          <cell r="AM74">
            <v>4.6036828373787655</v>
          </cell>
          <cell r="AN74">
            <v>84.98398517801202</v>
          </cell>
          <cell r="AQ74">
            <v>184.60000000000002</v>
          </cell>
          <cell r="AR74">
            <v>10</v>
          </cell>
          <cell r="AU74" t="str">
            <v>C</v>
          </cell>
        </row>
        <row r="75">
          <cell r="D75">
            <v>1018</v>
          </cell>
          <cell r="E75" t="str">
            <v>อ้อยตอ 2</v>
          </cell>
          <cell r="F75" t="str">
            <v>อ้อยตอ</v>
          </cell>
          <cell r="G75">
            <v>17.63</v>
          </cell>
          <cell r="H75">
            <v>242892</v>
          </cell>
          <cell r="I75" t="str">
            <v>KK-3</v>
          </cell>
          <cell r="J75" t="str">
            <v>เหนียว</v>
          </cell>
          <cell r="K75">
            <v>1.85</v>
          </cell>
          <cell r="L75">
            <v>7.6</v>
          </cell>
          <cell r="M75">
            <v>1.1000000000000001</v>
          </cell>
          <cell r="N75">
            <v>3</v>
          </cell>
          <cell r="O75">
            <v>38</v>
          </cell>
          <cell r="P75">
            <v>30</v>
          </cell>
          <cell r="Q75">
            <v>5881.0810810810808</v>
          </cell>
          <cell r="R75">
            <v>1.05</v>
          </cell>
          <cell r="S75">
            <v>2.9</v>
          </cell>
          <cell r="T75">
            <v>28</v>
          </cell>
          <cell r="U75">
            <v>36</v>
          </cell>
          <cell r="V75">
            <v>5535.135135135135</v>
          </cell>
          <cell r="W75">
            <v>1</v>
          </cell>
          <cell r="X75">
            <v>2.9</v>
          </cell>
          <cell r="Y75">
            <v>41</v>
          </cell>
          <cell r="Z75">
            <v>27</v>
          </cell>
          <cell r="AA75">
            <v>5881.0810810810808</v>
          </cell>
          <cell r="AB75">
            <v>1.05</v>
          </cell>
          <cell r="AC75">
            <v>2.9333333333333336</v>
          </cell>
          <cell r="AD75">
            <v>35.666666666666664</v>
          </cell>
          <cell r="AE75">
            <v>31</v>
          </cell>
          <cell r="AF75">
            <v>5765.7657657657655</v>
          </cell>
          <cell r="AG75">
            <v>0</v>
          </cell>
          <cell r="AI75">
            <v>709.22133333333352</v>
          </cell>
          <cell r="AJ75">
            <v>0.74829942880000011</v>
          </cell>
          <cell r="AK75">
            <v>4.3145192291171179</v>
          </cell>
          <cell r="AL75">
            <v>76.06497400933479</v>
          </cell>
          <cell r="AM75">
            <v>4.3145192291171179</v>
          </cell>
          <cell r="AN75">
            <v>76.06497400933479</v>
          </cell>
          <cell r="AQ75">
            <v>176.29999999999998</v>
          </cell>
          <cell r="AR75">
            <v>10</v>
          </cell>
          <cell r="AU75" t="str">
            <v>B</v>
          </cell>
        </row>
        <row r="76">
          <cell r="D76">
            <v>1019</v>
          </cell>
          <cell r="E76" t="str">
            <v>อ้อยน้ำราด</v>
          </cell>
          <cell r="F76" t="str">
            <v>อ้อยปลูก</v>
          </cell>
          <cell r="G76">
            <v>19.28</v>
          </cell>
          <cell r="H76">
            <v>242952</v>
          </cell>
          <cell r="I76" t="str">
            <v>KK-3</v>
          </cell>
          <cell r="J76" t="str">
            <v>เหนียว</v>
          </cell>
          <cell r="K76">
            <v>1.85</v>
          </cell>
          <cell r="L76">
            <v>5.6</v>
          </cell>
          <cell r="M76">
            <v>0.65</v>
          </cell>
          <cell r="N76">
            <v>2.7</v>
          </cell>
          <cell r="O76">
            <v>35</v>
          </cell>
          <cell r="P76">
            <v>28</v>
          </cell>
          <cell r="Q76">
            <v>5448.6486486486483</v>
          </cell>
          <cell r="R76">
            <v>0.6</v>
          </cell>
          <cell r="S76">
            <v>2.8</v>
          </cell>
          <cell r="T76">
            <v>39</v>
          </cell>
          <cell r="U76">
            <v>29</v>
          </cell>
          <cell r="V76">
            <v>5881.0810810810808</v>
          </cell>
          <cell r="W76">
            <v>0.57999999999999996</v>
          </cell>
          <cell r="X76">
            <v>2.9</v>
          </cell>
          <cell r="Y76">
            <v>38</v>
          </cell>
          <cell r="Z76">
            <v>40</v>
          </cell>
          <cell r="AA76">
            <v>6745.9459459459458</v>
          </cell>
          <cell r="AB76">
            <v>0.61</v>
          </cell>
          <cell r="AC76">
            <v>2.8000000000000003</v>
          </cell>
          <cell r="AD76">
            <v>37.333333333333336</v>
          </cell>
          <cell r="AE76">
            <v>32.333333333333336</v>
          </cell>
          <cell r="AF76">
            <v>6025.2252252252256</v>
          </cell>
          <cell r="AG76">
            <v>0</v>
          </cell>
          <cell r="AI76">
            <v>375.41840000000008</v>
          </cell>
          <cell r="AJ76">
            <v>0.40184785536000012</v>
          </cell>
          <cell r="AK76">
            <v>2.4212238348177308</v>
          </cell>
          <cell r="AL76">
            <v>46.681195535285852</v>
          </cell>
          <cell r="AM76">
            <v>2.4212238348177308</v>
          </cell>
          <cell r="AN76">
            <v>46.681195535285852</v>
          </cell>
          <cell r="AQ76">
            <v>192.8</v>
          </cell>
          <cell r="AR76">
            <v>10</v>
          </cell>
          <cell r="AU76" t="str">
            <v>C</v>
          </cell>
        </row>
        <row r="77">
          <cell r="D77">
            <v>1020</v>
          </cell>
          <cell r="E77" t="str">
            <v>อ้อยน้ำราด</v>
          </cell>
          <cell r="F77" t="str">
            <v>อ้อยปลูก</v>
          </cell>
          <cell r="G77">
            <v>33.700000000000003</v>
          </cell>
          <cell r="H77">
            <v>242917</v>
          </cell>
          <cell r="I77" t="str">
            <v>KK-3</v>
          </cell>
          <cell r="J77" t="str">
            <v>เหนียว</v>
          </cell>
          <cell r="K77">
            <v>1.85</v>
          </cell>
          <cell r="L77">
            <v>6.7666666666666666</v>
          </cell>
          <cell r="M77">
            <v>0.85</v>
          </cell>
          <cell r="N77">
            <v>3.1</v>
          </cell>
          <cell r="O77">
            <v>40</v>
          </cell>
          <cell r="P77">
            <v>33</v>
          </cell>
          <cell r="Q77">
            <v>6313.5135135135133</v>
          </cell>
          <cell r="R77">
            <v>0.79</v>
          </cell>
          <cell r="S77">
            <v>3</v>
          </cell>
          <cell r="T77">
            <v>40</v>
          </cell>
          <cell r="U77">
            <v>38</v>
          </cell>
          <cell r="V77">
            <v>6745.9459459459458</v>
          </cell>
          <cell r="W77">
            <v>0.56999999999999995</v>
          </cell>
          <cell r="X77">
            <v>3</v>
          </cell>
          <cell r="Y77">
            <v>36</v>
          </cell>
          <cell r="Z77">
            <v>38</v>
          </cell>
          <cell r="AA77">
            <v>6400</v>
          </cell>
          <cell r="AB77">
            <v>0.73666666666666669</v>
          </cell>
          <cell r="AC77">
            <v>3.0333333333333332</v>
          </cell>
          <cell r="AD77">
            <v>38.666666666666664</v>
          </cell>
          <cell r="AE77">
            <v>36.333333333333336</v>
          </cell>
          <cell r="AF77">
            <v>6486.4864864864867</v>
          </cell>
          <cell r="AG77">
            <v>0</v>
          </cell>
          <cell r="AI77">
            <v>532.08492037037036</v>
          </cell>
          <cell r="AJ77">
            <v>0.58667683320037034</v>
          </cell>
          <cell r="AK77">
            <v>3.8054713504888888</v>
          </cell>
          <cell r="AL77">
            <v>128.24438451147557</v>
          </cell>
          <cell r="AM77">
            <v>3.8054713504888888</v>
          </cell>
          <cell r="AN77">
            <v>128.24438451147557</v>
          </cell>
          <cell r="AQ77">
            <v>370.70000000000005</v>
          </cell>
          <cell r="AR77">
            <v>11</v>
          </cell>
          <cell r="AU77" t="str">
            <v>C</v>
          </cell>
        </row>
        <row r="78">
          <cell r="D78">
            <v>1028</v>
          </cell>
          <cell r="E78" t="str">
            <v>อ้อยตอ 2</v>
          </cell>
          <cell r="F78" t="str">
            <v>อ้อยตอ</v>
          </cell>
          <cell r="G78">
            <v>15.81</v>
          </cell>
          <cell r="H78">
            <v>242893</v>
          </cell>
          <cell r="I78" t="str">
            <v>KK-3</v>
          </cell>
          <cell r="J78" t="str">
            <v>เหนียว</v>
          </cell>
          <cell r="K78">
            <v>1.85</v>
          </cell>
          <cell r="L78">
            <v>7.5666666666666664</v>
          </cell>
          <cell r="M78">
            <v>1.1000000000000001</v>
          </cell>
          <cell r="N78">
            <v>3</v>
          </cell>
          <cell r="O78">
            <v>39</v>
          </cell>
          <cell r="P78">
            <v>35</v>
          </cell>
          <cell r="Q78">
            <v>6400</v>
          </cell>
          <cell r="R78">
            <v>1.1499999999999999</v>
          </cell>
          <cell r="S78">
            <v>3.1</v>
          </cell>
          <cell r="T78">
            <v>28</v>
          </cell>
          <cell r="U78">
            <v>42</v>
          </cell>
          <cell r="V78">
            <v>6054.0540540540542</v>
          </cell>
          <cell r="W78">
            <v>1</v>
          </cell>
          <cell r="X78">
            <v>2.9</v>
          </cell>
          <cell r="Y78">
            <v>29</v>
          </cell>
          <cell r="Z78">
            <v>30</v>
          </cell>
          <cell r="AA78">
            <v>5102.7027027027025</v>
          </cell>
          <cell r="AB78">
            <v>1.0833333333333333</v>
          </cell>
          <cell r="AC78">
            <v>3</v>
          </cell>
          <cell r="AD78">
            <v>32</v>
          </cell>
          <cell r="AE78">
            <v>35.666666666666664</v>
          </cell>
          <cell r="AF78">
            <v>5852.2522522522522</v>
          </cell>
          <cell r="AG78">
            <v>0</v>
          </cell>
          <cell r="AI78">
            <v>765.375</v>
          </cell>
          <cell r="AJ78">
            <v>0.84390247499999993</v>
          </cell>
          <cell r="AK78">
            <v>4.9387301599999995</v>
          </cell>
          <cell r="AL78">
            <v>78.081323829599995</v>
          </cell>
          <cell r="AM78">
            <v>4.9387301599999995</v>
          </cell>
          <cell r="AN78">
            <v>78.081323829599995</v>
          </cell>
          <cell r="AQ78">
            <v>173.91</v>
          </cell>
          <cell r="AR78">
            <v>11</v>
          </cell>
          <cell r="AU78" t="str">
            <v>B</v>
          </cell>
        </row>
        <row r="79">
          <cell r="D79">
            <v>1033</v>
          </cell>
          <cell r="E79" t="str">
            <v>อ้อยตอ 1</v>
          </cell>
          <cell r="F79" t="str">
            <v>อ้อยตอ</v>
          </cell>
          <cell r="G79">
            <v>47.08</v>
          </cell>
          <cell r="H79">
            <v>242890</v>
          </cell>
          <cell r="I79" t="str">
            <v>KK-3</v>
          </cell>
          <cell r="J79" t="str">
            <v>เหนียว</v>
          </cell>
          <cell r="K79">
            <v>1.85</v>
          </cell>
          <cell r="L79">
            <v>7.666666666666667</v>
          </cell>
          <cell r="M79">
            <v>1.1499999999999999</v>
          </cell>
          <cell r="N79">
            <v>3.2</v>
          </cell>
          <cell r="O79">
            <v>35</v>
          </cell>
          <cell r="P79">
            <v>33</v>
          </cell>
          <cell r="Q79">
            <v>5881.0810810810808</v>
          </cell>
          <cell r="R79">
            <v>1.2</v>
          </cell>
          <cell r="S79">
            <v>2.8</v>
          </cell>
          <cell r="T79">
            <v>36</v>
          </cell>
          <cell r="U79">
            <v>38</v>
          </cell>
          <cell r="V79">
            <v>6400</v>
          </cell>
          <cell r="W79">
            <v>1.32</v>
          </cell>
          <cell r="X79">
            <v>2.8</v>
          </cell>
          <cell r="Y79">
            <v>39</v>
          </cell>
          <cell r="Z79">
            <v>37</v>
          </cell>
          <cell r="AA79">
            <v>6572.9729729729734</v>
          </cell>
          <cell r="AB79">
            <v>1.2233333333333334</v>
          </cell>
          <cell r="AC79">
            <v>2.9333333333333336</v>
          </cell>
          <cell r="AD79">
            <v>36.666666666666664</v>
          </cell>
          <cell r="AE79">
            <v>36</v>
          </cell>
          <cell r="AF79">
            <v>6284.6846846846847</v>
          </cell>
          <cell r="AG79">
            <v>0</v>
          </cell>
          <cell r="AI79">
            <v>826.299140740741</v>
          </cell>
          <cell r="AJ79">
            <v>0.91107743258074103</v>
          </cell>
          <cell r="AK79">
            <v>5.7258343871020267</v>
          </cell>
          <cell r="AL79">
            <v>269.5722829447634</v>
          </cell>
          <cell r="AM79">
            <v>5.7258343871020267</v>
          </cell>
          <cell r="AN79">
            <v>269.5722829447634</v>
          </cell>
          <cell r="AQ79">
            <v>470.79999999999995</v>
          </cell>
          <cell r="AR79">
            <v>10</v>
          </cell>
          <cell r="AU79" t="str">
            <v>B</v>
          </cell>
        </row>
        <row r="80">
          <cell r="D80">
            <v>1034</v>
          </cell>
          <cell r="E80" t="str">
            <v>อ้อยตอ 1</v>
          </cell>
          <cell r="F80" t="str">
            <v>อ้อยตอ</v>
          </cell>
          <cell r="G80">
            <v>42.09</v>
          </cell>
          <cell r="H80">
            <v>242896</v>
          </cell>
          <cell r="I80" t="str">
            <v>KK-3</v>
          </cell>
          <cell r="J80" t="str">
            <v>เหนียว</v>
          </cell>
          <cell r="K80">
            <v>1.85</v>
          </cell>
          <cell r="L80">
            <v>7.4666666666666668</v>
          </cell>
          <cell r="M80">
            <v>1.3</v>
          </cell>
          <cell r="N80">
            <v>3.1</v>
          </cell>
          <cell r="O80">
            <v>43</v>
          </cell>
          <cell r="P80">
            <v>29</v>
          </cell>
          <cell r="Q80">
            <v>6227.0270270270266</v>
          </cell>
          <cell r="R80">
            <v>1.2</v>
          </cell>
          <cell r="S80">
            <v>2.9</v>
          </cell>
          <cell r="T80">
            <v>42</v>
          </cell>
          <cell r="U80">
            <v>40</v>
          </cell>
          <cell r="V80">
            <v>7091.8918918918916</v>
          </cell>
          <cell r="W80">
            <v>1.35</v>
          </cell>
          <cell r="X80">
            <v>2.9</v>
          </cell>
          <cell r="Y80">
            <v>37</v>
          </cell>
          <cell r="Z80">
            <v>42</v>
          </cell>
          <cell r="AA80">
            <v>6832.4324324324325</v>
          </cell>
          <cell r="AB80">
            <v>1.2833333333333334</v>
          </cell>
          <cell r="AC80">
            <v>2.9666666666666668</v>
          </cell>
          <cell r="AD80">
            <v>40.666666666666664</v>
          </cell>
          <cell r="AE80">
            <v>37</v>
          </cell>
          <cell r="AF80">
            <v>6717.1171171171163</v>
          </cell>
          <cell r="AG80">
            <v>0</v>
          </cell>
          <cell r="AI80">
            <v>886.63860185185206</v>
          </cell>
          <cell r="AJ80">
            <v>0.97760772240185212</v>
          </cell>
          <cell r="AK80">
            <v>6.5667055659713585</v>
          </cell>
          <cell r="AL80">
            <v>276.39263727173449</v>
          </cell>
          <cell r="AM80">
            <v>6.5667055659713585</v>
          </cell>
          <cell r="AN80">
            <v>276.39263727173449</v>
          </cell>
          <cell r="AQ80">
            <v>420.90000000000003</v>
          </cell>
          <cell r="AR80">
            <v>10</v>
          </cell>
          <cell r="AU80" t="str">
            <v>B</v>
          </cell>
        </row>
        <row r="81">
          <cell r="D81">
            <v>1036</v>
          </cell>
          <cell r="E81" t="str">
            <v>อ้อยน้ำราด</v>
          </cell>
          <cell r="F81" t="str">
            <v>อ้อยปลูก</v>
          </cell>
          <cell r="G81">
            <v>13.44</v>
          </cell>
          <cell r="H81">
            <v>242913</v>
          </cell>
          <cell r="I81" t="str">
            <v>PK-2</v>
          </cell>
          <cell r="J81" t="str">
            <v>เหนียว</v>
          </cell>
          <cell r="K81">
            <v>1.85</v>
          </cell>
          <cell r="L81">
            <v>6.9</v>
          </cell>
          <cell r="M81">
            <v>1.55</v>
          </cell>
          <cell r="N81">
            <v>3</v>
          </cell>
          <cell r="O81">
            <v>39</v>
          </cell>
          <cell r="P81">
            <v>41</v>
          </cell>
          <cell r="Q81">
            <v>6918.9189189189192</v>
          </cell>
          <cell r="R81">
            <v>1.37</v>
          </cell>
          <cell r="S81">
            <v>3.2</v>
          </cell>
          <cell r="T81">
            <v>30</v>
          </cell>
          <cell r="U81">
            <v>28</v>
          </cell>
          <cell r="V81">
            <v>5016.2162162162158</v>
          </cell>
          <cell r="W81">
            <v>1.45</v>
          </cell>
          <cell r="X81">
            <v>3.1</v>
          </cell>
          <cell r="Y81">
            <v>30</v>
          </cell>
          <cell r="Z81">
            <v>41</v>
          </cell>
          <cell r="AA81">
            <v>6140.5405405405409</v>
          </cell>
          <cell r="AB81">
            <v>1.4566666666666668</v>
          </cell>
          <cell r="AC81">
            <v>3.1</v>
          </cell>
          <cell r="AD81">
            <v>33</v>
          </cell>
          <cell r="AE81">
            <v>36.666666666666664</v>
          </cell>
          <cell r="AF81">
            <v>6025.2252252252256</v>
          </cell>
          <cell r="AG81">
            <v>0</v>
          </cell>
          <cell r="AI81">
            <v>1098.8874833333336</v>
          </cell>
          <cell r="AJ81">
            <v>1.2116333391233336</v>
          </cell>
          <cell r="AK81">
            <v>7.3003637586097803</v>
          </cell>
          <cell r="AL81">
            <v>98.11688891571545</v>
          </cell>
          <cell r="AM81">
            <v>7.3003637586097803</v>
          </cell>
          <cell r="AN81">
            <v>98.11688891571545</v>
          </cell>
          <cell r="AQ81">
            <v>147.84</v>
          </cell>
          <cell r="AR81">
            <v>11</v>
          </cell>
          <cell r="AU81" t="str">
            <v>C</v>
          </cell>
        </row>
        <row r="82">
          <cell r="D82">
            <v>1037</v>
          </cell>
          <cell r="E82" t="str">
            <v>อ้อยน้ำราด</v>
          </cell>
          <cell r="F82" t="str">
            <v>อ้อยปลูก</v>
          </cell>
          <cell r="G82">
            <v>48.99</v>
          </cell>
          <cell r="H82">
            <v>242925</v>
          </cell>
          <cell r="I82" t="str">
            <v>KK-3</v>
          </cell>
          <cell r="J82" t="str">
            <v>เหนียว</v>
          </cell>
          <cell r="K82">
            <v>1.85</v>
          </cell>
          <cell r="L82">
            <v>6.5</v>
          </cell>
          <cell r="M82">
            <v>1.1000000000000001</v>
          </cell>
          <cell r="N82">
            <v>3.1</v>
          </cell>
          <cell r="O82">
            <v>38</v>
          </cell>
          <cell r="P82">
            <v>43</v>
          </cell>
          <cell r="Q82">
            <v>7005.405405405405</v>
          </cell>
          <cell r="R82">
            <v>1</v>
          </cell>
          <cell r="S82">
            <v>3.1</v>
          </cell>
          <cell r="T82">
            <v>35</v>
          </cell>
          <cell r="U82">
            <v>43</v>
          </cell>
          <cell r="V82">
            <v>6745.9459459459458</v>
          </cell>
          <cell r="W82">
            <v>1.1000000000000001</v>
          </cell>
          <cell r="X82">
            <v>3</v>
          </cell>
          <cell r="Y82">
            <v>37</v>
          </cell>
          <cell r="Z82">
            <v>35</v>
          </cell>
          <cell r="AA82">
            <v>6227.0270270270266</v>
          </cell>
          <cell r="AB82">
            <v>1.0666666666666667</v>
          </cell>
          <cell r="AC82">
            <v>3.0666666666666664</v>
          </cell>
          <cell r="AD82">
            <v>36.666666666666664</v>
          </cell>
          <cell r="AE82">
            <v>40.333333333333336</v>
          </cell>
          <cell r="AF82">
            <v>6659.4594594594591</v>
          </cell>
          <cell r="AG82">
            <v>0</v>
          </cell>
          <cell r="AI82">
            <v>787.46548148148145</v>
          </cell>
          <cell r="AJ82">
            <v>0.86825943988148147</v>
          </cell>
          <cell r="AK82">
            <v>5.7821385401837029</v>
          </cell>
          <cell r="AL82">
            <v>283.26696708359964</v>
          </cell>
          <cell r="AM82">
            <v>5.7821385401837029</v>
          </cell>
          <cell r="AN82">
            <v>283.26696708359964</v>
          </cell>
          <cell r="AQ82">
            <v>538.89</v>
          </cell>
          <cell r="AR82">
            <v>11</v>
          </cell>
          <cell r="AU82" t="str">
            <v>C</v>
          </cell>
        </row>
        <row r="83">
          <cell r="D83">
            <v>1038</v>
          </cell>
          <cell r="E83" t="str">
            <v>อ้อยตอ 1</v>
          </cell>
          <cell r="F83" t="str">
            <v>อ้อยตอ</v>
          </cell>
          <cell r="G83">
            <v>14.52</v>
          </cell>
          <cell r="H83">
            <v>242899</v>
          </cell>
          <cell r="I83" t="str">
            <v>KK-3</v>
          </cell>
          <cell r="J83" t="str">
            <v>เหนียว</v>
          </cell>
          <cell r="K83">
            <v>1.85</v>
          </cell>
          <cell r="L83">
            <v>7.3666666666666663</v>
          </cell>
          <cell r="M83">
            <v>1.2</v>
          </cell>
          <cell r="N83">
            <v>2.9</v>
          </cell>
          <cell r="O83">
            <v>40</v>
          </cell>
          <cell r="P83">
            <v>41</v>
          </cell>
          <cell r="Q83">
            <v>7005.405405405405</v>
          </cell>
          <cell r="R83">
            <v>1.1000000000000001</v>
          </cell>
          <cell r="S83">
            <v>3.2</v>
          </cell>
          <cell r="T83">
            <v>38</v>
          </cell>
          <cell r="U83">
            <v>32</v>
          </cell>
          <cell r="V83">
            <v>6054.0540540540542</v>
          </cell>
          <cell r="W83">
            <v>1.35</v>
          </cell>
          <cell r="X83">
            <v>3.1</v>
          </cell>
          <cell r="Y83">
            <v>33</v>
          </cell>
          <cell r="Z83">
            <v>31</v>
          </cell>
          <cell r="AA83">
            <v>5535.135135135135</v>
          </cell>
          <cell r="AB83">
            <v>1.2166666666666666</v>
          </cell>
          <cell r="AC83">
            <v>3.0666666666666664</v>
          </cell>
          <cell r="AD83">
            <v>37</v>
          </cell>
          <cell r="AE83">
            <v>34.666666666666664</v>
          </cell>
          <cell r="AF83">
            <v>6198.198198198198</v>
          </cell>
          <cell r="AG83">
            <v>0</v>
          </cell>
          <cell r="AI83">
            <v>898.2028148148147</v>
          </cell>
          <cell r="AJ83">
            <v>0.99035842361481463</v>
          </cell>
          <cell r="AK83">
            <v>6.1384377968197512</v>
          </cell>
          <cell r="AL83">
            <v>89.130116809822781</v>
          </cell>
          <cell r="AM83">
            <v>6.1384377968197512</v>
          </cell>
          <cell r="AN83">
            <v>89.130116809822781</v>
          </cell>
          <cell r="AQ83">
            <v>174.24</v>
          </cell>
          <cell r="AR83">
            <v>12</v>
          </cell>
          <cell r="AU83" t="str">
            <v>B</v>
          </cell>
        </row>
        <row r="84">
          <cell r="D84">
            <v>1039</v>
          </cell>
          <cell r="E84" t="str">
            <v>อ้อยตอ 1</v>
          </cell>
          <cell r="F84" t="str">
            <v>อ้อยตอ</v>
          </cell>
          <cell r="G84">
            <v>8.07</v>
          </cell>
          <cell r="H84">
            <v>242952</v>
          </cell>
          <cell r="I84" t="str">
            <v>KK-3</v>
          </cell>
          <cell r="J84" t="str">
            <v>เหนียว</v>
          </cell>
          <cell r="K84">
            <v>1.85</v>
          </cell>
          <cell r="L84">
            <v>5.6</v>
          </cell>
          <cell r="M84">
            <v>0.65</v>
          </cell>
          <cell r="N84">
            <v>2.6</v>
          </cell>
          <cell r="O84">
            <v>26</v>
          </cell>
          <cell r="P84">
            <v>28</v>
          </cell>
          <cell r="Q84">
            <v>4670.27027027027</v>
          </cell>
          <cell r="R84">
            <v>0.81</v>
          </cell>
          <cell r="S84">
            <v>2.8</v>
          </cell>
          <cell r="T84">
            <v>29</v>
          </cell>
          <cell r="U84">
            <v>32</v>
          </cell>
          <cell r="V84">
            <v>5275.6756756756758</v>
          </cell>
          <cell r="W84">
            <v>0.75</v>
          </cell>
          <cell r="X84">
            <v>2.9</v>
          </cell>
          <cell r="Y84">
            <v>28</v>
          </cell>
          <cell r="Z84">
            <v>33</v>
          </cell>
          <cell r="AA84">
            <v>5275.6756756756758</v>
          </cell>
          <cell r="AB84">
            <v>0.73666666666666669</v>
          </cell>
          <cell r="AC84">
            <v>2.7666666666666671</v>
          </cell>
          <cell r="AD84">
            <v>27.666666666666668</v>
          </cell>
          <cell r="AE84">
            <v>31</v>
          </cell>
          <cell r="AF84">
            <v>5073.8738738738748</v>
          </cell>
          <cell r="AG84">
            <v>0</v>
          </cell>
          <cell r="AI84">
            <v>442.64376481481497</v>
          </cell>
          <cell r="AJ84">
            <v>0.46703343625611127</v>
          </cell>
          <cell r="AK84">
            <v>2.3696687504454226</v>
          </cell>
          <cell r="AL84">
            <v>19.123226816094562</v>
          </cell>
          <cell r="AM84">
            <v>2.3696687504454226</v>
          </cell>
          <cell r="AN84">
            <v>19.123226816094562</v>
          </cell>
          <cell r="AQ84">
            <v>80.7</v>
          </cell>
          <cell r="AR84">
            <v>10</v>
          </cell>
          <cell r="AU84" t="str">
            <v>B</v>
          </cell>
        </row>
        <row r="85">
          <cell r="D85">
            <v>1040</v>
          </cell>
          <cell r="E85" t="str">
            <v>อ้อยตอ 1</v>
          </cell>
          <cell r="F85" t="str">
            <v>อ้อยตอ</v>
          </cell>
          <cell r="G85">
            <v>29.81</v>
          </cell>
          <cell r="H85">
            <v>242889</v>
          </cell>
          <cell r="I85" t="str">
            <v>KK-3</v>
          </cell>
          <cell r="J85" t="str">
            <v>เหนียว</v>
          </cell>
          <cell r="K85">
            <v>1.85</v>
          </cell>
          <cell r="L85">
            <v>7.7</v>
          </cell>
          <cell r="M85">
            <v>1</v>
          </cell>
          <cell r="N85">
            <v>2.8</v>
          </cell>
          <cell r="O85">
            <v>48</v>
          </cell>
          <cell r="P85">
            <v>51</v>
          </cell>
          <cell r="Q85">
            <v>8562.1621621621616</v>
          </cell>
          <cell r="R85">
            <v>1.1000000000000001</v>
          </cell>
          <cell r="S85">
            <v>2.9</v>
          </cell>
          <cell r="T85">
            <v>51</v>
          </cell>
          <cell r="U85">
            <v>46</v>
          </cell>
          <cell r="V85">
            <v>8389.1891891891901</v>
          </cell>
          <cell r="W85">
            <v>0.95</v>
          </cell>
          <cell r="X85">
            <v>2.7</v>
          </cell>
          <cell r="Y85">
            <v>47</v>
          </cell>
          <cell r="Z85">
            <v>43</v>
          </cell>
          <cell r="AA85">
            <v>7783.7837837837842</v>
          </cell>
          <cell r="AB85">
            <v>1.0166666666666666</v>
          </cell>
          <cell r="AC85">
            <v>2.7999999999999994</v>
          </cell>
          <cell r="AD85">
            <v>48.666666666666664</v>
          </cell>
          <cell r="AE85">
            <v>46.666666666666664</v>
          </cell>
          <cell r="AF85">
            <v>8245.0450450450462</v>
          </cell>
          <cell r="AG85">
            <v>0</v>
          </cell>
          <cell r="AI85">
            <v>625.69733333333295</v>
          </cell>
          <cell r="AJ85">
            <v>0.66017325639999958</v>
          </cell>
          <cell r="AK85">
            <v>5.443158236552069</v>
          </cell>
          <cell r="AL85">
            <v>162.26054703161716</v>
          </cell>
          <cell r="AM85">
            <v>5.443158236552069</v>
          </cell>
          <cell r="AN85">
            <v>162.26054703161716</v>
          </cell>
          <cell r="AQ85">
            <v>298.09999999999997</v>
          </cell>
          <cell r="AR85">
            <v>10</v>
          </cell>
          <cell r="AU85" t="str">
            <v>B</v>
          </cell>
        </row>
        <row r="86">
          <cell r="D86">
            <v>1041</v>
          </cell>
          <cell r="E86" t="str">
            <v>อ้อยตอ 2</v>
          </cell>
          <cell r="F86" t="str">
            <v>อ้อยตอ</v>
          </cell>
          <cell r="G86">
            <v>39.53</v>
          </cell>
          <cell r="H86">
            <v>242904</v>
          </cell>
          <cell r="I86" t="str">
            <v>KK-3</v>
          </cell>
          <cell r="J86" t="str">
            <v>เหนียว</v>
          </cell>
          <cell r="K86">
            <v>1.85</v>
          </cell>
          <cell r="L86">
            <v>7.2</v>
          </cell>
          <cell r="M86">
            <v>1.3</v>
          </cell>
          <cell r="N86">
            <v>2.9</v>
          </cell>
          <cell r="O86">
            <v>54</v>
          </cell>
          <cell r="P86">
            <v>47</v>
          </cell>
          <cell r="Q86">
            <v>8735.135135135135</v>
          </cell>
          <cell r="R86">
            <v>1.2</v>
          </cell>
          <cell r="S86">
            <v>2.8</v>
          </cell>
          <cell r="T86">
            <v>52</v>
          </cell>
          <cell r="U86">
            <v>49</v>
          </cell>
          <cell r="V86">
            <v>8735.135135135135</v>
          </cell>
          <cell r="W86">
            <v>1</v>
          </cell>
          <cell r="X86">
            <v>2.8</v>
          </cell>
          <cell r="Y86">
            <v>51</v>
          </cell>
          <cell r="Z86">
            <v>50</v>
          </cell>
          <cell r="AA86">
            <v>8735.135135135135</v>
          </cell>
          <cell r="AB86">
            <v>1.1666666666666667</v>
          </cell>
          <cell r="AC86">
            <v>2.8333333333333335</v>
          </cell>
          <cell r="AD86">
            <v>52.333333333333336</v>
          </cell>
          <cell r="AE86">
            <v>48.666666666666664</v>
          </cell>
          <cell r="AF86">
            <v>8735.135135135135</v>
          </cell>
          <cell r="AG86">
            <v>0</v>
          </cell>
          <cell r="AI86">
            <v>735.21064814814827</v>
          </cell>
          <cell r="AJ86">
            <v>0.81064326064814829</v>
          </cell>
          <cell r="AK86">
            <v>7.0810784281481496</v>
          </cell>
          <cell r="AL86">
            <v>279.91503026469638</v>
          </cell>
          <cell r="AM86">
            <v>7.0810784281481496</v>
          </cell>
          <cell r="AN86">
            <v>279.91503026469638</v>
          </cell>
          <cell r="AQ86">
            <v>434.83000000000004</v>
          </cell>
          <cell r="AR86">
            <v>11</v>
          </cell>
          <cell r="AU86" t="str">
            <v>B</v>
          </cell>
        </row>
        <row r="87">
          <cell r="D87">
            <v>801</v>
          </cell>
          <cell r="E87" t="str">
            <v>อ้อยน้ำราด</v>
          </cell>
          <cell r="F87" t="str">
            <v>อ้อยปลูก</v>
          </cell>
          <cell r="G87">
            <v>11.48</v>
          </cell>
          <cell r="H87">
            <v>242882</v>
          </cell>
          <cell r="I87" t="str">
            <v>KK-3</v>
          </cell>
          <cell r="J87" t="str">
            <v>เหนียว</v>
          </cell>
          <cell r="K87">
            <v>1.85</v>
          </cell>
          <cell r="L87">
            <v>7.9333333333333336</v>
          </cell>
          <cell r="M87">
            <v>1</v>
          </cell>
          <cell r="N87">
            <v>2.9</v>
          </cell>
          <cell r="O87">
            <v>47</v>
          </cell>
          <cell r="P87">
            <v>45</v>
          </cell>
          <cell r="Q87">
            <v>7956.7567567567567</v>
          </cell>
          <cell r="R87">
            <v>1.1200000000000001</v>
          </cell>
          <cell r="S87">
            <v>3</v>
          </cell>
          <cell r="T87">
            <v>50</v>
          </cell>
          <cell r="U87">
            <v>47</v>
          </cell>
          <cell r="V87">
            <v>8389.1891891891901</v>
          </cell>
          <cell r="W87">
            <v>1.1499999999999999</v>
          </cell>
          <cell r="X87">
            <v>3</v>
          </cell>
          <cell r="Y87">
            <v>45</v>
          </cell>
          <cell r="Z87">
            <v>47</v>
          </cell>
          <cell r="AA87">
            <v>7956.7567567567567</v>
          </cell>
          <cell r="AB87">
            <v>1.0900000000000001</v>
          </cell>
          <cell r="AC87">
            <v>2.9666666666666668</v>
          </cell>
          <cell r="AD87">
            <v>47.333333333333336</v>
          </cell>
          <cell r="AE87">
            <v>46.333333333333336</v>
          </cell>
          <cell r="AF87">
            <v>8100.9009009009014</v>
          </cell>
          <cell r="AG87">
            <v>0</v>
          </cell>
          <cell r="AI87">
            <v>753.06707222222246</v>
          </cell>
          <cell r="AJ87">
            <v>0.83033175383222246</v>
          </cell>
          <cell r="AK87">
            <v>6.7264352526660769</v>
          </cell>
          <cell r="AL87">
            <v>77.219476700606563</v>
          </cell>
          <cell r="AM87">
            <v>6.7264352526660769</v>
          </cell>
          <cell r="AN87">
            <v>77.219476700606563</v>
          </cell>
          <cell r="AO87">
            <v>22.96</v>
          </cell>
          <cell r="AP87">
            <v>2</v>
          </cell>
          <cell r="AQ87">
            <v>114.80000000000001</v>
          </cell>
          <cell r="AR87">
            <v>10</v>
          </cell>
          <cell r="AU87" t="str">
            <v>C</v>
          </cell>
        </row>
        <row r="88">
          <cell r="D88">
            <v>802</v>
          </cell>
          <cell r="E88" t="str">
            <v>อ้อยตุลาคม</v>
          </cell>
          <cell r="F88" t="str">
            <v>อ้อยปลูก</v>
          </cell>
          <cell r="G88">
            <v>12.99</v>
          </cell>
          <cell r="H88">
            <v>242882</v>
          </cell>
          <cell r="I88" t="str">
            <v>PK-3,PK-4</v>
          </cell>
          <cell r="J88" t="str">
            <v>เหนียว</v>
          </cell>
          <cell r="K88">
            <v>1.85</v>
          </cell>
          <cell r="L88">
            <v>7.9333333333333336</v>
          </cell>
          <cell r="M88">
            <v>1.2</v>
          </cell>
          <cell r="N88">
            <v>3.2</v>
          </cell>
          <cell r="O88">
            <v>50</v>
          </cell>
          <cell r="P88">
            <v>48</v>
          </cell>
          <cell r="Q88">
            <v>8475.6756756756749</v>
          </cell>
          <cell r="R88">
            <v>1.42</v>
          </cell>
          <cell r="S88">
            <v>3</v>
          </cell>
          <cell r="T88">
            <v>52</v>
          </cell>
          <cell r="U88">
            <v>51</v>
          </cell>
          <cell r="V88">
            <v>8908.1081081081084</v>
          </cell>
          <cell r="W88">
            <v>1.28</v>
          </cell>
          <cell r="X88">
            <v>3.1</v>
          </cell>
          <cell r="Y88">
            <v>45</v>
          </cell>
          <cell r="Z88">
            <v>47</v>
          </cell>
          <cell r="AA88">
            <v>7956.7567567567567</v>
          </cell>
          <cell r="AB88">
            <v>1.3</v>
          </cell>
          <cell r="AC88">
            <v>3.1</v>
          </cell>
          <cell r="AD88">
            <v>49</v>
          </cell>
          <cell r="AE88">
            <v>48.666666666666664</v>
          </cell>
          <cell r="AF88">
            <v>8446.8468468468473</v>
          </cell>
          <cell r="AG88">
            <v>0</v>
          </cell>
          <cell r="AI88">
            <v>980.70050000000015</v>
          </cell>
          <cell r="AJ88">
            <v>1.0813203713000004</v>
          </cell>
          <cell r="AK88">
            <v>9.1337475687466707</v>
          </cell>
          <cell r="AL88">
            <v>118.64738091801925</v>
          </cell>
          <cell r="AM88">
            <v>9.1337475687466707</v>
          </cell>
          <cell r="AN88">
            <v>118.64738091801925</v>
          </cell>
          <cell r="AO88">
            <v>64.95</v>
          </cell>
          <cell r="AP88">
            <v>5</v>
          </cell>
          <cell r="AQ88">
            <v>181.86</v>
          </cell>
          <cell r="AR88">
            <v>14</v>
          </cell>
          <cell r="AU88" t="str">
            <v>B</v>
          </cell>
        </row>
        <row r="89">
          <cell r="D89">
            <v>803</v>
          </cell>
          <cell r="E89" t="str">
            <v>อ้อยตอ 3</v>
          </cell>
          <cell r="F89" t="str">
            <v>อ้อยตอ</v>
          </cell>
          <cell r="G89">
            <v>4.34</v>
          </cell>
          <cell r="H89">
            <v>242896</v>
          </cell>
          <cell r="I89" t="str">
            <v>UT-15</v>
          </cell>
          <cell r="J89" t="str">
            <v>เหนียว</v>
          </cell>
          <cell r="K89">
            <v>1.85</v>
          </cell>
          <cell r="L89">
            <v>7.4666666666666668</v>
          </cell>
          <cell r="M89">
            <v>1.6</v>
          </cell>
          <cell r="N89">
            <v>2.9</v>
          </cell>
          <cell r="O89">
            <v>53</v>
          </cell>
          <cell r="P89">
            <v>50</v>
          </cell>
          <cell r="Q89">
            <v>8908.1081081081084</v>
          </cell>
          <cell r="R89">
            <v>1.94</v>
          </cell>
          <cell r="S89">
            <v>3.2</v>
          </cell>
          <cell r="T89">
            <v>10</v>
          </cell>
          <cell r="U89">
            <v>13</v>
          </cell>
          <cell r="V89">
            <v>1989.1891891891892</v>
          </cell>
          <cell r="W89">
            <v>1.74</v>
          </cell>
          <cell r="X89">
            <v>3</v>
          </cell>
          <cell r="Y89">
            <v>35</v>
          </cell>
          <cell r="Z89">
            <v>40</v>
          </cell>
          <cell r="AA89">
            <v>6486.4864864864867</v>
          </cell>
          <cell r="AB89">
            <v>1.76</v>
          </cell>
          <cell r="AC89">
            <v>3.0333333333333332</v>
          </cell>
          <cell r="AD89">
            <v>32.666666666666664</v>
          </cell>
          <cell r="AE89">
            <v>34.333333333333336</v>
          </cell>
          <cell r="AF89">
            <v>5794.5945945945941</v>
          </cell>
          <cell r="AG89">
            <v>0</v>
          </cell>
          <cell r="AI89">
            <v>1271.225511111111</v>
          </cell>
          <cell r="AJ89">
            <v>1.4016532485511111</v>
          </cell>
          <cell r="AK89">
            <v>8.1220123375502222</v>
          </cell>
          <cell r="AL89">
            <v>35.24953354496796</v>
          </cell>
          <cell r="AM89">
            <v>8.1220123375502222</v>
          </cell>
          <cell r="AN89">
            <v>35.24953354496796</v>
          </cell>
          <cell r="AO89">
            <v>21.7</v>
          </cell>
          <cell r="AP89">
            <v>5</v>
          </cell>
          <cell r="AQ89">
            <v>52.08</v>
          </cell>
          <cell r="AR89">
            <v>12</v>
          </cell>
          <cell r="AU89" t="str">
            <v>B</v>
          </cell>
        </row>
        <row r="90">
          <cell r="D90">
            <v>804</v>
          </cell>
          <cell r="E90" t="str">
            <v>อ้อยตอ 1</v>
          </cell>
          <cell r="F90" t="str">
            <v>อ้อยตอ</v>
          </cell>
          <cell r="G90">
            <v>13.62</v>
          </cell>
          <cell r="H90">
            <v>242895</v>
          </cell>
          <cell r="I90" t="str">
            <v>UT-15</v>
          </cell>
          <cell r="J90" t="str">
            <v>เหนียว</v>
          </cell>
          <cell r="K90">
            <v>1.85</v>
          </cell>
          <cell r="L90">
            <v>7.5</v>
          </cell>
          <cell r="M90">
            <v>1.21</v>
          </cell>
          <cell r="N90">
            <v>3.1</v>
          </cell>
          <cell r="O90">
            <v>28</v>
          </cell>
          <cell r="P90">
            <v>20</v>
          </cell>
          <cell r="Q90">
            <v>4151.3513513513517</v>
          </cell>
          <cell r="R90">
            <v>1.44</v>
          </cell>
          <cell r="S90">
            <v>2.2000000000000002</v>
          </cell>
          <cell r="T90">
            <v>40</v>
          </cell>
          <cell r="U90">
            <v>38</v>
          </cell>
          <cell r="V90">
            <v>6745.9459459459458</v>
          </cell>
          <cell r="W90">
            <v>1.5</v>
          </cell>
          <cell r="X90">
            <v>2.6</v>
          </cell>
          <cell r="Y90">
            <v>40</v>
          </cell>
          <cell r="Z90">
            <v>42</v>
          </cell>
          <cell r="AA90">
            <v>7091.8918918918916</v>
          </cell>
          <cell r="AB90">
            <v>1.3833333333333335</v>
          </cell>
          <cell r="AC90">
            <v>2.6333333333333333</v>
          </cell>
          <cell r="AD90">
            <v>36</v>
          </cell>
          <cell r="AE90">
            <v>33.333333333333336</v>
          </cell>
          <cell r="AF90">
            <v>5996.3963963963952</v>
          </cell>
          <cell r="AG90">
            <v>0</v>
          </cell>
          <cell r="AI90">
            <v>753.02287962962964</v>
          </cell>
          <cell r="AJ90">
            <v>0.83028302707962964</v>
          </cell>
          <cell r="AK90">
            <v>4.9787061515693818</v>
          </cell>
          <cell r="AL90">
            <v>67.809977784374979</v>
          </cell>
          <cell r="AM90">
            <v>4.9787061515693818</v>
          </cell>
          <cell r="AN90">
            <v>67.809977784374979</v>
          </cell>
          <cell r="AO90">
            <v>68.099999999999994</v>
          </cell>
          <cell r="AP90">
            <v>5</v>
          </cell>
          <cell r="AQ90">
            <v>163.44</v>
          </cell>
          <cell r="AR90">
            <v>12</v>
          </cell>
          <cell r="AU90" t="str">
            <v>B</v>
          </cell>
        </row>
        <row r="91">
          <cell r="D91">
            <v>805</v>
          </cell>
          <cell r="E91" t="str">
            <v>อ้อยตอ 3</v>
          </cell>
          <cell r="F91" t="str">
            <v>อ้อยตอ</v>
          </cell>
          <cell r="G91">
            <v>33.630000000000003</v>
          </cell>
          <cell r="H91">
            <v>242896</v>
          </cell>
          <cell r="I91" t="str">
            <v>UT-15</v>
          </cell>
          <cell r="J91" t="str">
            <v>เหนียว</v>
          </cell>
          <cell r="K91">
            <v>1.85</v>
          </cell>
          <cell r="L91">
            <v>7.4666666666666668</v>
          </cell>
          <cell r="M91">
            <v>1.1000000000000001</v>
          </cell>
          <cell r="N91">
            <v>2.9</v>
          </cell>
          <cell r="O91">
            <v>30</v>
          </cell>
          <cell r="P91">
            <v>20</v>
          </cell>
          <cell r="Q91">
            <v>4324.3243243243242</v>
          </cell>
          <cell r="R91">
            <v>1.06</v>
          </cell>
          <cell r="S91">
            <v>2.6</v>
          </cell>
          <cell r="T91">
            <v>30</v>
          </cell>
          <cell r="U91">
            <v>26</v>
          </cell>
          <cell r="V91">
            <v>4843.2432432432433</v>
          </cell>
          <cell r="W91">
            <v>1.18</v>
          </cell>
          <cell r="X91">
            <v>2.7</v>
          </cell>
          <cell r="Y91">
            <v>30</v>
          </cell>
          <cell r="Z91">
            <v>25</v>
          </cell>
          <cell r="AA91">
            <v>4756.7567567567567</v>
          </cell>
          <cell r="AB91">
            <v>1.1133333333333333</v>
          </cell>
          <cell r="AC91">
            <v>2.7333333333333329</v>
          </cell>
          <cell r="AD91">
            <v>30</v>
          </cell>
          <cell r="AE91">
            <v>23.666666666666668</v>
          </cell>
          <cell r="AF91">
            <v>4641.4414414414414</v>
          </cell>
          <cell r="AG91">
            <v>0</v>
          </cell>
          <cell r="AI91">
            <v>652.95020740740722</v>
          </cell>
          <cell r="AJ91">
            <v>0.68892776383555532</v>
          </cell>
          <cell r="AK91">
            <v>3.1976178732259286</v>
          </cell>
          <cell r="AL91">
            <v>107.53588907658799</v>
          </cell>
          <cell r="AM91">
            <v>3.1976178732259286</v>
          </cell>
          <cell r="AN91">
            <v>107.53588907658799</v>
          </cell>
          <cell r="AO91">
            <v>168.15</v>
          </cell>
          <cell r="AP91">
            <v>5</v>
          </cell>
          <cell r="AQ91">
            <v>403.56000000000006</v>
          </cell>
          <cell r="AR91">
            <v>12</v>
          </cell>
          <cell r="AU91" t="str">
            <v>B</v>
          </cell>
        </row>
        <row r="92">
          <cell r="D92">
            <v>812</v>
          </cell>
          <cell r="E92" t="str">
            <v>อ้อยตอ 2</v>
          </cell>
          <cell r="F92" t="str">
            <v>อ้อยตอ</v>
          </cell>
          <cell r="G92">
            <v>29.76</v>
          </cell>
          <cell r="H92">
            <v>242901</v>
          </cell>
          <cell r="I92" t="str">
            <v>KK-3</v>
          </cell>
          <cell r="J92" t="str">
            <v>เหนียว</v>
          </cell>
          <cell r="K92">
            <v>1.85</v>
          </cell>
          <cell r="L92">
            <v>7.3</v>
          </cell>
          <cell r="M92">
            <v>1.05</v>
          </cell>
          <cell r="N92">
            <v>2.5</v>
          </cell>
          <cell r="O92">
            <v>30</v>
          </cell>
          <cell r="P92">
            <v>32</v>
          </cell>
          <cell r="Q92">
            <v>5362.1621621621625</v>
          </cell>
          <cell r="R92">
            <v>1.57</v>
          </cell>
          <cell r="S92">
            <v>3</v>
          </cell>
          <cell r="T92">
            <v>35</v>
          </cell>
          <cell r="U92">
            <v>40</v>
          </cell>
          <cell r="V92">
            <v>6486.4864864864867</v>
          </cell>
          <cell r="W92">
            <v>1.6</v>
          </cell>
          <cell r="X92">
            <v>3</v>
          </cell>
          <cell r="Y92">
            <v>40</v>
          </cell>
          <cell r="Z92">
            <v>45</v>
          </cell>
          <cell r="AA92">
            <v>7351.3513513513517</v>
          </cell>
          <cell r="AB92">
            <v>1.406666666666667</v>
          </cell>
          <cell r="AC92">
            <v>2.8333333333333335</v>
          </cell>
          <cell r="AD92">
            <v>35</v>
          </cell>
          <cell r="AE92">
            <v>39</v>
          </cell>
          <cell r="AF92">
            <v>6400</v>
          </cell>
          <cell r="AG92">
            <v>0</v>
          </cell>
          <cell r="AI92">
            <v>886.45398148148172</v>
          </cell>
          <cell r="AJ92">
            <v>0.93529759586111128</v>
          </cell>
          <cell r="AK92">
            <v>5.9859046135111118</v>
          </cell>
          <cell r="AL92">
            <v>178.1405212980907</v>
          </cell>
          <cell r="AM92">
            <v>5.9859046135111118</v>
          </cell>
          <cell r="AN92">
            <v>178.1405212980907</v>
          </cell>
          <cell r="AO92">
            <v>89.28</v>
          </cell>
          <cell r="AP92">
            <v>3</v>
          </cell>
          <cell r="AQ92">
            <v>238.08</v>
          </cell>
          <cell r="AR92">
            <v>8</v>
          </cell>
          <cell r="AU92" t="str">
            <v>C</v>
          </cell>
        </row>
        <row r="93">
          <cell r="D93">
            <v>822</v>
          </cell>
          <cell r="E93" t="str">
            <v>อ้อยน้ำราด</v>
          </cell>
          <cell r="F93" t="str">
            <v>อ้อยปลูก</v>
          </cell>
          <cell r="G93">
            <v>13.75</v>
          </cell>
          <cell r="H93">
            <v>242968</v>
          </cell>
          <cell r="I93" t="str">
            <v>KK-3</v>
          </cell>
          <cell r="J93" t="str">
            <v>เหนียว</v>
          </cell>
          <cell r="K93">
            <v>1.85</v>
          </cell>
          <cell r="L93">
            <v>5.0666666666666664</v>
          </cell>
          <cell r="M93">
            <v>0.56000000000000005</v>
          </cell>
          <cell r="N93">
            <v>3</v>
          </cell>
          <cell r="O93">
            <v>32</v>
          </cell>
          <cell r="P93">
            <v>25</v>
          </cell>
          <cell r="Q93">
            <v>4929.72972972973</v>
          </cell>
          <cell r="R93">
            <v>0.56000000000000005</v>
          </cell>
          <cell r="S93">
            <v>2.1</v>
          </cell>
          <cell r="T93">
            <v>8</v>
          </cell>
          <cell r="U93">
            <v>10</v>
          </cell>
          <cell r="V93">
            <v>1556.7567567567567</v>
          </cell>
          <cell r="W93">
            <v>0.56999999999999995</v>
          </cell>
          <cell r="X93">
            <v>2</v>
          </cell>
          <cell r="Y93">
            <v>10</v>
          </cell>
          <cell r="Z93">
            <v>12</v>
          </cell>
          <cell r="AA93">
            <v>1902.7027027027027</v>
          </cell>
          <cell r="AB93">
            <v>0.56333333333333335</v>
          </cell>
          <cell r="AC93">
            <v>2.3666666666666667</v>
          </cell>
          <cell r="AD93">
            <v>16.666666666666668</v>
          </cell>
          <cell r="AE93">
            <v>15.666666666666666</v>
          </cell>
          <cell r="AF93">
            <v>2796.3963963963965</v>
          </cell>
          <cell r="AG93">
            <v>0</v>
          </cell>
          <cell r="AI93">
            <v>247.69046851851851</v>
          </cell>
          <cell r="AJ93">
            <v>0.27310351058851851</v>
          </cell>
          <cell r="AK93">
            <v>0.76370567285293833</v>
          </cell>
          <cell r="AL93">
            <v>10.500953001727902</v>
          </cell>
          <cell r="AM93">
            <v>0.76370567285293833</v>
          </cell>
          <cell r="AN93">
            <v>10.500953001727902</v>
          </cell>
          <cell r="AO93">
            <v>0</v>
          </cell>
          <cell r="AP93">
            <v>0</v>
          </cell>
          <cell r="AQ93">
            <v>110</v>
          </cell>
          <cell r="AR93">
            <v>8</v>
          </cell>
          <cell r="AU93" t="str">
            <v>D</v>
          </cell>
        </row>
        <row r="94">
          <cell r="D94">
            <v>835</v>
          </cell>
          <cell r="E94" t="str">
            <v>อ้อยน้ำราด</v>
          </cell>
          <cell r="F94" t="str">
            <v>อ้อยปลูก</v>
          </cell>
          <cell r="G94">
            <v>24.05</v>
          </cell>
          <cell r="H94">
            <v>242964</v>
          </cell>
          <cell r="I94" t="str">
            <v>KK-3</v>
          </cell>
          <cell r="J94" t="str">
            <v>เหนียว</v>
          </cell>
          <cell r="K94">
            <v>1.85</v>
          </cell>
          <cell r="L94">
            <v>5.2</v>
          </cell>
          <cell r="M94">
            <v>0.85</v>
          </cell>
          <cell r="N94">
            <v>3</v>
          </cell>
          <cell r="O94">
            <v>60</v>
          </cell>
          <cell r="P94">
            <v>54</v>
          </cell>
          <cell r="Q94">
            <v>9859.45945945946</v>
          </cell>
          <cell r="R94">
            <v>1.06</v>
          </cell>
          <cell r="S94">
            <v>3</v>
          </cell>
          <cell r="T94">
            <v>33</v>
          </cell>
          <cell r="U94">
            <v>32</v>
          </cell>
          <cell r="V94">
            <v>5621.6216216216217</v>
          </cell>
          <cell r="W94">
            <v>1.1000000000000001</v>
          </cell>
          <cell r="X94">
            <v>3.4</v>
          </cell>
          <cell r="Y94">
            <v>10</v>
          </cell>
          <cell r="Z94">
            <v>13</v>
          </cell>
          <cell r="AA94">
            <v>1989.1891891891892</v>
          </cell>
          <cell r="AB94">
            <v>1.0033333333333334</v>
          </cell>
          <cell r="AC94">
            <v>3.1333333333333333</v>
          </cell>
          <cell r="AD94">
            <v>34.333333333333336</v>
          </cell>
          <cell r="AE94">
            <v>33</v>
          </cell>
          <cell r="AF94">
            <v>5823.4234234234236</v>
          </cell>
          <cell r="AG94">
            <v>0</v>
          </cell>
          <cell r="AI94">
            <v>773.26454074074081</v>
          </cell>
          <cell r="AJ94">
            <v>0.85260148262074087</v>
          </cell>
          <cell r="AK94">
            <v>4.9650594447391612</v>
          </cell>
          <cell r="AL94">
            <v>119.40967964597682</v>
          </cell>
          <cell r="AM94">
            <v>4.9650594447391612</v>
          </cell>
          <cell r="AN94">
            <v>119.40967964597682</v>
          </cell>
          <cell r="AO94">
            <v>48.1</v>
          </cell>
          <cell r="AP94">
            <v>2</v>
          </cell>
          <cell r="AQ94">
            <v>216.45000000000002</v>
          </cell>
          <cell r="AR94">
            <v>9</v>
          </cell>
          <cell r="AU94" t="str">
            <v>D</v>
          </cell>
        </row>
        <row r="95">
          <cell r="D95">
            <v>837</v>
          </cell>
          <cell r="E95" t="str">
            <v>อ้อยตอ 1</v>
          </cell>
          <cell r="F95" t="str">
            <v>อ้อยตอ</v>
          </cell>
          <cell r="G95">
            <v>21.55</v>
          </cell>
          <cell r="H95">
            <v>242904</v>
          </cell>
          <cell r="I95" t="str">
            <v>KK-3</v>
          </cell>
          <cell r="J95" t="str">
            <v>เหนียว</v>
          </cell>
          <cell r="K95">
            <v>1.85</v>
          </cell>
          <cell r="L95">
            <v>7.2</v>
          </cell>
          <cell r="M95">
            <v>0.87</v>
          </cell>
          <cell r="N95">
            <v>2.9</v>
          </cell>
          <cell r="O95">
            <v>60</v>
          </cell>
          <cell r="P95">
            <v>58</v>
          </cell>
          <cell r="Q95">
            <v>10205.405405405405</v>
          </cell>
          <cell r="R95">
            <v>1</v>
          </cell>
          <cell r="S95">
            <v>3.3</v>
          </cell>
          <cell r="T95">
            <v>70</v>
          </cell>
          <cell r="U95">
            <v>65</v>
          </cell>
          <cell r="V95">
            <v>11675.675675675675</v>
          </cell>
          <cell r="W95">
            <v>0.89</v>
          </cell>
          <cell r="X95">
            <v>3</v>
          </cell>
          <cell r="Y95">
            <v>54</v>
          </cell>
          <cell r="Z95">
            <v>58</v>
          </cell>
          <cell r="AA95">
            <v>9686.4864864864867</v>
          </cell>
          <cell r="AB95">
            <v>0.92</v>
          </cell>
          <cell r="AC95">
            <v>3.0666666666666664</v>
          </cell>
          <cell r="AD95">
            <v>61.333333333333336</v>
          </cell>
          <cell r="AE95">
            <v>60.333333333333336</v>
          </cell>
          <cell r="AF95">
            <v>10522.522522522522</v>
          </cell>
          <cell r="AG95">
            <v>0</v>
          </cell>
          <cell r="AI95">
            <v>679.18897777777772</v>
          </cell>
          <cell r="AJ95">
            <v>0.7270038818133332</v>
          </cell>
          <cell r="AK95">
            <v>7.6499147203421005</v>
          </cell>
          <cell r="AL95">
            <v>164.85566222337226</v>
          </cell>
          <cell r="AM95">
            <v>7.6499147203421005</v>
          </cell>
          <cell r="AN95">
            <v>164.85566222337226</v>
          </cell>
          <cell r="AO95">
            <v>86.2</v>
          </cell>
          <cell r="AP95">
            <v>4</v>
          </cell>
          <cell r="AQ95">
            <v>215.5</v>
          </cell>
          <cell r="AR95">
            <v>10</v>
          </cell>
          <cell r="AU95" t="str">
            <v>B</v>
          </cell>
        </row>
        <row r="96">
          <cell r="D96">
            <v>846</v>
          </cell>
          <cell r="E96" t="str">
            <v>อ้อยตอ 1</v>
          </cell>
          <cell r="F96" t="str">
            <v>อ้อยตอ</v>
          </cell>
          <cell r="G96">
            <v>19.48</v>
          </cell>
          <cell r="H96">
            <v>242905</v>
          </cell>
          <cell r="I96" t="str">
            <v>KK-3/SB-50</v>
          </cell>
          <cell r="J96" t="str">
            <v>เหนียว</v>
          </cell>
          <cell r="K96">
            <v>1.85</v>
          </cell>
          <cell r="L96">
            <v>7.166666666666667</v>
          </cell>
          <cell r="M96">
            <v>1.23</v>
          </cell>
          <cell r="N96">
            <v>3.1</v>
          </cell>
          <cell r="O96">
            <v>64</v>
          </cell>
          <cell r="P96">
            <v>58</v>
          </cell>
          <cell r="Q96">
            <v>10551.351351351352</v>
          </cell>
          <cell r="R96">
            <v>1.1200000000000001</v>
          </cell>
          <cell r="S96">
            <v>2.8</v>
          </cell>
          <cell r="T96">
            <v>65</v>
          </cell>
          <cell r="U96">
            <v>60</v>
          </cell>
          <cell r="V96">
            <v>10810.81081081081</v>
          </cell>
          <cell r="W96">
            <v>1.08</v>
          </cell>
          <cell r="X96">
            <v>2.9</v>
          </cell>
          <cell r="Y96">
            <v>50</v>
          </cell>
          <cell r="Z96">
            <v>47</v>
          </cell>
          <cell r="AA96">
            <v>8389.1891891891901</v>
          </cell>
          <cell r="AB96">
            <v>1.1433333333333333</v>
          </cell>
          <cell r="AC96">
            <v>2.9333333333333336</v>
          </cell>
          <cell r="AD96">
            <v>59.666666666666664</v>
          </cell>
          <cell r="AE96">
            <v>55</v>
          </cell>
          <cell r="AF96">
            <v>9917.1171171171172</v>
          </cell>
          <cell r="AG96">
            <v>0</v>
          </cell>
          <cell r="AI96">
            <v>772.26322962962979</v>
          </cell>
          <cell r="AJ96">
            <v>0.85149743698962976</v>
          </cell>
          <cell r="AK96">
            <v>8.4443998075512123</v>
          </cell>
          <cell r="AL96">
            <v>164.49690825109761</v>
          </cell>
          <cell r="AM96">
            <v>8.4443998075512123</v>
          </cell>
          <cell r="AN96">
            <v>164.49690825109761</v>
          </cell>
          <cell r="AO96">
            <v>77.92</v>
          </cell>
          <cell r="AP96">
            <v>4</v>
          </cell>
          <cell r="AQ96">
            <v>194.8</v>
          </cell>
          <cell r="AR96">
            <v>10</v>
          </cell>
          <cell r="AU96" t="str">
            <v>B</v>
          </cell>
        </row>
        <row r="97">
          <cell r="D97">
            <v>852</v>
          </cell>
          <cell r="E97" t="str">
            <v>อ้อยตอ 1</v>
          </cell>
          <cell r="F97" t="str">
            <v>อ้อยตอ</v>
          </cell>
          <cell r="G97">
            <v>60.9</v>
          </cell>
          <cell r="H97">
            <v>242908</v>
          </cell>
          <cell r="I97" t="str">
            <v>KK-3</v>
          </cell>
          <cell r="J97" t="str">
            <v>เหนียว</v>
          </cell>
          <cell r="K97">
            <v>1.85</v>
          </cell>
          <cell r="L97">
            <v>7.0666666666666664</v>
          </cell>
          <cell r="M97">
            <v>1.27</v>
          </cell>
          <cell r="N97">
            <v>3.4</v>
          </cell>
          <cell r="O97">
            <v>45</v>
          </cell>
          <cell r="P97">
            <v>40</v>
          </cell>
          <cell r="Q97">
            <v>7351.3513513513517</v>
          </cell>
          <cell r="R97">
            <v>1.1299999999999999</v>
          </cell>
          <cell r="S97">
            <v>3</v>
          </cell>
          <cell r="T97">
            <v>37</v>
          </cell>
          <cell r="U97">
            <v>30</v>
          </cell>
          <cell r="V97">
            <v>5794.594594594595</v>
          </cell>
          <cell r="W97">
            <v>0.95</v>
          </cell>
          <cell r="X97">
            <v>3</v>
          </cell>
          <cell r="Y97">
            <v>35</v>
          </cell>
          <cell r="Z97">
            <v>32</v>
          </cell>
          <cell r="AA97">
            <v>5794.594594594595</v>
          </cell>
          <cell r="AB97">
            <v>1.1166666666666665</v>
          </cell>
          <cell r="AC97">
            <v>3.1333333333333333</v>
          </cell>
          <cell r="AD97">
            <v>39</v>
          </cell>
          <cell r="AE97">
            <v>34</v>
          </cell>
          <cell r="AF97">
            <v>6313.5135135135133</v>
          </cell>
          <cell r="AG97">
            <v>0</v>
          </cell>
          <cell r="AI97">
            <v>860.61003703703693</v>
          </cell>
          <cell r="AJ97">
            <v>0.94890862683703703</v>
          </cell>
          <cell r="AK97">
            <v>5.9909474386251853</v>
          </cell>
          <cell r="AL97">
            <v>364.84869901227376</v>
          </cell>
          <cell r="AM97">
            <v>5.9909474386251853</v>
          </cell>
          <cell r="AN97">
            <v>364.84869901227376</v>
          </cell>
          <cell r="AO97">
            <v>182.7</v>
          </cell>
          <cell r="AP97">
            <v>3</v>
          </cell>
          <cell r="AQ97">
            <v>487.2</v>
          </cell>
          <cell r="AR97">
            <v>8</v>
          </cell>
          <cell r="AU97" t="str">
            <v>C</v>
          </cell>
        </row>
        <row r="98">
          <cell r="D98">
            <v>854</v>
          </cell>
          <cell r="E98" t="str">
            <v>อ้อยตอ 1</v>
          </cell>
          <cell r="F98" t="str">
            <v>อ้อยตอ</v>
          </cell>
          <cell r="G98">
            <v>20.69</v>
          </cell>
          <cell r="H98">
            <v>242906</v>
          </cell>
          <cell r="I98" t="str">
            <v>KK-3</v>
          </cell>
          <cell r="J98" t="str">
            <v>เหนียว</v>
          </cell>
          <cell r="K98">
            <v>1.85</v>
          </cell>
          <cell r="L98">
            <v>7.1333333333333337</v>
          </cell>
          <cell r="M98">
            <v>1.03</v>
          </cell>
          <cell r="N98">
            <v>3</v>
          </cell>
          <cell r="O98">
            <v>29</v>
          </cell>
          <cell r="P98">
            <v>20</v>
          </cell>
          <cell r="Q98">
            <v>4237.8378378378375</v>
          </cell>
          <cell r="R98">
            <v>0.77</v>
          </cell>
          <cell r="S98">
            <v>2.5</v>
          </cell>
          <cell r="T98">
            <v>20</v>
          </cell>
          <cell r="U98">
            <v>15</v>
          </cell>
          <cell r="V98">
            <v>3027.0270270270271</v>
          </cell>
          <cell r="W98">
            <v>0.8</v>
          </cell>
          <cell r="X98">
            <v>3</v>
          </cell>
          <cell r="Y98">
            <v>25</v>
          </cell>
          <cell r="Z98">
            <v>20</v>
          </cell>
          <cell r="AA98">
            <v>3891.8918918918921</v>
          </cell>
          <cell r="AB98">
            <v>0.8666666666666667</v>
          </cell>
          <cell r="AC98">
            <v>2.8333333333333335</v>
          </cell>
          <cell r="AD98">
            <v>24.666666666666668</v>
          </cell>
          <cell r="AE98">
            <v>18.333333333333332</v>
          </cell>
          <cell r="AF98">
            <v>3718.9189189189187</v>
          </cell>
          <cell r="AG98">
            <v>0</v>
          </cell>
          <cell r="AI98">
            <v>546.15648148148159</v>
          </cell>
          <cell r="AJ98">
            <v>0.60219213648148162</v>
          </cell>
          <cell r="AK98">
            <v>2.2395037291851856</v>
          </cell>
          <cell r="AL98">
            <v>46.335332156841496</v>
          </cell>
          <cell r="AM98">
            <v>2.2395037291851856</v>
          </cell>
          <cell r="AN98">
            <v>46.335332156841496</v>
          </cell>
          <cell r="AO98">
            <v>62.070000000000007</v>
          </cell>
          <cell r="AP98">
            <v>3</v>
          </cell>
          <cell r="AQ98">
            <v>165.52</v>
          </cell>
          <cell r="AR98">
            <v>8</v>
          </cell>
          <cell r="AU98" t="str">
            <v>C</v>
          </cell>
        </row>
        <row r="99">
          <cell r="D99">
            <v>859</v>
          </cell>
          <cell r="E99" t="str">
            <v>อ้อยตอ 1</v>
          </cell>
          <cell r="F99" t="str">
            <v>อ้อยตอ</v>
          </cell>
          <cell r="G99">
            <v>19.57</v>
          </cell>
          <cell r="H99">
            <v>242965</v>
          </cell>
          <cell r="I99" t="str">
            <v>KK-3</v>
          </cell>
          <cell r="J99" t="str">
            <v>เหนียว</v>
          </cell>
          <cell r="K99">
            <v>1.85</v>
          </cell>
          <cell r="L99">
            <v>5.166666666666667</v>
          </cell>
          <cell r="M99">
            <v>1.27</v>
          </cell>
          <cell r="N99">
            <v>3.2</v>
          </cell>
          <cell r="O99">
            <v>31</v>
          </cell>
          <cell r="P99">
            <v>25</v>
          </cell>
          <cell r="Q99">
            <v>4843.2432432432433</v>
          </cell>
          <cell r="R99">
            <v>1.05</v>
          </cell>
          <cell r="S99">
            <v>2.6</v>
          </cell>
          <cell r="T99">
            <v>40</v>
          </cell>
          <cell r="U99">
            <v>35</v>
          </cell>
          <cell r="V99">
            <v>6486.4864864864867</v>
          </cell>
          <cell r="W99">
            <v>1.27</v>
          </cell>
          <cell r="X99">
            <v>3</v>
          </cell>
          <cell r="Y99">
            <v>40</v>
          </cell>
          <cell r="Z99">
            <v>25</v>
          </cell>
          <cell r="AA99">
            <v>5621.6216216216217</v>
          </cell>
          <cell r="AB99">
            <v>1.1966666666666668</v>
          </cell>
          <cell r="AC99">
            <v>2.9333333333333336</v>
          </cell>
          <cell r="AD99">
            <v>37</v>
          </cell>
          <cell r="AE99">
            <v>28.333333333333332</v>
          </cell>
          <cell r="AF99">
            <v>5650.4504504504512</v>
          </cell>
          <cell r="AG99">
            <v>0</v>
          </cell>
          <cell r="AI99">
            <v>808.28717037037063</v>
          </cell>
          <cell r="AJ99">
            <v>0.89121743405037068</v>
          </cell>
          <cell r="AK99">
            <v>5.0357799516792117</v>
          </cell>
          <cell r="AL99">
            <v>98.550213654362167</v>
          </cell>
          <cell r="AM99">
            <v>5.0357799516792117</v>
          </cell>
          <cell r="AN99">
            <v>98.550213654362167</v>
          </cell>
          <cell r="AO99">
            <v>78.28</v>
          </cell>
          <cell r="AP99">
            <v>4</v>
          </cell>
          <cell r="AQ99">
            <v>195.7</v>
          </cell>
          <cell r="AR99">
            <v>10</v>
          </cell>
          <cell r="AU99" t="str">
            <v>B</v>
          </cell>
        </row>
        <row r="100">
          <cell r="D100">
            <v>860</v>
          </cell>
          <cell r="E100" t="str">
            <v>อ้อยตอ 1</v>
          </cell>
          <cell r="F100" t="str">
            <v>อ้อยตอ</v>
          </cell>
          <cell r="G100">
            <v>22.83</v>
          </cell>
          <cell r="H100">
            <v>242959</v>
          </cell>
          <cell r="I100" t="str">
            <v>KK-3</v>
          </cell>
          <cell r="J100" t="str">
            <v>เหนียว</v>
          </cell>
          <cell r="K100">
            <v>1.85</v>
          </cell>
          <cell r="L100">
            <v>5.3666666666666663</v>
          </cell>
          <cell r="M100">
            <v>1.1299999999999999</v>
          </cell>
          <cell r="N100">
            <v>2.9</v>
          </cell>
          <cell r="O100">
            <v>42</v>
          </cell>
          <cell r="P100">
            <v>38</v>
          </cell>
          <cell r="Q100">
            <v>6918.9189189189192</v>
          </cell>
          <cell r="R100">
            <v>0.7</v>
          </cell>
          <cell r="S100">
            <v>3</v>
          </cell>
          <cell r="T100">
            <v>10</v>
          </cell>
          <cell r="U100">
            <v>5</v>
          </cell>
          <cell r="V100">
            <v>1297.2972972972973</v>
          </cell>
          <cell r="W100">
            <v>1.2</v>
          </cell>
          <cell r="X100">
            <v>3</v>
          </cell>
          <cell r="Y100">
            <v>40</v>
          </cell>
          <cell r="Z100">
            <v>34</v>
          </cell>
          <cell r="AA100">
            <v>6400</v>
          </cell>
          <cell r="AB100">
            <v>1.01</v>
          </cell>
          <cell r="AC100">
            <v>2.9666666666666668</v>
          </cell>
          <cell r="AD100">
            <v>30.666666666666668</v>
          </cell>
          <cell r="AE100">
            <v>25.666666666666668</v>
          </cell>
          <cell r="AF100">
            <v>4872.0720720720719</v>
          </cell>
          <cell r="AG100">
            <v>0</v>
          </cell>
          <cell r="AI100">
            <v>697.79609444444452</v>
          </cell>
          <cell r="AJ100">
            <v>0.76938997373444451</v>
          </cell>
          <cell r="AK100">
            <v>3.7485234035638517</v>
          </cell>
          <cell r="AL100">
            <v>85.578789303362726</v>
          </cell>
          <cell r="AM100">
            <v>3.7485234035638517</v>
          </cell>
          <cell r="AN100">
            <v>85.578789303362726</v>
          </cell>
          <cell r="AO100">
            <v>91.32</v>
          </cell>
          <cell r="AP100">
            <v>4</v>
          </cell>
          <cell r="AQ100">
            <v>228.29999999999998</v>
          </cell>
          <cell r="AR100">
            <v>10</v>
          </cell>
          <cell r="AU100" t="str">
            <v>B</v>
          </cell>
        </row>
        <row r="101">
          <cell r="D101">
            <v>861</v>
          </cell>
          <cell r="E101" t="str">
            <v>อ้อยตอ 1</v>
          </cell>
          <cell r="F101" t="str">
            <v>อ้อยตอ</v>
          </cell>
          <cell r="G101">
            <v>14.61</v>
          </cell>
          <cell r="H101">
            <v>242967</v>
          </cell>
          <cell r="I101" t="str">
            <v>KK-3</v>
          </cell>
          <cell r="J101" t="str">
            <v>เหนียว</v>
          </cell>
          <cell r="K101">
            <v>1.85</v>
          </cell>
          <cell r="L101">
            <v>5.0999999999999996</v>
          </cell>
          <cell r="M101">
            <v>1.24</v>
          </cell>
          <cell r="N101">
            <v>3</v>
          </cell>
          <cell r="O101">
            <v>40</v>
          </cell>
          <cell r="P101">
            <v>35</v>
          </cell>
          <cell r="Q101">
            <v>6486.4864864864867</v>
          </cell>
          <cell r="R101">
            <v>0.9</v>
          </cell>
          <cell r="S101">
            <v>3.2</v>
          </cell>
          <cell r="T101">
            <v>20</v>
          </cell>
          <cell r="U101">
            <v>18</v>
          </cell>
          <cell r="V101">
            <v>3286.4864864864867</v>
          </cell>
          <cell r="W101">
            <v>1.37</v>
          </cell>
          <cell r="X101">
            <v>3</v>
          </cell>
          <cell r="Y101">
            <v>50</v>
          </cell>
          <cell r="Z101">
            <v>48</v>
          </cell>
          <cell r="AA101">
            <v>8475.6756756756749</v>
          </cell>
          <cell r="AB101">
            <v>1.1700000000000002</v>
          </cell>
          <cell r="AC101">
            <v>3.0666666666666664</v>
          </cell>
          <cell r="AD101">
            <v>36.666666666666664</v>
          </cell>
          <cell r="AE101">
            <v>33.666666666666664</v>
          </cell>
          <cell r="AF101">
            <v>6082.8828828828819</v>
          </cell>
          <cell r="AG101">
            <v>0</v>
          </cell>
          <cell r="AI101">
            <v>863.75120000000004</v>
          </cell>
          <cell r="AJ101">
            <v>0.95237207312000005</v>
          </cell>
          <cell r="AK101">
            <v>5.7931677817173322</v>
          </cell>
          <cell r="AL101">
            <v>84.638181290890216</v>
          </cell>
          <cell r="AM101">
            <v>5.7931677817173322</v>
          </cell>
          <cell r="AN101">
            <v>84.638181290890216</v>
          </cell>
          <cell r="AO101">
            <v>58.44</v>
          </cell>
          <cell r="AP101">
            <v>4</v>
          </cell>
          <cell r="AQ101">
            <v>146.1</v>
          </cell>
          <cell r="AR101">
            <v>10</v>
          </cell>
          <cell r="AU101" t="str">
            <v>B</v>
          </cell>
        </row>
        <row r="102">
          <cell r="D102">
            <v>863</v>
          </cell>
          <cell r="E102" t="str">
            <v>อ้อยตอ 1</v>
          </cell>
          <cell r="F102" t="str">
            <v>อ้อยตอ</v>
          </cell>
          <cell r="G102">
            <v>6.21</v>
          </cell>
          <cell r="H102">
            <v>242909</v>
          </cell>
          <cell r="I102" t="str">
            <v>KK-3</v>
          </cell>
          <cell r="J102" t="str">
            <v>เหนียว</v>
          </cell>
          <cell r="K102">
            <v>1.85</v>
          </cell>
          <cell r="L102">
            <v>7.0333333333333332</v>
          </cell>
          <cell r="M102">
            <v>1.67</v>
          </cell>
          <cell r="N102">
            <v>3</v>
          </cell>
          <cell r="O102">
            <v>55</v>
          </cell>
          <cell r="P102">
            <v>57</v>
          </cell>
          <cell r="Q102">
            <v>9686.4864864864867</v>
          </cell>
          <cell r="R102">
            <v>1.1200000000000001</v>
          </cell>
          <cell r="S102">
            <v>3.2</v>
          </cell>
          <cell r="T102">
            <v>30</v>
          </cell>
          <cell r="U102">
            <v>28</v>
          </cell>
          <cell r="V102">
            <v>5016.2162162162158</v>
          </cell>
          <cell r="W102">
            <v>1.23</v>
          </cell>
          <cell r="X102">
            <v>3</v>
          </cell>
          <cell r="Y102">
            <v>30</v>
          </cell>
          <cell r="Z102">
            <v>25</v>
          </cell>
          <cell r="AA102">
            <v>4756.7567567567567</v>
          </cell>
          <cell r="AB102">
            <v>1.3399999999999999</v>
          </cell>
          <cell r="AC102">
            <v>3.0666666666666664</v>
          </cell>
          <cell r="AD102">
            <v>38.333333333333336</v>
          </cell>
          <cell r="AE102">
            <v>36.666666666666664</v>
          </cell>
          <cell r="AF102">
            <v>6486.4864864864867</v>
          </cell>
          <cell r="AG102">
            <v>0</v>
          </cell>
          <cell r="AI102">
            <v>989.25351111111104</v>
          </cell>
          <cell r="AJ102">
            <v>1.0907509213511108</v>
          </cell>
          <cell r="AK102">
            <v>7.0751411114666656</v>
          </cell>
          <cell r="AL102">
            <v>43.936626302207991</v>
          </cell>
          <cell r="AM102">
            <v>7.0751411114666656</v>
          </cell>
          <cell r="AN102">
            <v>43.936626302207991</v>
          </cell>
          <cell r="AO102">
            <v>24.84</v>
          </cell>
          <cell r="AP102">
            <v>4</v>
          </cell>
          <cell r="AQ102">
            <v>62.1</v>
          </cell>
          <cell r="AR102">
            <v>10</v>
          </cell>
          <cell r="AU102" t="str">
            <v>B</v>
          </cell>
        </row>
        <row r="103">
          <cell r="D103">
            <v>864</v>
          </cell>
          <cell r="E103" t="str">
            <v>อ้อยตอ 1</v>
          </cell>
          <cell r="F103" t="str">
            <v>อ้อยตอ</v>
          </cell>
          <cell r="G103">
            <v>6.27</v>
          </cell>
          <cell r="H103">
            <v>242909</v>
          </cell>
          <cell r="I103" t="str">
            <v>KK-3</v>
          </cell>
          <cell r="J103" t="str">
            <v>เหนียว</v>
          </cell>
          <cell r="K103">
            <v>1.85</v>
          </cell>
          <cell r="L103">
            <v>7.0333333333333332</v>
          </cell>
          <cell r="M103">
            <v>1.29</v>
          </cell>
          <cell r="N103">
            <v>3</v>
          </cell>
          <cell r="O103">
            <v>45</v>
          </cell>
          <cell r="P103">
            <v>40</v>
          </cell>
          <cell r="Q103">
            <v>7351.3513513513517</v>
          </cell>
          <cell r="R103">
            <v>1.03</v>
          </cell>
          <cell r="S103">
            <v>3</v>
          </cell>
          <cell r="T103">
            <v>38</v>
          </cell>
          <cell r="U103">
            <v>35</v>
          </cell>
          <cell r="V103">
            <v>6313.5135135135133</v>
          </cell>
          <cell r="W103">
            <v>1.2</v>
          </cell>
          <cell r="X103">
            <v>3</v>
          </cell>
          <cell r="Y103">
            <v>38</v>
          </cell>
          <cell r="Z103">
            <v>42</v>
          </cell>
          <cell r="AA103">
            <v>6918.9189189189192</v>
          </cell>
          <cell r="AB103">
            <v>1.1733333333333336</v>
          </cell>
          <cell r="AC103">
            <v>3</v>
          </cell>
          <cell r="AD103">
            <v>40.333333333333336</v>
          </cell>
          <cell r="AE103">
            <v>39</v>
          </cell>
          <cell r="AF103">
            <v>6861.2612612612611</v>
          </cell>
          <cell r="AG103">
            <v>0</v>
          </cell>
          <cell r="AI103">
            <v>828.96000000000026</v>
          </cell>
          <cell r="AJ103">
            <v>0.91401129600000031</v>
          </cell>
          <cell r="AK103">
            <v>6.2712702976000019</v>
          </cell>
          <cell r="AL103">
            <v>39.32086476595201</v>
          </cell>
          <cell r="AM103">
            <v>6.2712702976000019</v>
          </cell>
          <cell r="AN103">
            <v>39.32086476595201</v>
          </cell>
          <cell r="AO103">
            <v>25.08</v>
          </cell>
          <cell r="AP103">
            <v>4</v>
          </cell>
          <cell r="AQ103">
            <v>62.699999999999996</v>
          </cell>
          <cell r="AR103">
            <v>10</v>
          </cell>
          <cell r="AU103" t="str">
            <v>B</v>
          </cell>
        </row>
        <row r="104">
          <cell r="D104">
            <v>865</v>
          </cell>
          <cell r="E104" t="str">
            <v>อ้อยตุลาคม</v>
          </cell>
          <cell r="F104" t="str">
            <v>อ้อยปลูก</v>
          </cell>
          <cell r="G104">
            <v>30.98</v>
          </cell>
          <cell r="H104">
            <v>242875</v>
          </cell>
          <cell r="I104" t="str">
            <v>PK-3</v>
          </cell>
          <cell r="J104" t="str">
            <v>เหนียว</v>
          </cell>
          <cell r="K104">
            <v>1.85</v>
          </cell>
          <cell r="L104">
            <v>8.1666666666666661</v>
          </cell>
          <cell r="M104">
            <v>1.28</v>
          </cell>
          <cell r="N104">
            <v>3.6</v>
          </cell>
          <cell r="O104">
            <v>50</v>
          </cell>
          <cell r="P104">
            <v>47</v>
          </cell>
          <cell r="Q104">
            <v>8389.1891891891901</v>
          </cell>
          <cell r="R104">
            <v>1.4</v>
          </cell>
          <cell r="S104">
            <v>3.5</v>
          </cell>
          <cell r="T104">
            <v>56</v>
          </cell>
          <cell r="U104">
            <v>54</v>
          </cell>
          <cell r="V104">
            <v>9513.5135135135133</v>
          </cell>
          <cell r="W104">
            <v>1.22</v>
          </cell>
          <cell r="X104">
            <v>3.4</v>
          </cell>
          <cell r="Y104">
            <v>40</v>
          </cell>
          <cell r="Z104">
            <v>46</v>
          </cell>
          <cell r="AA104">
            <v>7437.8378378378375</v>
          </cell>
          <cell r="AB104">
            <v>1.2999999999999998</v>
          </cell>
          <cell r="AC104">
            <v>3.5</v>
          </cell>
          <cell r="AD104">
            <v>48.666666666666664</v>
          </cell>
          <cell r="AE104">
            <v>49</v>
          </cell>
          <cell r="AF104">
            <v>8446.8468468468473</v>
          </cell>
          <cell r="AG104">
            <v>0</v>
          </cell>
          <cell r="AI104">
            <v>1250.1124999999997</v>
          </cell>
          <cell r="AJ104">
            <v>1.3783740424999997</v>
          </cell>
          <cell r="AK104">
            <v>11.642914434666665</v>
          </cell>
          <cell r="AL104">
            <v>360.69748918597327</v>
          </cell>
          <cell r="AM104">
            <v>11.642914434666665</v>
          </cell>
          <cell r="AN104">
            <v>360.69748918597327</v>
          </cell>
          <cell r="AO104">
            <v>123.92</v>
          </cell>
          <cell r="AP104">
            <v>4</v>
          </cell>
          <cell r="AQ104">
            <v>309.8</v>
          </cell>
          <cell r="AR104">
            <v>10</v>
          </cell>
          <cell r="AU104" t="str">
            <v>C</v>
          </cell>
        </row>
        <row r="105">
          <cell r="D105">
            <v>867</v>
          </cell>
          <cell r="E105" t="str">
            <v>อ้อยตอ 1</v>
          </cell>
          <cell r="F105" t="str">
            <v>อ้อยตอ</v>
          </cell>
          <cell r="G105">
            <v>11.6</v>
          </cell>
          <cell r="H105">
            <v>242908</v>
          </cell>
          <cell r="I105" t="str">
            <v>KK-3</v>
          </cell>
          <cell r="J105" t="str">
            <v>เหนียว</v>
          </cell>
          <cell r="K105">
            <v>1.85</v>
          </cell>
          <cell r="L105">
            <v>7.0666666666666664</v>
          </cell>
          <cell r="M105">
            <v>1</v>
          </cell>
          <cell r="N105">
            <v>2.5</v>
          </cell>
          <cell r="O105">
            <v>10</v>
          </cell>
          <cell r="P105">
            <v>8</v>
          </cell>
          <cell r="Q105">
            <v>1556.7567567567567</v>
          </cell>
          <cell r="R105">
            <v>1.78</v>
          </cell>
          <cell r="S105">
            <v>3</v>
          </cell>
          <cell r="T105">
            <v>50</v>
          </cell>
          <cell r="U105">
            <v>46</v>
          </cell>
          <cell r="V105">
            <v>8302.7027027027034</v>
          </cell>
          <cell r="W105">
            <v>1.26</v>
          </cell>
          <cell r="X105">
            <v>3</v>
          </cell>
          <cell r="Y105">
            <v>27</v>
          </cell>
          <cell r="Z105">
            <v>20</v>
          </cell>
          <cell r="AA105">
            <v>4064.864864864865</v>
          </cell>
          <cell r="AB105">
            <v>1.3466666666666667</v>
          </cell>
          <cell r="AC105">
            <v>2.8333333333333335</v>
          </cell>
          <cell r="AD105">
            <v>29</v>
          </cell>
          <cell r="AE105">
            <v>24.666666666666668</v>
          </cell>
          <cell r="AF105">
            <v>4641.4414414414414</v>
          </cell>
          <cell r="AG105">
            <v>0</v>
          </cell>
          <cell r="AI105">
            <v>848.64314814814816</v>
          </cell>
          <cell r="AJ105">
            <v>0.93571393514814816</v>
          </cell>
          <cell r="AK105">
            <v>4.3430614359308635</v>
          </cell>
          <cell r="AL105">
            <v>50.379512656798013</v>
          </cell>
          <cell r="AM105">
            <v>4.3430614359308635</v>
          </cell>
          <cell r="AN105">
            <v>50.379512656798013</v>
          </cell>
          <cell r="AO105">
            <v>34.799999999999997</v>
          </cell>
          <cell r="AP105">
            <v>3</v>
          </cell>
          <cell r="AQ105">
            <v>92.8</v>
          </cell>
          <cell r="AR105">
            <v>8</v>
          </cell>
          <cell r="AU105" t="str">
            <v>C</v>
          </cell>
        </row>
        <row r="106">
          <cell r="D106">
            <v>2001</v>
          </cell>
          <cell r="E106" t="str">
            <v>อ้อยตอ 1</v>
          </cell>
          <cell r="F106" t="str">
            <v>อ้อยตอ</v>
          </cell>
          <cell r="G106">
            <v>15.51</v>
          </cell>
          <cell r="H106">
            <v>242950</v>
          </cell>
          <cell r="I106" t="str">
            <v>KK-3/PK2/PK3</v>
          </cell>
          <cell r="J106" t="str">
            <v>เหนียว</v>
          </cell>
          <cell r="K106">
            <v>1.85</v>
          </cell>
          <cell r="L106">
            <v>5.666666666666667</v>
          </cell>
          <cell r="M106">
            <v>0.85</v>
          </cell>
          <cell r="N106">
            <v>3</v>
          </cell>
          <cell r="O106">
            <v>42</v>
          </cell>
          <cell r="P106">
            <v>35</v>
          </cell>
          <cell r="Q106">
            <v>6659.4594594594591</v>
          </cell>
          <cell r="R106">
            <v>0.76</v>
          </cell>
          <cell r="S106">
            <v>2.8</v>
          </cell>
          <cell r="T106">
            <v>25</v>
          </cell>
          <cell r="U106">
            <v>20</v>
          </cell>
          <cell r="V106">
            <v>3891.8918918918921</v>
          </cell>
          <cell r="W106">
            <v>0.85</v>
          </cell>
          <cell r="X106">
            <v>2.8</v>
          </cell>
          <cell r="Y106">
            <v>30</v>
          </cell>
          <cell r="Z106">
            <v>28</v>
          </cell>
          <cell r="AA106">
            <v>5016.2162162162158</v>
          </cell>
          <cell r="AB106">
            <v>0.82</v>
          </cell>
          <cell r="AC106">
            <v>2.8666666666666667</v>
          </cell>
          <cell r="AD106">
            <v>32.333333333333336</v>
          </cell>
          <cell r="AE106">
            <v>27.666666666666668</v>
          </cell>
          <cell r="AF106">
            <v>5189.1891891891892</v>
          </cell>
          <cell r="AG106">
            <v>0</v>
          </cell>
          <cell r="AI106">
            <v>528.97835555555559</v>
          </cell>
          <cell r="AJ106">
            <v>0.58325153483555559</v>
          </cell>
          <cell r="AK106">
            <v>3.0266025591466668</v>
          </cell>
          <cell r="AL106">
            <v>46.942605692364801</v>
          </cell>
          <cell r="AM106">
            <v>3.0266025591466668</v>
          </cell>
          <cell r="AN106">
            <v>46.942605692364801</v>
          </cell>
          <cell r="AO106">
            <v>31.02</v>
          </cell>
          <cell r="AP106">
            <v>2</v>
          </cell>
          <cell r="AQ106">
            <v>155.1</v>
          </cell>
          <cell r="AR106">
            <v>10</v>
          </cell>
          <cell r="AU106" t="str">
            <v>B</v>
          </cell>
        </row>
        <row r="107">
          <cell r="D107">
            <v>2002</v>
          </cell>
          <cell r="E107" t="str">
            <v>อ้อยตอ 1</v>
          </cell>
          <cell r="F107" t="str">
            <v>อ้อยตอ</v>
          </cell>
          <cell r="G107">
            <v>15.89</v>
          </cell>
          <cell r="H107">
            <v>242913</v>
          </cell>
          <cell r="I107" t="str">
            <v>KK-3/PK3</v>
          </cell>
          <cell r="J107" t="str">
            <v>เหนียว</v>
          </cell>
          <cell r="K107">
            <v>1.85</v>
          </cell>
          <cell r="L107">
            <v>6.9</v>
          </cell>
          <cell r="M107">
            <v>1.3</v>
          </cell>
          <cell r="N107">
            <v>3</v>
          </cell>
          <cell r="O107">
            <v>35</v>
          </cell>
          <cell r="P107">
            <v>38</v>
          </cell>
          <cell r="Q107">
            <v>6313.5135135135133</v>
          </cell>
          <cell r="R107">
            <v>1.06</v>
          </cell>
          <cell r="S107">
            <v>3</v>
          </cell>
          <cell r="T107">
            <v>28</v>
          </cell>
          <cell r="U107">
            <v>15</v>
          </cell>
          <cell r="V107">
            <v>3718.9189189189187</v>
          </cell>
          <cell r="W107">
            <v>1.77</v>
          </cell>
          <cell r="X107">
            <v>3.6</v>
          </cell>
          <cell r="Y107">
            <v>42</v>
          </cell>
          <cell r="Z107">
            <v>40</v>
          </cell>
          <cell r="AA107">
            <v>7091.8918918918916</v>
          </cell>
          <cell r="AB107">
            <v>1.3766666666666669</v>
          </cell>
          <cell r="AC107">
            <v>3.1999999999999997</v>
          </cell>
          <cell r="AD107">
            <v>35</v>
          </cell>
          <cell r="AE107">
            <v>31</v>
          </cell>
          <cell r="AF107">
            <v>5708.1081081081074</v>
          </cell>
          <cell r="AG107">
            <v>0</v>
          </cell>
          <cell r="AI107">
            <v>1106.6197333333334</v>
          </cell>
          <cell r="AJ107">
            <v>1.2201589179733334</v>
          </cell>
          <cell r="AK107">
            <v>6.9647990128639998</v>
          </cell>
          <cell r="AL107">
            <v>110.67065631440896</v>
          </cell>
          <cell r="AM107">
            <v>6.9647990128639998</v>
          </cell>
          <cell r="AN107">
            <v>110.67065631440896</v>
          </cell>
          <cell r="AO107">
            <v>31.78</v>
          </cell>
          <cell r="AP107">
            <v>2</v>
          </cell>
          <cell r="AQ107">
            <v>158.9</v>
          </cell>
          <cell r="AR107">
            <v>10</v>
          </cell>
          <cell r="AU107" t="str">
            <v>B</v>
          </cell>
        </row>
        <row r="108">
          <cell r="D108">
            <v>2003</v>
          </cell>
          <cell r="E108" t="str">
            <v>อ้อยตอ 1</v>
          </cell>
          <cell r="F108" t="str">
            <v>อ้อยตอ</v>
          </cell>
          <cell r="G108">
            <v>15.01</v>
          </cell>
          <cell r="H108">
            <v>242893</v>
          </cell>
          <cell r="I108" t="str">
            <v>KK-3</v>
          </cell>
          <cell r="J108" t="str">
            <v>เหนียว</v>
          </cell>
          <cell r="K108">
            <v>1.85</v>
          </cell>
          <cell r="L108">
            <v>7.5666666666666664</v>
          </cell>
          <cell r="M108">
            <v>1.75</v>
          </cell>
          <cell r="N108">
            <v>2.6</v>
          </cell>
          <cell r="O108">
            <v>64</v>
          </cell>
          <cell r="P108">
            <v>51</v>
          </cell>
          <cell r="Q108">
            <v>9945.9459459459467</v>
          </cell>
          <cell r="R108">
            <v>1.53</v>
          </cell>
          <cell r="S108">
            <v>3.1</v>
          </cell>
          <cell r="T108">
            <v>55</v>
          </cell>
          <cell r="U108">
            <v>50</v>
          </cell>
          <cell r="V108">
            <v>9081.0810810810817</v>
          </cell>
          <cell r="W108">
            <v>1.83</v>
          </cell>
          <cell r="X108">
            <v>3.3</v>
          </cell>
          <cell r="Y108">
            <v>62</v>
          </cell>
          <cell r="Z108">
            <v>55</v>
          </cell>
          <cell r="AA108">
            <v>10118.918918918918</v>
          </cell>
          <cell r="AB108">
            <v>1.7033333333333334</v>
          </cell>
          <cell r="AC108">
            <v>3</v>
          </cell>
          <cell r="AD108">
            <v>60.333333333333336</v>
          </cell>
          <cell r="AE108">
            <v>52</v>
          </cell>
          <cell r="AF108">
            <v>9715.3153153153162</v>
          </cell>
          <cell r="AG108">
            <v>0</v>
          </cell>
          <cell r="AI108">
            <v>1203.4050000000002</v>
          </cell>
          <cell r="AJ108">
            <v>1.2881247120000003</v>
          </cell>
          <cell r="AK108">
            <v>12.514537742529734</v>
          </cell>
          <cell r="AL108">
            <v>187.84321151537131</v>
          </cell>
          <cell r="AM108">
            <v>12.514537742529734</v>
          </cell>
          <cell r="AN108">
            <v>187.84321151537131</v>
          </cell>
          <cell r="AO108">
            <v>60.04</v>
          </cell>
          <cell r="AP108">
            <v>4</v>
          </cell>
          <cell r="AQ108">
            <v>150.1</v>
          </cell>
          <cell r="AR108">
            <v>10</v>
          </cell>
          <cell r="AU108" t="str">
            <v>B</v>
          </cell>
        </row>
        <row r="109">
          <cell r="D109">
            <v>2004</v>
          </cell>
          <cell r="E109" t="str">
            <v>อ้อยตอ 1</v>
          </cell>
          <cell r="F109" t="str">
            <v>อ้อยตอ</v>
          </cell>
          <cell r="G109">
            <v>14.65</v>
          </cell>
          <cell r="H109">
            <v>242893</v>
          </cell>
          <cell r="I109" t="str">
            <v>KK-3</v>
          </cell>
          <cell r="J109" t="str">
            <v>เหนียว</v>
          </cell>
          <cell r="K109">
            <v>1.85</v>
          </cell>
          <cell r="L109">
            <v>7.5666666666666664</v>
          </cell>
          <cell r="M109">
            <v>1.82</v>
          </cell>
          <cell r="N109">
            <v>3.2</v>
          </cell>
          <cell r="O109">
            <v>59</v>
          </cell>
          <cell r="P109">
            <v>62</v>
          </cell>
          <cell r="Q109">
            <v>10464.864864864865</v>
          </cell>
          <cell r="R109">
            <v>1.83</v>
          </cell>
          <cell r="S109">
            <v>3.5</v>
          </cell>
          <cell r="T109">
            <v>55</v>
          </cell>
          <cell r="U109">
            <v>60</v>
          </cell>
          <cell r="V109">
            <v>9945.9459459459467</v>
          </cell>
          <cell r="W109">
            <v>1.91</v>
          </cell>
          <cell r="X109">
            <v>3.2</v>
          </cell>
          <cell r="Y109">
            <v>55</v>
          </cell>
          <cell r="Z109">
            <v>58</v>
          </cell>
          <cell r="AA109">
            <v>9772.9729729729734</v>
          </cell>
          <cell r="AB109">
            <v>1.8533333333333335</v>
          </cell>
          <cell r="AC109">
            <v>3.3000000000000003</v>
          </cell>
          <cell r="AD109">
            <v>56.333333333333336</v>
          </cell>
          <cell r="AE109">
            <v>60</v>
          </cell>
          <cell r="AF109">
            <v>10061.261261261263</v>
          </cell>
          <cell r="AG109">
            <v>0</v>
          </cell>
          <cell r="AI109">
            <v>1584.3498000000004</v>
          </cell>
          <cell r="AJ109">
            <v>1.7469040894800005</v>
          </cell>
          <cell r="AK109">
            <v>17.57605844262401</v>
          </cell>
          <cell r="AL109">
            <v>257.48925618444173</v>
          </cell>
          <cell r="AM109">
            <v>17.57605844262401</v>
          </cell>
          <cell r="AN109">
            <v>257.48925618444173</v>
          </cell>
          <cell r="AO109">
            <v>58.6</v>
          </cell>
          <cell r="AP109">
            <v>4</v>
          </cell>
          <cell r="AQ109">
            <v>146.5</v>
          </cell>
          <cell r="AR109">
            <v>10</v>
          </cell>
          <cell r="AU109" t="str">
            <v>B</v>
          </cell>
        </row>
        <row r="110">
          <cell r="D110">
            <v>2005</v>
          </cell>
          <cell r="E110" t="str">
            <v>อ้อยตอ 1</v>
          </cell>
          <cell r="F110" t="str">
            <v>อ้อยตอ</v>
          </cell>
          <cell r="G110">
            <v>36.36</v>
          </cell>
          <cell r="H110">
            <v>242895</v>
          </cell>
          <cell r="I110" t="str">
            <v>KK-3</v>
          </cell>
          <cell r="J110" t="str">
            <v>เหนียว</v>
          </cell>
          <cell r="K110">
            <v>1.85</v>
          </cell>
          <cell r="L110">
            <v>7.5</v>
          </cell>
          <cell r="M110">
            <v>1.29</v>
          </cell>
          <cell r="N110">
            <v>2.8</v>
          </cell>
          <cell r="O110">
            <v>57</v>
          </cell>
          <cell r="P110">
            <v>66</v>
          </cell>
          <cell r="Q110">
            <v>10637.837837837838</v>
          </cell>
          <cell r="R110">
            <v>1.67</v>
          </cell>
          <cell r="S110">
            <v>2.8</v>
          </cell>
          <cell r="T110">
            <v>75</v>
          </cell>
          <cell r="U110">
            <v>76</v>
          </cell>
          <cell r="V110">
            <v>13059.45945945946</v>
          </cell>
          <cell r="W110">
            <v>1.46</v>
          </cell>
          <cell r="X110">
            <v>3</v>
          </cell>
          <cell r="Y110">
            <v>50</v>
          </cell>
          <cell r="Z110">
            <v>55</v>
          </cell>
          <cell r="AA110">
            <v>9081.0810810810817</v>
          </cell>
          <cell r="AB110">
            <v>1.4733333333333334</v>
          </cell>
          <cell r="AC110">
            <v>2.8666666666666667</v>
          </cell>
          <cell r="AD110">
            <v>60.666666666666664</v>
          </cell>
          <cell r="AE110">
            <v>65.666666666666671</v>
          </cell>
          <cell r="AF110">
            <v>10926.126126126126</v>
          </cell>
          <cell r="AG110">
            <v>0</v>
          </cell>
          <cell r="AI110">
            <v>950.44078518518529</v>
          </cell>
          <cell r="AJ110">
            <v>1.0479560097451854</v>
          </cell>
          <cell r="AK110">
            <v>11.450099537107755</v>
          </cell>
          <cell r="AL110">
            <v>416.325619169238</v>
          </cell>
          <cell r="AM110">
            <v>11.450099537107755</v>
          </cell>
          <cell r="AN110">
            <v>416.325619169238</v>
          </cell>
          <cell r="AO110">
            <v>145.44</v>
          </cell>
          <cell r="AP110">
            <v>4</v>
          </cell>
          <cell r="AQ110">
            <v>363.6</v>
          </cell>
          <cell r="AR110">
            <v>10</v>
          </cell>
          <cell r="AU110" t="str">
            <v>B</v>
          </cell>
        </row>
        <row r="111">
          <cell r="D111">
            <v>2006</v>
          </cell>
          <cell r="E111" t="str">
            <v>อ้อยตอ 1</v>
          </cell>
          <cell r="F111" t="str">
            <v>อ้อยตอ</v>
          </cell>
          <cell r="G111">
            <v>7.27</v>
          </cell>
          <cell r="H111">
            <v>242894</v>
          </cell>
          <cell r="I111" t="str">
            <v>KK-3</v>
          </cell>
          <cell r="J111" t="str">
            <v>เหนียว</v>
          </cell>
          <cell r="K111">
            <v>1.85</v>
          </cell>
          <cell r="L111">
            <v>7.5333333333333332</v>
          </cell>
          <cell r="M111">
            <v>1.65</v>
          </cell>
          <cell r="N111">
            <v>3</v>
          </cell>
          <cell r="O111">
            <v>60</v>
          </cell>
          <cell r="P111">
            <v>52</v>
          </cell>
          <cell r="Q111">
            <v>9686.4864864864867</v>
          </cell>
          <cell r="R111">
            <v>1.62</v>
          </cell>
          <cell r="S111">
            <v>2.6</v>
          </cell>
          <cell r="T111">
            <v>60</v>
          </cell>
          <cell r="U111">
            <v>71</v>
          </cell>
          <cell r="V111">
            <v>11329.72972972973</v>
          </cell>
          <cell r="W111">
            <v>0.98</v>
          </cell>
          <cell r="X111">
            <v>2.5</v>
          </cell>
          <cell r="Y111">
            <v>38</v>
          </cell>
          <cell r="Z111">
            <v>55</v>
          </cell>
          <cell r="AA111">
            <v>8043.2432432432433</v>
          </cell>
          <cell r="AB111">
            <v>1.4166666666666667</v>
          </cell>
          <cell r="AC111">
            <v>2.6999999999999997</v>
          </cell>
          <cell r="AD111">
            <v>52.666666666666664</v>
          </cell>
          <cell r="AE111">
            <v>59.333333333333336</v>
          </cell>
          <cell r="AF111">
            <v>9686.4864864864867</v>
          </cell>
          <cell r="AG111">
            <v>0</v>
          </cell>
          <cell r="AI111">
            <v>810.70875000000001</v>
          </cell>
          <cell r="AJ111">
            <v>0.89388746775000005</v>
          </cell>
          <cell r="AK111">
            <v>8.6586288768000017</v>
          </cell>
          <cell r="AL111">
            <v>62.948231934336007</v>
          </cell>
          <cell r="AM111">
            <v>8.6586288768000017</v>
          </cell>
          <cell r="AN111">
            <v>62.948231934336007</v>
          </cell>
          <cell r="AO111">
            <v>29.08</v>
          </cell>
          <cell r="AP111">
            <v>4</v>
          </cell>
          <cell r="AQ111">
            <v>72.699999999999989</v>
          </cell>
          <cell r="AR111">
            <v>10</v>
          </cell>
          <cell r="AU111" t="str">
            <v>B</v>
          </cell>
        </row>
        <row r="112">
          <cell r="D112">
            <v>2009</v>
          </cell>
          <cell r="E112" t="str">
            <v>อ้อยตอ 1</v>
          </cell>
          <cell r="F112" t="str">
            <v>อ้อยตอ</v>
          </cell>
          <cell r="G112">
            <v>11.6</v>
          </cell>
          <cell r="H112">
            <v>242949</v>
          </cell>
          <cell r="I112" t="str">
            <v>PK-3</v>
          </cell>
          <cell r="J112" t="str">
            <v>เหนียว</v>
          </cell>
          <cell r="K112">
            <v>1.85</v>
          </cell>
          <cell r="L112">
            <v>5.7</v>
          </cell>
          <cell r="M112">
            <v>1.45</v>
          </cell>
          <cell r="N112">
            <v>2.8</v>
          </cell>
          <cell r="O112">
            <v>10</v>
          </cell>
          <cell r="P112">
            <v>25</v>
          </cell>
          <cell r="Q112">
            <v>3027.0270270270271</v>
          </cell>
          <cell r="R112">
            <v>1.52</v>
          </cell>
          <cell r="S112">
            <v>3.3</v>
          </cell>
          <cell r="T112">
            <v>40</v>
          </cell>
          <cell r="U112">
            <v>35</v>
          </cell>
          <cell r="V112">
            <v>6486.4864864864867</v>
          </cell>
          <cell r="W112">
            <v>1.2</v>
          </cell>
          <cell r="X112">
            <v>2.5</v>
          </cell>
          <cell r="Y112">
            <v>20</v>
          </cell>
          <cell r="Z112">
            <v>25</v>
          </cell>
          <cell r="AA112">
            <v>3891.8918918918921</v>
          </cell>
          <cell r="AB112">
            <v>1.39</v>
          </cell>
          <cell r="AC112">
            <v>2.8666666666666667</v>
          </cell>
          <cell r="AD112">
            <v>23.333333333333332</v>
          </cell>
          <cell r="AE112">
            <v>28.333333333333332</v>
          </cell>
          <cell r="AF112">
            <v>4468.468468468468</v>
          </cell>
          <cell r="AG112">
            <v>0</v>
          </cell>
          <cell r="AI112">
            <v>896.68282222222228</v>
          </cell>
          <cell r="AJ112">
            <v>0.98868247978222235</v>
          </cell>
          <cell r="AK112">
            <v>4.4178964862340742</v>
          </cell>
          <cell r="AL112">
            <v>51.24759924031526</v>
          </cell>
          <cell r="AM112">
            <v>4.4178964862340742</v>
          </cell>
          <cell r="AN112">
            <v>51.24759924031526</v>
          </cell>
          <cell r="AO112">
            <v>23.2</v>
          </cell>
          <cell r="AP112">
            <v>2</v>
          </cell>
          <cell r="AQ112">
            <v>81.2</v>
          </cell>
          <cell r="AR112">
            <v>7</v>
          </cell>
          <cell r="AU112" t="str">
            <v>D</v>
          </cell>
        </row>
        <row r="113">
          <cell r="D113">
            <v>2010</v>
          </cell>
          <cell r="E113" t="str">
            <v>อ้อยตอ 1</v>
          </cell>
          <cell r="F113" t="str">
            <v>อ้อยตอ</v>
          </cell>
          <cell r="G113">
            <v>6.27</v>
          </cell>
          <cell r="H113">
            <v>242957</v>
          </cell>
          <cell r="I113" t="str">
            <v>PK-2</v>
          </cell>
          <cell r="J113" t="str">
            <v>เหนียว</v>
          </cell>
          <cell r="K113">
            <v>1.65</v>
          </cell>
          <cell r="L113">
            <v>5.4333333333333336</v>
          </cell>
          <cell r="M113">
            <v>0.86</v>
          </cell>
          <cell r="N113">
            <v>2.5</v>
          </cell>
          <cell r="O113">
            <v>10</v>
          </cell>
          <cell r="P113">
            <v>15</v>
          </cell>
          <cell r="Q113">
            <v>2424.242424242424</v>
          </cell>
          <cell r="R113">
            <v>1.2</v>
          </cell>
          <cell r="S113">
            <v>3</v>
          </cell>
          <cell r="T113">
            <v>40</v>
          </cell>
          <cell r="U113">
            <v>37</v>
          </cell>
          <cell r="V113">
            <v>7466.666666666667</v>
          </cell>
          <cell r="W113">
            <v>0.95</v>
          </cell>
          <cell r="X113">
            <v>2.8</v>
          </cell>
          <cell r="Y113">
            <v>20</v>
          </cell>
          <cell r="Z113">
            <v>18</v>
          </cell>
          <cell r="AA113">
            <v>3684.848484848485</v>
          </cell>
          <cell r="AB113">
            <v>1.0033333333333332</v>
          </cell>
          <cell r="AC113">
            <v>2.7666666666666671</v>
          </cell>
          <cell r="AD113">
            <v>23.333333333333332</v>
          </cell>
          <cell r="AE113">
            <v>23.333333333333332</v>
          </cell>
          <cell r="AF113">
            <v>4525.2525252525256</v>
          </cell>
          <cell r="AG113">
            <v>0</v>
          </cell>
          <cell r="AI113">
            <v>602.87680185185195</v>
          </cell>
          <cell r="AJ113">
            <v>0.664731961721852</v>
          </cell>
          <cell r="AK113">
            <v>3.0080799883978759</v>
          </cell>
          <cell r="AL113">
            <v>18.860661527254681</v>
          </cell>
          <cell r="AM113">
            <v>3.0080799883978759</v>
          </cell>
          <cell r="AN113">
            <v>18.860661527254681</v>
          </cell>
          <cell r="AO113">
            <v>18.809999999999999</v>
          </cell>
          <cell r="AP113">
            <v>3</v>
          </cell>
          <cell r="AQ113">
            <v>43.89</v>
          </cell>
          <cell r="AR113">
            <v>7</v>
          </cell>
          <cell r="AU113" t="str">
            <v>D</v>
          </cell>
        </row>
        <row r="114">
          <cell r="D114">
            <v>8121011</v>
          </cell>
          <cell r="E114" t="str">
            <v>อ้อยน้ำราด</v>
          </cell>
          <cell r="F114" t="str">
            <v>อ้อยปลูก</v>
          </cell>
          <cell r="G114">
            <v>7.29</v>
          </cell>
          <cell r="H114">
            <v>242928</v>
          </cell>
          <cell r="I114" t="str">
            <v>KK-3</v>
          </cell>
          <cell r="J114" t="str">
            <v>เหนียว</v>
          </cell>
          <cell r="K114">
            <v>1.85</v>
          </cell>
          <cell r="L114">
            <v>6.4</v>
          </cell>
          <cell r="M114">
            <v>1.53</v>
          </cell>
          <cell r="N114">
            <v>3.2</v>
          </cell>
          <cell r="O114">
            <v>62</v>
          </cell>
          <cell r="P114">
            <v>58</v>
          </cell>
          <cell r="Q114">
            <v>10378.378378378378</v>
          </cell>
          <cell r="R114">
            <v>1.67</v>
          </cell>
          <cell r="S114">
            <v>3</v>
          </cell>
          <cell r="T114">
            <v>56</v>
          </cell>
          <cell r="U114">
            <v>60</v>
          </cell>
          <cell r="V114">
            <v>10032.432432432432</v>
          </cell>
          <cell r="W114">
            <v>1.25</v>
          </cell>
          <cell r="X114">
            <v>3</v>
          </cell>
          <cell r="Y114">
            <v>10</v>
          </cell>
          <cell r="Z114">
            <v>15</v>
          </cell>
          <cell r="AA114">
            <v>2162.1621621621621</v>
          </cell>
          <cell r="AB114">
            <v>1.4833333333333334</v>
          </cell>
          <cell r="AC114">
            <v>3.0666666666666664</v>
          </cell>
          <cell r="AD114">
            <v>42.666666666666664</v>
          </cell>
          <cell r="AE114">
            <v>44.333333333333336</v>
          </cell>
          <cell r="AF114">
            <v>7524.3243243243242</v>
          </cell>
          <cell r="AG114">
            <v>0</v>
          </cell>
          <cell r="AI114">
            <v>1095.0691851851852</v>
          </cell>
          <cell r="AJ114">
            <v>1.2074232835851852</v>
          </cell>
          <cell r="AK114">
            <v>9.0850443824355551</v>
          </cell>
          <cell r="AL114">
            <v>66.229973547955197</v>
          </cell>
          <cell r="AM114">
            <v>9.0850443824355551</v>
          </cell>
          <cell r="AN114">
            <v>66.229973547955197</v>
          </cell>
          <cell r="AO114">
            <v>21.87</v>
          </cell>
          <cell r="AP114">
            <v>3</v>
          </cell>
          <cell r="AQ114">
            <v>87.48</v>
          </cell>
          <cell r="AR114">
            <v>12</v>
          </cell>
          <cell r="AU114" t="str">
            <v>C</v>
          </cell>
        </row>
        <row r="115">
          <cell r="D115">
            <v>8121013</v>
          </cell>
          <cell r="E115" t="str">
            <v>อ้อยตอ 1</v>
          </cell>
          <cell r="F115" t="str">
            <v>อ้อยตอ</v>
          </cell>
          <cell r="G115">
            <v>41.84</v>
          </cell>
          <cell r="H115">
            <v>242950</v>
          </cell>
          <cell r="I115" t="str">
            <v>PK-2/PK-3</v>
          </cell>
          <cell r="J115" t="str">
            <v>เหนียว</v>
          </cell>
          <cell r="K115">
            <v>1.85</v>
          </cell>
          <cell r="L115">
            <v>5.666666666666667</v>
          </cell>
          <cell r="M115">
            <v>1.57</v>
          </cell>
          <cell r="N115">
            <v>3</v>
          </cell>
          <cell r="O115">
            <v>50</v>
          </cell>
          <cell r="P115">
            <v>55</v>
          </cell>
          <cell r="Q115">
            <v>9081.0810810810817</v>
          </cell>
          <cell r="R115">
            <v>1.71</v>
          </cell>
          <cell r="S115">
            <v>3.2</v>
          </cell>
          <cell r="T115">
            <v>62</v>
          </cell>
          <cell r="U115">
            <v>58</v>
          </cell>
          <cell r="V115">
            <v>10378.378378378378</v>
          </cell>
          <cell r="W115">
            <v>1.4</v>
          </cell>
          <cell r="X115">
            <v>3</v>
          </cell>
          <cell r="Y115">
            <v>52</v>
          </cell>
          <cell r="Z115">
            <v>40</v>
          </cell>
          <cell r="AA115">
            <v>7956.7567567567567</v>
          </cell>
          <cell r="AB115">
            <v>1.5599999999999998</v>
          </cell>
          <cell r="AC115">
            <v>3.0666666666666664</v>
          </cell>
          <cell r="AD115">
            <v>54.666666666666664</v>
          </cell>
          <cell r="AE115">
            <v>51</v>
          </cell>
          <cell r="AF115">
            <v>9138.7387387387389</v>
          </cell>
          <cell r="AG115">
            <v>0</v>
          </cell>
          <cell r="AI115">
            <v>1151.6682666666663</v>
          </cell>
          <cell r="AJ115">
            <v>1.2698294308266664</v>
          </cell>
          <cell r="AK115">
            <v>11.60463941108622</v>
          </cell>
          <cell r="AL115">
            <v>485.53811295984747</v>
          </cell>
          <cell r="AM115">
            <v>11.60463941108622</v>
          </cell>
          <cell r="AN115">
            <v>485.53811295984747</v>
          </cell>
          <cell r="AO115">
            <v>167.36</v>
          </cell>
          <cell r="AP115">
            <v>4</v>
          </cell>
          <cell r="AQ115">
            <v>418.40000000000003</v>
          </cell>
          <cell r="AR115">
            <v>10</v>
          </cell>
          <cell r="AU115" t="str">
            <v>B</v>
          </cell>
        </row>
        <row r="116">
          <cell r="D116">
            <v>8121015</v>
          </cell>
          <cell r="E116" t="str">
            <v>อ้อยตอ 1</v>
          </cell>
          <cell r="F116" t="str">
            <v>อ้อยตอ</v>
          </cell>
          <cell r="G116">
            <v>28.46</v>
          </cell>
          <cell r="H116">
            <v>242892</v>
          </cell>
          <cell r="I116" t="str">
            <v>KK-3</v>
          </cell>
          <cell r="J116" t="str">
            <v>เหนียว</v>
          </cell>
          <cell r="K116">
            <v>1.65</v>
          </cell>
          <cell r="L116">
            <v>7.6</v>
          </cell>
          <cell r="M116">
            <v>1.58</v>
          </cell>
          <cell r="N116">
            <v>3</v>
          </cell>
          <cell r="O116">
            <v>55</v>
          </cell>
          <cell r="P116">
            <v>58</v>
          </cell>
          <cell r="Q116">
            <v>10957.575757575758</v>
          </cell>
          <cell r="R116">
            <v>1.28</v>
          </cell>
          <cell r="S116">
            <v>3.3</v>
          </cell>
          <cell r="T116">
            <v>45</v>
          </cell>
          <cell r="U116">
            <v>40</v>
          </cell>
          <cell r="V116">
            <v>8242.424242424242</v>
          </cell>
          <cell r="W116">
            <v>1.4</v>
          </cell>
          <cell r="X116">
            <v>3</v>
          </cell>
          <cell r="Y116">
            <v>45</v>
          </cell>
          <cell r="Z116">
            <v>32</v>
          </cell>
          <cell r="AA116">
            <v>7466.666666666667</v>
          </cell>
          <cell r="AB116">
            <v>1.42</v>
          </cell>
          <cell r="AC116">
            <v>3.1</v>
          </cell>
          <cell r="AD116">
            <v>48.333333333333336</v>
          </cell>
          <cell r="AE116">
            <v>43.333333333333336</v>
          </cell>
          <cell r="AF116">
            <v>8888.8888888888887</v>
          </cell>
          <cell r="AG116">
            <v>0</v>
          </cell>
          <cell r="AI116">
            <v>1071.2267000000002</v>
          </cell>
          <cell r="AJ116">
            <v>1.1811345594200002</v>
          </cell>
          <cell r="AK116">
            <v>10.498973861511113</v>
          </cell>
          <cell r="AL116">
            <v>298.80079609860627</v>
          </cell>
          <cell r="AM116">
            <v>10.498973861511113</v>
          </cell>
          <cell r="AN116">
            <v>298.80079609860627</v>
          </cell>
          <cell r="AO116">
            <v>142.30000000000001</v>
          </cell>
          <cell r="AP116">
            <v>5</v>
          </cell>
          <cell r="AQ116">
            <v>341.52</v>
          </cell>
          <cell r="AR116">
            <v>12</v>
          </cell>
          <cell r="AU116" t="str">
            <v>B</v>
          </cell>
        </row>
        <row r="117">
          <cell r="D117">
            <v>8121018</v>
          </cell>
          <cell r="E117" t="str">
            <v>อ้อยตอ 1</v>
          </cell>
          <cell r="F117" t="str">
            <v>อ้อยตอ</v>
          </cell>
          <cell r="G117">
            <v>39.380000000000003</v>
          </cell>
          <cell r="H117">
            <v>242891</v>
          </cell>
          <cell r="I117" t="str">
            <v>KK-3</v>
          </cell>
          <cell r="J117" t="str">
            <v>เหนียว</v>
          </cell>
          <cell r="K117">
            <v>1.65</v>
          </cell>
          <cell r="L117">
            <v>7.6333333333333337</v>
          </cell>
          <cell r="M117">
            <v>1.46</v>
          </cell>
          <cell r="N117">
            <v>3</v>
          </cell>
          <cell r="O117">
            <v>40</v>
          </cell>
          <cell r="P117">
            <v>45</v>
          </cell>
          <cell r="Q117">
            <v>8242.424242424242</v>
          </cell>
          <cell r="R117">
            <v>1.88</v>
          </cell>
          <cell r="S117">
            <v>3</v>
          </cell>
          <cell r="T117">
            <v>60</v>
          </cell>
          <cell r="U117">
            <v>57</v>
          </cell>
          <cell r="V117">
            <v>11345.454545454546</v>
          </cell>
          <cell r="W117">
            <v>2.1</v>
          </cell>
          <cell r="X117">
            <v>3.2</v>
          </cell>
          <cell r="Y117">
            <v>45</v>
          </cell>
          <cell r="Z117">
            <v>51</v>
          </cell>
          <cell r="AA117">
            <v>9309.0909090909099</v>
          </cell>
          <cell r="AB117">
            <v>1.8133333333333332</v>
          </cell>
          <cell r="AC117">
            <v>3.0666666666666664</v>
          </cell>
          <cell r="AD117">
            <v>48.333333333333336</v>
          </cell>
          <cell r="AE117">
            <v>51</v>
          </cell>
          <cell r="AF117">
            <v>9632.3232323232314</v>
          </cell>
          <cell r="AG117">
            <v>0</v>
          </cell>
          <cell r="AI117">
            <v>1338.6913185185183</v>
          </cell>
          <cell r="AJ117">
            <v>1.4760410477985184</v>
          </cell>
          <cell r="AK117">
            <v>14.217704476572395</v>
          </cell>
          <cell r="AL117">
            <v>559.89320228742099</v>
          </cell>
          <cell r="AM117">
            <v>14.217704476572395</v>
          </cell>
          <cell r="AN117">
            <v>559.89320228742099</v>
          </cell>
          <cell r="AO117">
            <v>196.9</v>
          </cell>
          <cell r="AP117">
            <v>5</v>
          </cell>
          <cell r="AQ117">
            <v>472.56000000000006</v>
          </cell>
          <cell r="AR117">
            <v>12</v>
          </cell>
          <cell r="AU117" t="str">
            <v>B</v>
          </cell>
        </row>
        <row r="118">
          <cell r="D118">
            <v>8121019</v>
          </cell>
          <cell r="E118" t="str">
            <v>อ้อยตอ 1</v>
          </cell>
          <cell r="F118" t="str">
            <v>อ้อยตอ</v>
          </cell>
          <cell r="G118">
            <v>18.98</v>
          </cell>
          <cell r="H118">
            <v>242888</v>
          </cell>
          <cell r="I118" t="str">
            <v>KK-3</v>
          </cell>
          <cell r="J118" t="str">
            <v>เหนียว</v>
          </cell>
          <cell r="K118">
            <v>1.65</v>
          </cell>
          <cell r="L118">
            <v>7.7333333333333334</v>
          </cell>
          <cell r="M118">
            <v>1.62</v>
          </cell>
          <cell r="N118">
            <v>3.5</v>
          </cell>
          <cell r="O118">
            <v>62</v>
          </cell>
          <cell r="P118">
            <v>55</v>
          </cell>
          <cell r="Q118">
            <v>11345.454545454546</v>
          </cell>
          <cell r="R118">
            <v>1.72</v>
          </cell>
          <cell r="S118">
            <v>3.2</v>
          </cell>
          <cell r="T118">
            <v>54</v>
          </cell>
          <cell r="U118">
            <v>60</v>
          </cell>
          <cell r="V118">
            <v>11054.545454545454</v>
          </cell>
          <cell r="W118">
            <v>1.65</v>
          </cell>
          <cell r="X118">
            <v>3</v>
          </cell>
          <cell r="Y118">
            <v>50</v>
          </cell>
          <cell r="Z118">
            <v>56</v>
          </cell>
          <cell r="AA118">
            <v>10278.787878787878</v>
          </cell>
          <cell r="AB118">
            <v>1.6633333333333333</v>
          </cell>
          <cell r="AC118">
            <v>3.2333333333333329</v>
          </cell>
          <cell r="AD118">
            <v>55.333333333333336</v>
          </cell>
          <cell r="AE118">
            <v>57</v>
          </cell>
          <cell r="AF118">
            <v>10892.929292929293</v>
          </cell>
          <cell r="AG118">
            <v>0</v>
          </cell>
          <cell r="AI118">
            <v>1365.054235185185</v>
          </cell>
          <cell r="AJ118">
            <v>1.5051087997151851</v>
          </cell>
          <cell r="AK118">
            <v>16.39504373346319</v>
          </cell>
          <cell r="AL118">
            <v>311.17793006113135</v>
          </cell>
          <cell r="AM118">
            <v>16.39504373346319</v>
          </cell>
          <cell r="AN118">
            <v>311.17793006113135</v>
          </cell>
          <cell r="AO118">
            <v>94.9</v>
          </cell>
          <cell r="AP118">
            <v>5</v>
          </cell>
          <cell r="AQ118">
            <v>227.76</v>
          </cell>
          <cell r="AR118">
            <v>12</v>
          </cell>
          <cell r="AU118" t="str">
            <v>B</v>
          </cell>
        </row>
        <row r="119">
          <cell r="D119">
            <v>8121020</v>
          </cell>
          <cell r="E119" t="str">
            <v>อ้อยน้ำราด</v>
          </cell>
          <cell r="F119" t="str">
            <v>อ้อยปลูก</v>
          </cell>
          <cell r="G119">
            <v>14.04</v>
          </cell>
          <cell r="H119">
            <v>242956</v>
          </cell>
          <cell r="I119" t="str">
            <v>KK-3</v>
          </cell>
          <cell r="J119" t="str">
            <v>เหนียว</v>
          </cell>
          <cell r="K119">
            <v>1.85</v>
          </cell>
          <cell r="L119">
            <v>5.4666666666666668</v>
          </cell>
          <cell r="M119">
            <v>0.75</v>
          </cell>
          <cell r="N119">
            <v>3</v>
          </cell>
          <cell r="O119">
            <v>45</v>
          </cell>
          <cell r="P119">
            <v>42</v>
          </cell>
          <cell r="Q119">
            <v>7524.3243243243242</v>
          </cell>
          <cell r="R119">
            <v>0.8</v>
          </cell>
          <cell r="S119">
            <v>3.2</v>
          </cell>
          <cell r="T119">
            <v>46</v>
          </cell>
          <cell r="U119">
            <v>40</v>
          </cell>
          <cell r="V119">
            <v>7437.8378378378375</v>
          </cell>
          <cell r="W119">
            <v>0.85</v>
          </cell>
          <cell r="X119">
            <v>3</v>
          </cell>
          <cell r="Y119">
            <v>30</v>
          </cell>
          <cell r="Z119">
            <v>37</v>
          </cell>
          <cell r="AA119">
            <v>5794.594594594595</v>
          </cell>
          <cell r="AB119">
            <v>0.79999999999999993</v>
          </cell>
          <cell r="AC119">
            <v>3.0666666666666664</v>
          </cell>
          <cell r="AD119">
            <v>40.333333333333336</v>
          </cell>
          <cell r="AE119">
            <v>39.666666666666664</v>
          </cell>
          <cell r="AF119">
            <v>6918.9189189189192</v>
          </cell>
          <cell r="AG119">
            <v>0</v>
          </cell>
          <cell r="AI119">
            <v>590.59911111111103</v>
          </cell>
          <cell r="AJ119">
            <v>0.65119457991111107</v>
          </cell>
          <cell r="AK119">
            <v>4.5055624988444443</v>
          </cell>
          <cell r="AL119">
            <v>63.258097483775991</v>
          </cell>
          <cell r="AM119">
            <v>4.5055624988444443</v>
          </cell>
          <cell r="AN119">
            <v>63.258097483775991</v>
          </cell>
          <cell r="AO119">
            <v>14.04</v>
          </cell>
          <cell r="AP119">
            <v>1</v>
          </cell>
          <cell r="AQ119">
            <v>140.39999999999998</v>
          </cell>
          <cell r="AR119">
            <v>10</v>
          </cell>
          <cell r="AU119" t="str">
            <v>C</v>
          </cell>
        </row>
        <row r="120">
          <cell r="D120">
            <v>8121023</v>
          </cell>
          <cell r="E120" t="str">
            <v>อ้อยน้ำราด</v>
          </cell>
          <cell r="F120" t="str">
            <v>อ้อยปลูก</v>
          </cell>
          <cell r="G120">
            <v>8.1300000000000008</v>
          </cell>
          <cell r="H120">
            <v>242952</v>
          </cell>
          <cell r="I120" t="str">
            <v>KK-3</v>
          </cell>
          <cell r="J120" t="str">
            <v>เหนียว</v>
          </cell>
          <cell r="K120">
            <v>1.85</v>
          </cell>
          <cell r="L120">
            <v>5.6</v>
          </cell>
          <cell r="M120">
            <v>0.7</v>
          </cell>
          <cell r="N120">
            <v>3</v>
          </cell>
          <cell r="O120">
            <v>25</v>
          </cell>
          <cell r="P120">
            <v>20</v>
          </cell>
          <cell r="Q120">
            <v>3891.8918918918921</v>
          </cell>
          <cell r="R120">
            <v>0.85</v>
          </cell>
          <cell r="S120">
            <v>3</v>
          </cell>
          <cell r="T120">
            <v>38</v>
          </cell>
          <cell r="U120">
            <v>30</v>
          </cell>
          <cell r="V120">
            <v>5881.0810810810808</v>
          </cell>
          <cell r="W120">
            <v>0.75</v>
          </cell>
          <cell r="X120">
            <v>3</v>
          </cell>
          <cell r="Y120">
            <v>40</v>
          </cell>
          <cell r="Z120">
            <v>35</v>
          </cell>
          <cell r="AA120">
            <v>6486.4864864864867</v>
          </cell>
          <cell r="AB120">
            <v>0.76666666666666661</v>
          </cell>
          <cell r="AC120">
            <v>3</v>
          </cell>
          <cell r="AD120">
            <v>34.333333333333336</v>
          </cell>
          <cell r="AE120">
            <v>28.333333333333332</v>
          </cell>
          <cell r="AF120">
            <v>5419.8198198198197</v>
          </cell>
          <cell r="AG120">
            <v>0</v>
          </cell>
          <cell r="AI120">
            <v>541.65</v>
          </cell>
          <cell r="AJ120">
            <v>0.59722329000000007</v>
          </cell>
          <cell r="AK120">
            <v>3.2368426240000003</v>
          </cell>
          <cell r="AL120">
            <v>26.315530533120004</v>
          </cell>
          <cell r="AM120">
            <v>3.2368426240000003</v>
          </cell>
          <cell r="AN120">
            <v>26.315530533120004</v>
          </cell>
          <cell r="AO120">
            <v>8.1300000000000008</v>
          </cell>
          <cell r="AP120">
            <v>1</v>
          </cell>
          <cell r="AQ120">
            <v>81.300000000000011</v>
          </cell>
          <cell r="AR120">
            <v>10</v>
          </cell>
          <cell r="AU120" t="str">
            <v>C</v>
          </cell>
        </row>
        <row r="121">
          <cell r="D121">
            <v>8121024</v>
          </cell>
          <cell r="E121" t="str">
            <v>อ้อยตุลาคม</v>
          </cell>
          <cell r="F121" t="str">
            <v>อ้อยปลูก</v>
          </cell>
          <cell r="G121">
            <v>18.93</v>
          </cell>
          <cell r="H121">
            <v>242885</v>
          </cell>
          <cell r="I121" t="str">
            <v>PK-3,Q250</v>
          </cell>
          <cell r="J121" t="str">
            <v>เหนียว</v>
          </cell>
          <cell r="K121">
            <v>1.85</v>
          </cell>
          <cell r="L121">
            <v>7.833333333333333</v>
          </cell>
          <cell r="M121">
            <v>1.65</v>
          </cell>
          <cell r="N121">
            <v>2.7</v>
          </cell>
          <cell r="O121">
            <v>60</v>
          </cell>
          <cell r="P121">
            <v>52</v>
          </cell>
          <cell r="Q121">
            <v>9686.4864864864867</v>
          </cell>
          <cell r="R121">
            <v>1.5</v>
          </cell>
          <cell r="S121">
            <v>2.6</v>
          </cell>
          <cell r="T121">
            <v>55</v>
          </cell>
          <cell r="U121">
            <v>50</v>
          </cell>
          <cell r="V121">
            <v>9081.0810810810817</v>
          </cell>
          <cell r="W121">
            <v>1.76</v>
          </cell>
          <cell r="X121">
            <v>2.5</v>
          </cell>
          <cell r="Y121">
            <v>55</v>
          </cell>
          <cell r="Z121">
            <v>45</v>
          </cell>
          <cell r="AA121">
            <v>8648.6486486486483</v>
          </cell>
          <cell r="AB121">
            <v>1.6366666666666667</v>
          </cell>
          <cell r="AC121">
            <v>2.6</v>
          </cell>
          <cell r="AD121">
            <v>56.666666666666664</v>
          </cell>
          <cell r="AE121">
            <v>49</v>
          </cell>
          <cell r="AF121">
            <v>9138.7387387387371</v>
          </cell>
          <cell r="AG121">
            <v>0</v>
          </cell>
          <cell r="AI121">
            <v>868.5135333333335</v>
          </cell>
          <cell r="AJ121">
            <v>0.95762302185333348</v>
          </cell>
          <cell r="AK121">
            <v>8.7514666069191112</v>
          </cell>
          <cell r="AL121">
            <v>165.66526286897877</v>
          </cell>
          <cell r="AM121">
            <v>8.7514666069191112</v>
          </cell>
          <cell r="AN121">
            <v>165.66526286897877</v>
          </cell>
          <cell r="AO121">
            <v>132.51</v>
          </cell>
          <cell r="AP121">
            <v>7</v>
          </cell>
          <cell r="AQ121">
            <v>265.02</v>
          </cell>
          <cell r="AR121">
            <v>14</v>
          </cell>
          <cell r="AU121" t="str">
            <v>B</v>
          </cell>
        </row>
        <row r="122">
          <cell r="D122">
            <v>8121025</v>
          </cell>
          <cell r="E122" t="str">
            <v>อ้อยน้ำราด</v>
          </cell>
          <cell r="F122" t="str">
            <v>อ้อยปลูก</v>
          </cell>
          <cell r="G122">
            <v>32.24</v>
          </cell>
          <cell r="H122">
            <v>242956</v>
          </cell>
          <cell r="I122" t="str">
            <v>KK-3</v>
          </cell>
          <cell r="J122" t="str">
            <v>เหนียว</v>
          </cell>
          <cell r="K122">
            <v>1.85</v>
          </cell>
          <cell r="L122">
            <v>5.4666666666666668</v>
          </cell>
          <cell r="M122">
            <v>1.06</v>
          </cell>
          <cell r="N122">
            <v>3.2</v>
          </cell>
          <cell r="O122">
            <v>60</v>
          </cell>
          <cell r="P122">
            <v>57</v>
          </cell>
          <cell r="Q122">
            <v>10118.918918918918</v>
          </cell>
          <cell r="R122">
            <v>1.1000000000000001</v>
          </cell>
          <cell r="S122">
            <v>3</v>
          </cell>
          <cell r="T122">
            <v>45</v>
          </cell>
          <cell r="U122">
            <v>50</v>
          </cell>
          <cell r="V122">
            <v>8216.2162162162167</v>
          </cell>
          <cell r="W122">
            <v>0.85</v>
          </cell>
          <cell r="X122">
            <v>3</v>
          </cell>
          <cell r="Y122">
            <v>35</v>
          </cell>
          <cell r="Z122">
            <v>40</v>
          </cell>
          <cell r="AA122">
            <v>6486.4864864864867</v>
          </cell>
          <cell r="AB122">
            <v>1.0033333333333334</v>
          </cell>
          <cell r="AC122">
            <v>3.0666666666666664</v>
          </cell>
          <cell r="AD122">
            <v>46.666666666666664</v>
          </cell>
          <cell r="AE122">
            <v>49</v>
          </cell>
          <cell r="AF122">
            <v>8273.8738738738739</v>
          </cell>
          <cell r="AG122">
            <v>0</v>
          </cell>
          <cell r="AI122">
            <v>740.70971851851857</v>
          </cell>
          <cell r="AJ122">
            <v>0.81670653563851858</v>
          </cell>
          <cell r="AK122">
            <v>6.7573268678415808</v>
          </cell>
          <cell r="AL122">
            <v>217.85621821921256</v>
          </cell>
          <cell r="AM122">
            <v>6.7573268678415808</v>
          </cell>
          <cell r="AN122">
            <v>217.85621821921256</v>
          </cell>
          <cell r="AO122">
            <v>32.24</v>
          </cell>
          <cell r="AP122">
            <v>1</v>
          </cell>
          <cell r="AQ122">
            <v>322.40000000000003</v>
          </cell>
          <cell r="AR122">
            <v>10</v>
          </cell>
          <cell r="AU122" t="str">
            <v>C</v>
          </cell>
        </row>
        <row r="123">
          <cell r="D123">
            <v>8121028</v>
          </cell>
          <cell r="E123" t="str">
            <v>อ้อยตอ 1</v>
          </cell>
          <cell r="F123" t="str">
            <v>อ้อยตอ</v>
          </cell>
          <cell r="G123">
            <v>3.86</v>
          </cell>
          <cell r="H123">
            <v>242891</v>
          </cell>
          <cell r="I123" t="str">
            <v>KK-3</v>
          </cell>
          <cell r="J123" t="str">
            <v>เหนียว</v>
          </cell>
          <cell r="K123">
            <v>1.65</v>
          </cell>
          <cell r="L123">
            <v>7.6333333333333337</v>
          </cell>
          <cell r="M123">
            <v>1.78</v>
          </cell>
          <cell r="N123">
            <v>3</v>
          </cell>
          <cell r="O123">
            <v>25</v>
          </cell>
          <cell r="P123">
            <v>30</v>
          </cell>
          <cell r="Q123">
            <v>5333.333333333333</v>
          </cell>
          <cell r="R123">
            <v>1.1299999999999999</v>
          </cell>
          <cell r="S123">
            <v>3</v>
          </cell>
          <cell r="T123">
            <v>18</v>
          </cell>
          <cell r="U123">
            <v>15</v>
          </cell>
          <cell r="V123">
            <v>3200</v>
          </cell>
          <cell r="W123">
            <v>1.26</v>
          </cell>
          <cell r="X123">
            <v>3</v>
          </cell>
          <cell r="Y123">
            <v>40</v>
          </cell>
          <cell r="Z123">
            <v>35</v>
          </cell>
          <cell r="AA123">
            <v>7272.727272727273</v>
          </cell>
          <cell r="AB123">
            <v>1.39</v>
          </cell>
          <cell r="AC123">
            <v>3</v>
          </cell>
          <cell r="AD123">
            <v>27.666666666666668</v>
          </cell>
          <cell r="AE123">
            <v>26.666666666666668</v>
          </cell>
          <cell r="AF123">
            <v>5268.6868686868684</v>
          </cell>
          <cell r="AG123">
            <v>0</v>
          </cell>
          <cell r="AI123">
            <v>982.03500000000008</v>
          </cell>
          <cell r="AJ123">
            <v>1.051170264</v>
          </cell>
          <cell r="AK123">
            <v>5.5382869666909089</v>
          </cell>
          <cell r="AL123">
            <v>21.377787691426906</v>
          </cell>
          <cell r="AM123">
            <v>5.5382869666909089</v>
          </cell>
          <cell r="AN123">
            <v>21.377787691426906</v>
          </cell>
          <cell r="AO123">
            <v>7.72</v>
          </cell>
          <cell r="AP123">
            <v>2</v>
          </cell>
          <cell r="AQ123">
            <v>30.88</v>
          </cell>
          <cell r="AR123">
            <v>8</v>
          </cell>
          <cell r="AU123" t="str">
            <v>C</v>
          </cell>
        </row>
        <row r="124">
          <cell r="D124">
            <v>8121029</v>
          </cell>
          <cell r="E124" t="str">
            <v>อ้อยตอ 3</v>
          </cell>
          <cell r="F124" t="str">
            <v>อ้อยตอ</v>
          </cell>
          <cell r="G124">
            <v>3.9</v>
          </cell>
          <cell r="H124">
            <v>242951</v>
          </cell>
          <cell r="I124" t="str">
            <v>KK-3</v>
          </cell>
          <cell r="J124" t="str">
            <v>เหนียว</v>
          </cell>
          <cell r="K124">
            <v>1.85</v>
          </cell>
          <cell r="L124">
            <v>5.6333333333333337</v>
          </cell>
          <cell r="M124">
            <v>1.05</v>
          </cell>
          <cell r="N124">
            <v>3</v>
          </cell>
          <cell r="O124">
            <v>30</v>
          </cell>
          <cell r="P124">
            <v>30</v>
          </cell>
          <cell r="Q124">
            <v>5189.1891891891892</v>
          </cell>
          <cell r="R124">
            <v>1.18</v>
          </cell>
          <cell r="S124">
            <v>3</v>
          </cell>
          <cell r="T124">
            <v>35</v>
          </cell>
          <cell r="U124">
            <v>32</v>
          </cell>
          <cell r="V124">
            <v>5794.594594594595</v>
          </cell>
          <cell r="W124">
            <v>1.03</v>
          </cell>
          <cell r="X124">
            <v>3</v>
          </cell>
          <cell r="Y124">
            <v>25</v>
          </cell>
          <cell r="Z124">
            <v>31</v>
          </cell>
          <cell r="AA124">
            <v>4843.2432432432433</v>
          </cell>
          <cell r="AB124">
            <v>1.0866666666666667</v>
          </cell>
          <cell r="AC124">
            <v>3</v>
          </cell>
          <cell r="AD124">
            <v>30</v>
          </cell>
          <cell r="AE124">
            <v>31</v>
          </cell>
          <cell r="AF124">
            <v>5275.6756756756758</v>
          </cell>
          <cell r="AG124">
            <v>0</v>
          </cell>
          <cell r="AI124">
            <v>767.73000000000013</v>
          </cell>
          <cell r="AJ124">
            <v>0.84649909800000012</v>
          </cell>
          <cell r="AK124">
            <v>4.4658547008000005</v>
          </cell>
          <cell r="AL124">
            <v>17.416833333120003</v>
          </cell>
          <cell r="AM124">
            <v>4.4658547008000005</v>
          </cell>
          <cell r="AN124">
            <v>17.416833333120003</v>
          </cell>
          <cell r="AO124">
            <v>7.8</v>
          </cell>
          <cell r="AP124">
            <v>2</v>
          </cell>
          <cell r="AQ124">
            <v>31.2</v>
          </cell>
          <cell r="AR124">
            <v>8</v>
          </cell>
          <cell r="AU124" t="str">
            <v>C</v>
          </cell>
        </row>
        <row r="125">
          <cell r="D125">
            <v>8121030</v>
          </cell>
          <cell r="E125" t="str">
            <v>อ้อยตอ 1</v>
          </cell>
          <cell r="F125" t="str">
            <v>อ้อยตอ</v>
          </cell>
          <cell r="G125">
            <v>19.989999999999998</v>
          </cell>
          <cell r="H125">
            <v>242961</v>
          </cell>
          <cell r="I125" t="str">
            <v>PK-2</v>
          </cell>
          <cell r="J125" t="str">
            <v>เหนียว</v>
          </cell>
          <cell r="K125">
            <v>1.65</v>
          </cell>
          <cell r="L125">
            <v>5.3</v>
          </cell>
          <cell r="M125">
            <v>1.03</v>
          </cell>
          <cell r="N125">
            <v>3</v>
          </cell>
          <cell r="O125">
            <v>25</v>
          </cell>
          <cell r="P125">
            <v>31</v>
          </cell>
          <cell r="Q125">
            <v>5430.30303030303</v>
          </cell>
          <cell r="R125">
            <v>1.1000000000000001</v>
          </cell>
          <cell r="S125">
            <v>3</v>
          </cell>
          <cell r="T125">
            <v>38</v>
          </cell>
          <cell r="U125">
            <v>30</v>
          </cell>
          <cell r="V125">
            <v>6593.939393939394</v>
          </cell>
          <cell r="W125">
            <v>1</v>
          </cell>
          <cell r="X125">
            <v>3</v>
          </cell>
          <cell r="Y125">
            <v>27</v>
          </cell>
          <cell r="Z125">
            <v>34</v>
          </cell>
          <cell r="AA125">
            <v>5915.151515151515</v>
          </cell>
          <cell r="AB125">
            <v>1.0433333333333332</v>
          </cell>
          <cell r="AC125">
            <v>3</v>
          </cell>
          <cell r="AD125">
            <v>30</v>
          </cell>
          <cell r="AE125">
            <v>31.666666666666668</v>
          </cell>
          <cell r="AF125">
            <v>5979.7979797979797</v>
          </cell>
          <cell r="AG125">
            <v>0</v>
          </cell>
          <cell r="AI125">
            <v>737.11500000000001</v>
          </cell>
          <cell r="AJ125">
            <v>0.81274299900000002</v>
          </cell>
          <cell r="AK125">
            <v>4.8600389435151516</v>
          </cell>
          <cell r="AL125">
            <v>97.152178480867875</v>
          </cell>
          <cell r="AM125">
            <v>4.8600389435151516</v>
          </cell>
          <cell r="AN125">
            <v>97.152178480867875</v>
          </cell>
          <cell r="AO125">
            <v>39.979999999999997</v>
          </cell>
          <cell r="AP125">
            <v>2</v>
          </cell>
          <cell r="AQ125">
            <v>159.91999999999999</v>
          </cell>
          <cell r="AR125">
            <v>8</v>
          </cell>
          <cell r="AU125" t="str">
            <v>C</v>
          </cell>
        </row>
        <row r="126">
          <cell r="D126" t="str">
            <v>8121038/2</v>
          </cell>
          <cell r="E126" t="str">
            <v>อ้อยตอ 2</v>
          </cell>
          <cell r="F126" t="str">
            <v>อ้อยตอ</v>
          </cell>
          <cell r="G126">
            <v>11.04</v>
          </cell>
          <cell r="H126">
            <v>242905</v>
          </cell>
          <cell r="I126" t="str">
            <v>SB-50</v>
          </cell>
          <cell r="J126" t="str">
            <v>เหนียว</v>
          </cell>
          <cell r="K126">
            <v>1.65</v>
          </cell>
          <cell r="L126">
            <v>7.166666666666667</v>
          </cell>
          <cell r="M126">
            <v>1.1000000000000001</v>
          </cell>
          <cell r="N126">
            <v>2.8</v>
          </cell>
          <cell r="O126">
            <v>43</v>
          </cell>
          <cell r="P126">
            <v>38</v>
          </cell>
          <cell r="Q126">
            <v>7854.545454545455</v>
          </cell>
          <cell r="R126">
            <v>1.1599999999999999</v>
          </cell>
          <cell r="S126">
            <v>2.9</v>
          </cell>
          <cell r="T126">
            <v>47</v>
          </cell>
          <cell r="U126">
            <v>40</v>
          </cell>
          <cell r="V126">
            <v>8436.363636363636</v>
          </cell>
          <cell r="W126">
            <v>1.04</v>
          </cell>
          <cell r="X126">
            <v>2.6</v>
          </cell>
          <cell r="Y126">
            <v>46</v>
          </cell>
          <cell r="Z126">
            <v>45</v>
          </cell>
          <cell r="AA126">
            <v>8824.242424242424</v>
          </cell>
          <cell r="AB126">
            <v>1.0999999999999999</v>
          </cell>
          <cell r="AC126">
            <v>2.7666666666666662</v>
          </cell>
          <cell r="AD126">
            <v>45.333333333333336</v>
          </cell>
          <cell r="AE126">
            <v>41</v>
          </cell>
          <cell r="AF126">
            <v>8371.7171717171714</v>
          </cell>
          <cell r="AG126">
            <v>0</v>
          </cell>
          <cell r="AI126">
            <v>660.96127777777747</v>
          </cell>
          <cell r="AJ126">
            <v>0.72877590487777744</v>
          </cell>
          <cell r="AK126">
            <v>6.1011057571990097</v>
          </cell>
          <cell r="AL126">
            <v>67.356207559477056</v>
          </cell>
          <cell r="AM126">
            <v>6.1011057571990097</v>
          </cell>
          <cell r="AN126">
            <v>67.356207559477056</v>
          </cell>
          <cell r="AO126">
            <v>33.119999999999997</v>
          </cell>
          <cell r="AP126">
            <v>3</v>
          </cell>
          <cell r="AQ126">
            <v>110.39999999999999</v>
          </cell>
          <cell r="AR126">
            <v>10</v>
          </cell>
          <cell r="AU126" t="str">
            <v>B</v>
          </cell>
        </row>
        <row r="127">
          <cell r="D127">
            <v>812543</v>
          </cell>
          <cell r="E127" t="str">
            <v>อ้อยตอ 1</v>
          </cell>
          <cell r="F127" t="str">
            <v>อ้อยตอ</v>
          </cell>
          <cell r="G127">
            <v>14.96</v>
          </cell>
          <cell r="H127">
            <v>242886</v>
          </cell>
          <cell r="I127" t="str">
            <v>KK-3</v>
          </cell>
          <cell r="J127" t="str">
            <v>เหนียว</v>
          </cell>
          <cell r="K127">
            <v>1.85</v>
          </cell>
          <cell r="L127">
            <v>7.8</v>
          </cell>
          <cell r="M127">
            <v>1.1499999999999999</v>
          </cell>
          <cell r="N127">
            <v>3.2</v>
          </cell>
          <cell r="O127">
            <v>56</v>
          </cell>
          <cell r="P127">
            <v>60</v>
          </cell>
          <cell r="Q127">
            <v>10032.432432432432</v>
          </cell>
          <cell r="R127">
            <v>1.07</v>
          </cell>
          <cell r="S127">
            <v>2.8</v>
          </cell>
          <cell r="T127">
            <v>65</v>
          </cell>
          <cell r="U127">
            <v>70</v>
          </cell>
          <cell r="V127">
            <v>11675.675675675675</v>
          </cell>
          <cell r="W127">
            <v>1.46</v>
          </cell>
          <cell r="X127">
            <v>3</v>
          </cell>
          <cell r="Y127">
            <v>62</v>
          </cell>
          <cell r="Z127">
            <v>70</v>
          </cell>
          <cell r="AA127">
            <v>11416.216216216217</v>
          </cell>
          <cell r="AB127">
            <v>1.2266666666666666</v>
          </cell>
          <cell r="AC127">
            <v>3</v>
          </cell>
          <cell r="AD127">
            <v>61</v>
          </cell>
          <cell r="AE127">
            <v>66.666666666666671</v>
          </cell>
          <cell r="AF127">
            <v>11041.44144144144</v>
          </cell>
          <cell r="AG127">
            <v>0</v>
          </cell>
          <cell r="AI127">
            <v>866.64</v>
          </cell>
          <cell r="AJ127">
            <v>0.95555726400000007</v>
          </cell>
          <cell r="AK127">
            <v>10.5507295744</v>
          </cell>
          <cell r="AL127">
            <v>157.838914433024</v>
          </cell>
          <cell r="AM127">
            <v>10.5507295744</v>
          </cell>
          <cell r="AN127">
            <v>157.838914433024</v>
          </cell>
          <cell r="AO127">
            <v>59.84</v>
          </cell>
          <cell r="AP127">
            <v>4</v>
          </cell>
          <cell r="AQ127">
            <v>149.60000000000002</v>
          </cell>
          <cell r="AR127">
            <v>10</v>
          </cell>
          <cell r="AU127" t="str">
            <v>B</v>
          </cell>
        </row>
        <row r="128">
          <cell r="D128">
            <v>812544</v>
          </cell>
          <cell r="E128" t="str">
            <v>อ้อยน้ำราด</v>
          </cell>
          <cell r="F128" t="str">
            <v>อ้อยปลูก</v>
          </cell>
          <cell r="G128">
            <v>20.010000000000002</v>
          </cell>
          <cell r="H128">
            <v>242966</v>
          </cell>
          <cell r="I128" t="str">
            <v>KK-3</v>
          </cell>
          <cell r="J128" t="str">
            <v>เหนียว</v>
          </cell>
          <cell r="K128">
            <v>1.85</v>
          </cell>
          <cell r="L128">
            <v>5.1333333333333337</v>
          </cell>
          <cell r="M128">
            <v>1</v>
          </cell>
          <cell r="N128">
            <v>3</v>
          </cell>
          <cell r="O128">
            <v>55</v>
          </cell>
          <cell r="P128">
            <v>58</v>
          </cell>
          <cell r="Q128">
            <v>9772.9729729729734</v>
          </cell>
          <cell r="R128">
            <v>1.46</v>
          </cell>
          <cell r="S128">
            <v>2.8</v>
          </cell>
          <cell r="T128">
            <v>38</v>
          </cell>
          <cell r="U128">
            <v>40</v>
          </cell>
          <cell r="V128">
            <v>6745.9459459459458</v>
          </cell>
          <cell r="W128">
            <v>1</v>
          </cell>
          <cell r="X128">
            <v>3</v>
          </cell>
          <cell r="Y128">
            <v>50</v>
          </cell>
          <cell r="Z128">
            <v>48</v>
          </cell>
          <cell r="AA128">
            <v>8475.6756756756749</v>
          </cell>
          <cell r="AB128">
            <v>1.1533333333333333</v>
          </cell>
          <cell r="AC128">
            <v>2.9333333333333336</v>
          </cell>
          <cell r="AD128">
            <v>47.666666666666664</v>
          </cell>
          <cell r="AE128">
            <v>48.666666666666664</v>
          </cell>
          <cell r="AF128">
            <v>8331.5315315315311</v>
          </cell>
          <cell r="AG128">
            <v>0</v>
          </cell>
          <cell r="AI128">
            <v>779.01771851851868</v>
          </cell>
          <cell r="AJ128">
            <v>0.85894493643851877</v>
          </cell>
          <cell r="AK128">
            <v>7.1563268217868661</v>
          </cell>
          <cell r="AL128">
            <v>143.19809970395519</v>
          </cell>
          <cell r="AM128">
            <v>7.1563268217868661</v>
          </cell>
          <cell r="AN128">
            <v>143.19809970395519</v>
          </cell>
          <cell r="AO128">
            <v>40.020000000000003</v>
          </cell>
          <cell r="AP128">
            <v>2</v>
          </cell>
          <cell r="AQ128">
            <v>200.10000000000002</v>
          </cell>
          <cell r="AR128">
            <v>10</v>
          </cell>
          <cell r="AU128" t="str">
            <v>C</v>
          </cell>
        </row>
        <row r="129">
          <cell r="D129">
            <v>812545</v>
          </cell>
          <cell r="E129" t="str">
            <v>อ้อยน้ำราด</v>
          </cell>
          <cell r="F129" t="str">
            <v>อ้อยปลูก</v>
          </cell>
          <cell r="G129">
            <v>15.72</v>
          </cell>
          <cell r="H129">
            <v>242960</v>
          </cell>
          <cell r="I129" t="str">
            <v>KK-3</v>
          </cell>
          <cell r="J129" t="str">
            <v>เหนียว</v>
          </cell>
          <cell r="K129">
            <v>1.85</v>
          </cell>
          <cell r="L129">
            <v>5.333333333333333</v>
          </cell>
          <cell r="M129">
            <v>1.45</v>
          </cell>
          <cell r="N129">
            <v>3.2</v>
          </cell>
          <cell r="O129">
            <v>48</v>
          </cell>
          <cell r="P129">
            <v>50</v>
          </cell>
          <cell r="Q129">
            <v>8475.6756756756749</v>
          </cell>
          <cell r="R129">
            <v>0.73</v>
          </cell>
          <cell r="S129">
            <v>3.3</v>
          </cell>
          <cell r="T129">
            <v>58</v>
          </cell>
          <cell r="U129">
            <v>54</v>
          </cell>
          <cell r="V129">
            <v>9686.4864864864867</v>
          </cell>
          <cell r="W129">
            <v>1.35</v>
          </cell>
          <cell r="X129">
            <v>3</v>
          </cell>
          <cell r="Y129">
            <v>50</v>
          </cell>
          <cell r="Z129">
            <v>55</v>
          </cell>
          <cell r="AA129">
            <v>9081.0810810810817</v>
          </cell>
          <cell r="AB129">
            <v>1.1766666666666665</v>
          </cell>
          <cell r="AC129">
            <v>3.1666666666666665</v>
          </cell>
          <cell r="AD129">
            <v>52</v>
          </cell>
          <cell r="AE129">
            <v>53</v>
          </cell>
          <cell r="AF129">
            <v>9081.0810810810799</v>
          </cell>
          <cell r="AG129">
            <v>0</v>
          </cell>
          <cell r="AI129">
            <v>926.24912037037029</v>
          </cell>
          <cell r="AJ129">
            <v>1.0212822801203703</v>
          </cell>
          <cell r="AK129">
            <v>9.2743471924444414</v>
          </cell>
          <cell r="AL129">
            <v>145.79273786522663</v>
          </cell>
          <cell r="AM129">
            <v>9.2743471924444414</v>
          </cell>
          <cell r="AN129">
            <v>145.79273786522663</v>
          </cell>
          <cell r="AO129">
            <v>15.72</v>
          </cell>
          <cell r="AP129">
            <v>1</v>
          </cell>
          <cell r="AQ129">
            <v>157.20000000000002</v>
          </cell>
          <cell r="AR129">
            <v>10</v>
          </cell>
          <cell r="AU129" t="str">
            <v>C</v>
          </cell>
        </row>
        <row r="130">
          <cell r="D130">
            <v>812548</v>
          </cell>
          <cell r="E130" t="str">
            <v>อ้อยน้ำราด</v>
          </cell>
          <cell r="F130" t="str">
            <v>อ้อยปลูก</v>
          </cell>
          <cell r="G130">
            <v>28.3</v>
          </cell>
          <cell r="H130">
            <v>242965</v>
          </cell>
          <cell r="I130" t="str">
            <v>KK-3</v>
          </cell>
          <cell r="J130" t="str">
            <v>เหนียว</v>
          </cell>
          <cell r="K130">
            <v>1.85</v>
          </cell>
          <cell r="L130">
            <v>5.166666666666667</v>
          </cell>
          <cell r="M130">
            <v>0.8</v>
          </cell>
          <cell r="N130">
            <v>3</v>
          </cell>
          <cell r="O130">
            <v>21</v>
          </cell>
          <cell r="P130">
            <v>25</v>
          </cell>
          <cell r="Q130">
            <v>3978.3783783783783</v>
          </cell>
          <cell r="R130">
            <v>0.9</v>
          </cell>
          <cell r="S130">
            <v>3</v>
          </cell>
          <cell r="T130">
            <v>55</v>
          </cell>
          <cell r="U130">
            <v>50</v>
          </cell>
          <cell r="V130">
            <v>9081.0810810810817</v>
          </cell>
          <cell r="W130">
            <v>0.9</v>
          </cell>
          <cell r="X130">
            <v>3</v>
          </cell>
          <cell r="Y130">
            <v>50</v>
          </cell>
          <cell r="Z130">
            <v>48</v>
          </cell>
          <cell r="AA130">
            <v>8475.6756756756749</v>
          </cell>
          <cell r="AB130">
            <v>0.8666666666666667</v>
          </cell>
          <cell r="AC130">
            <v>3</v>
          </cell>
          <cell r="AD130">
            <v>42</v>
          </cell>
          <cell r="AE130">
            <v>41</v>
          </cell>
          <cell r="AF130">
            <v>7178.3783783783774</v>
          </cell>
          <cell r="AG130">
            <v>0</v>
          </cell>
          <cell r="AI130">
            <v>612.30000000000007</v>
          </cell>
          <cell r="AJ130">
            <v>0.67512198000000012</v>
          </cell>
          <cell r="AK130">
            <v>4.8462810239999996</v>
          </cell>
          <cell r="AL130">
            <v>137.1497529792</v>
          </cell>
          <cell r="AM130">
            <v>4.8462810239999996</v>
          </cell>
          <cell r="AN130">
            <v>137.1497529792</v>
          </cell>
          <cell r="AO130">
            <v>28.3</v>
          </cell>
          <cell r="AP130">
            <v>1</v>
          </cell>
          <cell r="AQ130">
            <v>283</v>
          </cell>
          <cell r="AR130">
            <v>10</v>
          </cell>
          <cell r="AU130" t="str">
            <v>C</v>
          </cell>
        </row>
        <row r="131">
          <cell r="D131">
            <v>812549</v>
          </cell>
          <cell r="E131" t="str">
            <v>อ้อยน้ำราด</v>
          </cell>
          <cell r="F131" t="str">
            <v>อ้อยปลูก</v>
          </cell>
          <cell r="G131">
            <v>8.14</v>
          </cell>
          <cell r="H131">
            <v>242967</v>
          </cell>
          <cell r="I131" t="str">
            <v>KK-3</v>
          </cell>
          <cell r="J131" t="str">
            <v>เหนียว</v>
          </cell>
          <cell r="K131">
            <v>1.85</v>
          </cell>
          <cell r="L131">
            <v>5.0999999999999996</v>
          </cell>
          <cell r="M131">
            <v>0.75</v>
          </cell>
          <cell r="N131">
            <v>3</v>
          </cell>
          <cell r="O131">
            <v>40</v>
          </cell>
          <cell r="P131">
            <v>37</v>
          </cell>
          <cell r="Q131">
            <v>6659.4594594594591</v>
          </cell>
          <cell r="R131">
            <v>0.72</v>
          </cell>
          <cell r="S131">
            <v>3</v>
          </cell>
          <cell r="T131">
            <v>30</v>
          </cell>
          <cell r="U131">
            <v>25</v>
          </cell>
          <cell r="V131">
            <v>4756.7567567567567</v>
          </cell>
          <cell r="W131">
            <v>0.7</v>
          </cell>
          <cell r="X131">
            <v>3</v>
          </cell>
          <cell r="Y131">
            <v>25</v>
          </cell>
          <cell r="Z131">
            <v>27</v>
          </cell>
          <cell r="AA131">
            <v>4497.2972972972975</v>
          </cell>
          <cell r="AB131">
            <v>0.72333333333333327</v>
          </cell>
          <cell r="AC131">
            <v>3</v>
          </cell>
          <cell r="AD131">
            <v>31.666666666666668</v>
          </cell>
          <cell r="AE131">
            <v>29.666666666666668</v>
          </cell>
          <cell r="AF131">
            <v>5304.5045045045044</v>
          </cell>
          <cell r="AG131">
            <v>0</v>
          </cell>
          <cell r="AI131">
            <v>511.03499999999997</v>
          </cell>
          <cell r="AJ131">
            <v>0.56346719099999998</v>
          </cell>
          <cell r="AK131">
            <v>2.9889142527999999</v>
          </cell>
          <cell r="AL131">
            <v>24.329762017792</v>
          </cell>
          <cell r="AM131">
            <v>2.9889142527999999</v>
          </cell>
          <cell r="AN131">
            <v>24.329762017792</v>
          </cell>
          <cell r="AO131">
            <v>8.14</v>
          </cell>
          <cell r="AP131">
            <v>1</v>
          </cell>
          <cell r="AQ131">
            <v>81.400000000000006</v>
          </cell>
          <cell r="AR131">
            <v>10</v>
          </cell>
          <cell r="AU131" t="str">
            <v>C</v>
          </cell>
        </row>
        <row r="132">
          <cell r="D132">
            <v>812550</v>
          </cell>
          <cell r="E132" t="str">
            <v>อ้อยน้ำราด</v>
          </cell>
          <cell r="F132" t="str">
            <v>อ้อยปลูก</v>
          </cell>
          <cell r="G132">
            <v>15.42</v>
          </cell>
          <cell r="H132">
            <v>242967</v>
          </cell>
          <cell r="I132" t="str">
            <v>KK-3</v>
          </cell>
          <cell r="J132" t="str">
            <v>เหนียว</v>
          </cell>
          <cell r="K132">
            <v>1.85</v>
          </cell>
          <cell r="L132">
            <v>5.0999999999999996</v>
          </cell>
          <cell r="M132">
            <v>0.7</v>
          </cell>
          <cell r="N132">
            <v>3</v>
          </cell>
          <cell r="O132">
            <v>37</v>
          </cell>
          <cell r="P132">
            <v>30</v>
          </cell>
          <cell r="Q132">
            <v>5794.594594594595</v>
          </cell>
          <cell r="R132">
            <v>0.77</v>
          </cell>
          <cell r="S132">
            <v>2.8</v>
          </cell>
          <cell r="T132">
            <v>50</v>
          </cell>
          <cell r="U132">
            <v>40</v>
          </cell>
          <cell r="V132">
            <v>7783.7837837837842</v>
          </cell>
          <cell r="W132">
            <v>0.82</v>
          </cell>
          <cell r="X132">
            <v>3</v>
          </cell>
          <cell r="Y132">
            <v>51</v>
          </cell>
          <cell r="Z132">
            <v>45</v>
          </cell>
          <cell r="AA132">
            <v>8302.7027027027034</v>
          </cell>
          <cell r="AB132">
            <v>0.76333333333333331</v>
          </cell>
          <cell r="AC132">
            <v>2.9333333333333336</v>
          </cell>
          <cell r="AD132">
            <v>46</v>
          </cell>
          <cell r="AE132">
            <v>38.333333333333336</v>
          </cell>
          <cell r="AF132">
            <v>7293.6936936936945</v>
          </cell>
          <cell r="AG132">
            <v>0</v>
          </cell>
          <cell r="AI132">
            <v>515.592651851852</v>
          </cell>
          <cell r="AJ132">
            <v>0.55189037454222234</v>
          </cell>
          <cell r="AK132">
            <v>4.0253193444088584</v>
          </cell>
          <cell r="AL132">
            <v>62.070424290784594</v>
          </cell>
          <cell r="AM132">
            <v>4.0253193444088584</v>
          </cell>
          <cell r="AN132">
            <v>62.070424290784594</v>
          </cell>
          <cell r="AO132">
            <v>15.42</v>
          </cell>
          <cell r="AP132">
            <v>1</v>
          </cell>
          <cell r="AQ132">
            <v>154.19999999999999</v>
          </cell>
          <cell r="AR132">
            <v>10</v>
          </cell>
          <cell r="AU132" t="str">
            <v>C</v>
          </cell>
        </row>
        <row r="133">
          <cell r="D133">
            <v>801328</v>
          </cell>
          <cell r="E133" t="str">
            <v>อ้อยน้ำราด</v>
          </cell>
          <cell r="F133" t="str">
            <v>อ้อยปลูก</v>
          </cell>
          <cell r="G133">
            <v>45.45</v>
          </cell>
          <cell r="H133">
            <v>242958</v>
          </cell>
          <cell r="I133" t="str">
            <v>KK-3,PK-3</v>
          </cell>
          <cell r="J133" t="str">
            <v>เหนียว</v>
          </cell>
          <cell r="K133">
            <v>1.85</v>
          </cell>
          <cell r="L133">
            <v>5.4</v>
          </cell>
          <cell r="M133">
            <v>1.1399999999999999</v>
          </cell>
          <cell r="N133">
            <v>3.1</v>
          </cell>
          <cell r="O133">
            <v>71</v>
          </cell>
          <cell r="P133">
            <v>52</v>
          </cell>
          <cell r="Q133">
            <v>10637.837837837838</v>
          </cell>
          <cell r="R133">
            <v>1.2</v>
          </cell>
          <cell r="S133">
            <v>2.6</v>
          </cell>
          <cell r="T133">
            <v>69</v>
          </cell>
          <cell r="U133">
            <v>39</v>
          </cell>
          <cell r="V133">
            <v>9340.54054054054</v>
          </cell>
          <cell r="W133">
            <v>1.34</v>
          </cell>
          <cell r="X133">
            <v>2.8</v>
          </cell>
          <cell r="Y133">
            <v>53</v>
          </cell>
          <cell r="Z133">
            <v>40</v>
          </cell>
          <cell r="AA133">
            <v>8043.2432432432433</v>
          </cell>
          <cell r="AB133">
            <v>1.2266666666666666</v>
          </cell>
          <cell r="AC133">
            <v>2.8333333333333335</v>
          </cell>
          <cell r="AD133">
            <v>64.333333333333329</v>
          </cell>
          <cell r="AE133">
            <v>43.666666666666664</v>
          </cell>
          <cell r="AF133">
            <v>9340.5405405405418</v>
          </cell>
          <cell r="AG133">
            <v>0</v>
          </cell>
          <cell r="AI133">
            <v>773.02148148148149</v>
          </cell>
          <cell r="AJ133">
            <v>0.81561496511111098</v>
          </cell>
          <cell r="AK133">
            <v>7.6182846470918921</v>
          </cell>
          <cell r="AL133">
            <v>346.2510372103265</v>
          </cell>
          <cell r="AM133">
            <v>7.6182846470918921</v>
          </cell>
          <cell r="AN133">
            <v>346.2510372103265</v>
          </cell>
          <cell r="AO133">
            <v>181.8</v>
          </cell>
          <cell r="AP133">
            <v>4</v>
          </cell>
          <cell r="AQ133">
            <v>545.40000000000009</v>
          </cell>
          <cell r="AR133">
            <v>12</v>
          </cell>
          <cell r="AU133" t="str">
            <v>C</v>
          </cell>
        </row>
        <row r="134">
          <cell r="D134">
            <v>801336</v>
          </cell>
          <cell r="E134" t="str">
            <v>อ้อยตอ 1</v>
          </cell>
          <cell r="F134" t="str">
            <v>อ้อยตอ</v>
          </cell>
          <cell r="G134">
            <v>9.43</v>
          </cell>
          <cell r="H134">
            <v>242886</v>
          </cell>
          <cell r="I134" t="str">
            <v>KK-3/PK-2</v>
          </cell>
          <cell r="J134" t="str">
            <v>เหนียว</v>
          </cell>
          <cell r="K134">
            <v>1.85</v>
          </cell>
          <cell r="L134">
            <v>7.8</v>
          </cell>
          <cell r="M134">
            <v>1.8</v>
          </cell>
          <cell r="N134">
            <v>3.1</v>
          </cell>
          <cell r="O134">
            <v>72</v>
          </cell>
          <cell r="P134">
            <v>60</v>
          </cell>
          <cell r="Q134">
            <v>11416.216216216217</v>
          </cell>
          <cell r="R134">
            <v>1.7</v>
          </cell>
          <cell r="S134">
            <v>2.2999999999999998</v>
          </cell>
          <cell r="T134">
            <v>57</v>
          </cell>
          <cell r="U134">
            <v>54</v>
          </cell>
          <cell r="V134">
            <v>9600</v>
          </cell>
          <cell r="W134">
            <v>1.3</v>
          </cell>
          <cell r="X134">
            <v>2.5</v>
          </cell>
          <cell r="Y134">
            <v>73</v>
          </cell>
          <cell r="Z134">
            <v>67</v>
          </cell>
          <cell r="AA134">
            <v>12108.108108108108</v>
          </cell>
          <cell r="AB134">
            <v>1.5999999999999999</v>
          </cell>
          <cell r="AC134">
            <v>2.6333333333333333</v>
          </cell>
          <cell r="AD134">
            <v>67.333333333333329</v>
          </cell>
          <cell r="AE134">
            <v>60.333333333333336</v>
          </cell>
          <cell r="AF134">
            <v>11041.441441441442</v>
          </cell>
          <cell r="AG134">
            <v>0</v>
          </cell>
          <cell r="AI134">
            <v>870.9662222222222</v>
          </cell>
          <cell r="AJ134">
            <v>0.96032735662222213</v>
          </cell>
          <cell r="AK134">
            <v>10.603398272758518</v>
          </cell>
          <cell r="AL134">
            <v>99.990045712112831</v>
          </cell>
          <cell r="AM134">
            <v>10.603398272758518</v>
          </cell>
          <cell r="AN134">
            <v>99.990045712112831</v>
          </cell>
          <cell r="AO134">
            <v>28.29</v>
          </cell>
          <cell r="AP134">
            <v>3</v>
          </cell>
          <cell r="AQ134">
            <v>113.16</v>
          </cell>
          <cell r="AR134">
            <v>12</v>
          </cell>
          <cell r="AU134" t="str">
            <v>B</v>
          </cell>
        </row>
        <row r="135">
          <cell r="D135">
            <v>801337</v>
          </cell>
          <cell r="E135" t="str">
            <v>อ้อยน้ำราด</v>
          </cell>
          <cell r="F135" t="str">
            <v>อ้อยปลูก</v>
          </cell>
          <cell r="G135">
            <v>23.71</v>
          </cell>
          <cell r="H135">
            <v>242951</v>
          </cell>
          <cell r="I135" t="str">
            <v>KK-3</v>
          </cell>
          <cell r="J135" t="str">
            <v>เหนียว</v>
          </cell>
          <cell r="K135">
            <v>1.85</v>
          </cell>
          <cell r="L135">
            <v>5.6333333333333337</v>
          </cell>
          <cell r="M135">
            <v>1.2</v>
          </cell>
          <cell r="N135">
            <v>3.2</v>
          </cell>
          <cell r="O135">
            <v>56</v>
          </cell>
          <cell r="P135">
            <v>48</v>
          </cell>
          <cell r="Q135">
            <v>8994.594594594595</v>
          </cell>
          <cell r="R135">
            <v>1.1499999999999999</v>
          </cell>
          <cell r="S135">
            <v>2</v>
          </cell>
          <cell r="T135">
            <v>58</v>
          </cell>
          <cell r="U135">
            <v>35</v>
          </cell>
          <cell r="V135">
            <v>8043.2432432432433</v>
          </cell>
          <cell r="W135">
            <v>1.3</v>
          </cell>
          <cell r="X135">
            <v>2.2000000000000002</v>
          </cell>
          <cell r="Y135">
            <v>43</v>
          </cell>
          <cell r="Z135">
            <v>23</v>
          </cell>
          <cell r="AA135">
            <v>5708.1081081081084</v>
          </cell>
          <cell r="AB135">
            <v>1.2166666666666666</v>
          </cell>
          <cell r="AC135">
            <v>2.4666666666666668</v>
          </cell>
          <cell r="AD135">
            <v>52.333333333333336</v>
          </cell>
          <cell r="AE135">
            <v>35.333333333333336</v>
          </cell>
          <cell r="AF135">
            <v>7581.9819819819822</v>
          </cell>
          <cell r="AG135">
            <v>0</v>
          </cell>
          <cell r="AI135">
            <v>581.11514814814825</v>
          </cell>
          <cell r="AJ135">
            <v>0.64073756234814827</v>
          </cell>
          <cell r="AK135">
            <v>4.8580606529027168</v>
          </cell>
          <cell r="AL135">
            <v>115.18461808032342</v>
          </cell>
          <cell r="AM135">
            <v>4.8580606529027168</v>
          </cell>
          <cell r="AN135">
            <v>115.18461808032342</v>
          </cell>
          <cell r="AO135">
            <v>71.13</v>
          </cell>
          <cell r="AP135">
            <v>3</v>
          </cell>
          <cell r="AQ135">
            <v>284.52</v>
          </cell>
          <cell r="AR135">
            <v>12</v>
          </cell>
          <cell r="AU135" t="str">
            <v>C</v>
          </cell>
        </row>
        <row r="136">
          <cell r="D136">
            <v>801339</v>
          </cell>
          <cell r="E136" t="str">
            <v>อ้อยตอ 2</v>
          </cell>
          <cell r="F136" t="str">
            <v>อ้อยตอ</v>
          </cell>
          <cell r="G136">
            <v>22.16</v>
          </cell>
          <cell r="H136">
            <v>242893</v>
          </cell>
          <cell r="I136" t="str">
            <v>KK-3</v>
          </cell>
          <cell r="J136" t="str">
            <v>เหนียว</v>
          </cell>
          <cell r="K136">
            <v>1.85</v>
          </cell>
          <cell r="L136">
            <v>7.5666666666666664</v>
          </cell>
          <cell r="M136">
            <v>2</v>
          </cell>
          <cell r="N136">
            <v>3.4</v>
          </cell>
          <cell r="O136">
            <v>85</v>
          </cell>
          <cell r="P136">
            <v>60</v>
          </cell>
          <cell r="Q136">
            <v>12540.54054054054</v>
          </cell>
          <cell r="R136">
            <v>2.1</v>
          </cell>
          <cell r="S136">
            <v>2.8</v>
          </cell>
          <cell r="T136">
            <v>62</v>
          </cell>
          <cell r="U136">
            <v>73</v>
          </cell>
          <cell r="V136">
            <v>11675.675675675675</v>
          </cell>
          <cell r="W136">
            <v>2.15</v>
          </cell>
          <cell r="X136">
            <v>2.9</v>
          </cell>
          <cell r="Y136">
            <v>80</v>
          </cell>
          <cell r="Z136">
            <v>76</v>
          </cell>
          <cell r="AA136">
            <v>13491.891891891892</v>
          </cell>
          <cell r="AB136">
            <v>2.0833333333333335</v>
          </cell>
          <cell r="AC136">
            <v>3.0333333333333332</v>
          </cell>
          <cell r="AD136">
            <v>75.666666666666671</v>
          </cell>
          <cell r="AE136">
            <v>69.666666666666671</v>
          </cell>
          <cell r="AF136">
            <v>12569.369369369369</v>
          </cell>
          <cell r="AG136">
            <v>0</v>
          </cell>
          <cell r="AI136">
            <v>1504.7650462962963</v>
          </cell>
          <cell r="AJ136">
            <v>1.6107005055555554</v>
          </cell>
          <cell r="AK136">
            <v>20.245489597757757</v>
          </cell>
          <cell r="AL136">
            <v>448.64004948631191</v>
          </cell>
          <cell r="AM136">
            <v>20.245489597757757</v>
          </cell>
          <cell r="AN136">
            <v>448.64004948631191</v>
          </cell>
          <cell r="AO136">
            <v>88.64</v>
          </cell>
          <cell r="AP136">
            <v>4</v>
          </cell>
          <cell r="AQ136">
            <v>265.92</v>
          </cell>
          <cell r="AR136">
            <v>12</v>
          </cell>
          <cell r="AU136" t="str">
            <v>B</v>
          </cell>
        </row>
        <row r="137">
          <cell r="D137">
            <v>801340</v>
          </cell>
          <cell r="E137" t="str">
            <v>อ้อยน้ำราด</v>
          </cell>
          <cell r="F137" t="str">
            <v>อ้อยปลูก</v>
          </cell>
          <cell r="G137">
            <v>19.29</v>
          </cell>
          <cell r="H137">
            <v>242946</v>
          </cell>
          <cell r="I137" t="str">
            <v>KK-3,PK-3</v>
          </cell>
          <cell r="J137" t="str">
            <v>เหนียว</v>
          </cell>
          <cell r="K137">
            <v>1.85</v>
          </cell>
          <cell r="L137">
            <v>5.8</v>
          </cell>
          <cell r="M137">
            <v>1.55</v>
          </cell>
          <cell r="N137">
            <v>2.9</v>
          </cell>
          <cell r="O137">
            <v>59</v>
          </cell>
          <cell r="P137">
            <v>45</v>
          </cell>
          <cell r="Q137">
            <v>8994.594594594595</v>
          </cell>
          <cell r="R137">
            <v>1.26</v>
          </cell>
          <cell r="S137">
            <v>2.9</v>
          </cell>
          <cell r="T137">
            <v>64</v>
          </cell>
          <cell r="U137">
            <v>62</v>
          </cell>
          <cell r="V137">
            <v>10897.297297297297</v>
          </cell>
          <cell r="W137">
            <v>1.6</v>
          </cell>
          <cell r="X137">
            <v>2.9</v>
          </cell>
          <cell r="Y137">
            <v>61</v>
          </cell>
          <cell r="Z137">
            <v>53</v>
          </cell>
          <cell r="AA137">
            <v>9859.45945945946</v>
          </cell>
          <cell r="AB137">
            <v>1.47</v>
          </cell>
          <cell r="AC137">
            <v>2.9</v>
          </cell>
          <cell r="AD137">
            <v>61.333333333333336</v>
          </cell>
          <cell r="AE137">
            <v>53.333333333333336</v>
          </cell>
          <cell r="AF137">
            <v>9917.1171171171172</v>
          </cell>
          <cell r="AG137">
            <v>0</v>
          </cell>
          <cell r="AI137">
            <v>970.47195000000011</v>
          </cell>
          <cell r="AJ137">
            <v>1.0387931752800001</v>
          </cell>
          <cell r="AK137">
            <v>10.301833579713731</v>
          </cell>
          <cell r="AL137">
            <v>198.72236975267788</v>
          </cell>
          <cell r="AM137">
            <v>10.301833579713731</v>
          </cell>
          <cell r="AN137">
            <v>198.72236975267788</v>
          </cell>
          <cell r="AO137">
            <v>57.87</v>
          </cell>
          <cell r="AP137">
            <v>3</v>
          </cell>
          <cell r="AQ137">
            <v>212.19</v>
          </cell>
          <cell r="AR137">
            <v>11</v>
          </cell>
          <cell r="AU137" t="str">
            <v>C</v>
          </cell>
        </row>
        <row r="138">
          <cell r="D138">
            <v>801341</v>
          </cell>
          <cell r="E138" t="str">
            <v>อ้อยตอ 2</v>
          </cell>
          <cell r="F138" t="str">
            <v>อ้อยตอ</v>
          </cell>
          <cell r="G138">
            <v>15.71</v>
          </cell>
          <cell r="H138">
            <v>242892</v>
          </cell>
          <cell r="I138" t="str">
            <v>UT-15</v>
          </cell>
          <cell r="J138" t="str">
            <v>เหนียว</v>
          </cell>
          <cell r="K138">
            <v>1.65</v>
          </cell>
          <cell r="L138">
            <v>7.6</v>
          </cell>
          <cell r="M138">
            <v>2.16</v>
          </cell>
          <cell r="N138">
            <v>2.9</v>
          </cell>
          <cell r="O138">
            <v>53</v>
          </cell>
          <cell r="P138">
            <v>57</v>
          </cell>
          <cell r="Q138">
            <v>10666.666666666666</v>
          </cell>
          <cell r="R138">
            <v>2.1</v>
          </cell>
          <cell r="S138">
            <v>2.9</v>
          </cell>
          <cell r="T138">
            <v>59</v>
          </cell>
          <cell r="U138">
            <v>58</v>
          </cell>
          <cell r="V138">
            <v>11345.454545454546</v>
          </cell>
          <cell r="W138">
            <v>2</v>
          </cell>
          <cell r="X138">
            <v>3</v>
          </cell>
          <cell r="Y138">
            <v>63</v>
          </cell>
          <cell r="Z138">
            <v>54</v>
          </cell>
          <cell r="AA138">
            <v>11345.454545454546</v>
          </cell>
          <cell r="AB138">
            <v>2.0866666666666664</v>
          </cell>
          <cell r="AC138">
            <v>2.9333333333333336</v>
          </cell>
          <cell r="AD138">
            <v>58.333333333333336</v>
          </cell>
          <cell r="AE138">
            <v>56.333333333333336</v>
          </cell>
          <cell r="AF138">
            <v>11119.191919191921</v>
          </cell>
          <cell r="AG138">
            <v>0</v>
          </cell>
          <cell r="AI138">
            <v>1409.4366814814819</v>
          </cell>
          <cell r="AJ138">
            <v>1.5086610238577782</v>
          </cell>
          <cell r="AK138">
            <v>16.775091465279218</v>
          </cell>
          <cell r="AL138">
            <v>263.53668691953652</v>
          </cell>
          <cell r="AM138">
            <v>16.775091465279218</v>
          </cell>
          <cell r="AN138">
            <v>263.53668691953652</v>
          </cell>
          <cell r="AO138">
            <v>62.84</v>
          </cell>
          <cell r="AP138">
            <v>4</v>
          </cell>
          <cell r="AQ138">
            <v>188.52</v>
          </cell>
          <cell r="AR138">
            <v>12</v>
          </cell>
          <cell r="AU138" t="str">
            <v>B</v>
          </cell>
        </row>
        <row r="139">
          <cell r="D139">
            <v>801351</v>
          </cell>
          <cell r="E139" t="str">
            <v>อ้อยตอ 1</v>
          </cell>
          <cell r="F139" t="str">
            <v>อ้อยตอ</v>
          </cell>
          <cell r="G139">
            <v>86.94</v>
          </cell>
          <cell r="H139">
            <v>242952</v>
          </cell>
          <cell r="I139" t="str">
            <v>KK-3</v>
          </cell>
          <cell r="J139" t="str">
            <v>เหนียว</v>
          </cell>
          <cell r="K139">
            <v>1.65</v>
          </cell>
          <cell r="L139">
            <v>5.6</v>
          </cell>
          <cell r="M139">
            <v>1.2</v>
          </cell>
          <cell r="N139">
            <v>2.5</v>
          </cell>
          <cell r="O139">
            <v>63</v>
          </cell>
          <cell r="P139">
            <v>73</v>
          </cell>
          <cell r="Q139">
            <v>13187.878787878788</v>
          </cell>
          <cell r="R139">
            <v>2</v>
          </cell>
          <cell r="S139">
            <v>2.6</v>
          </cell>
          <cell r="T139">
            <v>66</v>
          </cell>
          <cell r="U139">
            <v>54</v>
          </cell>
          <cell r="V139">
            <v>11636.363636363636</v>
          </cell>
          <cell r="W139">
            <v>2</v>
          </cell>
          <cell r="X139">
            <v>2.1</v>
          </cell>
          <cell r="Y139">
            <v>59</v>
          </cell>
          <cell r="Z139">
            <v>58</v>
          </cell>
          <cell r="AA139">
            <v>11345.454545454546</v>
          </cell>
          <cell r="AB139">
            <v>1.7333333333333334</v>
          </cell>
          <cell r="AC139">
            <v>2.4</v>
          </cell>
          <cell r="AD139">
            <v>62.666666666666664</v>
          </cell>
          <cell r="AE139">
            <v>61.666666666666664</v>
          </cell>
          <cell r="AF139">
            <v>12056.565656565655</v>
          </cell>
          <cell r="AG139">
            <v>0</v>
          </cell>
          <cell r="AI139">
            <v>783.74400000000014</v>
          </cell>
          <cell r="AJ139">
            <v>0.82692829440000015</v>
          </cell>
          <cell r="AK139">
            <v>9.9699152747054551</v>
          </cell>
          <cell r="AL139">
            <v>866.78443398289221</v>
          </cell>
          <cell r="AM139">
            <v>9.9699152747054551</v>
          </cell>
          <cell r="AN139">
            <v>866.78443398289221</v>
          </cell>
          <cell r="AO139">
            <v>260.82</v>
          </cell>
          <cell r="AP139">
            <v>3</v>
          </cell>
          <cell r="AQ139">
            <v>956.33999999999992</v>
          </cell>
          <cell r="AR139">
            <v>11</v>
          </cell>
          <cell r="AU139" t="str">
            <v>B</v>
          </cell>
        </row>
        <row r="140">
          <cell r="D140">
            <v>801353</v>
          </cell>
          <cell r="E140" t="str">
            <v>อ้อยตอ 1</v>
          </cell>
          <cell r="F140" t="str">
            <v>อ้อยตอ</v>
          </cell>
          <cell r="G140">
            <v>24.82</v>
          </cell>
          <cell r="H140">
            <v>242951</v>
          </cell>
          <cell r="I140" t="str">
            <v>PK-3</v>
          </cell>
          <cell r="J140" t="str">
            <v>เหนียว</v>
          </cell>
          <cell r="K140">
            <v>1.85</v>
          </cell>
          <cell r="L140">
            <v>5.6333333333333337</v>
          </cell>
          <cell r="M140">
            <v>1.5</v>
          </cell>
          <cell r="N140">
            <v>2.8</v>
          </cell>
          <cell r="O140">
            <v>48</v>
          </cell>
          <cell r="P140">
            <v>67</v>
          </cell>
          <cell r="Q140">
            <v>9945.9459459459467</v>
          </cell>
          <cell r="R140">
            <v>1.1000000000000001</v>
          </cell>
          <cell r="S140">
            <v>2</v>
          </cell>
          <cell r="T140">
            <v>61</v>
          </cell>
          <cell r="U140">
            <v>37</v>
          </cell>
          <cell r="V140">
            <v>8475.6756756756749</v>
          </cell>
          <cell r="W140">
            <v>1.26</v>
          </cell>
          <cell r="X140">
            <v>2.9</v>
          </cell>
          <cell r="Y140">
            <v>67</v>
          </cell>
          <cell r="Z140">
            <v>68</v>
          </cell>
          <cell r="AA140">
            <v>11675.675675675675</v>
          </cell>
          <cell r="AB140">
            <v>1.2866666666666668</v>
          </cell>
          <cell r="AC140">
            <v>2.5666666666666664</v>
          </cell>
          <cell r="AD140">
            <v>58.666666666666664</v>
          </cell>
          <cell r="AE140">
            <v>57.333333333333336</v>
          </cell>
          <cell r="AF140">
            <v>10032.432432432432</v>
          </cell>
          <cell r="AG140">
            <v>0</v>
          </cell>
          <cell r="AI140">
            <v>665.38751481481472</v>
          </cell>
          <cell r="AJ140">
            <v>0.7336562738348148</v>
          </cell>
          <cell r="AK140">
            <v>7.3603569958779254</v>
          </cell>
          <cell r="AL140">
            <v>182.68406063769012</v>
          </cell>
          <cell r="AM140">
            <v>7.3603569958779254</v>
          </cell>
          <cell r="AN140">
            <v>182.68406063769012</v>
          </cell>
          <cell r="AO140">
            <v>74.460000000000008</v>
          </cell>
          <cell r="AP140">
            <v>3</v>
          </cell>
          <cell r="AQ140">
            <v>297.84000000000003</v>
          </cell>
          <cell r="AR140">
            <v>12</v>
          </cell>
          <cell r="AU140" t="str">
            <v>B</v>
          </cell>
        </row>
        <row r="141">
          <cell r="D141">
            <v>801354</v>
          </cell>
          <cell r="E141" t="str">
            <v>อ้อยตอ 1</v>
          </cell>
          <cell r="F141" t="str">
            <v>อ้อยตอ</v>
          </cell>
          <cell r="G141">
            <v>11.5</v>
          </cell>
          <cell r="H141">
            <v>242885</v>
          </cell>
          <cell r="I141" t="str">
            <v>KK-3/PK2/PK3</v>
          </cell>
          <cell r="J141" t="str">
            <v>เหนียว</v>
          </cell>
          <cell r="K141">
            <v>1.85</v>
          </cell>
          <cell r="L141">
            <v>7.833333333333333</v>
          </cell>
          <cell r="M141">
            <v>2.1</v>
          </cell>
          <cell r="N141">
            <v>2.7</v>
          </cell>
          <cell r="O141">
            <v>66</v>
          </cell>
          <cell r="P141">
            <v>45</v>
          </cell>
          <cell r="Q141">
            <v>9600</v>
          </cell>
          <cell r="R141">
            <v>1.3</v>
          </cell>
          <cell r="S141">
            <v>2.9</v>
          </cell>
          <cell r="T141">
            <v>69</v>
          </cell>
          <cell r="U141">
            <v>64</v>
          </cell>
          <cell r="V141">
            <v>11502.702702702703</v>
          </cell>
          <cell r="W141">
            <v>1.4</v>
          </cell>
          <cell r="X141">
            <v>3</v>
          </cell>
          <cell r="Y141">
            <v>62</v>
          </cell>
          <cell r="Z141">
            <v>52</v>
          </cell>
          <cell r="AA141">
            <v>9859.45945945946</v>
          </cell>
          <cell r="AB141">
            <v>1.6000000000000003</v>
          </cell>
          <cell r="AC141">
            <v>2.8666666666666667</v>
          </cell>
          <cell r="AD141">
            <v>65.666666666666671</v>
          </cell>
          <cell r="AE141">
            <v>53.666666666666664</v>
          </cell>
          <cell r="AF141">
            <v>10320.720720720721</v>
          </cell>
          <cell r="AG141">
            <v>0</v>
          </cell>
          <cell r="AI141">
            <v>1032.152888888889</v>
          </cell>
          <cell r="AJ141">
            <v>1.138051775288889</v>
          </cell>
          <cell r="AK141">
            <v>11.745514538477039</v>
          </cell>
          <cell r="AL141">
            <v>135.07341719248595</v>
          </cell>
          <cell r="AM141">
            <v>11.745514538477039</v>
          </cell>
          <cell r="AN141">
            <v>135.07341719248595</v>
          </cell>
          <cell r="AO141">
            <v>46</v>
          </cell>
          <cell r="AP141">
            <v>4</v>
          </cell>
          <cell r="AQ141">
            <v>149.5</v>
          </cell>
          <cell r="AR141">
            <v>13</v>
          </cell>
          <cell r="AU141" t="str">
            <v>A</v>
          </cell>
        </row>
        <row r="142">
          <cell r="D142">
            <v>802419</v>
          </cell>
          <cell r="E142" t="str">
            <v>อ้อยตอ 2</v>
          </cell>
          <cell r="F142" t="str">
            <v>อ้อยตอ</v>
          </cell>
          <cell r="G142">
            <v>15.91</v>
          </cell>
          <cell r="H142">
            <v>242899</v>
          </cell>
          <cell r="I142" t="str">
            <v>PK-2</v>
          </cell>
          <cell r="J142" t="str">
            <v>เหนียว</v>
          </cell>
          <cell r="K142">
            <v>1.65</v>
          </cell>
          <cell r="L142">
            <v>7.3666666666666663</v>
          </cell>
          <cell r="M142">
            <v>1.5</v>
          </cell>
          <cell r="N142">
            <v>2.5</v>
          </cell>
          <cell r="O142">
            <v>51</v>
          </cell>
          <cell r="P142">
            <v>55</v>
          </cell>
          <cell r="Q142">
            <v>10278.787878787878</v>
          </cell>
          <cell r="R142">
            <v>1.4</v>
          </cell>
          <cell r="S142">
            <v>2.6</v>
          </cell>
          <cell r="T142">
            <v>60</v>
          </cell>
          <cell r="U142">
            <v>57</v>
          </cell>
          <cell r="V142">
            <v>11345.454545454546</v>
          </cell>
          <cell r="W142">
            <v>1.5</v>
          </cell>
          <cell r="X142">
            <v>2.7</v>
          </cell>
          <cell r="Y142">
            <v>60</v>
          </cell>
          <cell r="Z142">
            <v>50</v>
          </cell>
          <cell r="AA142">
            <v>10666.666666666666</v>
          </cell>
          <cell r="AB142">
            <v>1.4666666666666668</v>
          </cell>
          <cell r="AC142">
            <v>2.6</v>
          </cell>
          <cell r="AD142">
            <v>57</v>
          </cell>
          <cell r="AE142">
            <v>54</v>
          </cell>
          <cell r="AF142">
            <v>10763.636363636362</v>
          </cell>
          <cell r="AG142">
            <v>0</v>
          </cell>
          <cell r="AI142">
            <v>778.30133333333345</v>
          </cell>
          <cell r="AJ142">
            <v>0.82118573680000007</v>
          </cell>
          <cell r="AK142">
            <v>8.8389446579199991</v>
          </cell>
          <cell r="AL142">
            <v>140.62760950750717</v>
          </cell>
          <cell r="AM142">
            <v>8.8389446579199991</v>
          </cell>
          <cell r="AN142">
            <v>140.62760950750717</v>
          </cell>
          <cell r="AQ142">
            <v>175.01</v>
          </cell>
          <cell r="AR142">
            <v>11</v>
          </cell>
          <cell r="AU142" t="str">
            <v>B</v>
          </cell>
        </row>
        <row r="143">
          <cell r="D143">
            <v>802421</v>
          </cell>
          <cell r="E143" t="str">
            <v>อ้อยตอ 1</v>
          </cell>
          <cell r="F143" t="str">
            <v>อ้อยตอ</v>
          </cell>
          <cell r="G143">
            <v>29.09</v>
          </cell>
          <cell r="H143">
            <v>242910</v>
          </cell>
          <cell r="I143" t="str">
            <v>KK-3</v>
          </cell>
          <cell r="J143" t="str">
            <v>เหนียว</v>
          </cell>
          <cell r="K143">
            <v>1.65</v>
          </cell>
          <cell r="L143">
            <v>7</v>
          </cell>
          <cell r="M143">
            <v>1.55</v>
          </cell>
          <cell r="N143">
            <v>2.7</v>
          </cell>
          <cell r="O143">
            <v>62</v>
          </cell>
          <cell r="P143">
            <v>51</v>
          </cell>
          <cell r="Q143">
            <v>10957.575757575758</v>
          </cell>
          <cell r="R143">
            <v>1.7</v>
          </cell>
          <cell r="S143">
            <v>2.9</v>
          </cell>
          <cell r="T143">
            <v>55</v>
          </cell>
          <cell r="U143">
            <v>58</v>
          </cell>
          <cell r="V143">
            <v>10957.575757575758</v>
          </cell>
          <cell r="W143">
            <v>1.5</v>
          </cell>
          <cell r="X143">
            <v>2.9</v>
          </cell>
          <cell r="Y143">
            <v>48</v>
          </cell>
          <cell r="Z143">
            <v>51</v>
          </cell>
          <cell r="AA143">
            <v>9600</v>
          </cell>
          <cell r="AB143">
            <v>1.5833333333333333</v>
          </cell>
          <cell r="AC143">
            <v>2.8333333333333335</v>
          </cell>
          <cell r="AD143">
            <v>55</v>
          </cell>
          <cell r="AE143">
            <v>53.333333333333336</v>
          </cell>
          <cell r="AF143">
            <v>10505.050505050505</v>
          </cell>
          <cell r="AG143">
            <v>0</v>
          </cell>
          <cell r="AI143">
            <v>997.78587962962956</v>
          </cell>
          <cell r="AJ143">
            <v>1.1001587108796296</v>
          </cell>
          <cell r="AK143">
            <v>11.557222821361766</v>
          </cell>
          <cell r="AL143">
            <v>336.19961187341374</v>
          </cell>
          <cell r="AM143">
            <v>11.557222821361766</v>
          </cell>
          <cell r="AN143">
            <v>336.19961187341374</v>
          </cell>
          <cell r="AQ143">
            <v>261.81</v>
          </cell>
          <cell r="AR143">
            <v>9</v>
          </cell>
          <cell r="AU143" t="str">
            <v>C</v>
          </cell>
        </row>
        <row r="144">
          <cell r="D144">
            <v>802422</v>
          </cell>
          <cell r="E144" t="str">
            <v>อ้อยตอ 1</v>
          </cell>
          <cell r="F144" t="str">
            <v>อ้อยตอ</v>
          </cell>
          <cell r="G144">
            <v>17.489999999999998</v>
          </cell>
          <cell r="H144">
            <v>242902</v>
          </cell>
          <cell r="I144" t="str">
            <v>KK-3</v>
          </cell>
          <cell r="J144" t="str">
            <v>เหนียว</v>
          </cell>
          <cell r="K144">
            <v>1.65</v>
          </cell>
          <cell r="L144">
            <v>7.2666666666666666</v>
          </cell>
          <cell r="M144">
            <v>1.4</v>
          </cell>
          <cell r="N144">
            <v>2.6</v>
          </cell>
          <cell r="O144">
            <v>44</v>
          </cell>
          <cell r="P144">
            <v>49</v>
          </cell>
          <cell r="Q144">
            <v>9018.181818181818</v>
          </cell>
          <cell r="R144">
            <v>1.3</v>
          </cell>
          <cell r="S144">
            <v>2.6</v>
          </cell>
          <cell r="T144">
            <v>54</v>
          </cell>
          <cell r="U144">
            <v>58</v>
          </cell>
          <cell r="V144">
            <v>10860.60606060606</v>
          </cell>
          <cell r="W144">
            <v>1.4</v>
          </cell>
          <cell r="X144">
            <v>2.7</v>
          </cell>
          <cell r="Y144">
            <v>53</v>
          </cell>
          <cell r="Z144">
            <v>49</v>
          </cell>
          <cell r="AA144">
            <v>9890.9090909090901</v>
          </cell>
          <cell r="AB144">
            <v>1.3666666666666665</v>
          </cell>
          <cell r="AC144">
            <v>2.6333333333333333</v>
          </cell>
          <cell r="AD144">
            <v>50.333333333333336</v>
          </cell>
          <cell r="AE144">
            <v>52</v>
          </cell>
          <cell r="AF144">
            <v>9923.2323232323233</v>
          </cell>
          <cell r="AG144">
            <v>0</v>
          </cell>
          <cell r="AI144">
            <v>743.95031481481476</v>
          </cell>
          <cell r="AJ144">
            <v>0.82027961711481479</v>
          </cell>
          <cell r="AK144">
            <v>8.1398252106423641</v>
          </cell>
          <cell r="AL144">
            <v>142.36554293413494</v>
          </cell>
          <cell r="AM144">
            <v>8.1398252106423641</v>
          </cell>
          <cell r="AN144">
            <v>142.36554293413494</v>
          </cell>
          <cell r="AQ144">
            <v>174.89999999999998</v>
          </cell>
          <cell r="AR144">
            <v>10</v>
          </cell>
          <cell r="AU144" t="str">
            <v>B</v>
          </cell>
        </row>
        <row r="145">
          <cell r="D145">
            <v>802425</v>
          </cell>
          <cell r="E145" t="str">
            <v>อ้อยตอ 1</v>
          </cell>
          <cell r="F145" t="str">
            <v>อ้อยตอ</v>
          </cell>
          <cell r="G145">
            <v>29.32</v>
          </cell>
          <cell r="H145">
            <v>242882</v>
          </cell>
          <cell r="I145" t="str">
            <v>SB-50</v>
          </cell>
          <cell r="J145" t="str">
            <v>เหนียว</v>
          </cell>
          <cell r="K145">
            <v>1.65</v>
          </cell>
          <cell r="L145">
            <v>7.9333333333333336</v>
          </cell>
          <cell r="M145">
            <v>1.7</v>
          </cell>
          <cell r="N145">
            <v>2.8</v>
          </cell>
          <cell r="O145">
            <v>52</v>
          </cell>
          <cell r="P145">
            <v>49</v>
          </cell>
          <cell r="Q145">
            <v>9793.939393939394</v>
          </cell>
          <cell r="R145">
            <v>1.5</v>
          </cell>
          <cell r="S145">
            <v>2.7</v>
          </cell>
          <cell r="T145">
            <v>44</v>
          </cell>
          <cell r="U145">
            <v>54</v>
          </cell>
          <cell r="V145">
            <v>9503.0303030303039</v>
          </cell>
          <cell r="W145">
            <v>1.6</v>
          </cell>
          <cell r="X145">
            <v>2.8</v>
          </cell>
          <cell r="Y145">
            <v>49</v>
          </cell>
          <cell r="Z145">
            <v>44</v>
          </cell>
          <cell r="AA145">
            <v>9018.181818181818</v>
          </cell>
          <cell r="AB145">
            <v>1.6000000000000003</v>
          </cell>
          <cell r="AC145">
            <v>2.7666666666666671</v>
          </cell>
          <cell r="AD145">
            <v>48.333333333333336</v>
          </cell>
          <cell r="AE145">
            <v>49</v>
          </cell>
          <cell r="AF145">
            <v>9438.3838383838374</v>
          </cell>
          <cell r="AG145">
            <v>0</v>
          </cell>
          <cell r="AI145">
            <v>961.39822222222267</v>
          </cell>
          <cell r="AJ145">
            <v>1.0600376798222229</v>
          </cell>
          <cell r="AK145">
            <v>10.00504250531197</v>
          </cell>
          <cell r="AL145">
            <v>293.34784625574696</v>
          </cell>
          <cell r="AM145">
            <v>10.00504250531197</v>
          </cell>
          <cell r="AN145">
            <v>293.34784625574696</v>
          </cell>
          <cell r="AQ145">
            <v>263.88</v>
          </cell>
          <cell r="AR145">
            <v>9</v>
          </cell>
          <cell r="AU145" t="str">
            <v>C</v>
          </cell>
        </row>
        <row r="146">
          <cell r="D146">
            <v>802426</v>
          </cell>
          <cell r="E146" t="str">
            <v>อ้อยตอ 1</v>
          </cell>
          <cell r="F146" t="str">
            <v>อ้อยตอ</v>
          </cell>
          <cell r="G146">
            <v>4.45</v>
          </cell>
          <cell r="H146">
            <v>242883</v>
          </cell>
          <cell r="I146" t="str">
            <v>KK-3</v>
          </cell>
          <cell r="J146" t="str">
            <v>เหนียว</v>
          </cell>
          <cell r="K146">
            <v>1.65</v>
          </cell>
          <cell r="L146">
            <v>7.9</v>
          </cell>
          <cell r="M146">
            <v>1.7</v>
          </cell>
          <cell r="N146">
            <v>2.6</v>
          </cell>
          <cell r="O146">
            <v>47</v>
          </cell>
          <cell r="P146">
            <v>55</v>
          </cell>
          <cell r="Q146">
            <v>9890.9090909090901</v>
          </cell>
          <cell r="R146">
            <v>1.5</v>
          </cell>
          <cell r="S146">
            <v>2.9</v>
          </cell>
          <cell r="T146">
            <v>49</v>
          </cell>
          <cell r="U146">
            <v>50</v>
          </cell>
          <cell r="V146">
            <v>9600</v>
          </cell>
          <cell r="W146">
            <v>1.5</v>
          </cell>
          <cell r="X146">
            <v>2.8</v>
          </cell>
          <cell r="Y146">
            <v>60</v>
          </cell>
          <cell r="Z146">
            <v>62</v>
          </cell>
          <cell r="AA146">
            <v>11830.30303030303</v>
          </cell>
          <cell r="AB146">
            <v>1.5666666666666667</v>
          </cell>
          <cell r="AC146">
            <v>2.7666666666666671</v>
          </cell>
          <cell r="AD146">
            <v>52</v>
          </cell>
          <cell r="AE146">
            <v>55.666666666666664</v>
          </cell>
          <cell r="AF146">
            <v>10440.404040404041</v>
          </cell>
          <cell r="AG146">
            <v>0</v>
          </cell>
          <cell r="AI146">
            <v>941.36909259259278</v>
          </cell>
          <cell r="AJ146">
            <v>1.0379535614925928</v>
          </cell>
          <cell r="AK146">
            <v>10.836654557159029</v>
          </cell>
          <cell r="AL146">
            <v>48.223112779357685</v>
          </cell>
          <cell r="AM146">
            <v>10.836654557159029</v>
          </cell>
          <cell r="AN146">
            <v>48.223112779357685</v>
          </cell>
          <cell r="AQ146">
            <v>31.150000000000002</v>
          </cell>
          <cell r="AR146">
            <v>7</v>
          </cell>
          <cell r="AU146" t="str">
            <v>D</v>
          </cell>
        </row>
        <row r="147">
          <cell r="D147">
            <v>802428</v>
          </cell>
          <cell r="E147" t="str">
            <v>อ้อยตอ 2</v>
          </cell>
          <cell r="F147" t="str">
            <v>อ้อยตอ</v>
          </cell>
          <cell r="G147">
            <v>30.31</v>
          </cell>
          <cell r="H147">
            <v>242883</v>
          </cell>
          <cell r="I147" t="str">
            <v>PK-2/PK-3</v>
          </cell>
          <cell r="J147" t="str">
            <v>เหนียว</v>
          </cell>
          <cell r="K147">
            <v>1.65</v>
          </cell>
          <cell r="L147">
            <v>7.9</v>
          </cell>
          <cell r="M147">
            <v>1.4</v>
          </cell>
          <cell r="N147">
            <v>2.9</v>
          </cell>
          <cell r="O147">
            <v>48</v>
          </cell>
          <cell r="P147">
            <v>46</v>
          </cell>
          <cell r="Q147">
            <v>9115.1515151515159</v>
          </cell>
          <cell r="R147">
            <v>1.5</v>
          </cell>
          <cell r="S147">
            <v>2.8</v>
          </cell>
          <cell r="T147">
            <v>60</v>
          </cell>
          <cell r="U147">
            <v>59</v>
          </cell>
          <cell r="V147">
            <v>11539.39393939394</v>
          </cell>
          <cell r="W147">
            <v>1.4</v>
          </cell>
          <cell r="X147">
            <v>2.9</v>
          </cell>
          <cell r="Y147">
            <v>55</v>
          </cell>
          <cell r="Z147">
            <v>58</v>
          </cell>
          <cell r="AA147">
            <v>10957.575757575758</v>
          </cell>
          <cell r="AB147">
            <v>1.4333333333333333</v>
          </cell>
          <cell r="AC147">
            <v>2.8666666666666667</v>
          </cell>
          <cell r="AD147">
            <v>54.333333333333336</v>
          </cell>
          <cell r="AE147">
            <v>54.333333333333336</v>
          </cell>
          <cell r="AF147">
            <v>10537.373737373739</v>
          </cell>
          <cell r="AG147">
            <v>0</v>
          </cell>
          <cell r="AI147">
            <v>924.63696296296303</v>
          </cell>
          <cell r="AJ147">
            <v>0.97558445962222218</v>
          </cell>
          <cell r="AK147">
            <v>10.280098063413154</v>
          </cell>
          <cell r="AL147">
            <v>311.58977230205272</v>
          </cell>
          <cell r="AM147">
            <v>10.280098063413154</v>
          </cell>
          <cell r="AN147">
            <v>311.58977230205272</v>
          </cell>
          <cell r="AQ147">
            <v>333.40999999999997</v>
          </cell>
          <cell r="AR147">
            <v>11</v>
          </cell>
          <cell r="AU147" t="str">
            <v>B</v>
          </cell>
        </row>
        <row r="148">
          <cell r="D148" t="str">
            <v>802429/1</v>
          </cell>
          <cell r="E148" t="str">
            <v>อ้อยน้ำราด</v>
          </cell>
          <cell r="F148" t="str">
            <v>อ้อยปลูก</v>
          </cell>
          <cell r="G148">
            <v>22.11</v>
          </cell>
          <cell r="H148">
            <v>242960</v>
          </cell>
          <cell r="I148" t="str">
            <v>KK-3</v>
          </cell>
          <cell r="J148" t="str">
            <v>เหนียว</v>
          </cell>
          <cell r="K148">
            <v>1.85</v>
          </cell>
          <cell r="L148">
            <v>5.333333333333333</v>
          </cell>
          <cell r="M148">
            <v>1.1000000000000001</v>
          </cell>
          <cell r="N148">
            <v>2.6</v>
          </cell>
          <cell r="O148">
            <v>71</v>
          </cell>
          <cell r="P148">
            <v>80</v>
          </cell>
          <cell r="Q148">
            <v>13059.45945945946</v>
          </cell>
          <cell r="R148">
            <v>1</v>
          </cell>
          <cell r="S148">
            <v>2.6</v>
          </cell>
          <cell r="T148">
            <v>61</v>
          </cell>
          <cell r="U148">
            <v>72</v>
          </cell>
          <cell r="V148">
            <v>11502.702702702703</v>
          </cell>
          <cell r="W148">
            <v>1</v>
          </cell>
          <cell r="X148">
            <v>2.4</v>
          </cell>
          <cell r="Y148">
            <v>70</v>
          </cell>
          <cell r="Z148">
            <v>75</v>
          </cell>
          <cell r="AA148">
            <v>12540.54054054054</v>
          </cell>
          <cell r="AB148">
            <v>1.0333333333333334</v>
          </cell>
          <cell r="AC148">
            <v>2.5333333333333332</v>
          </cell>
          <cell r="AD148">
            <v>67.333333333333329</v>
          </cell>
          <cell r="AE148">
            <v>75.666666666666671</v>
          </cell>
          <cell r="AF148">
            <v>12367.567567567568</v>
          </cell>
          <cell r="AG148">
            <v>0</v>
          </cell>
          <cell r="AI148">
            <v>520.58874074074083</v>
          </cell>
          <cell r="AJ148">
            <v>0.54927318035555561</v>
          </cell>
          <cell r="AK148">
            <v>6.7931731711000616</v>
          </cell>
          <cell r="AL148">
            <v>150.19705881302235</v>
          </cell>
          <cell r="AM148">
            <v>6.7931731711000616</v>
          </cell>
          <cell r="AN148">
            <v>150.19705881302235</v>
          </cell>
          <cell r="AQ148">
            <v>287.43</v>
          </cell>
          <cell r="AR148">
            <v>13</v>
          </cell>
          <cell r="AU148" t="str">
            <v>B</v>
          </cell>
        </row>
        <row r="149">
          <cell r="D149">
            <v>802430</v>
          </cell>
          <cell r="E149" t="str">
            <v>อ้อยน้ำราด</v>
          </cell>
          <cell r="F149" t="str">
            <v>อ้อยปลูก</v>
          </cell>
          <cell r="G149">
            <v>25.49</v>
          </cell>
          <cell r="H149">
            <v>242927</v>
          </cell>
          <cell r="I149" t="str">
            <v>PK-3</v>
          </cell>
          <cell r="J149" t="str">
            <v>เหนียว</v>
          </cell>
          <cell r="K149">
            <v>1.85</v>
          </cell>
          <cell r="L149">
            <v>6.4333333333333336</v>
          </cell>
          <cell r="M149">
            <v>1.6</v>
          </cell>
          <cell r="N149">
            <v>2.9</v>
          </cell>
          <cell r="O149">
            <v>62</v>
          </cell>
          <cell r="P149">
            <v>65</v>
          </cell>
          <cell r="Q149">
            <v>10983.783783783783</v>
          </cell>
          <cell r="R149">
            <v>1.5</v>
          </cell>
          <cell r="S149">
            <v>3</v>
          </cell>
          <cell r="T149">
            <v>59</v>
          </cell>
          <cell r="U149">
            <v>61</v>
          </cell>
          <cell r="V149">
            <v>10378.378378378378</v>
          </cell>
          <cell r="W149">
            <v>1.6</v>
          </cell>
          <cell r="X149">
            <v>2.8</v>
          </cell>
          <cell r="Y149">
            <v>66</v>
          </cell>
          <cell r="Z149">
            <v>70</v>
          </cell>
          <cell r="AA149">
            <v>11762.162162162162</v>
          </cell>
          <cell r="AB149">
            <v>1.5666666666666667</v>
          </cell>
          <cell r="AC149">
            <v>2.9</v>
          </cell>
          <cell r="AD149">
            <v>62.333333333333336</v>
          </cell>
          <cell r="AE149">
            <v>65.333333333333329</v>
          </cell>
          <cell r="AF149">
            <v>11041.44144144144</v>
          </cell>
          <cell r="AG149">
            <v>0</v>
          </cell>
          <cell r="AI149">
            <v>1034.2898333333333</v>
          </cell>
          <cell r="AJ149">
            <v>1.1071038376</v>
          </cell>
          <cell r="AK149">
            <v>12.224022192455493</v>
          </cell>
          <cell r="AL149">
            <v>311.59032568569052</v>
          </cell>
          <cell r="AM149">
            <v>12.224022192455493</v>
          </cell>
          <cell r="AN149">
            <v>311.59032568569052</v>
          </cell>
          <cell r="AQ149">
            <v>382.34999999999997</v>
          </cell>
          <cell r="AR149">
            <v>15</v>
          </cell>
          <cell r="AU149" t="str">
            <v>B</v>
          </cell>
        </row>
        <row r="150">
          <cell r="D150" t="str">
            <v>802430/1</v>
          </cell>
          <cell r="E150" t="str">
            <v>อ้อยตอ 3</v>
          </cell>
          <cell r="F150" t="str">
            <v>อ้อยตอ</v>
          </cell>
          <cell r="G150">
            <v>19.73</v>
          </cell>
          <cell r="H150">
            <v>242907</v>
          </cell>
          <cell r="I150" t="str">
            <v>KK-3</v>
          </cell>
          <cell r="J150" t="str">
            <v>เหนียว</v>
          </cell>
          <cell r="K150">
            <v>1.85</v>
          </cell>
          <cell r="L150">
            <v>7.1</v>
          </cell>
          <cell r="M150">
            <v>1.2</v>
          </cell>
          <cell r="N150">
            <v>2.6</v>
          </cell>
          <cell r="O150">
            <v>60</v>
          </cell>
          <cell r="P150">
            <v>70</v>
          </cell>
          <cell r="Q150">
            <v>11243.243243243243</v>
          </cell>
          <cell r="R150">
            <v>1.3</v>
          </cell>
          <cell r="S150">
            <v>2.7</v>
          </cell>
          <cell r="T150">
            <v>60</v>
          </cell>
          <cell r="U150">
            <v>75</v>
          </cell>
          <cell r="V150">
            <v>11675.675675675675</v>
          </cell>
          <cell r="W150">
            <v>1.3</v>
          </cell>
          <cell r="X150">
            <v>2.6</v>
          </cell>
          <cell r="Y150">
            <v>60</v>
          </cell>
          <cell r="Z150">
            <v>68</v>
          </cell>
          <cell r="AA150">
            <v>11070.27027027027</v>
          </cell>
          <cell r="AB150">
            <v>1.2666666666666666</v>
          </cell>
          <cell r="AC150">
            <v>2.6333333333333333</v>
          </cell>
          <cell r="AD150">
            <v>60</v>
          </cell>
          <cell r="AE150">
            <v>71</v>
          </cell>
          <cell r="AF150">
            <v>11329.729729729728</v>
          </cell>
          <cell r="AG150">
            <v>0</v>
          </cell>
          <cell r="AI150">
            <v>689.51492592592592</v>
          </cell>
          <cell r="AJ150">
            <v>0.76025915732592586</v>
          </cell>
          <cell r="AK150">
            <v>8.6135307770548142</v>
          </cell>
          <cell r="AL150">
            <v>169.9449622312915</v>
          </cell>
          <cell r="AM150">
            <v>8.6135307770548142</v>
          </cell>
          <cell r="AN150">
            <v>169.9449622312915</v>
          </cell>
          <cell r="AQ150">
            <v>177.57</v>
          </cell>
          <cell r="AR150">
            <v>9</v>
          </cell>
          <cell r="AU150" t="str">
            <v>C</v>
          </cell>
        </row>
        <row r="151">
          <cell r="D151">
            <v>802434</v>
          </cell>
          <cell r="E151" t="str">
            <v>อ้อยตอ 1</v>
          </cell>
          <cell r="F151" t="str">
            <v>อ้อยตอ</v>
          </cell>
          <cell r="G151">
            <v>6.75</v>
          </cell>
          <cell r="H151">
            <v>242892</v>
          </cell>
          <cell r="I151" t="str">
            <v>SB-50</v>
          </cell>
          <cell r="J151" t="str">
            <v>เหนียว</v>
          </cell>
          <cell r="K151">
            <v>1.65</v>
          </cell>
          <cell r="L151">
            <v>7.6</v>
          </cell>
          <cell r="M151">
            <v>1.3</v>
          </cell>
          <cell r="N151">
            <v>2.9</v>
          </cell>
          <cell r="O151">
            <v>56</v>
          </cell>
          <cell r="P151">
            <v>56</v>
          </cell>
          <cell r="Q151">
            <v>10860.60606060606</v>
          </cell>
          <cell r="R151">
            <v>1.2</v>
          </cell>
          <cell r="S151">
            <v>2.8</v>
          </cell>
          <cell r="T151">
            <v>49</v>
          </cell>
          <cell r="U151">
            <v>55</v>
          </cell>
          <cell r="V151">
            <v>10084.848484848484</v>
          </cell>
          <cell r="W151">
            <v>1.4</v>
          </cell>
          <cell r="X151">
            <v>2.7</v>
          </cell>
          <cell r="Y151">
            <v>52</v>
          </cell>
          <cell r="Z151">
            <v>48</v>
          </cell>
          <cell r="AA151">
            <v>9696.9696969696961</v>
          </cell>
          <cell r="AB151">
            <v>1.3</v>
          </cell>
          <cell r="AC151">
            <v>2.7999999999999994</v>
          </cell>
          <cell r="AD151">
            <v>52.333333333333336</v>
          </cell>
          <cell r="AE151">
            <v>53</v>
          </cell>
          <cell r="AF151">
            <v>10214.141414141413</v>
          </cell>
          <cell r="AG151">
            <v>0</v>
          </cell>
          <cell r="AI151">
            <v>800.07199999999966</v>
          </cell>
          <cell r="AJ151">
            <v>0.85639706879999955</v>
          </cell>
          <cell r="AK151">
            <v>8.7473607673793889</v>
          </cell>
          <cell r="AL151">
            <v>59.044685179810877</v>
          </cell>
          <cell r="AM151">
            <v>8.7473607673793889</v>
          </cell>
          <cell r="AN151">
            <v>59.044685179810877</v>
          </cell>
          <cell r="AQ151">
            <v>54</v>
          </cell>
          <cell r="AR151">
            <v>8</v>
          </cell>
          <cell r="AU151" t="str">
            <v>C</v>
          </cell>
        </row>
        <row r="152">
          <cell r="D152">
            <v>802435</v>
          </cell>
          <cell r="E152" t="str">
            <v>อ้อยตอ 3</v>
          </cell>
          <cell r="F152" t="str">
            <v>อ้อยตอ</v>
          </cell>
          <cell r="G152">
            <v>25.43</v>
          </cell>
          <cell r="H152">
            <v>242893</v>
          </cell>
          <cell r="I152" t="str">
            <v>KK-3</v>
          </cell>
          <cell r="J152" t="str">
            <v>เหนียว</v>
          </cell>
          <cell r="K152">
            <v>1.85</v>
          </cell>
          <cell r="L152">
            <v>7.5666666666666664</v>
          </cell>
          <cell r="M152">
            <v>1.2</v>
          </cell>
          <cell r="N152">
            <v>2.6</v>
          </cell>
          <cell r="O152">
            <v>68</v>
          </cell>
          <cell r="P152">
            <v>76</v>
          </cell>
          <cell r="Q152">
            <v>12454.054054054053</v>
          </cell>
          <cell r="R152">
            <v>1.25</v>
          </cell>
          <cell r="S152">
            <v>2.7</v>
          </cell>
          <cell r="T152">
            <v>59</v>
          </cell>
          <cell r="U152">
            <v>67</v>
          </cell>
          <cell r="V152">
            <v>10897.297297297297</v>
          </cell>
          <cell r="W152">
            <v>1.2</v>
          </cell>
          <cell r="X152">
            <v>2.9</v>
          </cell>
          <cell r="Y152">
            <v>69</v>
          </cell>
          <cell r="Z152">
            <v>70</v>
          </cell>
          <cell r="AA152">
            <v>12021.621621621622</v>
          </cell>
          <cell r="AB152">
            <v>1.2166666666666668</v>
          </cell>
          <cell r="AC152">
            <v>2.7333333333333338</v>
          </cell>
          <cell r="AD152">
            <v>65.333333333333329</v>
          </cell>
          <cell r="AE152">
            <v>71</v>
          </cell>
          <cell r="AF152">
            <v>11790.990990990991</v>
          </cell>
          <cell r="AG152">
            <v>0</v>
          </cell>
          <cell r="AI152">
            <v>713.55337037037077</v>
          </cell>
          <cell r="AJ152">
            <v>0.78676394617037082</v>
          </cell>
          <cell r="AK152">
            <v>9.2767266013313634</v>
          </cell>
          <cell r="AL152">
            <v>235.90715747185658</v>
          </cell>
          <cell r="AM152">
            <v>9.2767266013313634</v>
          </cell>
          <cell r="AN152">
            <v>235.90715747185658</v>
          </cell>
          <cell r="AQ152">
            <v>228.87</v>
          </cell>
          <cell r="AR152">
            <v>9</v>
          </cell>
          <cell r="AU152" t="str">
            <v>C</v>
          </cell>
        </row>
        <row r="153">
          <cell r="D153">
            <v>802441</v>
          </cell>
          <cell r="E153" t="str">
            <v>อ้อยน้ำราด</v>
          </cell>
          <cell r="F153" t="str">
            <v>อ้อยปลูก</v>
          </cell>
          <cell r="G153">
            <v>10.86</v>
          </cell>
          <cell r="H153">
            <v>242923</v>
          </cell>
          <cell r="I153" t="str">
            <v>KK-3</v>
          </cell>
          <cell r="J153" t="str">
            <v>เหนียว</v>
          </cell>
          <cell r="K153">
            <v>1.85</v>
          </cell>
          <cell r="L153">
            <v>6.5666666666666664</v>
          </cell>
          <cell r="M153">
            <v>1.2</v>
          </cell>
          <cell r="N153">
            <v>2.8</v>
          </cell>
          <cell r="O153">
            <v>59</v>
          </cell>
          <cell r="P153">
            <v>58</v>
          </cell>
          <cell r="Q153">
            <v>10118.918918918918</v>
          </cell>
          <cell r="R153">
            <v>1.2</v>
          </cell>
          <cell r="S153">
            <v>2.6</v>
          </cell>
          <cell r="T153">
            <v>72</v>
          </cell>
          <cell r="U153">
            <v>69</v>
          </cell>
          <cell r="V153">
            <v>12194.594594594595</v>
          </cell>
          <cell r="W153">
            <v>1.2</v>
          </cell>
          <cell r="X153">
            <v>2.6</v>
          </cell>
          <cell r="Y153">
            <v>70</v>
          </cell>
          <cell r="Z153">
            <v>65</v>
          </cell>
          <cell r="AA153">
            <v>11675.675675675675</v>
          </cell>
          <cell r="AB153">
            <v>1.2</v>
          </cell>
          <cell r="AC153">
            <v>2.6666666666666665</v>
          </cell>
          <cell r="AD153">
            <v>67</v>
          </cell>
          <cell r="AE153">
            <v>64</v>
          </cell>
          <cell r="AF153">
            <v>11329.729729729728</v>
          </cell>
          <cell r="AG153">
            <v>0</v>
          </cell>
          <cell r="AI153">
            <v>669.86666666666656</v>
          </cell>
          <cell r="AJ153">
            <v>0.73859498666666656</v>
          </cell>
          <cell r="AK153">
            <v>8.3680815786666649</v>
          </cell>
          <cell r="AL153">
            <v>90.877365944319976</v>
          </cell>
          <cell r="AM153">
            <v>8.3680815786666649</v>
          </cell>
          <cell r="AN153">
            <v>90.877365944319976</v>
          </cell>
          <cell r="AQ153">
            <v>152.04</v>
          </cell>
          <cell r="AR153">
            <v>14</v>
          </cell>
          <cell r="AU153" t="str">
            <v>B</v>
          </cell>
        </row>
        <row r="154">
          <cell r="D154">
            <v>802444</v>
          </cell>
          <cell r="E154" t="str">
            <v>อ้อยตอ 3</v>
          </cell>
          <cell r="F154" t="str">
            <v>อ้อยตอ</v>
          </cell>
          <cell r="G154">
            <v>24.31</v>
          </cell>
          <cell r="H154">
            <v>242890</v>
          </cell>
          <cell r="I154" t="str">
            <v>KK-3</v>
          </cell>
          <cell r="J154" t="str">
            <v>เหนียว</v>
          </cell>
          <cell r="K154">
            <v>1.85</v>
          </cell>
          <cell r="L154">
            <v>7.666666666666667</v>
          </cell>
          <cell r="M154">
            <v>1.1499999999999999</v>
          </cell>
          <cell r="N154">
            <v>2.5</v>
          </cell>
          <cell r="O154">
            <v>56</v>
          </cell>
          <cell r="P154">
            <v>68</v>
          </cell>
          <cell r="Q154">
            <v>10724.324324324325</v>
          </cell>
          <cell r="R154">
            <v>1.3</v>
          </cell>
          <cell r="S154">
            <v>2.7</v>
          </cell>
          <cell r="T154">
            <v>66</v>
          </cell>
          <cell r="U154">
            <v>48</v>
          </cell>
          <cell r="V154">
            <v>9859.45945945946</v>
          </cell>
          <cell r="W154">
            <v>1.4</v>
          </cell>
          <cell r="X154">
            <v>2.6</v>
          </cell>
          <cell r="Y154">
            <v>58</v>
          </cell>
          <cell r="Z154">
            <v>62</v>
          </cell>
          <cell r="AA154">
            <v>10378.378378378378</v>
          </cell>
          <cell r="AB154">
            <v>1.2833333333333334</v>
          </cell>
          <cell r="AC154">
            <v>2.6</v>
          </cell>
          <cell r="AD154">
            <v>60</v>
          </cell>
          <cell r="AE154">
            <v>59.333333333333336</v>
          </cell>
          <cell r="AF154">
            <v>10320.720720720723</v>
          </cell>
          <cell r="AG154">
            <v>0</v>
          </cell>
          <cell r="AI154">
            <v>681.01366666666672</v>
          </cell>
          <cell r="AJ154">
            <v>0.75088566886666674</v>
          </cell>
          <cell r="AK154">
            <v>7.7496812815644471</v>
          </cell>
          <cell r="AL154">
            <v>188.39475195483169</v>
          </cell>
          <cell r="AM154">
            <v>7.7496812815644471</v>
          </cell>
          <cell r="AN154">
            <v>188.39475195483169</v>
          </cell>
          <cell r="AQ154">
            <v>194.48</v>
          </cell>
          <cell r="AR154">
            <v>8</v>
          </cell>
          <cell r="AU154" t="str">
            <v>C</v>
          </cell>
        </row>
        <row r="155">
          <cell r="D155">
            <v>802446</v>
          </cell>
          <cell r="E155" t="str">
            <v>อ้อยตอ 1</v>
          </cell>
          <cell r="F155" t="str">
            <v>อ้อยตอ</v>
          </cell>
          <cell r="G155">
            <v>14.29</v>
          </cell>
          <cell r="H155">
            <v>242909</v>
          </cell>
          <cell r="I155" t="str">
            <v>KK-3</v>
          </cell>
          <cell r="J155" t="str">
            <v>เหนียว</v>
          </cell>
          <cell r="K155">
            <v>1.65</v>
          </cell>
          <cell r="L155">
            <v>7.0333333333333332</v>
          </cell>
          <cell r="M155">
            <v>1.5</v>
          </cell>
          <cell r="N155">
            <v>2.6</v>
          </cell>
          <cell r="O155">
            <v>49</v>
          </cell>
          <cell r="P155">
            <v>56</v>
          </cell>
          <cell r="Q155">
            <v>10181.818181818182</v>
          </cell>
          <cell r="R155">
            <v>1.4</v>
          </cell>
          <cell r="S155">
            <v>2.5</v>
          </cell>
          <cell r="T155">
            <v>49</v>
          </cell>
          <cell r="U155">
            <v>52</v>
          </cell>
          <cell r="V155">
            <v>9793.939393939394</v>
          </cell>
          <cell r="W155">
            <v>1.5</v>
          </cell>
          <cell r="X155">
            <v>2.8</v>
          </cell>
          <cell r="Y155">
            <v>45</v>
          </cell>
          <cell r="Z155">
            <v>50</v>
          </cell>
          <cell r="AA155">
            <v>9212.121212121212</v>
          </cell>
          <cell r="AB155">
            <v>1.4666666666666668</v>
          </cell>
          <cell r="AC155">
            <v>2.6333333333333333</v>
          </cell>
          <cell r="AD155">
            <v>47.666666666666664</v>
          </cell>
          <cell r="AE155">
            <v>52.666666666666664</v>
          </cell>
          <cell r="AF155">
            <v>9729.2929292929293</v>
          </cell>
          <cell r="AG155">
            <v>0</v>
          </cell>
          <cell r="AI155">
            <v>798.38570370370383</v>
          </cell>
          <cell r="AJ155">
            <v>0.85459205724444465</v>
          </cell>
          <cell r="AK155">
            <v>8.3145764599782748</v>
          </cell>
          <cell r="AL155">
            <v>118.81529761308954</v>
          </cell>
          <cell r="AM155">
            <v>8.3145764599782748</v>
          </cell>
          <cell r="AN155">
            <v>118.81529761308954</v>
          </cell>
          <cell r="AQ155">
            <v>128.60999999999999</v>
          </cell>
          <cell r="AR155">
            <v>9</v>
          </cell>
          <cell r="AU155" t="str">
            <v>C</v>
          </cell>
        </row>
        <row r="156">
          <cell r="D156">
            <v>802447</v>
          </cell>
          <cell r="E156" t="str">
            <v>อ้อยตอ 1</v>
          </cell>
          <cell r="F156" t="str">
            <v>อ้อยตอ</v>
          </cell>
          <cell r="G156">
            <v>8.9700000000000006</v>
          </cell>
          <cell r="H156">
            <v>242909</v>
          </cell>
          <cell r="I156" t="str">
            <v>KK-3</v>
          </cell>
          <cell r="J156" t="str">
            <v>เหนียว</v>
          </cell>
          <cell r="K156">
            <v>1.65</v>
          </cell>
          <cell r="L156">
            <v>7.0333333333333332</v>
          </cell>
          <cell r="M156">
            <v>1.6</v>
          </cell>
          <cell r="N156">
            <v>2.6</v>
          </cell>
          <cell r="O156">
            <v>51</v>
          </cell>
          <cell r="P156">
            <v>56</v>
          </cell>
          <cell r="Q156">
            <v>10375.757575757576</v>
          </cell>
          <cell r="R156">
            <v>1.5</v>
          </cell>
          <cell r="S156">
            <v>2.8</v>
          </cell>
          <cell r="T156">
            <v>55</v>
          </cell>
          <cell r="U156">
            <v>50</v>
          </cell>
          <cell r="V156">
            <v>10181.818181818182</v>
          </cell>
          <cell r="W156">
            <v>1.4</v>
          </cell>
          <cell r="X156">
            <v>2.7</v>
          </cell>
          <cell r="Y156">
            <v>51</v>
          </cell>
          <cell r="Z156">
            <v>50</v>
          </cell>
          <cell r="AA156">
            <v>9793.939393939394</v>
          </cell>
          <cell r="AB156">
            <v>1.5</v>
          </cell>
          <cell r="AC156">
            <v>2.7000000000000006</v>
          </cell>
          <cell r="AD156">
            <v>52.333333333333336</v>
          </cell>
          <cell r="AE156">
            <v>52</v>
          </cell>
          <cell r="AF156">
            <v>10117.171717171717</v>
          </cell>
          <cell r="AG156">
            <v>0</v>
          </cell>
          <cell r="AI156">
            <v>858.39750000000049</v>
          </cell>
          <cell r="AJ156">
            <v>0.94646908350000059</v>
          </cell>
          <cell r="AK156">
            <v>9.5755902427636421</v>
          </cell>
          <cell r="AL156">
            <v>85.893044477589882</v>
          </cell>
          <cell r="AM156">
            <v>9.5755902427636421</v>
          </cell>
          <cell r="AN156">
            <v>85.893044477589882</v>
          </cell>
          <cell r="AQ156">
            <v>80.73</v>
          </cell>
          <cell r="AR156">
            <v>9</v>
          </cell>
          <cell r="AU156" t="str">
            <v>C</v>
          </cell>
        </row>
        <row r="157">
          <cell r="D157">
            <v>802467</v>
          </cell>
          <cell r="E157" t="str">
            <v>อ้อยตอ 1</v>
          </cell>
          <cell r="F157" t="str">
            <v>อ้อยตอ</v>
          </cell>
          <cell r="G157">
            <v>13.8</v>
          </cell>
          <cell r="H157">
            <v>242889</v>
          </cell>
          <cell r="I157" t="str">
            <v>SB-50</v>
          </cell>
          <cell r="J157" t="str">
            <v>เหนียว</v>
          </cell>
          <cell r="K157">
            <v>1.65</v>
          </cell>
          <cell r="L157">
            <v>7.7</v>
          </cell>
          <cell r="M157">
            <v>1.4</v>
          </cell>
          <cell r="N157">
            <v>2.8</v>
          </cell>
          <cell r="O157">
            <v>44</v>
          </cell>
          <cell r="P157">
            <v>52</v>
          </cell>
          <cell r="Q157">
            <v>9309.0909090909099</v>
          </cell>
          <cell r="R157">
            <v>1.5</v>
          </cell>
          <cell r="S157">
            <v>2.8</v>
          </cell>
          <cell r="T157">
            <v>52</v>
          </cell>
          <cell r="U157">
            <v>49</v>
          </cell>
          <cell r="V157">
            <v>9793.939393939394</v>
          </cell>
          <cell r="W157">
            <v>1.4</v>
          </cell>
          <cell r="X157">
            <v>2.9</v>
          </cell>
          <cell r="Y157">
            <v>56</v>
          </cell>
          <cell r="Z157">
            <v>63</v>
          </cell>
          <cell r="AA157">
            <v>11539.39393939394</v>
          </cell>
          <cell r="AB157">
            <v>1.4333333333333333</v>
          </cell>
          <cell r="AC157">
            <v>2.8333333333333335</v>
          </cell>
          <cell r="AD157">
            <v>50.666666666666664</v>
          </cell>
          <cell r="AE157">
            <v>54.666666666666664</v>
          </cell>
          <cell r="AF157">
            <v>10214.141414141415</v>
          </cell>
          <cell r="AG157">
            <v>0</v>
          </cell>
          <cell r="AI157">
            <v>903.2587962962964</v>
          </cell>
          <cell r="AJ157">
            <v>0.95302835597222224</v>
          </cell>
          <cell r="AK157">
            <v>9.7343663995869836</v>
          </cell>
          <cell r="AL157">
            <v>134.33425631430038</v>
          </cell>
          <cell r="AM157">
            <v>9.7343663995869836</v>
          </cell>
          <cell r="AN157">
            <v>134.33425631430038</v>
          </cell>
          <cell r="AQ157">
            <v>138</v>
          </cell>
          <cell r="AR157">
            <v>10</v>
          </cell>
          <cell r="AU157" t="str">
            <v>B</v>
          </cell>
        </row>
        <row r="158">
          <cell r="D158">
            <v>802479</v>
          </cell>
          <cell r="E158" t="str">
            <v>อ้อยน้ำราด</v>
          </cell>
          <cell r="F158" t="str">
            <v>อ้อยปลูก</v>
          </cell>
          <cell r="G158">
            <v>18.98</v>
          </cell>
          <cell r="H158">
            <v>242929</v>
          </cell>
          <cell r="I158" t="str">
            <v>PK-3</v>
          </cell>
          <cell r="J158" t="str">
            <v>เหนียว</v>
          </cell>
          <cell r="K158">
            <v>1.85</v>
          </cell>
          <cell r="L158">
            <v>6.3666666666666663</v>
          </cell>
          <cell r="M158">
            <v>1.5</v>
          </cell>
          <cell r="N158">
            <v>2.9</v>
          </cell>
          <cell r="O158">
            <v>49</v>
          </cell>
          <cell r="P158">
            <v>51</v>
          </cell>
          <cell r="Q158">
            <v>8648.6486486486483</v>
          </cell>
          <cell r="R158">
            <v>1.5</v>
          </cell>
          <cell r="S158">
            <v>2.9</v>
          </cell>
          <cell r="T158">
            <v>51</v>
          </cell>
          <cell r="U158">
            <v>56</v>
          </cell>
          <cell r="V158">
            <v>9254.0540540540533</v>
          </cell>
          <cell r="W158">
            <v>1.55</v>
          </cell>
          <cell r="X158">
            <v>2.9</v>
          </cell>
          <cell r="Y158">
            <v>56</v>
          </cell>
          <cell r="Z158">
            <v>62</v>
          </cell>
          <cell r="AA158">
            <v>10205.405405405405</v>
          </cell>
          <cell r="AB158">
            <v>1.5166666666666666</v>
          </cell>
          <cell r="AC158">
            <v>2.9</v>
          </cell>
          <cell r="AD158">
            <v>52</v>
          </cell>
          <cell r="AE158">
            <v>56.333333333333336</v>
          </cell>
          <cell r="AF158">
            <v>9369.3693693693695</v>
          </cell>
          <cell r="AG158">
            <v>0</v>
          </cell>
          <cell r="AI158">
            <v>1001.2805833333334</v>
          </cell>
          <cell r="AJ158">
            <v>1.0564511434749999</v>
          </cell>
          <cell r="AK158">
            <v>9.8982809839099097</v>
          </cell>
          <cell r="AL158">
            <v>187.86937307461008</v>
          </cell>
          <cell r="AM158">
            <v>9.8982809839099097</v>
          </cell>
          <cell r="AN158">
            <v>187.86937307461008</v>
          </cell>
          <cell r="AQ158">
            <v>284.7</v>
          </cell>
          <cell r="AR158">
            <v>15</v>
          </cell>
          <cell r="AU158" t="str">
            <v>B</v>
          </cell>
        </row>
        <row r="159">
          <cell r="D159">
            <v>802480</v>
          </cell>
          <cell r="E159" t="str">
            <v>อ้อยน้ำราด</v>
          </cell>
          <cell r="F159" t="str">
            <v>อ้อยปลูก</v>
          </cell>
          <cell r="G159">
            <v>30.51</v>
          </cell>
          <cell r="H159">
            <v>242922</v>
          </cell>
          <cell r="I159" t="str">
            <v>PK-3</v>
          </cell>
          <cell r="J159" t="str">
            <v>เหนียว</v>
          </cell>
          <cell r="K159">
            <v>1.85</v>
          </cell>
          <cell r="L159">
            <v>6.6</v>
          </cell>
          <cell r="M159">
            <v>1.6</v>
          </cell>
          <cell r="N159">
            <v>2.9</v>
          </cell>
          <cell r="O159">
            <v>59</v>
          </cell>
          <cell r="P159">
            <v>66</v>
          </cell>
          <cell r="Q159">
            <v>10810.81081081081</v>
          </cell>
          <cell r="R159">
            <v>1.7</v>
          </cell>
          <cell r="S159">
            <v>2.9</v>
          </cell>
          <cell r="T159">
            <v>56</v>
          </cell>
          <cell r="U159">
            <v>63</v>
          </cell>
          <cell r="V159">
            <v>10291.891891891892</v>
          </cell>
          <cell r="W159">
            <v>1.5</v>
          </cell>
          <cell r="X159">
            <v>2.9</v>
          </cell>
          <cell r="Y159">
            <v>48</v>
          </cell>
          <cell r="Z159">
            <v>55</v>
          </cell>
          <cell r="AA159">
            <v>8908.1081081081084</v>
          </cell>
          <cell r="AB159">
            <v>1.5999999999999999</v>
          </cell>
          <cell r="AC159">
            <v>2.9</v>
          </cell>
          <cell r="AD159">
            <v>54.333333333333336</v>
          </cell>
          <cell r="AE159">
            <v>61.333333333333336</v>
          </cell>
          <cell r="AF159">
            <v>10003.603603603602</v>
          </cell>
          <cell r="AG159">
            <v>0</v>
          </cell>
          <cell r="AI159">
            <v>1056.296</v>
          </cell>
          <cell r="AJ159">
            <v>1.1646719696000001</v>
          </cell>
          <cell r="AK159">
            <v>11.650916712106666</v>
          </cell>
          <cell r="AL159">
            <v>355.46946888637439</v>
          </cell>
          <cell r="AM159">
            <v>11.650916712106666</v>
          </cell>
          <cell r="AN159">
            <v>355.46946888637439</v>
          </cell>
          <cell r="AQ159">
            <v>457.65000000000003</v>
          </cell>
          <cell r="AR159">
            <v>15</v>
          </cell>
          <cell r="AU159" t="str">
            <v>B</v>
          </cell>
        </row>
        <row r="160">
          <cell r="D160">
            <v>802481</v>
          </cell>
          <cell r="E160" t="str">
            <v>อ้อยตอ 2</v>
          </cell>
          <cell r="F160" t="str">
            <v>อ้อยตอ</v>
          </cell>
          <cell r="G160">
            <v>28.26</v>
          </cell>
          <cell r="H160">
            <v>242893</v>
          </cell>
          <cell r="I160" t="str">
            <v>KK-3/PK3</v>
          </cell>
          <cell r="J160" t="str">
            <v>เหนียว</v>
          </cell>
          <cell r="K160">
            <v>1.65</v>
          </cell>
          <cell r="L160">
            <v>7.5666666666666664</v>
          </cell>
          <cell r="M160">
            <v>1.3</v>
          </cell>
          <cell r="N160">
            <v>2.8</v>
          </cell>
          <cell r="O160">
            <v>50</v>
          </cell>
          <cell r="P160">
            <v>47</v>
          </cell>
          <cell r="Q160">
            <v>9406.060606060606</v>
          </cell>
          <cell r="R160">
            <v>1.2</v>
          </cell>
          <cell r="S160">
            <v>2.7</v>
          </cell>
          <cell r="T160">
            <v>65</v>
          </cell>
          <cell r="U160">
            <v>53</v>
          </cell>
          <cell r="V160">
            <v>11442.424242424242</v>
          </cell>
          <cell r="W160">
            <v>1.4</v>
          </cell>
          <cell r="X160">
            <v>2.8</v>
          </cell>
          <cell r="Y160">
            <v>49</v>
          </cell>
          <cell r="Z160">
            <v>48</v>
          </cell>
          <cell r="AA160">
            <v>9406.060606060606</v>
          </cell>
          <cell r="AB160">
            <v>1.3</v>
          </cell>
          <cell r="AC160">
            <v>2.7666666666666671</v>
          </cell>
          <cell r="AD160">
            <v>54.666666666666664</v>
          </cell>
          <cell r="AE160">
            <v>49.333333333333336</v>
          </cell>
          <cell r="AF160">
            <v>10084.848484848486</v>
          </cell>
          <cell r="AG160">
            <v>0</v>
          </cell>
          <cell r="AI160">
            <v>781.1360555555558</v>
          </cell>
          <cell r="AJ160">
            <v>0.82417665221666692</v>
          </cell>
          <cell r="AK160">
            <v>8.3116966623547501</v>
          </cell>
          <cell r="AL160">
            <v>234.88854767814524</v>
          </cell>
          <cell r="AM160">
            <v>8.3116966623547501</v>
          </cell>
          <cell r="AN160">
            <v>234.88854767814524</v>
          </cell>
          <cell r="AQ160">
            <v>254.34</v>
          </cell>
          <cell r="AR160">
            <v>9</v>
          </cell>
          <cell r="AU160" t="str">
            <v>C</v>
          </cell>
        </row>
        <row r="161">
          <cell r="D161">
            <v>802483</v>
          </cell>
          <cell r="E161" t="str">
            <v>อ้อยน้ำราด</v>
          </cell>
          <cell r="F161" t="str">
            <v>อ้อยปลูก</v>
          </cell>
          <cell r="G161">
            <v>4.5</v>
          </cell>
          <cell r="H161">
            <v>242923</v>
          </cell>
          <cell r="I161" t="str">
            <v>PK-3</v>
          </cell>
          <cell r="J161" t="str">
            <v>เหนียว</v>
          </cell>
          <cell r="K161">
            <v>1.85</v>
          </cell>
          <cell r="L161">
            <v>6.5666666666666664</v>
          </cell>
          <cell r="M161">
            <v>1.2</v>
          </cell>
          <cell r="N161">
            <v>2.9</v>
          </cell>
          <cell r="O161">
            <v>54</v>
          </cell>
          <cell r="P161">
            <v>50</v>
          </cell>
          <cell r="Q161">
            <v>8994.594594594595</v>
          </cell>
          <cell r="R161">
            <v>1.2</v>
          </cell>
          <cell r="S161">
            <v>2.8</v>
          </cell>
          <cell r="T161">
            <v>49</v>
          </cell>
          <cell r="U161">
            <v>53</v>
          </cell>
          <cell r="V161">
            <v>8821.6216216216217</v>
          </cell>
          <cell r="W161">
            <v>1.1000000000000001</v>
          </cell>
          <cell r="X161">
            <v>2.9</v>
          </cell>
          <cell r="Y161">
            <v>59</v>
          </cell>
          <cell r="Z161">
            <v>56</v>
          </cell>
          <cell r="AA161">
            <v>9945.9459459459467</v>
          </cell>
          <cell r="AB161">
            <v>1.1666666666666667</v>
          </cell>
          <cell r="AC161">
            <v>2.8666666666666667</v>
          </cell>
          <cell r="AD161">
            <v>54</v>
          </cell>
          <cell r="AE161">
            <v>53</v>
          </cell>
          <cell r="AF161">
            <v>9254.0540540540551</v>
          </cell>
          <cell r="AG161">
            <v>0</v>
          </cell>
          <cell r="AI161">
            <v>752.61148148148152</v>
          </cell>
          <cell r="AJ161">
            <v>0.80559532977777781</v>
          </cell>
          <cell r="AK161">
            <v>7.4550227274570577</v>
          </cell>
          <cell r="AL161">
            <v>33.547602273556762</v>
          </cell>
          <cell r="AM161">
            <v>7.4550227274570577</v>
          </cell>
          <cell r="AN161">
            <v>33.547602273556762</v>
          </cell>
          <cell r="AQ161">
            <v>54</v>
          </cell>
          <cell r="AR161">
            <v>12</v>
          </cell>
          <cell r="AU161" t="str">
            <v>C</v>
          </cell>
        </row>
        <row r="162">
          <cell r="D162">
            <v>802484</v>
          </cell>
          <cell r="E162" t="str">
            <v>อ้อยน้ำราด</v>
          </cell>
          <cell r="F162" t="str">
            <v>อ้อยปลูก</v>
          </cell>
          <cell r="G162">
            <v>5.26</v>
          </cell>
          <cell r="H162">
            <v>242923</v>
          </cell>
          <cell r="I162" t="str">
            <v>PK-3</v>
          </cell>
          <cell r="J162" t="str">
            <v>เหนียว</v>
          </cell>
          <cell r="K162">
            <v>1.85</v>
          </cell>
          <cell r="L162">
            <v>6.5666666666666664</v>
          </cell>
          <cell r="M162">
            <v>1.2</v>
          </cell>
          <cell r="N162">
            <v>2.9</v>
          </cell>
          <cell r="O162">
            <v>45</v>
          </cell>
          <cell r="P162">
            <v>51</v>
          </cell>
          <cell r="Q162">
            <v>8302.7027027027034</v>
          </cell>
          <cell r="R162">
            <v>1.3</v>
          </cell>
          <cell r="S162">
            <v>2.9</v>
          </cell>
          <cell r="T162">
            <v>57</v>
          </cell>
          <cell r="U162">
            <v>62</v>
          </cell>
          <cell r="V162">
            <v>10291.891891891892</v>
          </cell>
          <cell r="W162">
            <v>1.2</v>
          </cell>
          <cell r="X162">
            <v>2.9</v>
          </cell>
          <cell r="Y162">
            <v>55</v>
          </cell>
          <cell r="Z162">
            <v>58</v>
          </cell>
          <cell r="AA162">
            <v>9772.9729729729734</v>
          </cell>
          <cell r="AB162">
            <v>1.2333333333333334</v>
          </cell>
          <cell r="AC162">
            <v>2.9</v>
          </cell>
          <cell r="AD162">
            <v>52.333333333333336</v>
          </cell>
          <cell r="AE162">
            <v>57</v>
          </cell>
          <cell r="AF162">
            <v>9455.8558558558561</v>
          </cell>
          <cell r="AG162">
            <v>0</v>
          </cell>
          <cell r="AI162">
            <v>814.22816666666677</v>
          </cell>
          <cell r="AJ162">
            <v>0.87154982960000005</v>
          </cell>
          <cell r="AK162">
            <v>8.2412495598933351</v>
          </cell>
          <cell r="AL162">
            <v>43.348972685038937</v>
          </cell>
          <cell r="AM162">
            <v>8.2412495598933351</v>
          </cell>
          <cell r="AN162">
            <v>43.348972685038937</v>
          </cell>
          <cell r="AQ162">
            <v>63.12</v>
          </cell>
          <cell r="AR162">
            <v>12</v>
          </cell>
          <cell r="AU162" t="str">
            <v>C</v>
          </cell>
        </row>
        <row r="163">
          <cell r="D163">
            <v>802555</v>
          </cell>
          <cell r="E163" t="str">
            <v>อ้อยตอ 2</v>
          </cell>
          <cell r="F163" t="str">
            <v>อ้อยตอ</v>
          </cell>
          <cell r="G163">
            <v>28.09</v>
          </cell>
          <cell r="H163">
            <v>242912</v>
          </cell>
          <cell r="I163" t="str">
            <v>KK-3</v>
          </cell>
          <cell r="J163" t="str">
            <v xml:space="preserve">ทราย </v>
          </cell>
          <cell r="K163">
            <v>1.65</v>
          </cell>
          <cell r="L163">
            <v>6.9333333333333336</v>
          </cell>
          <cell r="M163">
            <v>1.2</v>
          </cell>
          <cell r="N163">
            <v>2.9</v>
          </cell>
          <cell r="O163">
            <v>61</v>
          </cell>
          <cell r="P163">
            <v>35</v>
          </cell>
          <cell r="Q163">
            <v>9309.0909090909099</v>
          </cell>
          <cell r="R163">
            <v>1.1000000000000001</v>
          </cell>
          <cell r="S163">
            <v>2.6</v>
          </cell>
          <cell r="T163">
            <v>24</v>
          </cell>
          <cell r="U163">
            <v>48</v>
          </cell>
          <cell r="V163">
            <v>6981.818181818182</v>
          </cell>
          <cell r="W163">
            <v>1.27</v>
          </cell>
          <cell r="X163">
            <v>2</v>
          </cell>
          <cell r="Y163">
            <v>35</v>
          </cell>
          <cell r="Z163">
            <v>40</v>
          </cell>
          <cell r="AA163">
            <v>7272.727272727273</v>
          </cell>
          <cell r="AB163">
            <v>1.19</v>
          </cell>
          <cell r="AC163">
            <v>2.5</v>
          </cell>
          <cell r="AD163">
            <v>40</v>
          </cell>
          <cell r="AE163">
            <v>41</v>
          </cell>
          <cell r="AF163">
            <v>7854.545454545455</v>
          </cell>
          <cell r="AG163">
            <v>0</v>
          </cell>
          <cell r="AI163">
            <v>583.84375</v>
          </cell>
          <cell r="AJ163">
            <v>0.61601354062499991</v>
          </cell>
          <cell r="AK163">
            <v>4.8385063554545447</v>
          </cell>
          <cell r="AL163">
            <v>135.91364352471817</v>
          </cell>
          <cell r="AM163">
            <v>4.8385063554545447</v>
          </cell>
          <cell r="AN163">
            <v>135.91364352471817</v>
          </cell>
          <cell r="AO163">
            <v>56.18</v>
          </cell>
          <cell r="AP163">
            <v>2</v>
          </cell>
          <cell r="AQ163">
            <v>252.81</v>
          </cell>
          <cell r="AR163">
            <v>9</v>
          </cell>
          <cell r="AU163" t="str">
            <v>C</v>
          </cell>
        </row>
        <row r="164">
          <cell r="D164">
            <v>802557</v>
          </cell>
          <cell r="E164" t="str">
            <v>อ้อยตอ 2</v>
          </cell>
          <cell r="F164" t="str">
            <v>อ้อยตอ</v>
          </cell>
          <cell r="G164">
            <v>23.18</v>
          </cell>
          <cell r="H164">
            <v>242914</v>
          </cell>
          <cell r="I164" t="str">
            <v>KK-3</v>
          </cell>
          <cell r="J164" t="str">
            <v xml:space="preserve">ทราย </v>
          </cell>
          <cell r="K164">
            <v>1.65</v>
          </cell>
          <cell r="L164">
            <v>6.8666666666666663</v>
          </cell>
          <cell r="M164">
            <v>1.8</v>
          </cell>
          <cell r="N164">
            <v>3</v>
          </cell>
          <cell r="O164">
            <v>44</v>
          </cell>
          <cell r="P164">
            <v>54</v>
          </cell>
          <cell r="Q164">
            <v>9503.0303030303039</v>
          </cell>
          <cell r="R164">
            <v>2</v>
          </cell>
          <cell r="S164">
            <v>2.6</v>
          </cell>
          <cell r="T164">
            <v>46</v>
          </cell>
          <cell r="U164">
            <v>70</v>
          </cell>
          <cell r="V164">
            <v>11248.484848484848</v>
          </cell>
          <cell r="W164">
            <v>2.1</v>
          </cell>
          <cell r="X164">
            <v>3.1</v>
          </cell>
          <cell r="Y164">
            <v>50</v>
          </cell>
          <cell r="Z164">
            <v>69</v>
          </cell>
          <cell r="AA164">
            <v>11539.39393939394</v>
          </cell>
          <cell r="AB164">
            <v>1.9666666666666668</v>
          </cell>
          <cell r="AC164">
            <v>2.9</v>
          </cell>
          <cell r="AD164">
            <v>46.666666666666664</v>
          </cell>
          <cell r="AE164">
            <v>64.333333333333329</v>
          </cell>
          <cell r="AF164">
            <v>10763.636363636364</v>
          </cell>
          <cell r="AG164">
            <v>0</v>
          </cell>
          <cell r="AI164">
            <v>1298.3638333333336</v>
          </cell>
          <cell r="AJ164">
            <v>1.3699036805500002</v>
          </cell>
          <cell r="AK164">
            <v>14.745145070647276</v>
          </cell>
          <cell r="AL164">
            <v>341.79246273760384</v>
          </cell>
          <cell r="AM164">
            <v>14.745145070647276</v>
          </cell>
          <cell r="AN164">
            <v>341.79246273760384</v>
          </cell>
          <cell r="AO164">
            <v>46.36</v>
          </cell>
          <cell r="AP164">
            <v>2</v>
          </cell>
          <cell r="AQ164">
            <v>185.44</v>
          </cell>
          <cell r="AR164">
            <v>8</v>
          </cell>
          <cell r="AU164" t="str">
            <v>C</v>
          </cell>
        </row>
        <row r="165">
          <cell r="D165">
            <v>812551</v>
          </cell>
          <cell r="E165" t="str">
            <v>อ้อยตอ 2</v>
          </cell>
          <cell r="F165" t="str">
            <v>อ้อยตอ</v>
          </cell>
          <cell r="G165">
            <v>15.78</v>
          </cell>
          <cell r="H165">
            <v>242891</v>
          </cell>
          <cell r="I165" t="str">
            <v>UT-15</v>
          </cell>
          <cell r="J165" t="str">
            <v>เหนียว</v>
          </cell>
          <cell r="K165">
            <v>1.65</v>
          </cell>
          <cell r="L165">
            <v>7.6333333333333337</v>
          </cell>
          <cell r="M165">
            <v>2</v>
          </cell>
          <cell r="N165">
            <v>3</v>
          </cell>
          <cell r="O165">
            <v>64</v>
          </cell>
          <cell r="P165">
            <v>68</v>
          </cell>
          <cell r="Q165">
            <v>12800</v>
          </cell>
          <cell r="R165">
            <v>2</v>
          </cell>
          <cell r="S165">
            <v>2.6</v>
          </cell>
          <cell r="T165">
            <v>66</v>
          </cell>
          <cell r="U165">
            <v>60</v>
          </cell>
          <cell r="V165">
            <v>12218.181818181818</v>
          </cell>
          <cell r="W165">
            <v>1.9</v>
          </cell>
          <cell r="X165">
            <v>2.9</v>
          </cell>
          <cell r="Y165">
            <v>64</v>
          </cell>
          <cell r="Z165">
            <v>68</v>
          </cell>
          <cell r="AA165">
            <v>12800</v>
          </cell>
          <cell r="AB165">
            <v>1.9666666666666668</v>
          </cell>
          <cell r="AC165">
            <v>2.8333333333333335</v>
          </cell>
          <cell r="AD165">
            <v>64.666666666666671</v>
          </cell>
          <cell r="AE165">
            <v>65.333333333333329</v>
          </cell>
          <cell r="AF165">
            <v>12606.060606060606</v>
          </cell>
          <cell r="AG165">
            <v>0</v>
          </cell>
          <cell r="AI165">
            <v>1239.3550925925929</v>
          </cell>
          <cell r="AJ165">
            <v>1.3076435581944448</v>
          </cell>
          <cell r="AK165">
            <v>16.484233945723911</v>
          </cell>
          <cell r="AL165">
            <v>260.1212116635233</v>
          </cell>
          <cell r="AM165">
            <v>16.484233945723911</v>
          </cell>
          <cell r="AN165">
            <v>260.1212116635233</v>
          </cell>
          <cell r="AO165">
            <v>63.12</v>
          </cell>
          <cell r="AP165">
            <v>4</v>
          </cell>
          <cell r="AQ165">
            <v>173.57999999999998</v>
          </cell>
          <cell r="AR165">
            <v>11</v>
          </cell>
          <cell r="AU165" t="str">
            <v>B</v>
          </cell>
        </row>
        <row r="166">
          <cell r="D166">
            <v>812552</v>
          </cell>
          <cell r="E166" t="str">
            <v>อ้อยน้ำราด</v>
          </cell>
          <cell r="F166" t="str">
            <v>อ้อยปลูก</v>
          </cell>
          <cell r="G166">
            <v>13.53</v>
          </cell>
          <cell r="H166">
            <v>242933</v>
          </cell>
          <cell r="I166" t="str">
            <v>PK-3</v>
          </cell>
          <cell r="J166" t="str">
            <v>เหนียว</v>
          </cell>
          <cell r="K166">
            <v>1.85</v>
          </cell>
          <cell r="L166">
            <v>6.2333333333333334</v>
          </cell>
          <cell r="M166">
            <v>2.1</v>
          </cell>
          <cell r="N166">
            <v>3.1</v>
          </cell>
          <cell r="O166">
            <v>66</v>
          </cell>
          <cell r="P166">
            <v>57</v>
          </cell>
          <cell r="Q166">
            <v>10637.837837837838</v>
          </cell>
          <cell r="R166">
            <v>2</v>
          </cell>
          <cell r="S166">
            <v>3</v>
          </cell>
          <cell r="T166">
            <v>58</v>
          </cell>
          <cell r="U166">
            <v>72</v>
          </cell>
          <cell r="V166">
            <v>11243.243243243243</v>
          </cell>
          <cell r="W166">
            <v>2.1</v>
          </cell>
          <cell r="X166">
            <v>2.8</v>
          </cell>
          <cell r="Y166">
            <v>52</v>
          </cell>
          <cell r="Z166">
            <v>49</v>
          </cell>
          <cell r="AA166">
            <v>8735.135135135135</v>
          </cell>
          <cell r="AB166">
            <v>2.0666666666666664</v>
          </cell>
          <cell r="AC166">
            <v>2.9666666666666663</v>
          </cell>
          <cell r="AD166">
            <v>58.666666666666664</v>
          </cell>
          <cell r="AE166">
            <v>59.333333333333336</v>
          </cell>
          <cell r="AF166">
            <v>10205.405405405405</v>
          </cell>
          <cell r="AG166">
            <v>0</v>
          </cell>
          <cell r="AI166">
            <v>1427.8335925925919</v>
          </cell>
          <cell r="AJ166">
            <v>1.5283530775111103</v>
          </cell>
          <cell r="AK166">
            <v>15.597462758599871</v>
          </cell>
          <cell r="AL166">
            <v>211.03367112385624</v>
          </cell>
          <cell r="AM166">
            <v>15.597462758599871</v>
          </cell>
          <cell r="AN166">
            <v>211.03367112385624</v>
          </cell>
          <cell r="AO166">
            <v>40.589999999999996</v>
          </cell>
          <cell r="AP166">
            <v>3</v>
          </cell>
          <cell r="AQ166">
            <v>135.29999999999998</v>
          </cell>
          <cell r="AR166">
            <v>10</v>
          </cell>
          <cell r="AU166" t="str">
            <v>C</v>
          </cell>
        </row>
        <row r="167">
          <cell r="D167">
            <v>812554</v>
          </cell>
          <cell r="E167" t="str">
            <v>อ้อยน้ำราด</v>
          </cell>
          <cell r="F167" t="str">
            <v>อ้อยปลูก</v>
          </cell>
          <cell r="G167">
            <v>18.14</v>
          </cell>
          <cell r="H167">
            <v>242951</v>
          </cell>
          <cell r="I167" t="str">
            <v>KK-3</v>
          </cell>
          <cell r="J167" t="str">
            <v>เหนียว</v>
          </cell>
          <cell r="K167">
            <v>1.85</v>
          </cell>
          <cell r="L167">
            <v>5.6333333333333337</v>
          </cell>
          <cell r="M167">
            <v>1.5</v>
          </cell>
          <cell r="N167">
            <v>2.4</v>
          </cell>
          <cell r="O167">
            <v>53</v>
          </cell>
          <cell r="P167">
            <v>39</v>
          </cell>
          <cell r="Q167">
            <v>7956.7567567567567</v>
          </cell>
          <cell r="R167">
            <v>1.7</v>
          </cell>
          <cell r="S167">
            <v>2.6</v>
          </cell>
          <cell r="T167">
            <v>66</v>
          </cell>
          <cell r="U167">
            <v>45</v>
          </cell>
          <cell r="V167">
            <v>9600</v>
          </cell>
          <cell r="W167">
            <v>1.2</v>
          </cell>
          <cell r="X167">
            <v>2.4</v>
          </cell>
          <cell r="Y167">
            <v>81</v>
          </cell>
          <cell r="Z167">
            <v>48</v>
          </cell>
          <cell r="AA167">
            <v>11156.756756756757</v>
          </cell>
          <cell r="AB167">
            <v>1.4666666666666668</v>
          </cell>
          <cell r="AC167">
            <v>2.4666666666666668</v>
          </cell>
          <cell r="AD167">
            <v>66.666666666666671</v>
          </cell>
          <cell r="AE167">
            <v>44</v>
          </cell>
          <cell r="AF167">
            <v>9571.1711711711705</v>
          </cell>
          <cell r="AG167">
            <v>0</v>
          </cell>
          <cell r="AI167">
            <v>700.5223703703706</v>
          </cell>
          <cell r="AJ167">
            <v>0.73912115297777792</v>
          </cell>
          <cell r="AK167">
            <v>7.0742550713837042</v>
          </cell>
          <cell r="AL167">
            <v>128.32698699490041</v>
          </cell>
          <cell r="AM167">
            <v>7.0742550713837042</v>
          </cell>
          <cell r="AN167">
            <v>128.32698699490041</v>
          </cell>
          <cell r="AO167">
            <v>36.28</v>
          </cell>
          <cell r="AP167">
            <v>2</v>
          </cell>
          <cell r="AQ167">
            <v>181.4</v>
          </cell>
          <cell r="AR167">
            <v>10</v>
          </cell>
          <cell r="AU167" t="str">
            <v>C</v>
          </cell>
        </row>
        <row r="168">
          <cell r="D168" t="str">
            <v>812559/1</v>
          </cell>
          <cell r="E168" t="str">
            <v>อ้อยน้ำราด</v>
          </cell>
          <cell r="F168" t="str">
            <v>อ้อยปลูก</v>
          </cell>
          <cell r="G168">
            <v>8.0299999999999994</v>
          </cell>
          <cell r="H168">
            <v>242933</v>
          </cell>
          <cell r="I168" t="str">
            <v>PK-3</v>
          </cell>
          <cell r="J168" t="str">
            <v>เหนียว</v>
          </cell>
          <cell r="K168">
            <v>1.85</v>
          </cell>
          <cell r="L168">
            <v>6.2333333333333334</v>
          </cell>
          <cell r="M168">
            <v>1.48</v>
          </cell>
          <cell r="N168">
            <v>2.9</v>
          </cell>
          <cell r="O168">
            <v>42</v>
          </cell>
          <cell r="P168">
            <v>35</v>
          </cell>
          <cell r="Q168">
            <v>6659.4594594594591</v>
          </cell>
          <cell r="R168">
            <v>1.6</v>
          </cell>
          <cell r="S168">
            <v>3</v>
          </cell>
          <cell r="T168">
            <v>58</v>
          </cell>
          <cell r="U168">
            <v>41</v>
          </cell>
          <cell r="V168">
            <v>8562.1621621621616</v>
          </cell>
          <cell r="W168">
            <v>1.7</v>
          </cell>
          <cell r="X168">
            <v>3</v>
          </cell>
          <cell r="Y168">
            <v>54</v>
          </cell>
          <cell r="Z168">
            <v>53</v>
          </cell>
          <cell r="AA168">
            <v>9254.0540540540533</v>
          </cell>
          <cell r="AB168">
            <v>1.5933333333333335</v>
          </cell>
          <cell r="AC168">
            <v>2.9666666666666668</v>
          </cell>
          <cell r="AD168">
            <v>51.333333333333336</v>
          </cell>
          <cell r="AE168">
            <v>43</v>
          </cell>
          <cell r="AF168">
            <v>8158.5585585585577</v>
          </cell>
          <cell r="AG168">
            <v>0</v>
          </cell>
          <cell r="AI168">
            <v>1100.813640740741</v>
          </cell>
          <cell r="AJ168">
            <v>1.2137571202807409</v>
          </cell>
          <cell r="AK168">
            <v>9.9025085416778271</v>
          </cell>
          <cell r="AL168">
            <v>79.517143589672941</v>
          </cell>
          <cell r="AM168">
            <v>9.9025085416778271</v>
          </cell>
          <cell r="AN168">
            <v>79.517143589672941</v>
          </cell>
          <cell r="AO168">
            <v>16.059999999999999</v>
          </cell>
          <cell r="AP168">
            <v>2</v>
          </cell>
          <cell r="AQ168">
            <v>80.3</v>
          </cell>
          <cell r="AR168">
            <v>10</v>
          </cell>
          <cell r="AU168" t="str">
            <v>C</v>
          </cell>
        </row>
        <row r="169">
          <cell r="D169">
            <v>804601</v>
          </cell>
          <cell r="E169" t="str">
            <v>อ้อยตอ 1</v>
          </cell>
          <cell r="F169" t="str">
            <v>อ้อยตอ</v>
          </cell>
          <cell r="G169">
            <v>18.02</v>
          </cell>
          <cell r="H169">
            <v>242881</v>
          </cell>
          <cell r="I169" t="str">
            <v>KK-3</v>
          </cell>
          <cell r="J169" t="str">
            <v>เหนียว</v>
          </cell>
          <cell r="K169">
            <v>1.85</v>
          </cell>
          <cell r="L169">
            <v>7.9666666666666668</v>
          </cell>
          <cell r="M169">
            <v>1.9</v>
          </cell>
          <cell r="N169">
            <v>2.6</v>
          </cell>
          <cell r="O169">
            <v>83</v>
          </cell>
          <cell r="P169">
            <v>59</v>
          </cell>
          <cell r="Q169">
            <v>12281.081081081082</v>
          </cell>
          <cell r="R169">
            <v>1.9</v>
          </cell>
          <cell r="S169">
            <v>2.6</v>
          </cell>
          <cell r="T169">
            <v>81</v>
          </cell>
          <cell r="U169">
            <v>80</v>
          </cell>
          <cell r="V169">
            <v>13924.324324324325</v>
          </cell>
          <cell r="W169">
            <v>1.8</v>
          </cell>
          <cell r="X169">
            <v>2.6</v>
          </cell>
          <cell r="Y169">
            <v>80</v>
          </cell>
          <cell r="Z169">
            <v>85</v>
          </cell>
          <cell r="AA169">
            <v>14270.27027027027</v>
          </cell>
          <cell r="AB169">
            <v>1.8666666666666665</v>
          </cell>
          <cell r="AC169">
            <v>2.6</v>
          </cell>
          <cell r="AD169">
            <v>81.333333333333329</v>
          </cell>
          <cell r="AE169">
            <v>74.666666666666671</v>
          </cell>
          <cell r="AF169">
            <v>13491.891891891893</v>
          </cell>
          <cell r="AG169">
            <v>0</v>
          </cell>
          <cell r="AI169">
            <v>990.56533333333334</v>
          </cell>
          <cell r="AJ169">
            <v>1.0451454832</v>
          </cell>
          <cell r="AK169">
            <v>14.100989870633516</v>
          </cell>
          <cell r="AL169">
            <v>254.09983746881593</v>
          </cell>
          <cell r="AM169">
            <v>14.100989870633516</v>
          </cell>
          <cell r="AN169">
            <v>254.09983746881593</v>
          </cell>
          <cell r="AQ169">
            <v>198.22</v>
          </cell>
          <cell r="AR169">
            <v>11</v>
          </cell>
          <cell r="AU169" t="str">
            <v>B</v>
          </cell>
        </row>
        <row r="170">
          <cell r="D170">
            <v>804602</v>
          </cell>
          <cell r="E170" t="str">
            <v>อ้อยตอ 1</v>
          </cell>
          <cell r="F170" t="str">
            <v>อ้อยตอ</v>
          </cell>
          <cell r="G170">
            <v>20</v>
          </cell>
          <cell r="H170">
            <v>242879</v>
          </cell>
          <cell r="I170" t="str">
            <v>KK-3</v>
          </cell>
          <cell r="J170" t="str">
            <v>เหนียว</v>
          </cell>
          <cell r="K170">
            <v>1.85</v>
          </cell>
          <cell r="L170">
            <v>8.0333333333333332</v>
          </cell>
          <cell r="M170">
            <v>1.7</v>
          </cell>
          <cell r="N170">
            <v>2.8</v>
          </cell>
          <cell r="O170">
            <v>89</v>
          </cell>
          <cell r="P170">
            <v>85</v>
          </cell>
          <cell r="Q170">
            <v>15048.648648648648</v>
          </cell>
          <cell r="R170">
            <v>1.8</v>
          </cell>
          <cell r="S170">
            <v>2.7</v>
          </cell>
          <cell r="T170">
            <v>80</v>
          </cell>
          <cell r="U170">
            <v>85</v>
          </cell>
          <cell r="V170">
            <v>14270.27027027027</v>
          </cell>
          <cell r="W170">
            <v>1.7</v>
          </cell>
          <cell r="X170">
            <v>2.7</v>
          </cell>
          <cell r="Y170">
            <v>80</v>
          </cell>
          <cell r="Z170">
            <v>80</v>
          </cell>
          <cell r="AA170">
            <v>13837.837837837838</v>
          </cell>
          <cell r="AB170">
            <v>1.7333333333333334</v>
          </cell>
          <cell r="AC170">
            <v>2.7333333333333329</v>
          </cell>
          <cell r="AD170">
            <v>83</v>
          </cell>
          <cell r="AE170">
            <v>83.333333333333329</v>
          </cell>
          <cell r="AF170">
            <v>14385.585585585586</v>
          </cell>
          <cell r="AG170">
            <v>0</v>
          </cell>
          <cell r="AI170">
            <v>1016.5691851851851</v>
          </cell>
          <cell r="AJ170">
            <v>1.0725821472888888</v>
          </cell>
          <cell r="AK170">
            <v>15.429722277395474</v>
          </cell>
          <cell r="AL170">
            <v>308.59444554790946</v>
          </cell>
          <cell r="AM170">
            <v>15.429722277395474</v>
          </cell>
          <cell r="AN170">
            <v>308.59444554790946</v>
          </cell>
          <cell r="AQ170">
            <v>220</v>
          </cell>
          <cell r="AR170">
            <v>11</v>
          </cell>
          <cell r="AU170" t="str">
            <v>B</v>
          </cell>
        </row>
        <row r="171">
          <cell r="D171">
            <v>804607</v>
          </cell>
          <cell r="E171" t="str">
            <v>อ้อยน้ำราด</v>
          </cell>
          <cell r="F171" t="str">
            <v>อ้อยปลูก</v>
          </cell>
          <cell r="G171">
            <v>14.43</v>
          </cell>
          <cell r="H171">
            <v>242936</v>
          </cell>
          <cell r="I171" t="str">
            <v>KK-3</v>
          </cell>
          <cell r="J171" t="str">
            <v>เหนียว</v>
          </cell>
          <cell r="K171">
            <v>1.85</v>
          </cell>
          <cell r="L171">
            <v>6.1333333333333337</v>
          </cell>
          <cell r="M171">
            <v>1.1000000000000001</v>
          </cell>
          <cell r="N171">
            <v>3</v>
          </cell>
          <cell r="O171">
            <v>76</v>
          </cell>
          <cell r="P171">
            <v>68</v>
          </cell>
          <cell r="Q171">
            <v>12454.054054054053</v>
          </cell>
          <cell r="R171">
            <v>1.1000000000000001</v>
          </cell>
          <cell r="S171">
            <v>2.9</v>
          </cell>
          <cell r="T171">
            <v>70</v>
          </cell>
          <cell r="U171">
            <v>72</v>
          </cell>
          <cell r="V171">
            <v>12281.081081081082</v>
          </cell>
          <cell r="W171">
            <v>1.25</v>
          </cell>
          <cell r="X171">
            <v>2.8</v>
          </cell>
          <cell r="Y171">
            <v>70</v>
          </cell>
          <cell r="Z171">
            <v>70</v>
          </cell>
          <cell r="AA171">
            <v>12108.108108108108</v>
          </cell>
          <cell r="AB171">
            <v>1.1500000000000001</v>
          </cell>
          <cell r="AC171">
            <v>2.9</v>
          </cell>
          <cell r="AD171">
            <v>72</v>
          </cell>
          <cell r="AE171">
            <v>70</v>
          </cell>
          <cell r="AF171">
            <v>12281.08108108108</v>
          </cell>
          <cell r="AG171">
            <v>0</v>
          </cell>
          <cell r="AI171">
            <v>759.21275000000014</v>
          </cell>
          <cell r="AJ171">
            <v>0.83710797815000015</v>
          </cell>
          <cell r="AK171">
            <v>10.280590953280001</v>
          </cell>
          <cell r="AL171">
            <v>148.34892745583042</v>
          </cell>
          <cell r="AM171">
            <v>10.280590953280001</v>
          </cell>
          <cell r="AN171">
            <v>148.34892745583042</v>
          </cell>
          <cell r="AQ171">
            <v>216.45</v>
          </cell>
          <cell r="AR171">
            <v>15</v>
          </cell>
          <cell r="AU171" t="str">
            <v>B</v>
          </cell>
        </row>
        <row r="172">
          <cell r="D172">
            <v>804608</v>
          </cell>
          <cell r="E172" t="str">
            <v>อ้อยตอ 2</v>
          </cell>
          <cell r="F172" t="str">
            <v>อ้อยตอ</v>
          </cell>
          <cell r="G172">
            <v>9.44</v>
          </cell>
          <cell r="H172">
            <v>242884</v>
          </cell>
          <cell r="I172" t="str">
            <v>KK-3</v>
          </cell>
          <cell r="J172" t="str">
            <v>เหนียว</v>
          </cell>
          <cell r="K172">
            <v>1.65</v>
          </cell>
          <cell r="L172">
            <v>7.8666666666666663</v>
          </cell>
          <cell r="M172">
            <v>1.2</v>
          </cell>
          <cell r="N172">
            <v>2.6</v>
          </cell>
          <cell r="O172">
            <v>70</v>
          </cell>
          <cell r="P172">
            <v>48</v>
          </cell>
          <cell r="Q172">
            <v>11442.424242424242</v>
          </cell>
          <cell r="R172">
            <v>1.1000000000000001</v>
          </cell>
          <cell r="S172">
            <v>2.5</v>
          </cell>
          <cell r="T172">
            <v>51</v>
          </cell>
          <cell r="U172">
            <v>48</v>
          </cell>
          <cell r="V172">
            <v>9600</v>
          </cell>
          <cell r="W172">
            <v>1.2</v>
          </cell>
          <cell r="X172">
            <v>2.6</v>
          </cell>
          <cell r="Y172">
            <v>50</v>
          </cell>
          <cell r="Z172">
            <v>50</v>
          </cell>
          <cell r="AA172">
            <v>9696.9696969696961</v>
          </cell>
          <cell r="AB172">
            <v>1.1666666666666667</v>
          </cell>
          <cell r="AC172">
            <v>2.5666666666666664</v>
          </cell>
          <cell r="AD172">
            <v>57</v>
          </cell>
          <cell r="AE172">
            <v>48.666666666666664</v>
          </cell>
          <cell r="AF172">
            <v>10246.464646464645</v>
          </cell>
          <cell r="AG172">
            <v>0</v>
          </cell>
          <cell r="AI172">
            <v>603.33064814814804</v>
          </cell>
          <cell r="AJ172">
            <v>0.66523237264814805</v>
          </cell>
          <cell r="AK172">
            <v>6.8162799880230436</v>
          </cell>
          <cell r="AL172">
            <v>64.345683086937527</v>
          </cell>
          <cell r="AM172">
            <v>6.8162799880230436</v>
          </cell>
          <cell r="AN172">
            <v>64.345683086937527</v>
          </cell>
          <cell r="AQ172">
            <v>94.399999999999991</v>
          </cell>
          <cell r="AR172">
            <v>10</v>
          </cell>
          <cell r="AU172" t="str">
            <v>B</v>
          </cell>
        </row>
        <row r="173">
          <cell r="D173">
            <v>804609</v>
          </cell>
          <cell r="E173" t="str">
            <v>อ้อยตอ 2</v>
          </cell>
          <cell r="F173" t="str">
            <v>อ้อยตอ</v>
          </cell>
          <cell r="G173">
            <v>20.14</v>
          </cell>
          <cell r="H173">
            <v>242887</v>
          </cell>
          <cell r="I173" t="str">
            <v>KK-3</v>
          </cell>
          <cell r="J173" t="str">
            <v>เหนียว</v>
          </cell>
          <cell r="K173">
            <v>1.65</v>
          </cell>
          <cell r="L173">
            <v>7.7666666666666666</v>
          </cell>
          <cell r="M173">
            <v>1.5</v>
          </cell>
          <cell r="N173">
            <v>2.5</v>
          </cell>
          <cell r="O173">
            <v>60</v>
          </cell>
          <cell r="P173">
            <v>56</v>
          </cell>
          <cell r="Q173">
            <v>11248.484848484848</v>
          </cell>
          <cell r="R173">
            <v>1.5</v>
          </cell>
          <cell r="S173">
            <v>1.5</v>
          </cell>
          <cell r="T173">
            <v>67</v>
          </cell>
          <cell r="U173">
            <v>47</v>
          </cell>
          <cell r="V173">
            <v>11054.545454545454</v>
          </cell>
          <cell r="W173">
            <v>1.6</v>
          </cell>
          <cell r="X173">
            <v>2.8</v>
          </cell>
          <cell r="Y173">
            <v>57</v>
          </cell>
          <cell r="Z173">
            <v>55</v>
          </cell>
          <cell r="AA173">
            <v>10860.60606060606</v>
          </cell>
          <cell r="AB173">
            <v>1.5333333333333332</v>
          </cell>
          <cell r="AC173">
            <v>2.2666666666666666</v>
          </cell>
          <cell r="AD173">
            <v>61.333333333333336</v>
          </cell>
          <cell r="AE173">
            <v>52.666666666666664</v>
          </cell>
          <cell r="AF173">
            <v>11054.545454545456</v>
          </cell>
          <cell r="AG173">
            <v>0</v>
          </cell>
          <cell r="AI173">
            <v>618.41718518518508</v>
          </cell>
          <cell r="AJ173">
            <v>0.66195375502222209</v>
          </cell>
          <cell r="AK173">
            <v>7.3175978737002012</v>
          </cell>
          <cell r="AL173">
            <v>147.37642117632205</v>
          </cell>
          <cell r="AM173">
            <v>7.3175978737002012</v>
          </cell>
          <cell r="AN173">
            <v>147.37642117632205</v>
          </cell>
          <cell r="AQ173">
            <v>221.54000000000002</v>
          </cell>
          <cell r="AR173">
            <v>11</v>
          </cell>
          <cell r="AU173" t="str">
            <v>B</v>
          </cell>
        </row>
        <row r="174">
          <cell r="D174">
            <v>804610</v>
          </cell>
          <cell r="E174" t="str">
            <v>อ้อยน้ำราด</v>
          </cell>
          <cell r="F174" t="str">
            <v>อ้อยปลูก</v>
          </cell>
          <cell r="G174">
            <v>17.95</v>
          </cell>
          <cell r="H174">
            <v>242913</v>
          </cell>
          <cell r="I174" t="str">
            <v>PK-2</v>
          </cell>
          <cell r="J174" t="str">
            <v>เหนียว</v>
          </cell>
          <cell r="K174">
            <v>1.85</v>
          </cell>
          <cell r="L174">
            <v>6.9</v>
          </cell>
          <cell r="M174">
            <v>1.6</v>
          </cell>
          <cell r="N174">
            <v>2.5</v>
          </cell>
          <cell r="O174">
            <v>50</v>
          </cell>
          <cell r="P174">
            <v>51</v>
          </cell>
          <cell r="Q174">
            <v>8735.135135135135</v>
          </cell>
          <cell r="R174">
            <v>1.7</v>
          </cell>
          <cell r="S174">
            <v>2.6</v>
          </cell>
          <cell r="T174">
            <v>55</v>
          </cell>
          <cell r="U174">
            <v>56</v>
          </cell>
          <cell r="V174">
            <v>9600</v>
          </cell>
          <cell r="W174">
            <v>1.7</v>
          </cell>
          <cell r="X174">
            <v>2.8</v>
          </cell>
          <cell r="Y174">
            <v>77</v>
          </cell>
          <cell r="Z174">
            <v>74</v>
          </cell>
          <cell r="AA174">
            <v>13059.45945945946</v>
          </cell>
          <cell r="AB174">
            <v>1.6666666666666667</v>
          </cell>
          <cell r="AC174">
            <v>2.6333333333333333</v>
          </cell>
          <cell r="AD174">
            <v>60.666666666666664</v>
          </cell>
          <cell r="AE174">
            <v>60.333333333333336</v>
          </cell>
          <cell r="AF174">
            <v>10464.864864864865</v>
          </cell>
          <cell r="AG174">
            <v>0</v>
          </cell>
          <cell r="AI174">
            <v>907.25648148148161</v>
          </cell>
          <cell r="AJ174">
            <v>0.97112733777777793</v>
          </cell>
          <cell r="AK174">
            <v>10.162716356420422</v>
          </cell>
          <cell r="AL174">
            <v>182.42075859774656</v>
          </cell>
          <cell r="AM174">
            <v>10.162716356420422</v>
          </cell>
          <cell r="AN174">
            <v>182.42075859774656</v>
          </cell>
          <cell r="AQ174">
            <v>269.25</v>
          </cell>
          <cell r="AR174">
            <v>15</v>
          </cell>
          <cell r="AU174" t="str">
            <v>B</v>
          </cell>
        </row>
        <row r="175">
          <cell r="D175">
            <v>804611</v>
          </cell>
          <cell r="E175" t="str">
            <v>อ้อยน้ำราด</v>
          </cell>
          <cell r="F175" t="str">
            <v>อ้อยปลูก</v>
          </cell>
          <cell r="G175">
            <v>6.29</v>
          </cell>
          <cell r="H175">
            <v>242944</v>
          </cell>
          <cell r="I175" t="str">
            <v>KK-3</v>
          </cell>
          <cell r="J175" t="str">
            <v>เหนียว</v>
          </cell>
          <cell r="K175">
            <v>1.85</v>
          </cell>
          <cell r="L175">
            <v>5.8666666666666663</v>
          </cell>
          <cell r="M175">
            <v>1.3</v>
          </cell>
          <cell r="N175">
            <v>2.5</v>
          </cell>
          <cell r="O175">
            <v>55</v>
          </cell>
          <cell r="P175">
            <v>58</v>
          </cell>
          <cell r="Q175">
            <v>9772.9729729729734</v>
          </cell>
          <cell r="R175">
            <v>1.5</v>
          </cell>
          <cell r="S175">
            <v>2.6</v>
          </cell>
          <cell r="T175">
            <v>69</v>
          </cell>
          <cell r="U175">
            <v>70</v>
          </cell>
          <cell r="V175">
            <v>12021.621621621622</v>
          </cell>
          <cell r="W175">
            <v>1.7</v>
          </cell>
          <cell r="X175">
            <v>2.7</v>
          </cell>
          <cell r="Y175">
            <v>77</v>
          </cell>
          <cell r="Z175">
            <v>72</v>
          </cell>
          <cell r="AA175">
            <v>12886.486486486487</v>
          </cell>
          <cell r="AB175">
            <v>1.5</v>
          </cell>
          <cell r="AC175">
            <v>2.6</v>
          </cell>
          <cell r="AD175">
            <v>67</v>
          </cell>
          <cell r="AE175">
            <v>66.666666666666671</v>
          </cell>
          <cell r="AF175">
            <v>11560.360360360361</v>
          </cell>
          <cell r="AG175">
            <v>0</v>
          </cell>
          <cell r="AI175">
            <v>795.99</v>
          </cell>
          <cell r="AJ175">
            <v>0.8398490489999999</v>
          </cell>
          <cell r="AK175">
            <v>9.7089576547459462</v>
          </cell>
          <cell r="AL175">
            <v>61.069343648352003</v>
          </cell>
          <cell r="AM175">
            <v>9.7089576547459462</v>
          </cell>
          <cell r="AN175">
            <v>61.069343648352003</v>
          </cell>
          <cell r="AQ175">
            <v>88.06</v>
          </cell>
          <cell r="AR175">
            <v>14</v>
          </cell>
          <cell r="AU175" t="str">
            <v>B</v>
          </cell>
        </row>
        <row r="176">
          <cell r="D176">
            <v>804612</v>
          </cell>
          <cell r="E176" t="str">
            <v>อ้อยตอ 2</v>
          </cell>
          <cell r="F176" t="str">
            <v>อ้อยตอ</v>
          </cell>
          <cell r="G176">
            <v>13.24</v>
          </cell>
          <cell r="H176">
            <v>242886</v>
          </cell>
          <cell r="I176" t="str">
            <v>KK-3</v>
          </cell>
          <cell r="J176" t="str">
            <v>เหนียว</v>
          </cell>
          <cell r="K176">
            <v>1.65</v>
          </cell>
          <cell r="L176">
            <v>7.8</v>
          </cell>
          <cell r="M176">
            <v>1.6</v>
          </cell>
          <cell r="N176">
            <v>2.4</v>
          </cell>
          <cell r="O176">
            <v>67</v>
          </cell>
          <cell r="P176">
            <v>56</v>
          </cell>
          <cell r="Q176">
            <v>11927.272727272728</v>
          </cell>
          <cell r="R176">
            <v>1.4</v>
          </cell>
          <cell r="S176">
            <v>2.6</v>
          </cell>
          <cell r="T176">
            <v>65</v>
          </cell>
          <cell r="U176">
            <v>59</v>
          </cell>
          <cell r="V176">
            <v>12024.242424242424</v>
          </cell>
          <cell r="W176">
            <v>1.4</v>
          </cell>
          <cell r="X176">
            <v>2.6</v>
          </cell>
          <cell r="Y176">
            <v>60</v>
          </cell>
          <cell r="Z176">
            <v>59</v>
          </cell>
          <cell r="AA176">
            <v>11539.39393939394</v>
          </cell>
          <cell r="AB176">
            <v>1.4666666666666668</v>
          </cell>
          <cell r="AC176">
            <v>2.5333333333333332</v>
          </cell>
          <cell r="AD176">
            <v>64</v>
          </cell>
          <cell r="AE176">
            <v>58</v>
          </cell>
          <cell r="AF176">
            <v>11830.30303030303</v>
          </cell>
          <cell r="AG176">
            <v>0</v>
          </cell>
          <cell r="AI176">
            <v>738.90014814814822</v>
          </cell>
          <cell r="AJ176">
            <v>0.79091871857777785</v>
          </cell>
          <cell r="AK176">
            <v>9.3568081131140755</v>
          </cell>
          <cell r="AL176">
            <v>123.88413941763037</v>
          </cell>
          <cell r="AM176">
            <v>9.3568081131140755</v>
          </cell>
          <cell r="AN176">
            <v>123.88413941763037</v>
          </cell>
          <cell r="AQ176">
            <v>132.4</v>
          </cell>
          <cell r="AR176">
            <v>10</v>
          </cell>
          <cell r="AU176" t="str">
            <v>B</v>
          </cell>
        </row>
        <row r="177">
          <cell r="D177">
            <v>804613</v>
          </cell>
          <cell r="E177" t="str">
            <v>อ้อยตอ 2</v>
          </cell>
          <cell r="F177" t="str">
            <v>อ้อยตอ</v>
          </cell>
          <cell r="G177">
            <v>6.26</v>
          </cell>
          <cell r="H177">
            <v>242885</v>
          </cell>
          <cell r="I177" t="str">
            <v>SB-50</v>
          </cell>
          <cell r="J177" t="str">
            <v>เหนียว</v>
          </cell>
          <cell r="K177">
            <v>1.65</v>
          </cell>
          <cell r="L177">
            <v>7.833333333333333</v>
          </cell>
          <cell r="M177">
            <v>1.26</v>
          </cell>
          <cell r="N177">
            <v>2.8</v>
          </cell>
          <cell r="O177">
            <v>58</v>
          </cell>
          <cell r="P177">
            <v>50</v>
          </cell>
          <cell r="Q177">
            <v>10472.727272727272</v>
          </cell>
          <cell r="R177">
            <v>1.3</v>
          </cell>
          <cell r="S177">
            <v>2.6</v>
          </cell>
          <cell r="T177">
            <v>57</v>
          </cell>
          <cell r="U177">
            <v>55</v>
          </cell>
          <cell r="V177">
            <v>10860.60606060606</v>
          </cell>
          <cell r="W177">
            <v>1.3</v>
          </cell>
          <cell r="X177">
            <v>2.5</v>
          </cell>
          <cell r="Y177">
            <v>58</v>
          </cell>
          <cell r="Z177">
            <v>57</v>
          </cell>
          <cell r="AA177">
            <v>11151.515151515152</v>
          </cell>
          <cell r="AB177">
            <v>1.2866666666666668</v>
          </cell>
          <cell r="AC177">
            <v>2.6333333333333333</v>
          </cell>
          <cell r="AD177">
            <v>57.666666666666664</v>
          </cell>
          <cell r="AE177">
            <v>54</v>
          </cell>
          <cell r="AF177">
            <v>10828.282828282829</v>
          </cell>
          <cell r="AG177">
            <v>0</v>
          </cell>
          <cell r="AI177">
            <v>700.40200370370383</v>
          </cell>
          <cell r="AJ177">
            <v>0.77226324928370393</v>
          </cell>
          <cell r="AK177">
            <v>8.3622848811326325</v>
          </cell>
          <cell r="AL177">
            <v>52.347903355890274</v>
          </cell>
          <cell r="AM177">
            <v>8.3622848811326325</v>
          </cell>
          <cell r="AN177">
            <v>52.347903355890274</v>
          </cell>
          <cell r="AQ177">
            <v>68.86</v>
          </cell>
          <cell r="AR177">
            <v>11</v>
          </cell>
          <cell r="AU177" t="str">
            <v>B</v>
          </cell>
        </row>
        <row r="178">
          <cell r="D178">
            <v>804615</v>
          </cell>
          <cell r="E178" t="str">
            <v>อ้อยตอ 2</v>
          </cell>
          <cell r="F178" t="str">
            <v>อ้อยตอ</v>
          </cell>
          <cell r="G178">
            <v>4.1500000000000004</v>
          </cell>
          <cell r="H178">
            <v>242887</v>
          </cell>
          <cell r="I178" t="str">
            <v>KK-3</v>
          </cell>
          <cell r="J178" t="str">
            <v>เหนียว</v>
          </cell>
          <cell r="K178">
            <v>1.65</v>
          </cell>
          <cell r="L178">
            <v>7.7666666666666666</v>
          </cell>
          <cell r="M178">
            <v>1.1499999999999999</v>
          </cell>
          <cell r="N178">
            <v>2.6</v>
          </cell>
          <cell r="O178">
            <v>62</v>
          </cell>
          <cell r="P178">
            <v>60</v>
          </cell>
          <cell r="Q178">
            <v>11830.30303030303</v>
          </cell>
          <cell r="R178">
            <v>1</v>
          </cell>
          <cell r="S178">
            <v>2.7</v>
          </cell>
          <cell r="T178">
            <v>60</v>
          </cell>
          <cell r="U178">
            <v>55</v>
          </cell>
          <cell r="V178">
            <v>11151.515151515152</v>
          </cell>
          <cell r="W178">
            <v>1.2</v>
          </cell>
          <cell r="X178">
            <v>2.7</v>
          </cell>
          <cell r="Y178">
            <v>60</v>
          </cell>
          <cell r="Z178">
            <v>59</v>
          </cell>
          <cell r="AA178">
            <v>11539.39393939394</v>
          </cell>
          <cell r="AB178">
            <v>1.1166666666666665</v>
          </cell>
          <cell r="AC178">
            <v>2.6666666666666665</v>
          </cell>
          <cell r="AD178">
            <v>60.666666666666664</v>
          </cell>
          <cell r="AE178">
            <v>58</v>
          </cell>
          <cell r="AF178">
            <v>11507.070707070709</v>
          </cell>
          <cell r="AG178">
            <v>0</v>
          </cell>
          <cell r="AI178">
            <v>623.34814814814797</v>
          </cell>
          <cell r="AJ178">
            <v>0.65769463111111093</v>
          </cell>
          <cell r="AK178">
            <v>7.5681386238563402</v>
          </cell>
          <cell r="AL178">
            <v>31.407775289003816</v>
          </cell>
          <cell r="AM178">
            <v>7.5681386238563402</v>
          </cell>
          <cell r="AN178">
            <v>31.407775289003816</v>
          </cell>
          <cell r="AQ178">
            <v>41.5</v>
          </cell>
          <cell r="AR178">
            <v>10</v>
          </cell>
          <cell r="AU178" t="str">
            <v>B</v>
          </cell>
        </row>
        <row r="179">
          <cell r="D179">
            <v>804618</v>
          </cell>
          <cell r="E179" t="str">
            <v>อ้อยตอ 1</v>
          </cell>
          <cell r="F179" t="str">
            <v>อ้อยตอ</v>
          </cell>
          <cell r="G179">
            <v>36.020000000000003</v>
          </cell>
          <cell r="H179">
            <v>242885</v>
          </cell>
          <cell r="I179" t="str">
            <v>KK-3</v>
          </cell>
          <cell r="J179" t="str">
            <v>เหนียว</v>
          </cell>
          <cell r="K179">
            <v>1.65</v>
          </cell>
          <cell r="L179">
            <v>7.833333333333333</v>
          </cell>
          <cell r="M179">
            <v>1.2</v>
          </cell>
          <cell r="N179">
            <v>2.6</v>
          </cell>
          <cell r="O179">
            <v>85</v>
          </cell>
          <cell r="P179">
            <v>50</v>
          </cell>
          <cell r="Q179">
            <v>13090.90909090909</v>
          </cell>
          <cell r="R179">
            <v>1.25</v>
          </cell>
          <cell r="S179">
            <v>2.6</v>
          </cell>
          <cell r="T179">
            <v>81</v>
          </cell>
          <cell r="U179">
            <v>79</v>
          </cell>
          <cell r="V179">
            <v>15515.151515151516</v>
          </cell>
          <cell r="W179">
            <v>1.3</v>
          </cell>
          <cell r="X179">
            <v>2.6</v>
          </cell>
          <cell r="Y179">
            <v>75</v>
          </cell>
          <cell r="Z179">
            <v>76</v>
          </cell>
          <cell r="AA179">
            <v>14642.424242424242</v>
          </cell>
          <cell r="AB179">
            <v>1.25</v>
          </cell>
          <cell r="AC179">
            <v>2.6</v>
          </cell>
          <cell r="AD179">
            <v>80.333333333333329</v>
          </cell>
          <cell r="AE179">
            <v>68.333333333333329</v>
          </cell>
          <cell r="AF179">
            <v>14416.161616161617</v>
          </cell>
          <cell r="AG179">
            <v>0</v>
          </cell>
          <cell r="AI179">
            <v>663.32500000000005</v>
          </cell>
          <cell r="AJ179">
            <v>0.71002308000000003</v>
          </cell>
          <cell r="AK179">
            <v>10.235807472484849</v>
          </cell>
          <cell r="AL179">
            <v>368.69378515890429</v>
          </cell>
          <cell r="AM179">
            <v>10.235807472484849</v>
          </cell>
          <cell r="AN179">
            <v>368.69378515890429</v>
          </cell>
          <cell r="AQ179">
            <v>324.18</v>
          </cell>
          <cell r="AR179">
            <v>9</v>
          </cell>
          <cell r="AU179" t="str">
            <v>C</v>
          </cell>
        </row>
        <row r="180">
          <cell r="D180">
            <v>804621</v>
          </cell>
          <cell r="E180" t="str">
            <v>อ้อยน้ำราด</v>
          </cell>
          <cell r="F180" t="str">
            <v>อ้อยปลูก</v>
          </cell>
          <cell r="G180">
            <v>5.12</v>
          </cell>
          <cell r="H180">
            <v>242944</v>
          </cell>
          <cell r="I180" t="str">
            <v>KK-3</v>
          </cell>
          <cell r="J180" t="str">
            <v>เหนียว</v>
          </cell>
          <cell r="K180">
            <v>1.85</v>
          </cell>
          <cell r="L180">
            <v>5.8666666666666663</v>
          </cell>
          <cell r="M180">
            <v>1.1000000000000001</v>
          </cell>
          <cell r="N180">
            <v>2.4</v>
          </cell>
          <cell r="O180">
            <v>44</v>
          </cell>
          <cell r="P180">
            <v>85</v>
          </cell>
          <cell r="Q180">
            <v>11156.756756756757</v>
          </cell>
          <cell r="R180">
            <v>1</v>
          </cell>
          <cell r="S180">
            <v>3</v>
          </cell>
          <cell r="T180">
            <v>50</v>
          </cell>
          <cell r="U180">
            <v>48</v>
          </cell>
          <cell r="V180">
            <v>8475.6756756756749</v>
          </cell>
          <cell r="W180">
            <v>1.2</v>
          </cell>
          <cell r="X180">
            <v>3</v>
          </cell>
          <cell r="Y180">
            <v>45</v>
          </cell>
          <cell r="Z180">
            <v>42</v>
          </cell>
          <cell r="AA180">
            <v>7524.3243243243242</v>
          </cell>
          <cell r="AB180">
            <v>1.0999999999999999</v>
          </cell>
          <cell r="AC180">
            <v>2.8000000000000003</v>
          </cell>
          <cell r="AD180">
            <v>46.333333333333336</v>
          </cell>
          <cell r="AE180">
            <v>58.333333333333336</v>
          </cell>
          <cell r="AF180">
            <v>9052.2522522522522</v>
          </cell>
          <cell r="AG180">
            <v>0</v>
          </cell>
          <cell r="AI180">
            <v>676.98400000000004</v>
          </cell>
          <cell r="AJ180">
            <v>0.71428581840000005</v>
          </cell>
          <cell r="AK180">
            <v>6.4658954083632434</v>
          </cell>
          <cell r="AL180">
            <v>33.105384490819809</v>
          </cell>
          <cell r="AM180">
            <v>6.4658954083632434</v>
          </cell>
          <cell r="AN180">
            <v>33.105384490819809</v>
          </cell>
          <cell r="AQ180">
            <v>61.44</v>
          </cell>
          <cell r="AR180">
            <v>12</v>
          </cell>
          <cell r="AU180" t="str">
            <v>C</v>
          </cell>
        </row>
        <row r="181">
          <cell r="D181">
            <v>804628</v>
          </cell>
          <cell r="E181" t="str">
            <v>อ้อยน้ำราด</v>
          </cell>
          <cell r="F181" t="str">
            <v>อ้อยปลูก</v>
          </cell>
          <cell r="G181">
            <v>17.03</v>
          </cell>
          <cell r="H181">
            <v>242917</v>
          </cell>
          <cell r="I181" t="str">
            <v>PK-3</v>
          </cell>
          <cell r="J181" t="str">
            <v>เหนียว</v>
          </cell>
          <cell r="K181">
            <v>1.85</v>
          </cell>
          <cell r="L181">
            <v>6.7666666666666666</v>
          </cell>
          <cell r="M181">
            <v>1.5</v>
          </cell>
          <cell r="N181">
            <v>3</v>
          </cell>
          <cell r="O181">
            <v>55</v>
          </cell>
          <cell r="P181">
            <v>59</v>
          </cell>
          <cell r="Q181">
            <v>9859.45945945946</v>
          </cell>
          <cell r="R181">
            <v>1.9</v>
          </cell>
          <cell r="S181">
            <v>3</v>
          </cell>
          <cell r="T181">
            <v>63</v>
          </cell>
          <cell r="U181">
            <v>65</v>
          </cell>
          <cell r="V181">
            <v>11070.27027027027</v>
          </cell>
          <cell r="W181">
            <v>1.8</v>
          </cell>
          <cell r="X181">
            <v>2.9</v>
          </cell>
          <cell r="Y181">
            <v>62</v>
          </cell>
          <cell r="Z181">
            <v>62</v>
          </cell>
          <cell r="AA181">
            <v>10724.324324324325</v>
          </cell>
          <cell r="AB181">
            <v>1.7333333333333334</v>
          </cell>
          <cell r="AC181">
            <v>2.9666666666666668</v>
          </cell>
          <cell r="AD181">
            <v>60</v>
          </cell>
          <cell r="AE181">
            <v>62</v>
          </cell>
          <cell r="AF181">
            <v>10551.351351351352</v>
          </cell>
          <cell r="AG181">
            <v>0</v>
          </cell>
          <cell r="AI181">
            <v>1197.5378518518521</v>
          </cell>
          <cell r="AJ181">
            <v>1.2818445166222225</v>
          </cell>
          <cell r="AK181">
            <v>13.525191872684209</v>
          </cell>
          <cell r="AL181">
            <v>230.33401759181208</v>
          </cell>
          <cell r="AM181">
            <v>13.525191872684209</v>
          </cell>
          <cell r="AN181">
            <v>230.33401759181208</v>
          </cell>
          <cell r="AQ181">
            <v>221.39000000000001</v>
          </cell>
          <cell r="AR181">
            <v>13</v>
          </cell>
          <cell r="AU181" t="str">
            <v>B</v>
          </cell>
        </row>
        <row r="182">
          <cell r="D182">
            <v>804630</v>
          </cell>
          <cell r="E182" t="str">
            <v>อ้อยน้ำราด</v>
          </cell>
          <cell r="F182" t="str">
            <v>อ้อยปลูก</v>
          </cell>
          <cell r="G182">
            <v>13.66</v>
          </cell>
          <cell r="H182">
            <v>242961</v>
          </cell>
          <cell r="I182" t="str">
            <v>KK-3</v>
          </cell>
          <cell r="J182" t="str">
            <v>เหนียว</v>
          </cell>
          <cell r="K182">
            <v>1.85</v>
          </cell>
          <cell r="L182">
            <v>5.3</v>
          </cell>
          <cell r="M182">
            <v>0.9</v>
          </cell>
          <cell r="N182">
            <v>3.2</v>
          </cell>
          <cell r="O182">
            <v>50</v>
          </cell>
          <cell r="P182">
            <v>40</v>
          </cell>
          <cell r="Q182">
            <v>7783.7837837837842</v>
          </cell>
          <cell r="R182">
            <v>0.9</v>
          </cell>
          <cell r="S182">
            <v>3.1</v>
          </cell>
          <cell r="T182">
            <v>80</v>
          </cell>
          <cell r="U182">
            <v>40</v>
          </cell>
          <cell r="V182">
            <v>10378.378378378378</v>
          </cell>
          <cell r="W182">
            <v>0.9</v>
          </cell>
          <cell r="X182">
            <v>2.9</v>
          </cell>
          <cell r="Y182">
            <v>50</v>
          </cell>
          <cell r="Z182">
            <v>52</v>
          </cell>
          <cell r="AA182">
            <v>8821.6216216216217</v>
          </cell>
          <cell r="AB182">
            <v>0.9</v>
          </cell>
          <cell r="AC182">
            <v>3.0666666666666669</v>
          </cell>
          <cell r="AD182">
            <v>60</v>
          </cell>
          <cell r="AE182">
            <v>44</v>
          </cell>
          <cell r="AF182">
            <v>8994.594594594595</v>
          </cell>
          <cell r="AG182">
            <v>0</v>
          </cell>
          <cell r="AI182">
            <v>664.42400000000009</v>
          </cell>
          <cell r="AJ182">
            <v>0.70103376240000004</v>
          </cell>
          <cell r="AK182">
            <v>6.305514489911352</v>
          </cell>
          <cell r="AL182">
            <v>86.133327932189076</v>
          </cell>
          <cell r="AM182">
            <v>6.305514489911352</v>
          </cell>
          <cell r="AN182">
            <v>86.133327932189076</v>
          </cell>
          <cell r="AQ182">
            <v>163.92000000000002</v>
          </cell>
          <cell r="AR182">
            <v>12</v>
          </cell>
          <cell r="AU182" t="str">
            <v>C</v>
          </cell>
        </row>
        <row r="183">
          <cell r="D183">
            <v>804631</v>
          </cell>
          <cell r="E183" t="str">
            <v>อ้อยน้ำราด</v>
          </cell>
          <cell r="F183" t="str">
            <v>อ้อยปลูก</v>
          </cell>
          <cell r="G183">
            <v>13.84</v>
          </cell>
          <cell r="H183">
            <v>242962</v>
          </cell>
          <cell r="I183" t="str">
            <v>KK-3</v>
          </cell>
          <cell r="J183" t="str">
            <v>เหนียว</v>
          </cell>
          <cell r="K183">
            <v>1.85</v>
          </cell>
          <cell r="L183">
            <v>5.2666666666666666</v>
          </cell>
          <cell r="M183">
            <v>1</v>
          </cell>
          <cell r="N183">
            <v>3.1</v>
          </cell>
          <cell r="O183">
            <v>83</v>
          </cell>
          <cell r="P183">
            <v>80</v>
          </cell>
          <cell r="Q183">
            <v>14097.297297297297</v>
          </cell>
          <cell r="R183">
            <v>0.9</v>
          </cell>
          <cell r="S183">
            <v>3</v>
          </cell>
          <cell r="T183">
            <v>70</v>
          </cell>
          <cell r="U183">
            <v>79</v>
          </cell>
          <cell r="V183">
            <v>12886.486486486487</v>
          </cell>
          <cell r="W183">
            <v>1.1000000000000001</v>
          </cell>
          <cell r="X183">
            <v>3</v>
          </cell>
          <cell r="Y183">
            <v>69</v>
          </cell>
          <cell r="Z183">
            <v>66</v>
          </cell>
          <cell r="AA183">
            <v>11675.675675675675</v>
          </cell>
          <cell r="AB183">
            <v>1</v>
          </cell>
          <cell r="AC183">
            <v>3.0333333333333332</v>
          </cell>
          <cell r="AD183">
            <v>74</v>
          </cell>
          <cell r="AE183">
            <v>75</v>
          </cell>
          <cell r="AF183">
            <v>12886.486486486487</v>
          </cell>
          <cell r="AG183">
            <v>0</v>
          </cell>
          <cell r="AI183">
            <v>722.28722222222223</v>
          </cell>
          <cell r="AJ183">
            <v>0.76208524816666656</v>
          </cell>
          <cell r="AK183">
            <v>9.8206012520504498</v>
          </cell>
          <cell r="AL183">
            <v>135.91712132837822</v>
          </cell>
          <cell r="AM183">
            <v>9.8206012520504498</v>
          </cell>
          <cell r="AN183">
            <v>135.91712132837822</v>
          </cell>
          <cell r="AQ183">
            <v>166.07999999999998</v>
          </cell>
          <cell r="AR183">
            <v>12</v>
          </cell>
          <cell r="AU183" t="str">
            <v>C</v>
          </cell>
        </row>
        <row r="184">
          <cell r="D184">
            <v>804632</v>
          </cell>
          <cell r="E184" t="str">
            <v>อ้อยน้ำราด</v>
          </cell>
          <cell r="F184" t="str">
            <v>อ้อยปลูก</v>
          </cell>
          <cell r="G184">
            <v>7.96</v>
          </cell>
          <cell r="H184">
            <v>242963</v>
          </cell>
          <cell r="I184" t="str">
            <v>KK-3</v>
          </cell>
          <cell r="J184" t="str">
            <v>เหนียว</v>
          </cell>
          <cell r="K184">
            <v>1.85</v>
          </cell>
          <cell r="L184">
            <v>5.2333333333333334</v>
          </cell>
          <cell r="M184">
            <v>0.6</v>
          </cell>
          <cell r="N184">
            <v>3.1</v>
          </cell>
          <cell r="O184">
            <v>49</v>
          </cell>
          <cell r="P184">
            <v>48</v>
          </cell>
          <cell r="Q184">
            <v>8389.1891891891901</v>
          </cell>
          <cell r="R184">
            <v>0.7</v>
          </cell>
          <cell r="S184">
            <v>3</v>
          </cell>
          <cell r="T184">
            <v>54</v>
          </cell>
          <cell r="U184">
            <v>45</v>
          </cell>
          <cell r="V184">
            <v>8562.1621621621616</v>
          </cell>
          <cell r="W184">
            <v>0.9</v>
          </cell>
          <cell r="X184">
            <v>2.9</v>
          </cell>
          <cell r="Y184">
            <v>60</v>
          </cell>
          <cell r="Z184">
            <v>60</v>
          </cell>
          <cell r="AA184">
            <v>10378.378378378378</v>
          </cell>
          <cell r="AB184">
            <v>0.73333333333333328</v>
          </cell>
          <cell r="AC184">
            <v>3</v>
          </cell>
          <cell r="AD184">
            <v>54.333333333333336</v>
          </cell>
          <cell r="AE184">
            <v>51</v>
          </cell>
          <cell r="AF184">
            <v>9109.9099099099112</v>
          </cell>
          <cell r="AG184">
            <v>0</v>
          </cell>
          <cell r="AI184">
            <v>518.1</v>
          </cell>
          <cell r="AJ184">
            <v>0.54664731</v>
          </cell>
          <cell r="AK184">
            <v>4.9799077465945958</v>
          </cell>
          <cell r="AL184">
            <v>39.64006566289298</v>
          </cell>
          <cell r="AM184">
            <v>4.9799077465945958</v>
          </cell>
          <cell r="AN184">
            <v>39.64006566289298</v>
          </cell>
          <cell r="AQ184">
            <v>95.52</v>
          </cell>
          <cell r="AR184">
            <v>12</v>
          </cell>
          <cell r="AU184" t="str">
            <v>C</v>
          </cell>
        </row>
        <row r="185">
          <cell r="D185">
            <v>804633</v>
          </cell>
          <cell r="E185" t="str">
            <v>อ้อยน้ำราด</v>
          </cell>
          <cell r="F185" t="str">
            <v>อ้อยปลูก</v>
          </cell>
          <cell r="G185">
            <v>10.74</v>
          </cell>
          <cell r="H185">
            <v>242918</v>
          </cell>
          <cell r="I185" t="str">
            <v>PK-2</v>
          </cell>
          <cell r="J185" t="str">
            <v>เหนียว</v>
          </cell>
          <cell r="K185">
            <v>1.85</v>
          </cell>
          <cell r="L185">
            <v>6.7333333333333334</v>
          </cell>
          <cell r="M185">
            <v>1.7</v>
          </cell>
          <cell r="N185">
            <v>3.3</v>
          </cell>
          <cell r="O185">
            <v>46</v>
          </cell>
          <cell r="P185">
            <v>40</v>
          </cell>
          <cell r="Q185">
            <v>7437.8378378378375</v>
          </cell>
          <cell r="R185">
            <v>1.8</v>
          </cell>
          <cell r="S185">
            <v>3.2</v>
          </cell>
          <cell r="T185">
            <v>46</v>
          </cell>
          <cell r="U185">
            <v>55</v>
          </cell>
          <cell r="V185">
            <v>8735.135135135135</v>
          </cell>
          <cell r="W185">
            <v>1.7</v>
          </cell>
          <cell r="X185">
            <v>2.9</v>
          </cell>
          <cell r="Y185">
            <v>47</v>
          </cell>
          <cell r="Z185">
            <v>47</v>
          </cell>
          <cell r="AA185">
            <v>8129.72972972973</v>
          </cell>
          <cell r="AB185">
            <v>1.7333333333333334</v>
          </cell>
          <cell r="AC185">
            <v>3.1333333333333333</v>
          </cell>
          <cell r="AD185">
            <v>46.333333333333336</v>
          </cell>
          <cell r="AE185">
            <v>47.333333333333336</v>
          </cell>
          <cell r="AF185">
            <v>8100.9009009009014</v>
          </cell>
          <cell r="AG185">
            <v>0</v>
          </cell>
          <cell r="AI185">
            <v>1335.8722962962966</v>
          </cell>
          <cell r="AJ185">
            <v>1.4299177059555559</v>
          </cell>
          <cell r="AK185">
            <v>11.583621632389514</v>
          </cell>
          <cell r="AL185">
            <v>124.40809633186338</v>
          </cell>
          <cell r="AM185">
            <v>11.583621632389514</v>
          </cell>
          <cell r="AN185">
            <v>124.40809633186338</v>
          </cell>
          <cell r="AQ185">
            <v>139.62</v>
          </cell>
          <cell r="AR185">
            <v>13</v>
          </cell>
          <cell r="AU185" t="str">
            <v>B</v>
          </cell>
        </row>
        <row r="186">
          <cell r="D186">
            <v>804635</v>
          </cell>
          <cell r="E186" t="str">
            <v>อ้อยน้ำราด</v>
          </cell>
          <cell r="F186" t="str">
            <v>อ้อยปลูก</v>
          </cell>
          <cell r="G186">
            <v>8</v>
          </cell>
          <cell r="H186">
            <v>242918</v>
          </cell>
          <cell r="I186">
            <v>56</v>
          </cell>
          <cell r="J186" t="str">
            <v>เหนียว</v>
          </cell>
          <cell r="K186">
            <v>1.85</v>
          </cell>
          <cell r="L186">
            <v>6.7333333333333334</v>
          </cell>
          <cell r="M186">
            <v>1.6</v>
          </cell>
          <cell r="N186">
            <v>3.1</v>
          </cell>
          <cell r="O186">
            <v>35</v>
          </cell>
          <cell r="P186">
            <v>40</v>
          </cell>
          <cell r="Q186">
            <v>6486.4864864864867</v>
          </cell>
          <cell r="R186">
            <v>1.7</v>
          </cell>
          <cell r="S186">
            <v>3.1</v>
          </cell>
          <cell r="T186">
            <v>48</v>
          </cell>
          <cell r="U186">
            <v>50</v>
          </cell>
          <cell r="V186">
            <v>8475.6756756756749</v>
          </cell>
          <cell r="W186">
            <v>1.6</v>
          </cell>
          <cell r="X186">
            <v>2.9</v>
          </cell>
          <cell r="Y186">
            <v>47</v>
          </cell>
          <cell r="Z186">
            <v>49</v>
          </cell>
          <cell r="AA186">
            <v>8302.7027027027034</v>
          </cell>
          <cell r="AB186">
            <v>1.6333333333333335</v>
          </cell>
          <cell r="AC186">
            <v>3.0333333333333332</v>
          </cell>
          <cell r="AD186">
            <v>43.333333333333336</v>
          </cell>
          <cell r="AE186">
            <v>46.333333333333336</v>
          </cell>
          <cell r="AF186">
            <v>7754.9549549549556</v>
          </cell>
          <cell r="AG186">
            <v>0</v>
          </cell>
          <cell r="AI186">
            <v>1179.7357962962963</v>
          </cell>
          <cell r="AJ186">
            <v>1.2627891963555555</v>
          </cell>
          <cell r="AK186">
            <v>9.7928733353411026</v>
          </cell>
          <cell r="AL186">
            <v>78.342986682728821</v>
          </cell>
          <cell r="AM186">
            <v>9.7928733353411026</v>
          </cell>
          <cell r="AN186">
            <v>78.342986682728821</v>
          </cell>
          <cell r="AQ186">
            <v>104</v>
          </cell>
          <cell r="AR186">
            <v>13</v>
          </cell>
          <cell r="AU186" t="str">
            <v>B</v>
          </cell>
        </row>
        <row r="187">
          <cell r="D187">
            <v>804636</v>
          </cell>
          <cell r="E187" t="str">
            <v>อ้อยน้ำราด</v>
          </cell>
          <cell r="F187" t="str">
            <v>อ้อยปลูก</v>
          </cell>
          <cell r="G187">
            <v>17.170000000000002</v>
          </cell>
          <cell r="H187">
            <v>242950</v>
          </cell>
          <cell r="I187" t="str">
            <v>KK-3</v>
          </cell>
          <cell r="J187" t="str">
            <v>เหนียว</v>
          </cell>
          <cell r="K187">
            <v>1.85</v>
          </cell>
          <cell r="L187">
            <v>5.666666666666667</v>
          </cell>
          <cell r="M187">
            <v>1.4</v>
          </cell>
          <cell r="N187">
            <v>3</v>
          </cell>
          <cell r="O187">
            <v>54</v>
          </cell>
          <cell r="P187">
            <v>42</v>
          </cell>
          <cell r="Q187">
            <v>8302.7027027027034</v>
          </cell>
          <cell r="R187">
            <v>1.3</v>
          </cell>
          <cell r="S187">
            <v>3</v>
          </cell>
          <cell r="T187">
            <v>61</v>
          </cell>
          <cell r="U187">
            <v>61</v>
          </cell>
          <cell r="V187">
            <v>10551.351351351352</v>
          </cell>
          <cell r="W187">
            <v>1.2</v>
          </cell>
          <cell r="X187">
            <v>2.8</v>
          </cell>
          <cell r="Y187">
            <v>51</v>
          </cell>
          <cell r="Z187">
            <v>55</v>
          </cell>
          <cell r="AA187">
            <v>9167.5675675675684</v>
          </cell>
          <cell r="AB187">
            <v>1.3</v>
          </cell>
          <cell r="AC187">
            <v>2.9333333333333336</v>
          </cell>
          <cell r="AD187">
            <v>55.333333333333336</v>
          </cell>
          <cell r="AE187">
            <v>52.666666666666664</v>
          </cell>
          <cell r="AF187">
            <v>9340.54054054054</v>
          </cell>
          <cell r="AG187">
            <v>0</v>
          </cell>
          <cell r="AI187">
            <v>878.08355555555579</v>
          </cell>
          <cell r="AJ187">
            <v>0.92646595946666688</v>
          </cell>
          <cell r="AK187">
            <v>8.65369285382919</v>
          </cell>
          <cell r="AL187">
            <v>148.58390630024721</v>
          </cell>
          <cell r="AM187">
            <v>8.65369285382919</v>
          </cell>
          <cell r="AN187">
            <v>148.58390630024721</v>
          </cell>
          <cell r="AQ187">
            <v>223.21000000000004</v>
          </cell>
          <cell r="AR187">
            <v>13</v>
          </cell>
          <cell r="AU187" t="str">
            <v>B</v>
          </cell>
        </row>
        <row r="188">
          <cell r="D188">
            <v>804637</v>
          </cell>
          <cell r="E188" t="str">
            <v>อ้อยน้ำราด</v>
          </cell>
          <cell r="F188" t="str">
            <v>อ้อยปลูก</v>
          </cell>
          <cell r="G188">
            <v>11.42</v>
          </cell>
          <cell r="H188">
            <v>242950</v>
          </cell>
          <cell r="I188" t="str">
            <v>KK-3</v>
          </cell>
          <cell r="J188" t="str">
            <v>เหนียว</v>
          </cell>
          <cell r="K188">
            <v>1.85</v>
          </cell>
          <cell r="L188">
            <v>5.666666666666667</v>
          </cell>
          <cell r="M188">
            <v>1.4</v>
          </cell>
          <cell r="N188">
            <v>3</v>
          </cell>
          <cell r="O188">
            <v>56</v>
          </cell>
          <cell r="P188">
            <v>51</v>
          </cell>
          <cell r="Q188">
            <v>9254.0540540540533</v>
          </cell>
          <cell r="R188">
            <v>1.2</v>
          </cell>
          <cell r="S188">
            <v>3</v>
          </cell>
          <cell r="T188">
            <v>63</v>
          </cell>
          <cell r="U188">
            <v>60</v>
          </cell>
          <cell r="V188">
            <v>10637.837837837838</v>
          </cell>
          <cell r="W188">
            <v>1.2</v>
          </cell>
          <cell r="X188">
            <v>2.9</v>
          </cell>
          <cell r="Y188">
            <v>56</v>
          </cell>
          <cell r="Z188">
            <v>55</v>
          </cell>
          <cell r="AA188">
            <v>9600</v>
          </cell>
          <cell r="AB188">
            <v>1.2666666666666666</v>
          </cell>
          <cell r="AC188">
            <v>2.9666666666666668</v>
          </cell>
          <cell r="AD188">
            <v>58.333333333333336</v>
          </cell>
          <cell r="AE188">
            <v>55.333333333333336</v>
          </cell>
          <cell r="AF188">
            <v>9830.6306306306305</v>
          </cell>
          <cell r="AG188">
            <v>0</v>
          </cell>
          <cell r="AI188">
            <v>875.12381481481486</v>
          </cell>
          <cell r="AJ188">
            <v>0.92334313701111115</v>
          </cell>
          <cell r="AK188">
            <v>9.0770453252840042</v>
          </cell>
          <cell r="AL188">
            <v>103.65985761474333</v>
          </cell>
          <cell r="AM188">
            <v>9.0770453252840042</v>
          </cell>
          <cell r="AN188">
            <v>103.65985761474333</v>
          </cell>
          <cell r="AQ188">
            <v>148.46</v>
          </cell>
          <cell r="AR188">
            <v>13</v>
          </cell>
          <cell r="AU188" t="str">
            <v>B</v>
          </cell>
        </row>
        <row r="189">
          <cell r="D189">
            <v>804638</v>
          </cell>
          <cell r="E189" t="str">
            <v>อ้อยน้ำราด</v>
          </cell>
          <cell r="F189" t="str">
            <v>อ้อยปลูก</v>
          </cell>
          <cell r="G189">
            <v>17.649999999999999</v>
          </cell>
          <cell r="H189">
            <v>242903</v>
          </cell>
          <cell r="I189" t="str">
            <v>PK-3</v>
          </cell>
          <cell r="J189" t="str">
            <v>เหนียว</v>
          </cell>
          <cell r="K189">
            <v>1.85</v>
          </cell>
          <cell r="L189">
            <v>7.2333333333333334</v>
          </cell>
          <cell r="M189">
            <v>1.5</v>
          </cell>
          <cell r="N189">
            <v>3</v>
          </cell>
          <cell r="O189">
            <v>56</v>
          </cell>
          <cell r="P189">
            <v>77</v>
          </cell>
          <cell r="Q189">
            <v>11502.702702702703</v>
          </cell>
          <cell r="R189">
            <v>1.2</v>
          </cell>
          <cell r="S189">
            <v>2.5</v>
          </cell>
          <cell r="T189">
            <v>39</v>
          </cell>
          <cell r="U189">
            <v>55</v>
          </cell>
          <cell r="V189">
            <v>8129.72972972973</v>
          </cell>
          <cell r="W189">
            <v>1.1000000000000001</v>
          </cell>
          <cell r="X189">
            <v>2.5</v>
          </cell>
          <cell r="Y189">
            <v>22</v>
          </cell>
          <cell r="Z189">
            <v>46</v>
          </cell>
          <cell r="AA189">
            <v>5881.0810810810808</v>
          </cell>
          <cell r="AB189">
            <v>1.2666666666666668</v>
          </cell>
          <cell r="AC189">
            <v>2.6666666666666665</v>
          </cell>
          <cell r="AD189">
            <v>39</v>
          </cell>
          <cell r="AE189">
            <v>59.333333333333336</v>
          </cell>
          <cell r="AF189">
            <v>8504.5045045045044</v>
          </cell>
          <cell r="AG189">
            <v>0</v>
          </cell>
          <cell r="AI189">
            <v>707.08148148148155</v>
          </cell>
          <cell r="AJ189">
            <v>0.74604167111111108</v>
          </cell>
          <cell r="AK189">
            <v>6.3447147525125116</v>
          </cell>
          <cell r="AL189">
            <v>111.98421538184581</v>
          </cell>
          <cell r="AM189">
            <v>6.3447147525125116</v>
          </cell>
          <cell r="AN189">
            <v>111.98421538184581</v>
          </cell>
          <cell r="AQ189">
            <v>247.09999999999997</v>
          </cell>
          <cell r="AR189">
            <v>14</v>
          </cell>
          <cell r="AU189" t="str">
            <v>B</v>
          </cell>
        </row>
        <row r="190">
          <cell r="D190">
            <v>804639</v>
          </cell>
          <cell r="E190" t="str">
            <v>อ้อยตอ 2</v>
          </cell>
          <cell r="F190" t="str">
            <v>อ้อยตอ</v>
          </cell>
          <cell r="G190">
            <v>29.51</v>
          </cell>
          <cell r="H190">
            <v>242869</v>
          </cell>
          <cell r="I190" t="str">
            <v>KK-3</v>
          </cell>
          <cell r="J190" t="str">
            <v>เหนียว</v>
          </cell>
          <cell r="K190">
            <v>1.65</v>
          </cell>
          <cell r="L190">
            <v>8.3666666666666671</v>
          </cell>
          <cell r="M190">
            <v>1.1000000000000001</v>
          </cell>
          <cell r="N190">
            <v>2.9</v>
          </cell>
          <cell r="O190">
            <v>46</v>
          </cell>
          <cell r="P190">
            <v>42</v>
          </cell>
          <cell r="Q190">
            <v>8533.3333333333339</v>
          </cell>
          <cell r="R190">
            <v>1.5</v>
          </cell>
          <cell r="S190">
            <v>2.5</v>
          </cell>
          <cell r="T190">
            <v>39</v>
          </cell>
          <cell r="U190">
            <v>32</v>
          </cell>
          <cell r="V190">
            <v>6884.848484848485</v>
          </cell>
          <cell r="W190">
            <v>1.9</v>
          </cell>
          <cell r="X190">
            <v>2.5</v>
          </cell>
          <cell r="Y190">
            <v>64</v>
          </cell>
          <cell r="Z190">
            <v>65</v>
          </cell>
          <cell r="AA190">
            <v>12509.09090909091</v>
          </cell>
          <cell r="AB190">
            <v>1.5</v>
          </cell>
          <cell r="AC190">
            <v>2.6333333333333333</v>
          </cell>
          <cell r="AD190">
            <v>49.666666666666664</v>
          </cell>
          <cell r="AE190">
            <v>46.333333333333336</v>
          </cell>
          <cell r="AF190">
            <v>9309.0909090909099</v>
          </cell>
          <cell r="AG190">
            <v>0</v>
          </cell>
          <cell r="AI190">
            <v>816.53083333333336</v>
          </cell>
          <cell r="AJ190">
            <v>0.86152168225000003</v>
          </cell>
          <cell r="AK190">
            <v>8.019983660218184</v>
          </cell>
          <cell r="AL190">
            <v>236.66971781303863</v>
          </cell>
          <cell r="AM190">
            <v>8.019983660218184</v>
          </cell>
          <cell r="AN190">
            <v>236.66971781303863</v>
          </cell>
          <cell r="AQ190">
            <v>324.61</v>
          </cell>
          <cell r="AR190">
            <v>11</v>
          </cell>
          <cell r="AU190" t="str">
            <v>B</v>
          </cell>
        </row>
        <row r="191">
          <cell r="D191">
            <v>804642</v>
          </cell>
          <cell r="E191" t="str">
            <v>อ้อยตอ 2</v>
          </cell>
          <cell r="F191" t="str">
            <v>อ้อยตอ</v>
          </cell>
          <cell r="G191">
            <v>13.97</v>
          </cell>
          <cell r="H191">
            <v>242870</v>
          </cell>
          <cell r="I191" t="str">
            <v>KK-3</v>
          </cell>
          <cell r="J191" t="str">
            <v>เหนียว</v>
          </cell>
          <cell r="K191">
            <v>1.65</v>
          </cell>
          <cell r="L191">
            <v>8.3333333333333339</v>
          </cell>
          <cell r="M191">
            <v>1.7</v>
          </cell>
          <cell r="N191">
            <v>2.9</v>
          </cell>
          <cell r="O191">
            <v>24</v>
          </cell>
          <cell r="P191">
            <v>50</v>
          </cell>
          <cell r="Q191">
            <v>7175.757575757576</v>
          </cell>
          <cell r="R191">
            <v>1.5</v>
          </cell>
          <cell r="S191">
            <v>2.5</v>
          </cell>
          <cell r="T191">
            <v>52</v>
          </cell>
          <cell r="U191">
            <v>39</v>
          </cell>
          <cell r="V191">
            <v>8824.242424242424</v>
          </cell>
          <cell r="W191">
            <v>1.9</v>
          </cell>
          <cell r="X191">
            <v>2.8</v>
          </cell>
          <cell r="Y191">
            <v>60</v>
          </cell>
          <cell r="Z191">
            <v>45</v>
          </cell>
          <cell r="AA191">
            <v>10181.818181818182</v>
          </cell>
          <cell r="AB191">
            <v>1.7</v>
          </cell>
          <cell r="AC191">
            <v>2.7333333333333329</v>
          </cell>
          <cell r="AD191">
            <v>45.333333333333336</v>
          </cell>
          <cell r="AE191">
            <v>44.666666666666664</v>
          </cell>
          <cell r="AF191">
            <v>8727.2727272727279</v>
          </cell>
          <cell r="AG191">
            <v>0</v>
          </cell>
          <cell r="AI191">
            <v>997.01977777777756</v>
          </cell>
          <cell r="AJ191">
            <v>1.0519555675333332</v>
          </cell>
          <cell r="AK191">
            <v>9.1807031348363637</v>
          </cell>
          <cell r="AL191">
            <v>128.25442279366402</v>
          </cell>
          <cell r="AM191">
            <v>9.1807031348363637</v>
          </cell>
          <cell r="AN191">
            <v>128.25442279366402</v>
          </cell>
          <cell r="AQ191">
            <v>153.67000000000002</v>
          </cell>
          <cell r="AR191">
            <v>11</v>
          </cell>
          <cell r="AU191" t="str">
            <v>B</v>
          </cell>
        </row>
        <row r="192">
          <cell r="D192">
            <v>804643</v>
          </cell>
          <cell r="E192" t="str">
            <v>อ้อยตอ 2</v>
          </cell>
          <cell r="F192" t="str">
            <v>อ้อยตอ</v>
          </cell>
          <cell r="G192">
            <v>12.92</v>
          </cell>
          <cell r="H192">
            <v>242871</v>
          </cell>
          <cell r="I192" t="str">
            <v>KK-3</v>
          </cell>
          <cell r="J192" t="str">
            <v>เหนียว</v>
          </cell>
          <cell r="K192">
            <v>1.65</v>
          </cell>
          <cell r="L192">
            <v>8.3000000000000007</v>
          </cell>
          <cell r="M192">
            <v>2</v>
          </cell>
          <cell r="N192">
            <v>2.9</v>
          </cell>
          <cell r="O192">
            <v>51</v>
          </cell>
          <cell r="P192">
            <v>45</v>
          </cell>
          <cell r="Q192">
            <v>9309.0909090909099</v>
          </cell>
          <cell r="R192">
            <v>1.9</v>
          </cell>
          <cell r="S192">
            <v>3</v>
          </cell>
          <cell r="T192">
            <v>50</v>
          </cell>
          <cell r="U192">
            <v>49</v>
          </cell>
          <cell r="V192">
            <v>9600</v>
          </cell>
          <cell r="W192">
            <v>2</v>
          </cell>
          <cell r="X192">
            <v>2.6</v>
          </cell>
          <cell r="Y192">
            <v>63</v>
          </cell>
          <cell r="Z192">
            <v>65</v>
          </cell>
          <cell r="AA192">
            <v>12412.121212121212</v>
          </cell>
          <cell r="AB192">
            <v>1.9666666666666668</v>
          </cell>
          <cell r="AC192">
            <v>2.8333333333333335</v>
          </cell>
          <cell r="AD192">
            <v>54.666666666666664</v>
          </cell>
          <cell r="AE192">
            <v>53</v>
          </cell>
          <cell r="AF192">
            <v>10440.404040404041</v>
          </cell>
          <cell r="AG192">
            <v>0</v>
          </cell>
          <cell r="AI192">
            <v>1239.3550925925929</v>
          </cell>
          <cell r="AJ192">
            <v>1.3266056911111113</v>
          </cell>
          <cell r="AK192">
            <v>13.850299417499441</v>
          </cell>
          <cell r="AL192">
            <v>178.94586847409278</v>
          </cell>
          <cell r="AM192">
            <v>13.850299417499441</v>
          </cell>
          <cell r="AN192">
            <v>178.94586847409278</v>
          </cell>
          <cell r="AQ192">
            <v>129.19999999999999</v>
          </cell>
          <cell r="AR192">
            <v>10</v>
          </cell>
          <cell r="AU192" t="str">
            <v>B</v>
          </cell>
        </row>
        <row r="193">
          <cell r="D193">
            <v>804644</v>
          </cell>
          <cell r="E193" t="str">
            <v>อ้อยตอ 2</v>
          </cell>
          <cell r="F193" t="str">
            <v>อ้อยตอ</v>
          </cell>
          <cell r="G193">
            <v>6.54</v>
          </cell>
          <cell r="H193">
            <v>242871</v>
          </cell>
          <cell r="I193" t="str">
            <v>KK-3</v>
          </cell>
          <cell r="J193" t="str">
            <v>เหนียว</v>
          </cell>
          <cell r="K193">
            <v>1.65</v>
          </cell>
          <cell r="L193">
            <v>8.3000000000000007</v>
          </cell>
          <cell r="M193">
            <v>1.8</v>
          </cell>
          <cell r="N193">
            <v>2.7</v>
          </cell>
          <cell r="O193">
            <v>46</v>
          </cell>
          <cell r="P193">
            <v>50</v>
          </cell>
          <cell r="Q193">
            <v>9309.0909090909099</v>
          </cell>
          <cell r="R193">
            <v>1.7</v>
          </cell>
          <cell r="S193">
            <v>2.9</v>
          </cell>
          <cell r="T193">
            <v>40</v>
          </cell>
          <cell r="U193">
            <v>46</v>
          </cell>
          <cell r="V193">
            <v>8339.3939393939399</v>
          </cell>
          <cell r="W193">
            <v>1.8</v>
          </cell>
          <cell r="X193">
            <v>2.8</v>
          </cell>
          <cell r="Y193">
            <v>40</v>
          </cell>
          <cell r="Z193">
            <v>45</v>
          </cell>
          <cell r="AA193">
            <v>8242.424242424242</v>
          </cell>
          <cell r="AB193">
            <v>1.7666666666666666</v>
          </cell>
          <cell r="AC193">
            <v>2.7999999999999994</v>
          </cell>
          <cell r="AD193">
            <v>42</v>
          </cell>
          <cell r="AE193">
            <v>47</v>
          </cell>
          <cell r="AF193">
            <v>8630.30303030303</v>
          </cell>
          <cell r="AG193">
            <v>0</v>
          </cell>
          <cell r="AI193">
            <v>1087.2773333333328</v>
          </cell>
          <cell r="AJ193">
            <v>1.1638216575999993</v>
          </cell>
          <cell r="AK193">
            <v>10.044133578317568</v>
          </cell>
          <cell r="AL193">
            <v>65.688633602196902</v>
          </cell>
          <cell r="AM193">
            <v>10.044133578317568</v>
          </cell>
          <cell r="AN193">
            <v>65.688633602196902</v>
          </cell>
          <cell r="AQ193">
            <v>58.86</v>
          </cell>
          <cell r="AR193">
            <v>9</v>
          </cell>
          <cell r="AU193" t="str">
            <v>C</v>
          </cell>
        </row>
        <row r="194">
          <cell r="D194">
            <v>804645</v>
          </cell>
          <cell r="E194" t="str">
            <v>อ้อยน้ำราด</v>
          </cell>
          <cell r="F194" t="str">
            <v>อ้อยปลูก</v>
          </cell>
          <cell r="G194">
            <v>9.07</v>
          </cell>
          <cell r="H194">
            <v>242911</v>
          </cell>
          <cell r="I194" t="str">
            <v>PK-2</v>
          </cell>
          <cell r="J194" t="str">
            <v>เหนียว</v>
          </cell>
          <cell r="K194">
            <v>1.85</v>
          </cell>
          <cell r="L194">
            <v>6.9666666666666668</v>
          </cell>
          <cell r="M194">
            <v>1.8</v>
          </cell>
          <cell r="N194">
            <v>2.6</v>
          </cell>
          <cell r="O194">
            <v>62</v>
          </cell>
          <cell r="P194">
            <v>60</v>
          </cell>
          <cell r="Q194">
            <v>10551.351351351352</v>
          </cell>
          <cell r="R194">
            <v>2</v>
          </cell>
          <cell r="S194">
            <v>3</v>
          </cell>
          <cell r="T194">
            <v>55</v>
          </cell>
          <cell r="U194">
            <v>60</v>
          </cell>
          <cell r="V194">
            <v>9945.9459459459467</v>
          </cell>
          <cell r="W194">
            <v>1.8</v>
          </cell>
          <cell r="X194">
            <v>2.6</v>
          </cell>
          <cell r="Y194">
            <v>50</v>
          </cell>
          <cell r="Z194">
            <v>50</v>
          </cell>
          <cell r="AA194">
            <v>8648.6486486486483</v>
          </cell>
          <cell r="AB194">
            <v>1.8666666666666665</v>
          </cell>
          <cell r="AC194">
            <v>2.7333333333333329</v>
          </cell>
          <cell r="AD194">
            <v>55.666666666666664</v>
          </cell>
          <cell r="AE194">
            <v>56.666666666666664</v>
          </cell>
          <cell r="AF194">
            <v>9715.3153153153162</v>
          </cell>
          <cell r="AG194">
            <v>0</v>
          </cell>
          <cell r="AI194">
            <v>1094.7668148148146</v>
          </cell>
          <cell r="AJ194">
            <v>1.1718383985777776</v>
          </cell>
          <cell r="AK194">
            <v>11.384779540777258</v>
          </cell>
          <cell r="AL194">
            <v>103.25995043484973</v>
          </cell>
          <cell r="AM194">
            <v>11.384779540777258</v>
          </cell>
          <cell r="AN194">
            <v>103.25995043484973</v>
          </cell>
          <cell r="AQ194">
            <v>126.98</v>
          </cell>
          <cell r="AR194">
            <v>14</v>
          </cell>
          <cell r="AU194" t="str">
            <v>B</v>
          </cell>
        </row>
        <row r="195">
          <cell r="D195">
            <v>804646</v>
          </cell>
          <cell r="E195" t="str">
            <v>อ้อยน้ำราด</v>
          </cell>
          <cell r="F195" t="str">
            <v>อ้อยปลูก</v>
          </cell>
          <cell r="G195">
            <v>6.54</v>
          </cell>
          <cell r="H195">
            <v>242907</v>
          </cell>
          <cell r="I195" t="str">
            <v>LK92-11</v>
          </cell>
          <cell r="J195" t="str">
            <v>เหนียว</v>
          </cell>
          <cell r="K195">
            <v>1.85</v>
          </cell>
          <cell r="L195">
            <v>7.1</v>
          </cell>
          <cell r="M195">
            <v>1.1000000000000001</v>
          </cell>
          <cell r="N195">
            <v>2.5</v>
          </cell>
          <cell r="O195">
            <v>51</v>
          </cell>
          <cell r="P195">
            <v>41</v>
          </cell>
          <cell r="Q195">
            <v>7956.7567567567567</v>
          </cell>
          <cell r="R195">
            <v>1</v>
          </cell>
          <cell r="S195">
            <v>2.9</v>
          </cell>
          <cell r="T195">
            <v>55</v>
          </cell>
          <cell r="U195">
            <v>48</v>
          </cell>
          <cell r="V195">
            <v>8908.1081081081084</v>
          </cell>
          <cell r="W195">
            <v>1.1000000000000001</v>
          </cell>
          <cell r="X195">
            <v>2.9</v>
          </cell>
          <cell r="Y195">
            <v>50</v>
          </cell>
          <cell r="Z195">
            <v>49</v>
          </cell>
          <cell r="AA195">
            <v>8562.1621621621616</v>
          </cell>
          <cell r="AB195">
            <v>1.0666666666666667</v>
          </cell>
          <cell r="AC195">
            <v>2.7666666666666671</v>
          </cell>
          <cell r="AD195">
            <v>52</v>
          </cell>
          <cell r="AE195">
            <v>46</v>
          </cell>
          <cell r="AF195">
            <v>8475.6756756756749</v>
          </cell>
          <cell r="AG195">
            <v>0</v>
          </cell>
          <cell r="AI195">
            <v>640.93214814814837</v>
          </cell>
          <cell r="AJ195">
            <v>0.68605377137777801</v>
          </cell>
          <cell r="AK195">
            <v>5.8147692622721934</v>
          </cell>
          <cell r="AL195">
            <v>38.028590975260144</v>
          </cell>
          <cell r="AM195">
            <v>5.8147692622721934</v>
          </cell>
          <cell r="AN195">
            <v>38.028590975260144</v>
          </cell>
          <cell r="AQ195">
            <v>78.48</v>
          </cell>
          <cell r="AR195">
            <v>12</v>
          </cell>
          <cell r="AU195" t="str">
            <v>C</v>
          </cell>
        </row>
        <row r="196">
          <cell r="D196">
            <v>804647</v>
          </cell>
          <cell r="E196" t="str">
            <v>อ้อยตอ 2</v>
          </cell>
          <cell r="F196" t="str">
            <v>อ้อยตอ</v>
          </cell>
          <cell r="G196">
            <v>9.01</v>
          </cell>
          <cell r="H196">
            <v>242872</v>
          </cell>
          <cell r="I196" t="str">
            <v>KK-3</v>
          </cell>
          <cell r="J196" t="str">
            <v>เหนียว</v>
          </cell>
          <cell r="K196">
            <v>1.65</v>
          </cell>
          <cell r="L196">
            <v>8.2666666666666675</v>
          </cell>
          <cell r="M196">
            <v>1.8</v>
          </cell>
          <cell r="N196">
            <v>2.8</v>
          </cell>
          <cell r="O196">
            <v>58</v>
          </cell>
          <cell r="P196">
            <v>55</v>
          </cell>
          <cell r="Q196">
            <v>10957.575757575758</v>
          </cell>
          <cell r="R196">
            <v>1.7</v>
          </cell>
          <cell r="S196">
            <v>2.8</v>
          </cell>
          <cell r="T196">
            <v>46</v>
          </cell>
          <cell r="U196">
            <v>49</v>
          </cell>
          <cell r="V196">
            <v>9212.121212121212</v>
          </cell>
          <cell r="W196">
            <v>1.4</v>
          </cell>
          <cell r="X196">
            <v>2.5</v>
          </cell>
          <cell r="Y196">
            <v>70</v>
          </cell>
          <cell r="Z196">
            <v>68</v>
          </cell>
          <cell r="AA196">
            <v>13381.818181818182</v>
          </cell>
          <cell r="AB196">
            <v>1.6333333333333335</v>
          </cell>
          <cell r="AC196">
            <v>2.6999999999999997</v>
          </cell>
          <cell r="AD196">
            <v>58</v>
          </cell>
          <cell r="AE196">
            <v>57.333333333333336</v>
          </cell>
          <cell r="AF196">
            <v>11183.838383838383</v>
          </cell>
          <cell r="AG196">
            <v>0</v>
          </cell>
          <cell r="AI196">
            <v>934.69949999999983</v>
          </cell>
          <cell r="AJ196">
            <v>1.0005023447999999</v>
          </cell>
          <cell r="AK196">
            <v>11.189456526894544</v>
          </cell>
          <cell r="AL196">
            <v>100.81700330731984</v>
          </cell>
          <cell r="AM196">
            <v>11.189456526894544</v>
          </cell>
          <cell r="AN196">
            <v>100.81700330731984</v>
          </cell>
          <cell r="AQ196">
            <v>90.1</v>
          </cell>
          <cell r="AR196">
            <v>10</v>
          </cell>
          <cell r="AU196" t="str">
            <v>B</v>
          </cell>
        </row>
        <row r="197">
          <cell r="D197">
            <v>804648</v>
          </cell>
          <cell r="E197" t="str">
            <v>อ้อยน้ำราด</v>
          </cell>
          <cell r="F197" t="str">
            <v>อ้อยปลูก</v>
          </cell>
          <cell r="G197">
            <v>13.02</v>
          </cell>
          <cell r="H197">
            <v>242905</v>
          </cell>
          <cell r="I197" t="str">
            <v>PK-3</v>
          </cell>
          <cell r="J197" t="str">
            <v>เหนียว</v>
          </cell>
          <cell r="K197">
            <v>1.85</v>
          </cell>
          <cell r="L197">
            <v>7.166666666666667</v>
          </cell>
          <cell r="M197">
            <v>1.7</v>
          </cell>
          <cell r="N197">
            <v>3</v>
          </cell>
          <cell r="O197">
            <v>48</v>
          </cell>
          <cell r="P197">
            <v>41</v>
          </cell>
          <cell r="Q197">
            <v>7697.2972972972975</v>
          </cell>
          <cell r="R197">
            <v>1.6</v>
          </cell>
          <cell r="S197">
            <v>2.9</v>
          </cell>
          <cell r="T197">
            <v>46</v>
          </cell>
          <cell r="U197">
            <v>48</v>
          </cell>
          <cell r="V197">
            <v>8129.72972972973</v>
          </cell>
          <cell r="W197">
            <v>1.4</v>
          </cell>
          <cell r="X197">
            <v>2.9</v>
          </cell>
          <cell r="Y197">
            <v>45</v>
          </cell>
          <cell r="Z197">
            <v>48</v>
          </cell>
          <cell r="AA197">
            <v>8043.2432432432433</v>
          </cell>
          <cell r="AB197">
            <v>1.5666666666666664</v>
          </cell>
          <cell r="AC197">
            <v>2.9333333333333336</v>
          </cell>
          <cell r="AD197">
            <v>46.333333333333336</v>
          </cell>
          <cell r="AE197">
            <v>45.666666666666664</v>
          </cell>
          <cell r="AF197">
            <v>7956.7567567567567</v>
          </cell>
          <cell r="AG197">
            <v>0</v>
          </cell>
          <cell r="AI197">
            <v>1058.2032592592593</v>
          </cell>
          <cell r="AJ197">
            <v>1.132700768711111</v>
          </cell>
          <cell r="AK197">
            <v>9.0126244948257046</v>
          </cell>
          <cell r="AL197">
            <v>117.34437092263067</v>
          </cell>
          <cell r="AM197">
            <v>9.0126244948257046</v>
          </cell>
          <cell r="AN197">
            <v>117.34437092263067</v>
          </cell>
          <cell r="AQ197">
            <v>169.26</v>
          </cell>
          <cell r="AR197">
            <v>13</v>
          </cell>
          <cell r="AU197" t="str">
            <v>B</v>
          </cell>
        </row>
        <row r="198">
          <cell r="D198">
            <v>804649</v>
          </cell>
          <cell r="E198" t="str">
            <v>อ้อยน้ำราด</v>
          </cell>
          <cell r="F198" t="str">
            <v>อ้อยปลูก</v>
          </cell>
          <cell r="G198">
            <v>7.92</v>
          </cell>
          <cell r="H198">
            <v>242907</v>
          </cell>
          <cell r="I198" t="str">
            <v>LK92-11</v>
          </cell>
          <cell r="J198" t="str">
            <v>เหนียว</v>
          </cell>
          <cell r="K198">
            <v>1.85</v>
          </cell>
          <cell r="L198">
            <v>7.1</v>
          </cell>
          <cell r="M198">
            <v>1.7</v>
          </cell>
          <cell r="N198">
            <v>2.5</v>
          </cell>
          <cell r="O198">
            <v>78</v>
          </cell>
          <cell r="P198">
            <v>75</v>
          </cell>
          <cell r="Q198">
            <v>13232.432432432432</v>
          </cell>
          <cell r="R198">
            <v>1.6</v>
          </cell>
          <cell r="S198">
            <v>2.4</v>
          </cell>
          <cell r="T198">
            <v>71</v>
          </cell>
          <cell r="U198">
            <v>76</v>
          </cell>
          <cell r="V198">
            <v>12713.513513513513</v>
          </cell>
          <cell r="W198">
            <v>1.4</v>
          </cell>
          <cell r="X198">
            <v>2.5</v>
          </cell>
          <cell r="Y198">
            <v>72</v>
          </cell>
          <cell r="Z198">
            <v>68</v>
          </cell>
          <cell r="AA198">
            <v>12108.108108108108</v>
          </cell>
          <cell r="AB198">
            <v>1.5666666666666664</v>
          </cell>
          <cell r="AC198">
            <v>2.4666666666666668</v>
          </cell>
          <cell r="AD198">
            <v>73.666666666666671</v>
          </cell>
          <cell r="AE198">
            <v>73</v>
          </cell>
          <cell r="AF198">
            <v>12684.684684684684</v>
          </cell>
          <cell r="AG198">
            <v>0</v>
          </cell>
          <cell r="AI198">
            <v>748.28525925925919</v>
          </cell>
          <cell r="AJ198">
            <v>0.80096454151111107</v>
          </cell>
          <cell r="AK198">
            <v>10.15998265268148</v>
          </cell>
          <cell r="AL198">
            <v>80.467062609237317</v>
          </cell>
          <cell r="AM198">
            <v>10.15998265268148</v>
          </cell>
          <cell r="AN198">
            <v>80.467062609237317</v>
          </cell>
          <cell r="AQ198">
            <v>102.96</v>
          </cell>
          <cell r="AR198">
            <v>13</v>
          </cell>
          <cell r="AU198" t="str">
            <v>B</v>
          </cell>
        </row>
        <row r="199">
          <cell r="D199">
            <v>804650</v>
          </cell>
          <cell r="E199" t="str">
            <v>อ้อยตอ 2</v>
          </cell>
          <cell r="F199" t="str">
            <v>อ้อยตอ</v>
          </cell>
          <cell r="G199">
            <v>14</v>
          </cell>
          <cell r="H199">
            <v>242873</v>
          </cell>
          <cell r="I199" t="str">
            <v>KK-3</v>
          </cell>
          <cell r="J199" t="str">
            <v>เหนียว</v>
          </cell>
          <cell r="K199">
            <v>1.65</v>
          </cell>
          <cell r="L199">
            <v>8.2333333333333325</v>
          </cell>
          <cell r="M199">
            <v>1.1000000000000001</v>
          </cell>
          <cell r="N199">
            <v>2.4</v>
          </cell>
          <cell r="O199">
            <v>46</v>
          </cell>
          <cell r="P199">
            <v>45</v>
          </cell>
          <cell r="Q199">
            <v>8824.242424242424</v>
          </cell>
          <cell r="R199">
            <v>1.2</v>
          </cell>
          <cell r="S199">
            <v>2.5</v>
          </cell>
          <cell r="T199">
            <v>43</v>
          </cell>
          <cell r="U199">
            <v>45</v>
          </cell>
          <cell r="V199">
            <v>8533.3333333333339</v>
          </cell>
          <cell r="W199">
            <v>1.3</v>
          </cell>
          <cell r="X199">
            <v>2.7</v>
          </cell>
          <cell r="Y199">
            <v>46</v>
          </cell>
          <cell r="Z199">
            <v>48</v>
          </cell>
          <cell r="AA199">
            <v>9115.1515151515159</v>
          </cell>
          <cell r="AB199">
            <v>1.2</v>
          </cell>
          <cell r="AC199">
            <v>2.5333333333333337</v>
          </cell>
          <cell r="AD199">
            <v>45</v>
          </cell>
          <cell r="AE199">
            <v>46</v>
          </cell>
          <cell r="AF199">
            <v>8824.2424242424258</v>
          </cell>
          <cell r="AG199">
            <v>0</v>
          </cell>
          <cell r="AI199">
            <v>604.55466666666678</v>
          </cell>
          <cell r="AJ199">
            <v>0.63786562880000008</v>
          </cell>
          <cell r="AK199">
            <v>5.6286809426230322</v>
          </cell>
          <cell r="AL199">
            <v>78.801533196722445</v>
          </cell>
          <cell r="AM199">
            <v>5.6286809426230322</v>
          </cell>
          <cell r="AN199">
            <v>78.801533196722445</v>
          </cell>
          <cell r="AQ199">
            <v>140</v>
          </cell>
          <cell r="AR199">
            <v>10</v>
          </cell>
          <cell r="AU199" t="str">
            <v>B</v>
          </cell>
        </row>
        <row r="200">
          <cell r="D200">
            <v>804651</v>
          </cell>
          <cell r="E200" t="str">
            <v>อ้อยน้ำราด</v>
          </cell>
          <cell r="F200" t="str">
            <v>อ้อยปลูก</v>
          </cell>
          <cell r="G200">
            <v>18.22</v>
          </cell>
          <cell r="H200">
            <v>242905</v>
          </cell>
          <cell r="I200" t="str">
            <v>PK-3</v>
          </cell>
          <cell r="J200" t="str">
            <v>เหนียว</v>
          </cell>
          <cell r="K200">
            <v>1.85</v>
          </cell>
          <cell r="L200">
            <v>7.166666666666667</v>
          </cell>
          <cell r="M200">
            <v>1.7</v>
          </cell>
          <cell r="N200">
            <v>3.3</v>
          </cell>
          <cell r="O200">
            <v>47</v>
          </cell>
          <cell r="P200">
            <v>60</v>
          </cell>
          <cell r="Q200">
            <v>9254.0540540540533</v>
          </cell>
          <cell r="R200">
            <v>1.5</v>
          </cell>
          <cell r="S200">
            <v>3</v>
          </cell>
          <cell r="T200">
            <v>49</v>
          </cell>
          <cell r="U200">
            <v>56</v>
          </cell>
          <cell r="V200">
            <v>9081.0810810810817</v>
          </cell>
          <cell r="W200">
            <v>1.4</v>
          </cell>
          <cell r="X200">
            <v>2.8</v>
          </cell>
          <cell r="Y200">
            <v>45</v>
          </cell>
          <cell r="Z200">
            <v>49</v>
          </cell>
          <cell r="AA200">
            <v>8129.72972972973</v>
          </cell>
          <cell r="AB200">
            <v>1.5333333333333332</v>
          </cell>
          <cell r="AC200">
            <v>3.0333333333333332</v>
          </cell>
          <cell r="AD200">
            <v>47</v>
          </cell>
          <cell r="AE200">
            <v>55</v>
          </cell>
          <cell r="AF200">
            <v>8821.6216216216217</v>
          </cell>
          <cell r="AG200">
            <v>0</v>
          </cell>
          <cell r="AI200">
            <v>1107.5070740740739</v>
          </cell>
          <cell r="AJ200">
            <v>1.1854755720888885</v>
          </cell>
          <cell r="AK200">
            <v>10.4578169386436</v>
          </cell>
          <cell r="AL200">
            <v>190.54142462208637</v>
          </cell>
          <cell r="AM200">
            <v>10.4578169386436</v>
          </cell>
          <cell r="AN200">
            <v>190.54142462208637</v>
          </cell>
          <cell r="AQ200">
            <v>255.07999999999998</v>
          </cell>
          <cell r="AR200">
            <v>14</v>
          </cell>
          <cell r="AU200" t="str">
            <v>B</v>
          </cell>
        </row>
        <row r="201">
          <cell r="D201">
            <v>804662</v>
          </cell>
          <cell r="E201" t="str">
            <v>อ้อยตอ 1</v>
          </cell>
          <cell r="F201" t="str">
            <v>อ้อยตอ</v>
          </cell>
          <cell r="G201">
            <v>36</v>
          </cell>
          <cell r="H201">
            <v>242878</v>
          </cell>
          <cell r="I201" t="str">
            <v>KK-3</v>
          </cell>
          <cell r="J201" t="str">
            <v>เหนียว</v>
          </cell>
          <cell r="K201">
            <v>1.85</v>
          </cell>
          <cell r="L201">
            <v>8.0666666666666664</v>
          </cell>
          <cell r="M201">
            <v>1.6</v>
          </cell>
          <cell r="N201">
            <v>2.6</v>
          </cell>
          <cell r="O201">
            <v>62</v>
          </cell>
          <cell r="P201">
            <v>50</v>
          </cell>
          <cell r="Q201">
            <v>9686.4864864864867</v>
          </cell>
          <cell r="R201">
            <v>1.7</v>
          </cell>
          <cell r="S201">
            <v>2.7</v>
          </cell>
          <cell r="T201">
            <v>77</v>
          </cell>
          <cell r="U201">
            <v>79</v>
          </cell>
          <cell r="V201">
            <v>13491.891891891892</v>
          </cell>
          <cell r="W201">
            <v>1.7</v>
          </cell>
          <cell r="X201">
            <v>2.8</v>
          </cell>
          <cell r="Y201">
            <v>80</v>
          </cell>
          <cell r="Z201">
            <v>85</v>
          </cell>
          <cell r="AA201">
            <v>14270.27027027027</v>
          </cell>
          <cell r="AB201">
            <v>1.6666666666666667</v>
          </cell>
          <cell r="AC201">
            <v>2.7000000000000006</v>
          </cell>
          <cell r="AD201">
            <v>73</v>
          </cell>
          <cell r="AE201">
            <v>71.333333333333329</v>
          </cell>
          <cell r="AF201">
            <v>12482.882882882885</v>
          </cell>
          <cell r="AG201">
            <v>0</v>
          </cell>
          <cell r="AI201">
            <v>953.77500000000066</v>
          </cell>
          <cell r="AJ201">
            <v>1.0209207600000008</v>
          </cell>
          <cell r="AK201">
            <v>12.744034279783795</v>
          </cell>
          <cell r="AL201">
            <v>458.78523407221661</v>
          </cell>
          <cell r="AM201">
            <v>12.744034279783795</v>
          </cell>
          <cell r="AN201">
            <v>458.78523407221661</v>
          </cell>
          <cell r="AQ201">
            <v>432</v>
          </cell>
          <cell r="AR201">
            <v>12</v>
          </cell>
          <cell r="AU201" t="str">
            <v>B</v>
          </cell>
        </row>
        <row r="202">
          <cell r="D202">
            <v>804663</v>
          </cell>
          <cell r="E202" t="str">
            <v>อ้อยตอ 2</v>
          </cell>
          <cell r="F202" t="str">
            <v>อ้อยตอ</v>
          </cell>
          <cell r="G202">
            <v>21.65</v>
          </cell>
          <cell r="H202">
            <v>242880</v>
          </cell>
          <cell r="I202" t="str">
            <v>KK-3</v>
          </cell>
          <cell r="J202" t="str">
            <v>เหนียว</v>
          </cell>
          <cell r="K202">
            <v>1.85</v>
          </cell>
          <cell r="L202">
            <v>8</v>
          </cell>
          <cell r="M202">
            <v>1.5</v>
          </cell>
          <cell r="N202">
            <v>2.8</v>
          </cell>
          <cell r="O202">
            <v>56</v>
          </cell>
          <cell r="P202">
            <v>60</v>
          </cell>
          <cell r="Q202">
            <v>10032.432432432432</v>
          </cell>
          <cell r="R202">
            <v>1.6</v>
          </cell>
          <cell r="S202">
            <v>2.8</v>
          </cell>
          <cell r="T202">
            <v>55</v>
          </cell>
          <cell r="U202">
            <v>54</v>
          </cell>
          <cell r="V202">
            <v>9427.0270270270266</v>
          </cell>
          <cell r="W202">
            <v>1.6</v>
          </cell>
          <cell r="X202">
            <v>2.6</v>
          </cell>
          <cell r="Y202">
            <v>50</v>
          </cell>
          <cell r="Z202">
            <v>58</v>
          </cell>
          <cell r="AA202">
            <v>9340.54054054054</v>
          </cell>
          <cell r="AB202">
            <v>1.5666666666666667</v>
          </cell>
          <cell r="AC202">
            <v>2.7333333333333329</v>
          </cell>
          <cell r="AD202">
            <v>53.666666666666664</v>
          </cell>
          <cell r="AE202">
            <v>57.333333333333336</v>
          </cell>
          <cell r="AF202">
            <v>9600</v>
          </cell>
          <cell r="AG202">
            <v>0</v>
          </cell>
          <cell r="AI202">
            <v>918.8221481481479</v>
          </cell>
          <cell r="AJ202">
            <v>1.0130933005481479</v>
          </cell>
          <cell r="AK202">
            <v>9.7256956852622203</v>
          </cell>
          <cell r="AL202">
            <v>210.56131158592706</v>
          </cell>
          <cell r="AM202">
            <v>9.7256956852622203</v>
          </cell>
          <cell r="AN202">
            <v>210.56131158592706</v>
          </cell>
          <cell r="AQ202">
            <v>216.5</v>
          </cell>
          <cell r="AR202">
            <v>10</v>
          </cell>
          <cell r="AU202" t="str">
            <v>B</v>
          </cell>
        </row>
        <row r="203">
          <cell r="D203">
            <v>804664</v>
          </cell>
          <cell r="E203" t="str">
            <v>อ้อยตอ 2</v>
          </cell>
          <cell r="F203" t="str">
            <v>อ้อยตอ</v>
          </cell>
          <cell r="G203">
            <v>50.79</v>
          </cell>
          <cell r="H203">
            <v>242883</v>
          </cell>
          <cell r="I203" t="str">
            <v>KK-3</v>
          </cell>
          <cell r="J203" t="str">
            <v>เหนียว</v>
          </cell>
          <cell r="K203">
            <v>1.65</v>
          </cell>
          <cell r="L203">
            <v>7.9</v>
          </cell>
          <cell r="M203">
            <v>1.9</v>
          </cell>
          <cell r="N203">
            <v>2.9</v>
          </cell>
          <cell r="O203">
            <v>56</v>
          </cell>
          <cell r="P203">
            <v>61</v>
          </cell>
          <cell r="Q203">
            <v>11345.454545454546</v>
          </cell>
          <cell r="R203">
            <v>1.6</v>
          </cell>
          <cell r="S203">
            <v>2.6</v>
          </cell>
          <cell r="T203">
            <v>54</v>
          </cell>
          <cell r="U203">
            <v>50</v>
          </cell>
          <cell r="V203">
            <v>10084.848484848484</v>
          </cell>
          <cell r="W203">
            <v>1.4</v>
          </cell>
          <cell r="X203">
            <v>2.5</v>
          </cell>
          <cell r="Y203">
            <v>51</v>
          </cell>
          <cell r="Z203">
            <v>55</v>
          </cell>
          <cell r="AA203">
            <v>10278.787878787878</v>
          </cell>
          <cell r="AB203">
            <v>1.6333333333333335</v>
          </cell>
          <cell r="AC203">
            <v>2.6666666666666665</v>
          </cell>
          <cell r="AD203">
            <v>53.666666666666664</v>
          </cell>
          <cell r="AE203">
            <v>55.333333333333336</v>
          </cell>
          <cell r="AF203">
            <v>10569.69696969697</v>
          </cell>
          <cell r="AG203">
            <v>0</v>
          </cell>
          <cell r="AI203">
            <v>911.76296296296289</v>
          </cell>
          <cell r="AJ203">
            <v>0.96200110222222213</v>
          </cell>
          <cell r="AK203">
            <v>10.168060135003367</v>
          </cell>
          <cell r="AL203">
            <v>516.43577425682099</v>
          </cell>
          <cell r="AM203">
            <v>10.168060135003367</v>
          </cell>
          <cell r="AN203">
            <v>516.43577425682099</v>
          </cell>
          <cell r="AQ203">
            <v>406.32</v>
          </cell>
          <cell r="AR203">
            <v>8</v>
          </cell>
          <cell r="AU203" t="str">
            <v>C</v>
          </cell>
        </row>
        <row r="204">
          <cell r="D204">
            <v>1201</v>
          </cell>
          <cell r="E204" t="str">
            <v>อ้อยตอ 1</v>
          </cell>
          <cell r="F204" t="str">
            <v>อ้อยตอ</v>
          </cell>
          <cell r="G204">
            <v>33.520000000000003</v>
          </cell>
          <cell r="H204">
            <v>242871</v>
          </cell>
          <cell r="I204" t="str">
            <v>KK-3</v>
          </cell>
          <cell r="J204" t="str">
            <v>เหนียว</v>
          </cell>
          <cell r="K204">
            <v>1.85</v>
          </cell>
          <cell r="L204">
            <v>8.3000000000000007</v>
          </cell>
          <cell r="M204">
            <v>1.54</v>
          </cell>
          <cell r="N204">
            <v>3.25</v>
          </cell>
          <cell r="O204">
            <v>62</v>
          </cell>
          <cell r="P204">
            <v>72</v>
          </cell>
          <cell r="Q204">
            <v>11589.18918918919</v>
          </cell>
          <cell r="R204">
            <v>1.37</v>
          </cell>
          <cell r="S204">
            <v>2.89</v>
          </cell>
          <cell r="T204">
            <v>69</v>
          </cell>
          <cell r="U204">
            <v>59</v>
          </cell>
          <cell r="V204">
            <v>11070.27027027027</v>
          </cell>
          <cell r="W204">
            <v>1.5</v>
          </cell>
          <cell r="X204">
            <v>3.2</v>
          </cell>
          <cell r="Y204">
            <v>67</v>
          </cell>
          <cell r="Z204">
            <v>44</v>
          </cell>
          <cell r="AA204">
            <v>9600</v>
          </cell>
          <cell r="AB204">
            <v>1.47</v>
          </cell>
          <cell r="AC204">
            <v>3.1133333333333333</v>
          </cell>
          <cell r="AD204">
            <v>66</v>
          </cell>
          <cell r="AE204">
            <v>58.333333333333336</v>
          </cell>
          <cell r="AF204">
            <v>10753.153153153153</v>
          </cell>
          <cell r="AG204">
            <v>0</v>
          </cell>
          <cell r="AI204">
            <v>1118.5057846666666</v>
          </cell>
          <cell r="AJ204">
            <v>1.1972485919071998</v>
          </cell>
          <cell r="AK204">
            <v>12.874197471175076</v>
          </cell>
          <cell r="AL204">
            <v>431.54309923378861</v>
          </cell>
          <cell r="AM204">
            <v>12.874197471175076</v>
          </cell>
          <cell r="AN204">
            <v>431.54309923378861</v>
          </cell>
          <cell r="AO204">
            <v>201.12</v>
          </cell>
          <cell r="AP204">
            <v>6</v>
          </cell>
          <cell r="AQ204">
            <v>368.72</v>
          </cell>
          <cell r="AR204">
            <v>11</v>
          </cell>
          <cell r="AU204" t="str">
            <v>B</v>
          </cell>
        </row>
        <row r="205">
          <cell r="D205">
            <v>1202</v>
          </cell>
          <cell r="E205" t="str">
            <v>อ้อยตอ 1</v>
          </cell>
          <cell r="F205" t="str">
            <v>อ้อยตอ</v>
          </cell>
          <cell r="G205">
            <v>20.95</v>
          </cell>
          <cell r="H205">
            <v>242898</v>
          </cell>
          <cell r="I205" t="str">
            <v>KK-3</v>
          </cell>
          <cell r="J205" t="str">
            <v>เหนียว</v>
          </cell>
          <cell r="K205">
            <v>1.85</v>
          </cell>
          <cell r="L205">
            <v>7.4</v>
          </cell>
          <cell r="M205">
            <v>1.4</v>
          </cell>
          <cell r="N205">
            <v>3</v>
          </cell>
          <cell r="O205">
            <v>65</v>
          </cell>
          <cell r="P205">
            <v>53</v>
          </cell>
          <cell r="Q205">
            <v>10205.405405405405</v>
          </cell>
          <cell r="R205">
            <v>1.0900000000000001</v>
          </cell>
          <cell r="S205">
            <v>2.9</v>
          </cell>
          <cell r="T205">
            <v>68</v>
          </cell>
          <cell r="U205">
            <v>74</v>
          </cell>
          <cell r="V205">
            <v>12281.081081081082</v>
          </cell>
          <cell r="W205">
            <v>1.33</v>
          </cell>
          <cell r="X205">
            <v>2.9</v>
          </cell>
          <cell r="Y205">
            <v>56</v>
          </cell>
          <cell r="Z205">
            <v>70</v>
          </cell>
          <cell r="AA205">
            <v>10897.297297297297</v>
          </cell>
          <cell r="AB205">
            <v>1.2733333333333334</v>
          </cell>
          <cell r="AC205">
            <v>2.9333333333333336</v>
          </cell>
          <cell r="AD205">
            <v>63</v>
          </cell>
          <cell r="AE205">
            <v>65.666666666666671</v>
          </cell>
          <cell r="AF205">
            <v>11127.927927927929</v>
          </cell>
          <cell r="AG205">
            <v>0</v>
          </cell>
          <cell r="AI205">
            <v>860.07158518518554</v>
          </cell>
          <cell r="AJ205">
            <v>0.92062062478222262</v>
          </cell>
          <cell r="AK205">
            <v>10.244599961540555</v>
          </cell>
          <cell r="AL205">
            <v>214.62436919427461</v>
          </cell>
          <cell r="AM205">
            <v>10.244599961540555</v>
          </cell>
          <cell r="AN205">
            <v>214.62436919427461</v>
          </cell>
          <cell r="AO205">
            <v>104.75</v>
          </cell>
          <cell r="AP205">
            <v>5</v>
          </cell>
          <cell r="AQ205">
            <v>209.5</v>
          </cell>
          <cell r="AR205">
            <v>10</v>
          </cell>
          <cell r="AU205" t="str">
            <v>B</v>
          </cell>
        </row>
        <row r="206">
          <cell r="D206">
            <v>1205</v>
          </cell>
          <cell r="E206" t="str">
            <v>อ้อยน้ำราด</v>
          </cell>
          <cell r="F206" t="str">
            <v>อ้อยปลูก</v>
          </cell>
          <cell r="G206">
            <v>5.75</v>
          </cell>
          <cell r="H206">
            <v>242954</v>
          </cell>
          <cell r="I206" t="str">
            <v>KK-3</v>
          </cell>
          <cell r="J206" t="str">
            <v>เหนียว</v>
          </cell>
          <cell r="K206">
            <v>1.85</v>
          </cell>
          <cell r="L206">
            <v>5.5333333333333332</v>
          </cell>
          <cell r="M206">
            <v>0.49</v>
          </cell>
          <cell r="N206">
            <v>3.1</v>
          </cell>
          <cell r="O206">
            <v>54</v>
          </cell>
          <cell r="P206">
            <v>62</v>
          </cell>
          <cell r="Q206">
            <v>10032.432432432432</v>
          </cell>
          <cell r="R206">
            <v>0.56999999999999995</v>
          </cell>
          <cell r="S206">
            <v>2.9</v>
          </cell>
          <cell r="T206">
            <v>64</v>
          </cell>
          <cell r="U206">
            <v>47</v>
          </cell>
          <cell r="V206">
            <v>9600</v>
          </cell>
          <cell r="W206">
            <v>0.56999999999999995</v>
          </cell>
          <cell r="X206">
            <v>2.7</v>
          </cell>
          <cell r="Y206">
            <v>82</v>
          </cell>
          <cell r="Z206">
            <v>54</v>
          </cell>
          <cell r="AA206">
            <v>11762.162162162162</v>
          </cell>
          <cell r="AB206">
            <v>0.54333333333333333</v>
          </cell>
          <cell r="AC206">
            <v>2.9</v>
          </cell>
          <cell r="AD206">
            <v>66.666666666666671</v>
          </cell>
          <cell r="AE206">
            <v>54.333333333333336</v>
          </cell>
          <cell r="AF206">
            <v>10464.864864864865</v>
          </cell>
          <cell r="AG206">
            <v>0</v>
          </cell>
          <cell r="AI206">
            <v>358.70051666666672</v>
          </cell>
          <cell r="AJ206">
            <v>0.38395303304000006</v>
          </cell>
          <cell r="AK206">
            <v>4.0180166052185946</v>
          </cell>
          <cell r="AL206">
            <v>23.10359548000692</v>
          </cell>
          <cell r="AM206">
            <v>4.0180166052185946</v>
          </cell>
          <cell r="AN206">
            <v>23.10359548000692</v>
          </cell>
          <cell r="AO206">
            <v>11.5</v>
          </cell>
          <cell r="AP206">
            <v>2</v>
          </cell>
          <cell r="AQ206">
            <v>46</v>
          </cell>
          <cell r="AR206">
            <v>8</v>
          </cell>
          <cell r="AU206" t="str">
            <v>D</v>
          </cell>
        </row>
        <row r="207">
          <cell r="D207" t="str">
            <v>1205/1</v>
          </cell>
          <cell r="E207" t="str">
            <v>อ้อยตอ 1</v>
          </cell>
          <cell r="F207" t="str">
            <v>อ้อยตอ</v>
          </cell>
          <cell r="G207">
            <v>18.59</v>
          </cell>
          <cell r="H207">
            <v>242962</v>
          </cell>
          <cell r="I207" t="str">
            <v>KK-3</v>
          </cell>
          <cell r="J207" t="str">
            <v>เหนียว</v>
          </cell>
          <cell r="K207">
            <v>1.65</v>
          </cell>
          <cell r="L207">
            <v>5.2666666666666666</v>
          </cell>
          <cell r="M207">
            <v>1.1000000000000001</v>
          </cell>
          <cell r="N207">
            <v>2.65</v>
          </cell>
          <cell r="O207">
            <v>51</v>
          </cell>
          <cell r="P207">
            <v>70</v>
          </cell>
          <cell r="Q207">
            <v>11733.333333333334</v>
          </cell>
          <cell r="R207">
            <v>1.04</v>
          </cell>
          <cell r="S207">
            <v>3.35</v>
          </cell>
          <cell r="T207">
            <v>54</v>
          </cell>
          <cell r="U207">
            <v>63</v>
          </cell>
          <cell r="V207">
            <v>11345.454545454546</v>
          </cell>
          <cell r="W207">
            <v>1.1299999999999999</v>
          </cell>
          <cell r="X207">
            <v>3.1</v>
          </cell>
          <cell r="Y207">
            <v>50</v>
          </cell>
          <cell r="Z207">
            <v>50</v>
          </cell>
          <cell r="AA207">
            <v>9696.9696969696961</v>
          </cell>
          <cell r="AB207">
            <v>1.0900000000000001</v>
          </cell>
          <cell r="AC207">
            <v>3.0333333333333332</v>
          </cell>
          <cell r="AD207">
            <v>51.666666666666664</v>
          </cell>
          <cell r="AE207">
            <v>61</v>
          </cell>
          <cell r="AF207">
            <v>10925.252525252525</v>
          </cell>
          <cell r="AG207">
            <v>0</v>
          </cell>
          <cell r="AI207">
            <v>787.29307222222224</v>
          </cell>
          <cell r="AJ207">
            <v>0.84271850450666674</v>
          </cell>
          <cell r="AK207">
            <v>9.2069124694384925</v>
          </cell>
          <cell r="AL207">
            <v>171.15650280686157</v>
          </cell>
          <cell r="AM207">
            <v>9.2069124694384925</v>
          </cell>
          <cell r="AN207">
            <v>171.15650280686157</v>
          </cell>
          <cell r="AO207">
            <v>74.36</v>
          </cell>
          <cell r="AP207">
            <v>4</v>
          </cell>
          <cell r="AQ207">
            <v>167.31</v>
          </cell>
          <cell r="AR207">
            <v>9</v>
          </cell>
          <cell r="AU207" t="str">
            <v>C</v>
          </cell>
        </row>
        <row r="208">
          <cell r="D208">
            <v>1206</v>
          </cell>
          <cell r="E208" t="str">
            <v>อ้อยตอ 1</v>
          </cell>
          <cell r="F208" t="str">
            <v>อ้อยตอ</v>
          </cell>
          <cell r="G208">
            <v>36.67</v>
          </cell>
          <cell r="H208">
            <v>242893</v>
          </cell>
          <cell r="I208" t="str">
            <v>KK-3/PK3</v>
          </cell>
          <cell r="J208" t="str">
            <v>เหนียว</v>
          </cell>
          <cell r="K208">
            <v>1.85</v>
          </cell>
          <cell r="L208">
            <v>7.5666666666666664</v>
          </cell>
          <cell r="M208">
            <v>1.6</v>
          </cell>
          <cell r="N208">
            <v>2.68</v>
          </cell>
          <cell r="O208">
            <v>87</v>
          </cell>
          <cell r="P208">
            <v>75</v>
          </cell>
          <cell r="Q208">
            <v>14010.81081081081</v>
          </cell>
          <cell r="R208">
            <v>1.83</v>
          </cell>
          <cell r="S208">
            <v>3.29</v>
          </cell>
          <cell r="T208">
            <v>80</v>
          </cell>
          <cell r="U208">
            <v>80</v>
          </cell>
          <cell r="V208">
            <v>13837.837837837838</v>
          </cell>
          <cell r="W208">
            <v>1.5</v>
          </cell>
          <cell r="X208">
            <v>2.87</v>
          </cell>
          <cell r="Y208">
            <v>60</v>
          </cell>
          <cell r="Z208">
            <v>55</v>
          </cell>
          <cell r="AA208">
            <v>9945.9459459459467</v>
          </cell>
          <cell r="AB208">
            <v>1.6433333333333333</v>
          </cell>
          <cell r="AC208">
            <v>2.9466666666666668</v>
          </cell>
          <cell r="AD208">
            <v>75.666666666666671</v>
          </cell>
          <cell r="AE208">
            <v>70</v>
          </cell>
          <cell r="AF208">
            <v>12598.198198198197</v>
          </cell>
          <cell r="AG208">
            <v>0</v>
          </cell>
          <cell r="AI208">
            <v>1120.1014047407409</v>
          </cell>
          <cell r="AJ208">
            <v>1.235023808867141</v>
          </cell>
          <cell r="AK208">
            <v>15.55907472360189</v>
          </cell>
          <cell r="AL208">
            <v>570.55127011448133</v>
          </cell>
          <cell r="AM208">
            <v>15.55907472360189</v>
          </cell>
          <cell r="AN208">
            <v>570.55127011448133</v>
          </cell>
          <cell r="AO208">
            <v>183.35000000000002</v>
          </cell>
          <cell r="AP208">
            <v>5</v>
          </cell>
          <cell r="AQ208">
            <v>366.70000000000005</v>
          </cell>
          <cell r="AR208">
            <v>10</v>
          </cell>
          <cell r="AU208" t="str">
            <v>B</v>
          </cell>
        </row>
        <row r="209">
          <cell r="D209">
            <v>1207</v>
          </cell>
          <cell r="E209" t="str">
            <v>อ้อยตอ 1</v>
          </cell>
          <cell r="F209" t="str">
            <v>อ้อยตอ</v>
          </cell>
          <cell r="G209">
            <v>38.92</v>
          </cell>
          <cell r="H209">
            <v>242873</v>
          </cell>
          <cell r="I209" t="str">
            <v>KK-3</v>
          </cell>
          <cell r="J209" t="str">
            <v>เหนียว</v>
          </cell>
          <cell r="K209">
            <v>1.85</v>
          </cell>
          <cell r="L209">
            <v>8.2333333333333325</v>
          </cell>
          <cell r="M209">
            <v>1.36</v>
          </cell>
          <cell r="N209">
            <v>2.95</v>
          </cell>
          <cell r="O209">
            <v>78</v>
          </cell>
          <cell r="P209">
            <v>75</v>
          </cell>
          <cell r="Q209">
            <v>13232.432432432432</v>
          </cell>
          <cell r="R209">
            <v>1.8</v>
          </cell>
          <cell r="S209">
            <v>3.2</v>
          </cell>
          <cell r="T209">
            <v>76</v>
          </cell>
          <cell r="U209">
            <v>63</v>
          </cell>
          <cell r="V209">
            <v>12021.621621621622</v>
          </cell>
          <cell r="W209">
            <v>1.27</v>
          </cell>
          <cell r="X209">
            <v>3.6</v>
          </cell>
          <cell r="Y209">
            <v>43</v>
          </cell>
          <cell r="Z209">
            <v>63</v>
          </cell>
          <cell r="AA209">
            <v>9167.5675675675684</v>
          </cell>
          <cell r="AB209">
            <v>1.4766666666666666</v>
          </cell>
          <cell r="AC209">
            <v>3.25</v>
          </cell>
          <cell r="AD209">
            <v>65.666666666666671</v>
          </cell>
          <cell r="AE209">
            <v>67</v>
          </cell>
          <cell r="AF209">
            <v>11473.873873873874</v>
          </cell>
          <cell r="AG209">
            <v>0</v>
          </cell>
          <cell r="AI209">
            <v>1224.3873958333331</v>
          </cell>
          <cell r="AJ209">
            <v>1.3105842684999998</v>
          </cell>
          <cell r="AK209">
            <v>15.037478597852248</v>
          </cell>
          <cell r="AL209">
            <v>585.25866702840949</v>
          </cell>
          <cell r="AM209">
            <v>15.037478597852248</v>
          </cell>
          <cell r="AN209">
            <v>585.25866702840949</v>
          </cell>
          <cell r="AO209">
            <v>155.68</v>
          </cell>
          <cell r="AP209">
            <v>4</v>
          </cell>
          <cell r="AQ209">
            <v>350.28000000000003</v>
          </cell>
          <cell r="AR209">
            <v>9</v>
          </cell>
          <cell r="AU209" t="str">
            <v>C</v>
          </cell>
        </row>
        <row r="210">
          <cell r="D210">
            <v>1208</v>
          </cell>
          <cell r="E210" t="str">
            <v>อ้อยตอ 2</v>
          </cell>
          <cell r="F210" t="str">
            <v>อ้อยตอ</v>
          </cell>
          <cell r="G210">
            <v>11.36</v>
          </cell>
          <cell r="H210">
            <v>242925</v>
          </cell>
          <cell r="I210" t="str">
            <v>KK-3</v>
          </cell>
          <cell r="J210" t="str">
            <v>เหนียว</v>
          </cell>
          <cell r="K210">
            <v>1.85</v>
          </cell>
          <cell r="L210">
            <v>6.5</v>
          </cell>
          <cell r="M210">
            <v>0.37</v>
          </cell>
          <cell r="N210">
            <v>2.5</v>
          </cell>
          <cell r="O210">
            <v>50</v>
          </cell>
          <cell r="P210">
            <v>39</v>
          </cell>
          <cell r="Q210">
            <v>7697.2972972972975</v>
          </cell>
          <cell r="R210">
            <v>0.79</v>
          </cell>
          <cell r="S210">
            <v>2.5</v>
          </cell>
          <cell r="T210">
            <v>62</v>
          </cell>
          <cell r="U210">
            <v>63</v>
          </cell>
          <cell r="V210">
            <v>10810.81081081081</v>
          </cell>
          <cell r="W210">
            <v>0.5</v>
          </cell>
          <cell r="X210">
            <v>2.5</v>
          </cell>
          <cell r="Y210">
            <v>48</v>
          </cell>
          <cell r="Z210">
            <v>55</v>
          </cell>
          <cell r="AA210">
            <v>8908.1081081081084</v>
          </cell>
          <cell r="AB210">
            <v>0.55333333333333334</v>
          </cell>
          <cell r="AC210">
            <v>2.5</v>
          </cell>
          <cell r="AD210">
            <v>53.333333333333336</v>
          </cell>
          <cell r="AE210">
            <v>52.333333333333336</v>
          </cell>
          <cell r="AF210">
            <v>9138.7387387387371</v>
          </cell>
          <cell r="AG210">
            <v>0</v>
          </cell>
          <cell r="AI210">
            <v>271.47916666666669</v>
          </cell>
          <cell r="AJ210">
            <v>0.29933292916666671</v>
          </cell>
          <cell r="AK210">
            <v>2.7355254355555552</v>
          </cell>
          <cell r="AL210">
            <v>31.075568947911105</v>
          </cell>
          <cell r="AM210">
            <v>2.7355254355555552</v>
          </cell>
          <cell r="AN210">
            <v>31.075568947911105</v>
          </cell>
          <cell r="AO210">
            <v>34.08</v>
          </cell>
          <cell r="AP210">
            <v>3</v>
          </cell>
          <cell r="AQ210">
            <v>90.88</v>
          </cell>
          <cell r="AR210">
            <v>8</v>
          </cell>
          <cell r="AU210" t="str">
            <v>C</v>
          </cell>
        </row>
        <row r="211">
          <cell r="D211" t="str">
            <v>1208/1</v>
          </cell>
          <cell r="E211" t="str">
            <v>อ้อยตอ 1</v>
          </cell>
          <cell r="F211" t="str">
            <v>อ้อยตอ</v>
          </cell>
          <cell r="G211">
            <v>16.559999999999999</v>
          </cell>
          <cell r="H211">
            <v>242975</v>
          </cell>
          <cell r="I211" t="str">
            <v>KK-3</v>
          </cell>
          <cell r="J211" t="str">
            <v>เหนียว</v>
          </cell>
          <cell r="K211">
            <v>1.65</v>
          </cell>
          <cell r="L211">
            <v>4.833333333333333</v>
          </cell>
          <cell r="M211">
            <v>0.7</v>
          </cell>
          <cell r="N211">
            <v>2.6</v>
          </cell>
          <cell r="O211">
            <v>68</v>
          </cell>
          <cell r="P211">
            <v>68</v>
          </cell>
          <cell r="Q211">
            <v>13187.878787878788</v>
          </cell>
          <cell r="R211">
            <v>0.9</v>
          </cell>
          <cell r="S211">
            <v>3.1</v>
          </cell>
          <cell r="T211">
            <v>57</v>
          </cell>
          <cell r="U211">
            <v>39</v>
          </cell>
          <cell r="V211">
            <v>9309.0909090909099</v>
          </cell>
          <cell r="W211">
            <v>0.67</v>
          </cell>
          <cell r="X211">
            <v>3.2</v>
          </cell>
          <cell r="Y211">
            <v>56</v>
          </cell>
          <cell r="Z211">
            <v>57</v>
          </cell>
          <cell r="AA211">
            <v>10957.575757575758</v>
          </cell>
          <cell r="AB211">
            <v>0.75666666666666671</v>
          </cell>
          <cell r="AC211">
            <v>2.9666666666666668</v>
          </cell>
          <cell r="AD211">
            <v>60.333333333333336</v>
          </cell>
          <cell r="AE211">
            <v>54.666666666666664</v>
          </cell>
          <cell r="AF211">
            <v>11151.515151515152</v>
          </cell>
          <cell r="AG211">
            <v>0</v>
          </cell>
          <cell r="AI211">
            <v>522.77133148148164</v>
          </cell>
          <cell r="AJ211">
            <v>0.57640767009148164</v>
          </cell>
          <cell r="AK211">
            <v>6.4278188664747047</v>
          </cell>
          <cell r="AL211">
            <v>106.4446804288211</v>
          </cell>
          <cell r="AM211">
            <v>6.4278188664747047</v>
          </cell>
          <cell r="AN211">
            <v>106.4446804288211</v>
          </cell>
          <cell r="AO211">
            <v>49.679999999999993</v>
          </cell>
          <cell r="AP211">
            <v>3</v>
          </cell>
          <cell r="AQ211">
            <v>132.47999999999999</v>
          </cell>
          <cell r="AR211">
            <v>8</v>
          </cell>
          <cell r="AU211" t="str">
            <v>C</v>
          </cell>
        </row>
        <row r="212">
          <cell r="D212" t="str">
            <v>1208/2</v>
          </cell>
          <cell r="E212" t="str">
            <v>อ้อยตอ 1</v>
          </cell>
          <cell r="F212" t="str">
            <v>อ้อยตอ</v>
          </cell>
          <cell r="G212">
            <v>5.46</v>
          </cell>
          <cell r="H212">
            <v>242974</v>
          </cell>
          <cell r="I212" t="str">
            <v>KK-3</v>
          </cell>
          <cell r="J212" t="str">
            <v>เหนียว</v>
          </cell>
          <cell r="K212">
            <v>1.65</v>
          </cell>
          <cell r="L212">
            <v>4.8666666666666663</v>
          </cell>
          <cell r="M212">
            <v>1.3</v>
          </cell>
          <cell r="N212">
            <v>3.2</v>
          </cell>
          <cell r="O212">
            <v>63</v>
          </cell>
          <cell r="P212">
            <v>70</v>
          </cell>
          <cell r="Q212">
            <v>12896.969696969696</v>
          </cell>
          <cell r="R212">
            <v>1.19</v>
          </cell>
          <cell r="S212">
            <v>3.5</v>
          </cell>
          <cell r="T212">
            <v>71</v>
          </cell>
          <cell r="U212">
            <v>59</v>
          </cell>
          <cell r="V212">
            <v>12606.060606060606</v>
          </cell>
          <cell r="W212">
            <v>0.43</v>
          </cell>
          <cell r="X212">
            <v>3.1</v>
          </cell>
          <cell r="Y212">
            <v>36</v>
          </cell>
          <cell r="Z212">
            <v>61</v>
          </cell>
          <cell r="AA212">
            <v>9406.060606060606</v>
          </cell>
          <cell r="AB212">
            <v>0.97333333333333349</v>
          </cell>
          <cell r="AC212">
            <v>3.2666666666666671</v>
          </cell>
          <cell r="AD212">
            <v>56.666666666666664</v>
          </cell>
          <cell r="AE212">
            <v>63.333333333333336</v>
          </cell>
          <cell r="AF212">
            <v>11636.363636363638</v>
          </cell>
          <cell r="AG212">
            <v>0</v>
          </cell>
          <cell r="AI212">
            <v>815.34402962962986</v>
          </cell>
          <cell r="AJ212">
            <v>0.87274424931555583</v>
          </cell>
          <cell r="AK212">
            <v>10.155569446581014</v>
          </cell>
          <cell r="AL212">
            <v>55.449409178332338</v>
          </cell>
          <cell r="AM212">
            <v>10.155569446581014</v>
          </cell>
          <cell r="AN212">
            <v>55.449409178332338</v>
          </cell>
          <cell r="AO212">
            <v>16.38</v>
          </cell>
          <cell r="AP212">
            <v>3</v>
          </cell>
          <cell r="AQ212">
            <v>49.14</v>
          </cell>
          <cell r="AR212">
            <v>9</v>
          </cell>
          <cell r="AU212" t="str">
            <v>C</v>
          </cell>
        </row>
        <row r="213">
          <cell r="D213">
            <v>1209</v>
          </cell>
          <cell r="E213" t="str">
            <v>อ้อยตอ 1</v>
          </cell>
          <cell r="F213" t="str">
            <v>อ้อยตอ</v>
          </cell>
          <cell r="G213">
            <v>17</v>
          </cell>
          <cell r="H213">
            <v>242960</v>
          </cell>
          <cell r="I213" t="str">
            <v>KK-3</v>
          </cell>
          <cell r="J213" t="str">
            <v>เหนียว</v>
          </cell>
          <cell r="K213">
            <v>1.85</v>
          </cell>
          <cell r="L213">
            <v>5.333333333333333</v>
          </cell>
          <cell r="M213">
            <v>1.51</v>
          </cell>
          <cell r="N213">
            <v>3.1</v>
          </cell>
          <cell r="O213">
            <v>39</v>
          </cell>
          <cell r="P213">
            <v>25</v>
          </cell>
          <cell r="Q213">
            <v>5535.135135135135</v>
          </cell>
          <cell r="R213">
            <v>0.95</v>
          </cell>
          <cell r="S213">
            <v>0.28999999999999998</v>
          </cell>
          <cell r="T213">
            <v>43</v>
          </cell>
          <cell r="U213">
            <v>45</v>
          </cell>
          <cell r="V213">
            <v>7610.8108108108108</v>
          </cell>
          <cell r="W213">
            <v>0.86</v>
          </cell>
          <cell r="X213">
            <v>3.1</v>
          </cell>
          <cell r="Y213">
            <v>56</v>
          </cell>
          <cell r="Z213">
            <v>79</v>
          </cell>
          <cell r="AA213">
            <v>11675.675675675675</v>
          </cell>
          <cell r="AB213">
            <v>1.1066666666666667</v>
          </cell>
          <cell r="AC213">
            <v>2.1633333333333336</v>
          </cell>
          <cell r="AD213">
            <v>46</v>
          </cell>
          <cell r="AE213">
            <v>49.666666666666664</v>
          </cell>
          <cell r="AF213">
            <v>8273.8738738738739</v>
          </cell>
          <cell r="AG213">
            <v>0</v>
          </cell>
          <cell r="AI213">
            <v>406.56816525925939</v>
          </cell>
          <cell r="AJ213">
            <v>0.4482820590148594</v>
          </cell>
          <cell r="AK213">
            <v>3.7090292162094314</v>
          </cell>
          <cell r="AL213">
            <v>63.053496675560332</v>
          </cell>
          <cell r="AM213">
            <v>3.7090292162094314</v>
          </cell>
          <cell r="AN213">
            <v>63.053496675560332</v>
          </cell>
          <cell r="AO213">
            <v>51</v>
          </cell>
          <cell r="AP213">
            <v>3</v>
          </cell>
          <cell r="AQ213">
            <v>153</v>
          </cell>
          <cell r="AR213">
            <v>9</v>
          </cell>
          <cell r="AU213" t="str">
            <v>C</v>
          </cell>
        </row>
        <row r="214">
          <cell r="D214">
            <v>1211</v>
          </cell>
          <cell r="E214" t="str">
            <v>อ้อยตุลาคม</v>
          </cell>
          <cell r="F214" t="str">
            <v>อ้อยปลูก</v>
          </cell>
          <cell r="G214">
            <v>22.16</v>
          </cell>
          <cell r="H214">
            <v>242879</v>
          </cell>
          <cell r="I214" t="str">
            <v>PK-3</v>
          </cell>
          <cell r="J214" t="str">
            <v>เหนียว</v>
          </cell>
          <cell r="K214">
            <v>1.85</v>
          </cell>
          <cell r="L214">
            <v>8.0333333333333332</v>
          </cell>
          <cell r="M214">
            <v>1.2</v>
          </cell>
          <cell r="N214">
            <v>3.28</v>
          </cell>
          <cell r="O214">
            <v>42</v>
          </cell>
          <cell r="P214">
            <v>44</v>
          </cell>
          <cell r="Q214">
            <v>7437.8378378378375</v>
          </cell>
          <cell r="R214">
            <v>1.82</v>
          </cell>
          <cell r="S214">
            <v>3.2</v>
          </cell>
          <cell r="T214">
            <v>52</v>
          </cell>
          <cell r="U214">
            <v>68</v>
          </cell>
          <cell r="V214">
            <v>10378.378378378378</v>
          </cell>
          <cell r="W214">
            <v>1.52</v>
          </cell>
          <cell r="X214">
            <v>2.65</v>
          </cell>
          <cell r="Y214">
            <v>56</v>
          </cell>
          <cell r="Z214">
            <v>66</v>
          </cell>
          <cell r="AA214">
            <v>10551.351351351352</v>
          </cell>
          <cell r="AB214">
            <v>1.5133333333333334</v>
          </cell>
          <cell r="AC214">
            <v>3.0433333333333334</v>
          </cell>
          <cell r="AD214">
            <v>50</v>
          </cell>
          <cell r="AE214">
            <v>59.333333333333336</v>
          </cell>
          <cell r="AF214">
            <v>9455.8558558558561</v>
          </cell>
          <cell r="AG214">
            <v>0</v>
          </cell>
          <cell r="AI214">
            <v>1100.2802070740743</v>
          </cell>
          <cell r="AJ214">
            <v>1.1777399336520891</v>
          </cell>
          <cell r="AK214">
            <v>11.136539048299394</v>
          </cell>
          <cell r="AL214">
            <v>246.78570531031457</v>
          </cell>
          <cell r="AM214">
            <v>11.136539048299394</v>
          </cell>
          <cell r="AN214">
            <v>246.78570531031457</v>
          </cell>
          <cell r="AO214">
            <v>110.8</v>
          </cell>
          <cell r="AP214">
            <v>5</v>
          </cell>
          <cell r="AQ214">
            <v>243.76</v>
          </cell>
          <cell r="AR214">
            <v>11</v>
          </cell>
          <cell r="AU214" t="str">
            <v>C</v>
          </cell>
        </row>
        <row r="215">
          <cell r="D215">
            <v>1212</v>
          </cell>
          <cell r="E215" t="str">
            <v>อ้อยตอ 1</v>
          </cell>
          <cell r="F215" t="str">
            <v>อ้อยตอ</v>
          </cell>
          <cell r="G215">
            <v>46.83</v>
          </cell>
          <cell r="H215">
            <v>242925</v>
          </cell>
          <cell r="I215" t="str">
            <v>KK-3</v>
          </cell>
          <cell r="J215" t="str">
            <v>เหนียว</v>
          </cell>
          <cell r="K215">
            <v>1.85</v>
          </cell>
          <cell r="L215">
            <v>6.5</v>
          </cell>
          <cell r="M215">
            <v>0.7</v>
          </cell>
          <cell r="N215">
            <v>2.7</v>
          </cell>
          <cell r="O215">
            <v>56</v>
          </cell>
          <cell r="P215">
            <v>33</v>
          </cell>
          <cell r="Q215">
            <v>7697.2972972972975</v>
          </cell>
          <cell r="R215">
            <v>0.93</v>
          </cell>
          <cell r="S215">
            <v>2.95</v>
          </cell>
          <cell r="T215">
            <v>57</v>
          </cell>
          <cell r="U215">
            <v>55</v>
          </cell>
          <cell r="V215">
            <v>9686.4864864864867</v>
          </cell>
          <cell r="W215">
            <v>0.9</v>
          </cell>
          <cell r="X215">
            <v>2.95</v>
          </cell>
          <cell r="Y215">
            <v>43</v>
          </cell>
          <cell r="Z215">
            <v>46</v>
          </cell>
          <cell r="AA215">
            <v>7697.2972972972975</v>
          </cell>
          <cell r="AB215">
            <v>0.84333333333333327</v>
          </cell>
          <cell r="AC215">
            <v>2.8666666666666671</v>
          </cell>
          <cell r="AD215">
            <v>52</v>
          </cell>
          <cell r="AE215">
            <v>44.666666666666664</v>
          </cell>
          <cell r="AF215">
            <v>8360.3603603603606</v>
          </cell>
          <cell r="AG215">
            <v>0</v>
          </cell>
          <cell r="AI215">
            <v>544.03058518518537</v>
          </cell>
          <cell r="AJ215">
            <v>0.58233033838222237</v>
          </cell>
          <cell r="AK215">
            <v>4.8684914776459669</v>
          </cell>
          <cell r="AL215">
            <v>227.99145589816061</v>
          </cell>
          <cell r="AM215">
            <v>4.8684914776459669</v>
          </cell>
          <cell r="AN215">
            <v>227.99145589816061</v>
          </cell>
          <cell r="AO215">
            <v>140.49</v>
          </cell>
          <cell r="AP215">
            <v>3</v>
          </cell>
          <cell r="AQ215">
            <v>327.81</v>
          </cell>
          <cell r="AR215">
            <v>7</v>
          </cell>
          <cell r="AU215" t="str">
            <v>D</v>
          </cell>
        </row>
        <row r="216">
          <cell r="D216">
            <v>1213</v>
          </cell>
          <cell r="E216" t="str">
            <v>อ้อยตุลาคม</v>
          </cell>
          <cell r="F216" t="str">
            <v>อ้อยปลูก</v>
          </cell>
          <cell r="G216">
            <v>24.05</v>
          </cell>
          <cell r="H216">
            <v>242743</v>
          </cell>
          <cell r="I216" t="str">
            <v>PK-1,PK-2,PK-3</v>
          </cell>
          <cell r="J216" t="str">
            <v>เหนียว</v>
          </cell>
          <cell r="K216">
            <v>1.85</v>
          </cell>
          <cell r="L216">
            <v>12.566666666666666</v>
          </cell>
          <cell r="M216">
            <v>1.2</v>
          </cell>
          <cell r="N216">
            <v>2.75</v>
          </cell>
          <cell r="O216">
            <v>56</v>
          </cell>
          <cell r="P216">
            <v>54</v>
          </cell>
          <cell r="Q216">
            <v>9513.5135135135133</v>
          </cell>
          <cell r="R216">
            <v>1.4</v>
          </cell>
          <cell r="S216">
            <v>3</v>
          </cell>
          <cell r="T216">
            <v>50</v>
          </cell>
          <cell r="U216">
            <v>56</v>
          </cell>
          <cell r="V216">
            <v>9167.5675675675684</v>
          </cell>
          <cell r="W216">
            <v>1.1499999999999999</v>
          </cell>
          <cell r="X216">
            <v>2.8</v>
          </cell>
          <cell r="Y216">
            <v>53</v>
          </cell>
          <cell r="Z216">
            <v>56</v>
          </cell>
          <cell r="AA216">
            <v>9427.0270270270266</v>
          </cell>
          <cell r="AB216">
            <v>1.2499999999999998</v>
          </cell>
          <cell r="AC216">
            <v>2.85</v>
          </cell>
          <cell r="AD216">
            <v>53</v>
          </cell>
          <cell r="AE216">
            <v>55.333333333333336</v>
          </cell>
          <cell r="AF216">
            <v>9369.3693693693695</v>
          </cell>
          <cell r="AG216">
            <v>0</v>
          </cell>
          <cell r="AI216">
            <v>797.02031249999982</v>
          </cell>
          <cell r="AJ216">
            <v>0.85313054249999987</v>
          </cell>
          <cell r="AK216">
            <v>7.9932951729729718</v>
          </cell>
          <cell r="AL216">
            <v>192.23874890999997</v>
          </cell>
          <cell r="AM216">
            <v>7.9932951729729718</v>
          </cell>
          <cell r="AN216">
            <v>192.23874890999997</v>
          </cell>
          <cell r="AO216">
            <v>144.30000000000001</v>
          </cell>
          <cell r="AP216">
            <v>6</v>
          </cell>
          <cell r="AQ216">
            <v>264.55</v>
          </cell>
          <cell r="AR216">
            <v>11</v>
          </cell>
          <cell r="AU216" t="str">
            <v>C</v>
          </cell>
        </row>
        <row r="217">
          <cell r="D217">
            <v>1214</v>
          </cell>
          <cell r="E217" t="str">
            <v>อ้อยตุลาคม</v>
          </cell>
          <cell r="F217" t="str">
            <v>อ้อยปลูก</v>
          </cell>
          <cell r="G217">
            <v>43.12</v>
          </cell>
          <cell r="H217">
            <v>242849</v>
          </cell>
          <cell r="I217" t="str">
            <v>PK-3</v>
          </cell>
          <cell r="J217" t="str">
            <v>เหนียว</v>
          </cell>
          <cell r="K217">
            <v>1.85</v>
          </cell>
          <cell r="L217">
            <v>9.0333333333333332</v>
          </cell>
          <cell r="M217">
            <v>1.1000000000000001</v>
          </cell>
          <cell r="N217">
            <v>3.2</v>
          </cell>
          <cell r="O217">
            <v>60</v>
          </cell>
          <cell r="P217">
            <v>74</v>
          </cell>
          <cell r="Q217">
            <v>11589.18918918919</v>
          </cell>
          <cell r="R217">
            <v>1.35</v>
          </cell>
          <cell r="S217">
            <v>3.48</v>
          </cell>
          <cell r="T217">
            <v>47</v>
          </cell>
          <cell r="U217">
            <v>53</v>
          </cell>
          <cell r="V217">
            <v>8648.6486486486483</v>
          </cell>
          <cell r="W217">
            <v>1.49</v>
          </cell>
          <cell r="X217">
            <v>3.4</v>
          </cell>
          <cell r="Y217">
            <v>43</v>
          </cell>
          <cell r="Z217">
            <v>52</v>
          </cell>
          <cell r="AA217">
            <v>8216.2162162162167</v>
          </cell>
          <cell r="AB217">
            <v>1.3133333333333335</v>
          </cell>
          <cell r="AC217">
            <v>3.36</v>
          </cell>
          <cell r="AD217">
            <v>50</v>
          </cell>
          <cell r="AE217">
            <v>59.666666666666664</v>
          </cell>
          <cell r="AF217">
            <v>9484.6846846846856</v>
          </cell>
          <cell r="AG217">
            <v>0</v>
          </cell>
          <cell r="AI217">
            <v>1163.920128</v>
          </cell>
          <cell r="AJ217">
            <v>1.2458601050111999</v>
          </cell>
          <cell r="AK217">
            <v>11.816590257259382</v>
          </cell>
          <cell r="AL217">
            <v>509.53137189302453</v>
          </cell>
          <cell r="AM217">
            <v>11.816590257259382</v>
          </cell>
          <cell r="AN217">
            <v>509.53137189302453</v>
          </cell>
          <cell r="AO217">
            <v>215.6</v>
          </cell>
          <cell r="AP217">
            <v>5</v>
          </cell>
          <cell r="AQ217">
            <v>431.2</v>
          </cell>
          <cell r="AR217">
            <v>10</v>
          </cell>
          <cell r="AU217" t="str">
            <v>C</v>
          </cell>
        </row>
        <row r="218">
          <cell r="D218" t="str">
            <v>1224/1</v>
          </cell>
          <cell r="E218" t="str">
            <v>อ้อยน้ำราด</v>
          </cell>
          <cell r="F218" t="str">
            <v>อ้อยปลูก</v>
          </cell>
          <cell r="G218">
            <v>6.16</v>
          </cell>
          <cell r="H218">
            <v>242909</v>
          </cell>
          <cell r="I218" t="str">
            <v>PK-3</v>
          </cell>
          <cell r="J218" t="str">
            <v>เหนียว</v>
          </cell>
          <cell r="K218">
            <v>1.85</v>
          </cell>
          <cell r="L218">
            <v>7.0333333333333332</v>
          </cell>
          <cell r="M218">
            <v>1.2</v>
          </cell>
          <cell r="N218">
            <v>3.35</v>
          </cell>
          <cell r="O218">
            <v>61</v>
          </cell>
          <cell r="P218">
            <v>52</v>
          </cell>
          <cell r="Q218">
            <v>9772.9729729729734</v>
          </cell>
          <cell r="R218">
            <v>1.02</v>
          </cell>
          <cell r="S218">
            <v>2.7</v>
          </cell>
          <cell r="T218">
            <v>76</v>
          </cell>
          <cell r="U218">
            <v>73</v>
          </cell>
          <cell r="V218">
            <v>12886.486486486487</v>
          </cell>
          <cell r="W218">
            <v>1.1499999999999999</v>
          </cell>
          <cell r="X218">
            <v>3.1</v>
          </cell>
          <cell r="Y218">
            <v>47</v>
          </cell>
          <cell r="Z218">
            <v>58</v>
          </cell>
          <cell r="AA218">
            <v>9081.0810810810817</v>
          </cell>
          <cell r="AB218">
            <v>1.1233333333333333</v>
          </cell>
          <cell r="AC218">
            <v>3.0500000000000003</v>
          </cell>
          <cell r="AD218">
            <v>61.333333333333336</v>
          </cell>
          <cell r="AE218">
            <v>61</v>
          </cell>
          <cell r="AF218">
            <v>10580.180180180179</v>
          </cell>
          <cell r="AG218">
            <v>0</v>
          </cell>
          <cell r="AI218">
            <v>820.30995416666678</v>
          </cell>
          <cell r="AJ218">
            <v>0.87805977494000009</v>
          </cell>
          <cell r="AK218">
            <v>9.2900306278336569</v>
          </cell>
          <cell r="AL218">
            <v>57.226588667455324</v>
          </cell>
          <cell r="AM218">
            <v>9.2900306278336569</v>
          </cell>
          <cell r="AN218">
            <v>57.226588667455324</v>
          </cell>
          <cell r="AO218">
            <v>30.8</v>
          </cell>
          <cell r="AP218">
            <v>5</v>
          </cell>
          <cell r="AQ218">
            <v>61.6</v>
          </cell>
          <cell r="AR218">
            <v>10</v>
          </cell>
          <cell r="AU218" t="str">
            <v>C</v>
          </cell>
        </row>
        <row r="219">
          <cell r="D219">
            <v>1226</v>
          </cell>
          <cell r="E219" t="str">
            <v>อ้อยน้ำราด</v>
          </cell>
          <cell r="F219" t="str">
            <v>อ้อยปลูก</v>
          </cell>
          <cell r="G219">
            <v>21.35</v>
          </cell>
          <cell r="H219">
            <v>242914</v>
          </cell>
          <cell r="I219" t="str">
            <v>PK-3</v>
          </cell>
          <cell r="J219" t="str">
            <v>เหนียว</v>
          </cell>
          <cell r="K219">
            <v>1.85</v>
          </cell>
          <cell r="L219">
            <v>6.8666666666666663</v>
          </cell>
          <cell r="M219">
            <v>0.57999999999999996</v>
          </cell>
          <cell r="N219">
            <v>2.15</v>
          </cell>
          <cell r="O219">
            <v>69</v>
          </cell>
          <cell r="P219">
            <v>67</v>
          </cell>
          <cell r="Q219">
            <v>11762.162162162162</v>
          </cell>
          <cell r="R219">
            <v>1.19</v>
          </cell>
          <cell r="S219">
            <v>2.68</v>
          </cell>
          <cell r="T219">
            <v>80</v>
          </cell>
          <cell r="U219">
            <v>66</v>
          </cell>
          <cell r="V219">
            <v>12627.027027027027</v>
          </cell>
          <cell r="W219">
            <v>1.2</v>
          </cell>
          <cell r="X219">
            <v>2.95</v>
          </cell>
          <cell r="Y219">
            <v>71</v>
          </cell>
          <cell r="Z219">
            <v>73</v>
          </cell>
          <cell r="AA219">
            <v>12454.054054054053</v>
          </cell>
          <cell r="AB219">
            <v>0.98999999999999988</v>
          </cell>
          <cell r="AC219">
            <v>2.5933333333333333</v>
          </cell>
          <cell r="AD219">
            <v>73.333333333333329</v>
          </cell>
          <cell r="AE219">
            <v>68.666666666666671</v>
          </cell>
          <cell r="AF219">
            <v>12281.08108108108</v>
          </cell>
          <cell r="AG219">
            <v>0</v>
          </cell>
          <cell r="AI219">
            <v>522.66273399999989</v>
          </cell>
          <cell r="AJ219">
            <v>0.5594581904735999</v>
          </cell>
          <cell r="AK219">
            <v>6.8707513986811826</v>
          </cell>
          <cell r="AL219">
            <v>146.69054236184326</v>
          </cell>
          <cell r="AM219">
            <v>6.8707513986811826</v>
          </cell>
          <cell r="AN219">
            <v>146.69054236184326</v>
          </cell>
          <cell r="AO219">
            <v>106.75</v>
          </cell>
          <cell r="AP219">
            <v>5</v>
          </cell>
          <cell r="AQ219">
            <v>213.5</v>
          </cell>
          <cell r="AR219">
            <v>10</v>
          </cell>
          <cell r="AU219" t="str">
            <v>C</v>
          </cell>
        </row>
        <row r="220">
          <cell r="D220" t="str">
            <v>1226/2</v>
          </cell>
          <cell r="E220" t="str">
            <v>อ้อยน้ำราด</v>
          </cell>
          <cell r="F220" t="str">
            <v>อ้อยปลูก</v>
          </cell>
          <cell r="G220">
            <v>7.68</v>
          </cell>
          <cell r="H220">
            <v>242914</v>
          </cell>
          <cell r="I220" t="str">
            <v>PK-3</v>
          </cell>
          <cell r="J220" t="str">
            <v>เหนียว</v>
          </cell>
          <cell r="K220">
            <v>1.85</v>
          </cell>
          <cell r="L220">
            <v>6.8666666666666663</v>
          </cell>
          <cell r="M220">
            <v>0.78</v>
          </cell>
          <cell r="N220">
            <v>2.2999999999999998</v>
          </cell>
          <cell r="O220">
            <v>74</v>
          </cell>
          <cell r="P220">
            <v>62</v>
          </cell>
          <cell r="Q220">
            <v>11762.162162162162</v>
          </cell>
          <cell r="R220">
            <v>1.05</v>
          </cell>
          <cell r="S220">
            <v>2.9</v>
          </cell>
          <cell r="T220">
            <v>79</v>
          </cell>
          <cell r="U220">
            <v>73</v>
          </cell>
          <cell r="V220">
            <v>13145.945945945947</v>
          </cell>
          <cell r="W220">
            <v>0.93</v>
          </cell>
          <cell r="X220">
            <v>2.87</v>
          </cell>
          <cell r="Y220">
            <v>70</v>
          </cell>
          <cell r="Z220">
            <v>69</v>
          </cell>
          <cell r="AA220">
            <v>12021.621621621622</v>
          </cell>
          <cell r="AB220">
            <v>0.92</v>
          </cell>
          <cell r="AC220">
            <v>2.69</v>
          </cell>
          <cell r="AD220">
            <v>74.333333333333329</v>
          </cell>
          <cell r="AE220">
            <v>68</v>
          </cell>
          <cell r="AF220">
            <v>12309.909909909909</v>
          </cell>
          <cell r="AG220">
            <v>0</v>
          </cell>
          <cell r="AI220">
            <v>522.59114199999999</v>
          </cell>
          <cell r="AJ220">
            <v>0.55938155839679993</v>
          </cell>
          <cell r="AK220">
            <v>6.8859365891296163</v>
          </cell>
          <cell r="AL220">
            <v>52.883993004515453</v>
          </cell>
          <cell r="AM220">
            <v>6.8859365891296163</v>
          </cell>
          <cell r="AN220">
            <v>52.883993004515453</v>
          </cell>
          <cell r="AO220">
            <v>38.4</v>
          </cell>
          <cell r="AP220">
            <v>5</v>
          </cell>
          <cell r="AQ220">
            <v>76.8</v>
          </cell>
          <cell r="AR220">
            <v>10</v>
          </cell>
          <cell r="AU220" t="str">
            <v>C</v>
          </cell>
        </row>
        <row r="221">
          <cell r="D221">
            <v>1230</v>
          </cell>
          <cell r="E221" t="str">
            <v>อ้อยน้ำราด</v>
          </cell>
          <cell r="F221" t="str">
            <v>อ้อยปลูก</v>
          </cell>
          <cell r="G221">
            <v>18.04</v>
          </cell>
          <cell r="H221">
            <v>242978</v>
          </cell>
          <cell r="I221" t="str">
            <v>KK-3</v>
          </cell>
          <cell r="J221" t="str">
            <v>เหนียว</v>
          </cell>
          <cell r="K221">
            <v>1.85</v>
          </cell>
          <cell r="L221">
            <v>4.7333333333333334</v>
          </cell>
          <cell r="M221">
            <v>0.1</v>
          </cell>
          <cell r="N221">
            <v>0</v>
          </cell>
          <cell r="O221">
            <v>66</v>
          </cell>
          <cell r="P221">
            <v>53</v>
          </cell>
          <cell r="Q221">
            <v>10291.891891891892</v>
          </cell>
          <cell r="R221">
            <v>0.31</v>
          </cell>
          <cell r="S221">
            <v>2</v>
          </cell>
          <cell r="T221">
            <v>95</v>
          </cell>
          <cell r="U221">
            <v>64</v>
          </cell>
          <cell r="V221">
            <v>13751.351351351352</v>
          </cell>
          <cell r="W221">
            <v>0.3</v>
          </cell>
          <cell r="X221">
            <v>2</v>
          </cell>
          <cell r="Y221">
            <v>53</v>
          </cell>
          <cell r="Z221">
            <v>79</v>
          </cell>
          <cell r="AA221">
            <v>11416.216216216217</v>
          </cell>
          <cell r="AB221">
            <v>0.23666666666666666</v>
          </cell>
          <cell r="AC221">
            <v>1.3333333333333333</v>
          </cell>
          <cell r="AD221">
            <v>71.333333333333329</v>
          </cell>
          <cell r="AE221">
            <v>65.333333333333329</v>
          </cell>
          <cell r="AF221">
            <v>11819.819819819821</v>
          </cell>
          <cell r="AG221">
            <v>0</v>
          </cell>
          <cell r="AI221">
            <v>33.028148148148148</v>
          </cell>
          <cell r="AJ221">
            <v>3.5353329777777782E-2</v>
          </cell>
          <cell r="AK221">
            <v>0.4178699880040041</v>
          </cell>
          <cell r="AL221">
            <v>7.5383745835922333</v>
          </cell>
          <cell r="AM221">
            <v>0.4178699880040041</v>
          </cell>
          <cell r="AN221">
            <v>7.5383745835922333</v>
          </cell>
          <cell r="AO221">
            <v>36.08</v>
          </cell>
          <cell r="AP221">
            <v>2</v>
          </cell>
          <cell r="AQ221">
            <v>144.32</v>
          </cell>
          <cell r="AR221">
            <v>8</v>
          </cell>
          <cell r="AU221" t="str">
            <v>D</v>
          </cell>
        </row>
        <row r="222">
          <cell r="D222">
            <v>1231</v>
          </cell>
          <cell r="E222" t="str">
            <v>อ้อยน้ำราด</v>
          </cell>
          <cell r="F222" t="str">
            <v>อ้อยปลูก</v>
          </cell>
          <cell r="G222">
            <v>18.690000000000001</v>
          </cell>
          <cell r="H222">
            <v>242978</v>
          </cell>
          <cell r="I222" t="str">
            <v>KK-3</v>
          </cell>
          <cell r="J222" t="str">
            <v>เหนียว</v>
          </cell>
          <cell r="K222">
            <v>1.85</v>
          </cell>
          <cell r="L222">
            <v>4.7333333333333334</v>
          </cell>
          <cell r="M222">
            <v>0.43</v>
          </cell>
          <cell r="N222">
            <v>2</v>
          </cell>
          <cell r="O222">
            <v>70</v>
          </cell>
          <cell r="P222">
            <v>66</v>
          </cell>
          <cell r="Q222">
            <v>11762.162162162162</v>
          </cell>
          <cell r="R222">
            <v>0.44</v>
          </cell>
          <cell r="S222">
            <v>2.4</v>
          </cell>
          <cell r="T222">
            <v>28</v>
          </cell>
          <cell r="U222">
            <v>42</v>
          </cell>
          <cell r="V222">
            <v>6054.0540540540542</v>
          </cell>
          <cell r="W222">
            <v>0.36</v>
          </cell>
          <cell r="X222">
            <v>2</v>
          </cell>
          <cell r="Y222">
            <v>83</v>
          </cell>
          <cell r="Z222">
            <v>92</v>
          </cell>
          <cell r="AA222">
            <v>15135.135135135135</v>
          </cell>
          <cell r="AB222">
            <v>0.41</v>
          </cell>
          <cell r="AC222">
            <v>2.1333333333333333</v>
          </cell>
          <cell r="AD222">
            <v>60.333333333333336</v>
          </cell>
          <cell r="AE222">
            <v>66.666666666666671</v>
          </cell>
          <cell r="AF222">
            <v>10983.783783783785</v>
          </cell>
          <cell r="AG222">
            <v>0</v>
          </cell>
          <cell r="AI222">
            <v>146.47751111111111</v>
          </cell>
          <cell r="AJ222">
            <v>0.15678952789333334</v>
          </cell>
          <cell r="AK222">
            <v>1.7221422739419101</v>
          </cell>
          <cell r="AL222">
            <v>32.1868390999743</v>
          </cell>
          <cell r="AM222">
            <v>1.7221422739419101</v>
          </cell>
          <cell r="AN222">
            <v>32.1868390999743</v>
          </cell>
          <cell r="AO222">
            <v>37.380000000000003</v>
          </cell>
          <cell r="AP222">
            <v>2</v>
          </cell>
          <cell r="AQ222">
            <v>149.52000000000001</v>
          </cell>
          <cell r="AR222">
            <v>8</v>
          </cell>
          <cell r="AU222" t="str">
            <v>D</v>
          </cell>
        </row>
        <row r="223">
          <cell r="D223">
            <v>1301</v>
          </cell>
          <cell r="E223" t="str">
            <v>อ้อยน้ำราด</v>
          </cell>
          <cell r="F223" t="str">
            <v>อ้อยปลูก</v>
          </cell>
          <cell r="G223">
            <v>10.39</v>
          </cell>
          <cell r="H223">
            <v>242980</v>
          </cell>
          <cell r="I223" t="str">
            <v>PK-3</v>
          </cell>
          <cell r="J223" t="str">
            <v>เหนียว</v>
          </cell>
          <cell r="K223">
            <v>1.85</v>
          </cell>
          <cell r="L223">
            <v>4.666666666666667</v>
          </cell>
          <cell r="M223">
            <v>0.5</v>
          </cell>
          <cell r="N223">
            <v>3.1</v>
          </cell>
          <cell r="O223">
            <v>98</v>
          </cell>
          <cell r="P223">
            <v>68</v>
          </cell>
          <cell r="Q223">
            <v>14356.756756756757</v>
          </cell>
          <cell r="R223">
            <v>0.41</v>
          </cell>
          <cell r="S223">
            <v>2.8</v>
          </cell>
          <cell r="T223">
            <v>90</v>
          </cell>
          <cell r="U223">
            <v>70</v>
          </cell>
          <cell r="V223">
            <v>13837.837837837838</v>
          </cell>
          <cell r="W223">
            <v>0.42</v>
          </cell>
          <cell r="X223">
            <v>2.7</v>
          </cell>
          <cell r="Y223">
            <v>85</v>
          </cell>
          <cell r="Z223">
            <v>69</v>
          </cell>
          <cell r="AA223">
            <v>13318.918918918918</v>
          </cell>
          <cell r="AB223">
            <v>0.4433333333333333</v>
          </cell>
          <cell r="AC223">
            <v>2.8666666666666671</v>
          </cell>
          <cell r="AD223">
            <v>91</v>
          </cell>
          <cell r="AE223">
            <v>69</v>
          </cell>
          <cell r="AF223">
            <v>13837.837837837838</v>
          </cell>
          <cell r="AG223">
            <v>0</v>
          </cell>
          <cell r="AI223">
            <v>285.992362962963</v>
          </cell>
          <cell r="AJ223">
            <v>0.30612622531555561</v>
          </cell>
          <cell r="AK223">
            <v>4.2361250638260675</v>
          </cell>
          <cell r="AL223">
            <v>44.013339413152842</v>
          </cell>
          <cell r="AM223">
            <v>4.2361250638260675</v>
          </cell>
          <cell r="AN223">
            <v>44.013339413152842</v>
          </cell>
          <cell r="AO223">
            <v>20.78</v>
          </cell>
          <cell r="AP223">
            <v>2</v>
          </cell>
          <cell r="AQ223">
            <v>83.12</v>
          </cell>
          <cell r="AR223">
            <v>8</v>
          </cell>
          <cell r="AU223" t="str">
            <v>D</v>
          </cell>
        </row>
        <row r="224">
          <cell r="D224">
            <v>1302</v>
          </cell>
          <cell r="E224" t="str">
            <v>อ้อยตอ 1</v>
          </cell>
          <cell r="F224" t="str">
            <v>อ้อยตอ</v>
          </cell>
          <cell r="G224">
            <v>12.37</v>
          </cell>
          <cell r="H224">
            <v>242915</v>
          </cell>
          <cell r="I224" t="str">
            <v>KK-3</v>
          </cell>
          <cell r="J224" t="str">
            <v>เหนียว</v>
          </cell>
          <cell r="K224">
            <v>1.85</v>
          </cell>
          <cell r="L224">
            <v>6.833333333333333</v>
          </cell>
          <cell r="M224">
            <v>1.05</v>
          </cell>
          <cell r="N224">
            <v>2.8</v>
          </cell>
          <cell r="O224">
            <v>40</v>
          </cell>
          <cell r="P224">
            <v>30</v>
          </cell>
          <cell r="Q224">
            <v>6054.0540540540542</v>
          </cell>
          <cell r="R224">
            <v>1.1000000000000001</v>
          </cell>
          <cell r="S224">
            <v>2.2999999999999998</v>
          </cell>
          <cell r="T224">
            <v>68</v>
          </cell>
          <cell r="U224">
            <v>51</v>
          </cell>
          <cell r="V224">
            <v>10291.891891891892</v>
          </cell>
          <cell r="W224">
            <v>1.39</v>
          </cell>
          <cell r="X224">
            <v>2.4</v>
          </cell>
          <cell r="Y224">
            <v>69</v>
          </cell>
          <cell r="Z224">
            <v>74</v>
          </cell>
          <cell r="AA224">
            <v>12367.567567567568</v>
          </cell>
          <cell r="AB224">
            <v>1.18</v>
          </cell>
          <cell r="AC224">
            <v>2.5</v>
          </cell>
          <cell r="AD224">
            <v>59</v>
          </cell>
          <cell r="AE224">
            <v>51.666666666666664</v>
          </cell>
          <cell r="AF224">
            <v>9571.1711711711705</v>
          </cell>
          <cell r="AG224">
            <v>0</v>
          </cell>
          <cell r="AI224">
            <v>578.9375</v>
          </cell>
          <cell r="AJ224">
            <v>0.61969470000000004</v>
          </cell>
          <cell r="AK224">
            <v>5.9312040475675678</v>
          </cell>
          <cell r="AL224">
            <v>73.368994068410814</v>
          </cell>
          <cell r="AM224">
            <v>5.9312040475675678</v>
          </cell>
          <cell r="AN224">
            <v>73.368994068410814</v>
          </cell>
          <cell r="AO224">
            <v>74.22</v>
          </cell>
          <cell r="AP224">
            <v>6</v>
          </cell>
          <cell r="AQ224">
            <v>123.69999999999999</v>
          </cell>
          <cell r="AR224">
            <v>10</v>
          </cell>
          <cell r="AU224" t="str">
            <v>B</v>
          </cell>
        </row>
        <row r="225">
          <cell r="D225">
            <v>1303</v>
          </cell>
          <cell r="E225" t="str">
            <v>อ้อยตอ 1</v>
          </cell>
          <cell r="F225" t="str">
            <v>อ้อยตอ</v>
          </cell>
          <cell r="G225">
            <v>40.61</v>
          </cell>
          <cell r="H225">
            <v>242915</v>
          </cell>
          <cell r="I225" t="str">
            <v>KK-3</v>
          </cell>
          <cell r="J225" t="str">
            <v>เหนียว</v>
          </cell>
          <cell r="K225">
            <v>1.85</v>
          </cell>
          <cell r="L225">
            <v>6.833333333333333</v>
          </cell>
          <cell r="M225">
            <v>1.31</v>
          </cell>
          <cell r="N225">
            <v>3.3</v>
          </cell>
          <cell r="O225">
            <v>55</v>
          </cell>
          <cell r="P225">
            <v>52</v>
          </cell>
          <cell r="Q225">
            <v>9254.0540540540533</v>
          </cell>
          <cell r="R225">
            <v>1.5</v>
          </cell>
          <cell r="S225">
            <v>2.9</v>
          </cell>
          <cell r="T225">
            <v>48</v>
          </cell>
          <cell r="U225">
            <v>59</v>
          </cell>
          <cell r="V225">
            <v>9254.0540540540533</v>
          </cell>
          <cell r="W225">
            <v>1.48</v>
          </cell>
          <cell r="X225">
            <v>2.8</v>
          </cell>
          <cell r="Y225">
            <v>57</v>
          </cell>
          <cell r="Z225">
            <v>58</v>
          </cell>
          <cell r="AA225">
            <v>9945.9459459459467</v>
          </cell>
          <cell r="AB225">
            <v>1.43</v>
          </cell>
          <cell r="AC225">
            <v>3</v>
          </cell>
          <cell r="AD225">
            <v>53.333333333333336</v>
          </cell>
          <cell r="AE225">
            <v>56.333333333333336</v>
          </cell>
          <cell r="AF225">
            <v>9484.6846846846838</v>
          </cell>
          <cell r="AG225">
            <v>0</v>
          </cell>
          <cell r="AI225">
            <v>1010.2950000000001</v>
          </cell>
          <cell r="AJ225">
            <v>1.1139512670000002</v>
          </cell>
          <cell r="AK225">
            <v>10.565476521600001</v>
          </cell>
          <cell r="AL225">
            <v>429.06400154217602</v>
          </cell>
          <cell r="AM225">
            <v>10.565476521600001</v>
          </cell>
          <cell r="AN225">
            <v>429.06400154217602</v>
          </cell>
          <cell r="AO225">
            <v>243.66</v>
          </cell>
          <cell r="AP225">
            <v>6</v>
          </cell>
          <cell r="AQ225">
            <v>406.1</v>
          </cell>
          <cell r="AR225">
            <v>10</v>
          </cell>
          <cell r="AU225" t="str">
            <v>B</v>
          </cell>
        </row>
        <row r="226">
          <cell r="D226">
            <v>1304</v>
          </cell>
          <cell r="E226" t="str">
            <v>อ้อยตอ 1</v>
          </cell>
          <cell r="F226" t="str">
            <v>อ้อยตอ</v>
          </cell>
          <cell r="G226">
            <v>14.32</v>
          </cell>
          <cell r="H226">
            <v>242900</v>
          </cell>
          <cell r="I226" t="str">
            <v>KK-3/PK1</v>
          </cell>
          <cell r="J226" t="str">
            <v>เหนียว</v>
          </cell>
          <cell r="K226">
            <v>1.85</v>
          </cell>
          <cell r="L226">
            <v>7.333333333333333</v>
          </cell>
          <cell r="M226">
            <v>1.27</v>
          </cell>
          <cell r="N226">
            <v>2.5</v>
          </cell>
          <cell r="O226">
            <v>108</v>
          </cell>
          <cell r="P226">
            <v>58</v>
          </cell>
          <cell r="Q226">
            <v>14356.756756756757</v>
          </cell>
          <cell r="R226">
            <v>1.39</v>
          </cell>
          <cell r="S226">
            <v>2.5</v>
          </cell>
          <cell r="T226">
            <v>69</v>
          </cell>
          <cell r="U226">
            <v>61</v>
          </cell>
          <cell r="V226">
            <v>11243.243243243243</v>
          </cell>
          <cell r="W226">
            <v>0.9</v>
          </cell>
          <cell r="X226">
            <v>2.5</v>
          </cell>
          <cell r="Y226">
            <v>61</v>
          </cell>
          <cell r="Z226">
            <v>60</v>
          </cell>
          <cell r="AA226">
            <v>10464.864864864865</v>
          </cell>
          <cell r="AB226">
            <v>1.1866666666666668</v>
          </cell>
          <cell r="AC226">
            <v>2.5</v>
          </cell>
          <cell r="AD226">
            <v>79.333333333333329</v>
          </cell>
          <cell r="AE226">
            <v>59.666666666666664</v>
          </cell>
          <cell r="AF226">
            <v>12021.621621621622</v>
          </cell>
          <cell r="AG226">
            <v>0</v>
          </cell>
          <cell r="AI226">
            <v>582.20833333333337</v>
          </cell>
          <cell r="AJ226">
            <v>0.64194290833333345</v>
          </cell>
          <cell r="AK226">
            <v>7.7171947466666682</v>
          </cell>
          <cell r="AL226">
            <v>110.51022877226669</v>
          </cell>
          <cell r="AM226">
            <v>7.7171947466666682</v>
          </cell>
          <cell r="AN226">
            <v>110.51022877226669</v>
          </cell>
          <cell r="AO226">
            <v>71.599999999999994</v>
          </cell>
          <cell r="AP226">
            <v>5</v>
          </cell>
          <cell r="AQ226">
            <v>128.88</v>
          </cell>
          <cell r="AR226">
            <v>9</v>
          </cell>
          <cell r="AU226" t="str">
            <v>C</v>
          </cell>
        </row>
        <row r="227">
          <cell r="D227">
            <v>1305</v>
          </cell>
          <cell r="E227" t="str">
            <v>อ้อยตอ 1</v>
          </cell>
          <cell r="F227" t="str">
            <v>อ้อยตอ</v>
          </cell>
          <cell r="G227">
            <v>20.94</v>
          </cell>
          <cell r="H227">
            <v>242927</v>
          </cell>
          <cell r="I227" t="str">
            <v>KK-3</v>
          </cell>
          <cell r="J227" t="str">
            <v>เหนียว</v>
          </cell>
          <cell r="K227">
            <v>1.85</v>
          </cell>
          <cell r="L227">
            <v>6.4333333333333336</v>
          </cell>
          <cell r="M227">
            <v>1.04</v>
          </cell>
          <cell r="N227">
            <v>2.6</v>
          </cell>
          <cell r="O227">
            <v>68</v>
          </cell>
          <cell r="P227">
            <v>74</v>
          </cell>
          <cell r="Q227">
            <v>12281.081081081082</v>
          </cell>
          <cell r="R227">
            <v>1.41</v>
          </cell>
          <cell r="S227">
            <v>2.6</v>
          </cell>
          <cell r="T227">
            <v>73</v>
          </cell>
          <cell r="U227">
            <v>63</v>
          </cell>
          <cell r="V227">
            <v>11762.162162162162</v>
          </cell>
          <cell r="W227">
            <v>0.98</v>
          </cell>
          <cell r="X227">
            <v>2.6</v>
          </cell>
          <cell r="Y227">
            <v>41</v>
          </cell>
          <cell r="Z227">
            <v>57</v>
          </cell>
          <cell r="AA227">
            <v>8475.6756756756749</v>
          </cell>
          <cell r="AB227">
            <v>1.1433333333333333</v>
          </cell>
          <cell r="AC227">
            <v>2.6</v>
          </cell>
          <cell r="AD227">
            <v>60.666666666666664</v>
          </cell>
          <cell r="AE227">
            <v>64.666666666666671</v>
          </cell>
          <cell r="AF227">
            <v>10839.639639639639</v>
          </cell>
          <cell r="AG227">
            <v>0</v>
          </cell>
          <cell r="AI227">
            <v>606.72126666666668</v>
          </cell>
          <cell r="AJ227">
            <v>0.64943444383999993</v>
          </cell>
          <cell r="AK227">
            <v>7.0396353407953862</v>
          </cell>
          <cell r="AL227">
            <v>147.40996403625539</v>
          </cell>
          <cell r="AM227">
            <v>7.0396353407953862</v>
          </cell>
          <cell r="AN227">
            <v>147.40996403625539</v>
          </cell>
          <cell r="AO227">
            <v>125.64000000000001</v>
          </cell>
          <cell r="AP227">
            <v>6</v>
          </cell>
          <cell r="AQ227">
            <v>209.4</v>
          </cell>
          <cell r="AR227">
            <v>10</v>
          </cell>
          <cell r="AU227" t="str">
            <v>B</v>
          </cell>
        </row>
        <row r="228">
          <cell r="D228">
            <v>1306</v>
          </cell>
          <cell r="E228" t="str">
            <v>อ้อยตอ 1</v>
          </cell>
          <cell r="F228" t="str">
            <v>อ้อยตอ</v>
          </cell>
          <cell r="G228">
            <v>18.8</v>
          </cell>
          <cell r="H228">
            <v>242905</v>
          </cell>
          <cell r="I228" t="str">
            <v>KK-3/PK1</v>
          </cell>
          <cell r="J228" t="str">
            <v>เหนียว</v>
          </cell>
          <cell r="K228">
            <v>1.85</v>
          </cell>
          <cell r="L228">
            <v>7.166666666666667</v>
          </cell>
          <cell r="M228">
            <v>1.2</v>
          </cell>
          <cell r="N228">
            <v>2.2999999999999998</v>
          </cell>
          <cell r="O228">
            <v>97</v>
          </cell>
          <cell r="P228">
            <v>95</v>
          </cell>
          <cell r="Q228">
            <v>16605.405405405407</v>
          </cell>
          <cell r="R228">
            <v>1.27</v>
          </cell>
          <cell r="S228">
            <v>2.8</v>
          </cell>
          <cell r="T228">
            <v>65</v>
          </cell>
          <cell r="U228">
            <v>58</v>
          </cell>
          <cell r="V228">
            <v>10637.837837837838</v>
          </cell>
          <cell r="W228">
            <v>1.21</v>
          </cell>
          <cell r="X228">
            <v>3.1</v>
          </cell>
          <cell r="Y228">
            <v>61</v>
          </cell>
          <cell r="Z228">
            <v>42</v>
          </cell>
          <cell r="AA228">
            <v>8908.1081081081084</v>
          </cell>
          <cell r="AB228">
            <v>1.2266666666666666</v>
          </cell>
          <cell r="AC228">
            <v>2.7333333333333329</v>
          </cell>
          <cell r="AD228">
            <v>74.333333333333329</v>
          </cell>
          <cell r="AE228">
            <v>65</v>
          </cell>
          <cell r="AF228">
            <v>12050.450450450451</v>
          </cell>
          <cell r="AG228">
            <v>0</v>
          </cell>
          <cell r="AI228">
            <v>719.41819259259239</v>
          </cell>
          <cell r="AJ228">
            <v>0.77006523335111088</v>
          </cell>
          <cell r="AK228">
            <v>9.2796329381121243</v>
          </cell>
          <cell r="AL228">
            <v>174.45709923650796</v>
          </cell>
          <cell r="AM228">
            <v>9.2796329381121243</v>
          </cell>
          <cell r="AN228">
            <v>174.45709923650796</v>
          </cell>
          <cell r="AO228">
            <v>94</v>
          </cell>
          <cell r="AP228">
            <v>5</v>
          </cell>
          <cell r="AQ228">
            <v>169.20000000000002</v>
          </cell>
          <cell r="AR228">
            <v>9</v>
          </cell>
          <cell r="AU228" t="str">
            <v>C</v>
          </cell>
        </row>
        <row r="229">
          <cell r="D229">
            <v>1307</v>
          </cell>
          <cell r="E229" t="str">
            <v>อ้อยตอ 1</v>
          </cell>
          <cell r="F229" t="str">
            <v>อ้อยตอ</v>
          </cell>
          <cell r="G229">
            <v>18.66</v>
          </cell>
          <cell r="H229">
            <v>242928</v>
          </cell>
          <cell r="I229" t="str">
            <v>KK-3</v>
          </cell>
          <cell r="J229" t="str">
            <v>เหนียว</v>
          </cell>
          <cell r="K229">
            <v>1.85</v>
          </cell>
          <cell r="L229">
            <v>6.4</v>
          </cell>
          <cell r="M229">
            <v>1.51</v>
          </cell>
          <cell r="N229">
            <v>3.4</v>
          </cell>
          <cell r="O229">
            <v>63</v>
          </cell>
          <cell r="P229">
            <v>63</v>
          </cell>
          <cell r="Q229">
            <v>10897.297297297297</v>
          </cell>
          <cell r="R229">
            <v>1</v>
          </cell>
          <cell r="S229">
            <v>2.9</v>
          </cell>
          <cell r="T229">
            <v>56</v>
          </cell>
          <cell r="U229">
            <v>67</v>
          </cell>
          <cell r="V229">
            <v>10637.837837837838</v>
          </cell>
          <cell r="W229">
            <v>1.19</v>
          </cell>
          <cell r="X229">
            <v>3.1</v>
          </cell>
          <cell r="Y229">
            <v>63</v>
          </cell>
          <cell r="Z229">
            <v>74</v>
          </cell>
          <cell r="AA229">
            <v>11848.648648648648</v>
          </cell>
          <cell r="AB229">
            <v>1.2333333333333332</v>
          </cell>
          <cell r="AC229">
            <v>3.1333333333333333</v>
          </cell>
          <cell r="AD229">
            <v>60.666666666666664</v>
          </cell>
          <cell r="AE229">
            <v>68</v>
          </cell>
          <cell r="AF229">
            <v>11127.927927927927</v>
          </cell>
          <cell r="AG229">
            <v>0</v>
          </cell>
          <cell r="AI229">
            <v>950.52451851851845</v>
          </cell>
          <cell r="AJ229">
            <v>1.0174414446222222</v>
          </cell>
          <cell r="AK229">
            <v>11.322015066642962</v>
          </cell>
          <cell r="AL229">
            <v>211.26880114355768</v>
          </cell>
          <cell r="AM229">
            <v>11.322015066642962</v>
          </cell>
          <cell r="AN229">
            <v>211.26880114355768</v>
          </cell>
          <cell r="AO229">
            <v>111.96000000000001</v>
          </cell>
          <cell r="AP229">
            <v>6</v>
          </cell>
          <cell r="AQ229">
            <v>186.6</v>
          </cell>
          <cell r="AR229">
            <v>10</v>
          </cell>
          <cell r="AU229" t="str">
            <v>B</v>
          </cell>
        </row>
        <row r="230">
          <cell r="D230">
            <v>1308</v>
          </cell>
          <cell r="E230" t="str">
            <v>อ้อยตอ 1</v>
          </cell>
          <cell r="F230" t="str">
            <v>อ้อยตอ</v>
          </cell>
          <cell r="G230">
            <v>10.68</v>
          </cell>
          <cell r="H230">
            <v>242928</v>
          </cell>
          <cell r="I230" t="str">
            <v>KK-3</v>
          </cell>
          <cell r="J230" t="str">
            <v>เหนียว</v>
          </cell>
          <cell r="K230">
            <v>1.85</v>
          </cell>
          <cell r="L230">
            <v>6.4</v>
          </cell>
          <cell r="M230">
            <v>0.98</v>
          </cell>
          <cell r="N230">
            <v>2.7</v>
          </cell>
          <cell r="O230">
            <v>70</v>
          </cell>
          <cell r="P230">
            <v>58</v>
          </cell>
          <cell r="Q230">
            <v>11070.27027027027</v>
          </cell>
          <cell r="R230">
            <v>0.86</v>
          </cell>
          <cell r="S230">
            <v>2.8</v>
          </cell>
          <cell r="T230">
            <v>69</v>
          </cell>
          <cell r="U230">
            <v>68</v>
          </cell>
          <cell r="V230">
            <v>11848.648648648648</v>
          </cell>
          <cell r="W230">
            <v>0.86</v>
          </cell>
          <cell r="X230">
            <v>2.7</v>
          </cell>
          <cell r="Y230">
            <v>64</v>
          </cell>
          <cell r="Z230">
            <v>62</v>
          </cell>
          <cell r="AA230">
            <v>10897.297297297297</v>
          </cell>
          <cell r="AB230">
            <v>0.89999999999999991</v>
          </cell>
          <cell r="AC230">
            <v>2.7333333333333329</v>
          </cell>
          <cell r="AD230">
            <v>67.666666666666671</v>
          </cell>
          <cell r="AE230">
            <v>62.666666666666664</v>
          </cell>
          <cell r="AF230">
            <v>11272.072072072071</v>
          </cell>
          <cell r="AG230">
            <v>18.726591760299627</v>
          </cell>
          <cell r="AH230">
            <v>2</v>
          </cell>
          <cell r="AI230">
            <v>527.83399999999983</v>
          </cell>
          <cell r="AJ230">
            <v>0.56499351359999983</v>
          </cell>
          <cell r="AK230">
            <v>6.3686476055524297</v>
          </cell>
          <cell r="AL230">
            <v>68.017156427299952</v>
          </cell>
          <cell r="AM230">
            <v>5.176016967808529</v>
          </cell>
          <cell r="AN230">
            <v>55.279861216195087</v>
          </cell>
          <cell r="AO230">
            <v>42.72</v>
          </cell>
          <cell r="AP230">
            <v>4</v>
          </cell>
          <cell r="AQ230">
            <v>96.12</v>
          </cell>
          <cell r="AR230">
            <v>9</v>
          </cell>
          <cell r="AU230" t="str">
            <v>C</v>
          </cell>
        </row>
        <row r="231">
          <cell r="D231">
            <v>1309</v>
          </cell>
          <cell r="E231" t="str">
            <v>อ้อยตอ 1</v>
          </cell>
          <cell r="F231" t="str">
            <v>อ้อยตอ</v>
          </cell>
          <cell r="G231">
            <v>26.85</v>
          </cell>
          <cell r="H231">
            <v>242945</v>
          </cell>
          <cell r="I231" t="str">
            <v>KK-3</v>
          </cell>
          <cell r="J231" t="str">
            <v>เหนียว</v>
          </cell>
          <cell r="K231">
            <v>1.65</v>
          </cell>
          <cell r="L231">
            <v>5.833333333333333</v>
          </cell>
          <cell r="M231">
            <v>1.08</v>
          </cell>
          <cell r="N231">
            <v>3</v>
          </cell>
          <cell r="O231">
            <v>66</v>
          </cell>
          <cell r="P231">
            <v>64</v>
          </cell>
          <cell r="Q231">
            <v>12606.060606060606</v>
          </cell>
          <cell r="R231">
            <v>0.96</v>
          </cell>
          <cell r="S231">
            <v>3</v>
          </cell>
          <cell r="T231">
            <v>76</v>
          </cell>
          <cell r="U231">
            <v>69</v>
          </cell>
          <cell r="V231">
            <v>14060.60606060606</v>
          </cell>
          <cell r="W231">
            <v>1.31</v>
          </cell>
          <cell r="X231">
            <v>3.2</v>
          </cell>
          <cell r="Y231">
            <v>71</v>
          </cell>
          <cell r="Z231">
            <v>58</v>
          </cell>
          <cell r="AA231">
            <v>12509.09090909091</v>
          </cell>
          <cell r="AB231">
            <v>1.1166666666666667</v>
          </cell>
          <cell r="AC231">
            <v>3.0666666666666664</v>
          </cell>
          <cell r="AD231">
            <v>71</v>
          </cell>
          <cell r="AE231">
            <v>63.666666666666664</v>
          </cell>
          <cell r="AF231">
            <v>13058.585858585859</v>
          </cell>
          <cell r="AG231">
            <v>0</v>
          </cell>
          <cell r="AI231">
            <v>824.37792592592587</v>
          </cell>
          <cell r="AJ231">
            <v>0.90895910112592582</v>
          </cell>
          <cell r="AK231">
            <v>11.869720463995929</v>
          </cell>
          <cell r="AL231">
            <v>318.7019944582907</v>
          </cell>
          <cell r="AM231">
            <v>11.869720463995929</v>
          </cell>
          <cell r="AN231">
            <v>318.7019944582907</v>
          </cell>
          <cell r="AO231">
            <v>134.25</v>
          </cell>
          <cell r="AP231">
            <v>5</v>
          </cell>
          <cell r="AQ231">
            <v>268.5</v>
          </cell>
          <cell r="AR231">
            <v>10</v>
          </cell>
          <cell r="AU231" t="str">
            <v>B</v>
          </cell>
        </row>
        <row r="232">
          <cell r="D232">
            <v>1310</v>
          </cell>
          <cell r="E232" t="str">
            <v>อ้อยตอ 1</v>
          </cell>
          <cell r="F232" t="str">
            <v>อ้อยตอ</v>
          </cell>
          <cell r="G232">
            <v>6.94</v>
          </cell>
          <cell r="H232">
            <v>242963</v>
          </cell>
          <cell r="I232" t="str">
            <v>KK-3</v>
          </cell>
          <cell r="J232" t="str">
            <v>เหนียว</v>
          </cell>
          <cell r="K232">
            <v>1.65</v>
          </cell>
          <cell r="L232">
            <v>5.2333333333333334</v>
          </cell>
          <cell r="M232">
            <v>0.77</v>
          </cell>
          <cell r="N232">
            <v>2.2999999999999998</v>
          </cell>
          <cell r="O232">
            <v>98</v>
          </cell>
          <cell r="P232">
            <v>67</v>
          </cell>
          <cell r="Q232">
            <v>16000</v>
          </cell>
          <cell r="R232">
            <v>0.88</v>
          </cell>
          <cell r="S232">
            <v>2.6</v>
          </cell>
          <cell r="T232">
            <v>85</v>
          </cell>
          <cell r="U232">
            <v>61</v>
          </cell>
          <cell r="V232">
            <v>14157.575757575758</v>
          </cell>
          <cell r="W232">
            <v>0.96</v>
          </cell>
          <cell r="X232">
            <v>2.6</v>
          </cell>
          <cell r="Y232">
            <v>66</v>
          </cell>
          <cell r="Z232">
            <v>64</v>
          </cell>
          <cell r="AA232">
            <v>12606.060606060606</v>
          </cell>
          <cell r="AB232">
            <v>0.87</v>
          </cell>
          <cell r="AC232">
            <v>2.5</v>
          </cell>
          <cell r="AD232">
            <v>83</v>
          </cell>
          <cell r="AE232">
            <v>64</v>
          </cell>
          <cell r="AF232">
            <v>14254.545454545456</v>
          </cell>
          <cell r="AG232">
            <v>0</v>
          </cell>
          <cell r="AI232">
            <v>426.84375</v>
          </cell>
          <cell r="AJ232">
            <v>0.45689354999999998</v>
          </cell>
          <cell r="AK232">
            <v>6.5128098763636375</v>
          </cell>
          <cell r="AL232">
            <v>45.198900541963646</v>
          </cell>
          <cell r="AM232">
            <v>6.5128098763636375</v>
          </cell>
          <cell r="AN232">
            <v>45.198900541963646</v>
          </cell>
          <cell r="AO232">
            <v>27.76</v>
          </cell>
          <cell r="AP232">
            <v>4</v>
          </cell>
          <cell r="AQ232">
            <v>62.46</v>
          </cell>
          <cell r="AR232">
            <v>9</v>
          </cell>
          <cell r="AU232" t="str">
            <v>C</v>
          </cell>
        </row>
        <row r="233">
          <cell r="D233">
            <v>1317</v>
          </cell>
          <cell r="E233" t="str">
            <v>อ้อยตอ 1</v>
          </cell>
          <cell r="F233" t="str">
            <v>อ้อยตอ</v>
          </cell>
          <cell r="G233">
            <v>13.54</v>
          </cell>
          <cell r="H233">
            <v>242870</v>
          </cell>
          <cell r="I233" t="str">
            <v>PK-1</v>
          </cell>
          <cell r="J233" t="str">
            <v>เหนียว</v>
          </cell>
          <cell r="K233">
            <v>1.85</v>
          </cell>
          <cell r="L233">
            <v>8.3333333333333339</v>
          </cell>
          <cell r="M233">
            <v>1.33</v>
          </cell>
          <cell r="N233">
            <v>2.2999999999999998</v>
          </cell>
          <cell r="O233">
            <v>104</v>
          </cell>
          <cell r="P233">
            <v>86</v>
          </cell>
          <cell r="Q233">
            <v>16432.432432432433</v>
          </cell>
          <cell r="R233">
            <v>1.61</v>
          </cell>
          <cell r="S233">
            <v>2.1</v>
          </cell>
          <cell r="T233">
            <v>86</v>
          </cell>
          <cell r="U233">
            <v>93</v>
          </cell>
          <cell r="V233">
            <v>15481.081081081082</v>
          </cell>
          <cell r="W233">
            <v>1.48</v>
          </cell>
          <cell r="X233">
            <v>2</v>
          </cell>
          <cell r="Y233">
            <v>72</v>
          </cell>
          <cell r="Z233">
            <v>71</v>
          </cell>
          <cell r="AA233">
            <v>12367.567567567568</v>
          </cell>
          <cell r="AB233">
            <v>1.4733333333333334</v>
          </cell>
          <cell r="AC233">
            <v>2.1333333333333333</v>
          </cell>
          <cell r="AD233">
            <v>87.333333333333329</v>
          </cell>
          <cell r="AE233">
            <v>83.333333333333329</v>
          </cell>
          <cell r="AF233">
            <v>14760.360360360361</v>
          </cell>
          <cell r="AG233">
            <v>0</v>
          </cell>
          <cell r="AI233">
            <v>526.36634074074084</v>
          </cell>
          <cell r="AJ233">
            <v>0.56342253112888896</v>
          </cell>
          <cell r="AK233">
            <v>8.3163195946087551</v>
          </cell>
          <cell r="AL233">
            <v>112.60296731100254</v>
          </cell>
          <cell r="AM233">
            <v>8.3163195946087551</v>
          </cell>
          <cell r="AN233">
            <v>112.60296731100254</v>
          </cell>
          <cell r="AO233">
            <v>54.16</v>
          </cell>
          <cell r="AP233">
            <v>4</v>
          </cell>
          <cell r="AQ233">
            <v>94.78</v>
          </cell>
          <cell r="AR233">
            <v>7</v>
          </cell>
          <cell r="AU233" t="str">
            <v>D</v>
          </cell>
        </row>
        <row r="234">
          <cell r="D234" t="str">
            <v>1317/1</v>
          </cell>
          <cell r="E234" t="str">
            <v>อ้อยตุลาคม</v>
          </cell>
          <cell r="F234" t="str">
            <v>อ้อยปลูก</v>
          </cell>
          <cell r="G234">
            <v>13.66</v>
          </cell>
          <cell r="H234">
            <v>242839</v>
          </cell>
          <cell r="I234" t="str">
            <v>KK-3</v>
          </cell>
          <cell r="J234" t="str">
            <v>เหนียว</v>
          </cell>
          <cell r="K234">
            <v>1.85</v>
          </cell>
          <cell r="L234">
            <v>9.3666666666666671</v>
          </cell>
          <cell r="M234">
            <v>1.41</v>
          </cell>
          <cell r="N234">
            <v>3</v>
          </cell>
          <cell r="O234">
            <v>55</v>
          </cell>
          <cell r="P234">
            <v>61</v>
          </cell>
          <cell r="Q234">
            <v>10032.432432432432</v>
          </cell>
          <cell r="R234">
            <v>1.23</v>
          </cell>
          <cell r="S234">
            <v>3</v>
          </cell>
          <cell r="T234">
            <v>54</v>
          </cell>
          <cell r="U234">
            <v>51</v>
          </cell>
          <cell r="V234">
            <v>9081.0810810810817</v>
          </cell>
          <cell r="W234">
            <v>1.37</v>
          </cell>
          <cell r="X234">
            <v>2.9</v>
          </cell>
          <cell r="Y234">
            <v>62</v>
          </cell>
          <cell r="Z234">
            <v>63</v>
          </cell>
          <cell r="AA234">
            <v>10810.81081081081</v>
          </cell>
          <cell r="AB234">
            <v>1.3366666666666667</v>
          </cell>
          <cell r="AC234">
            <v>2.9666666666666668</v>
          </cell>
          <cell r="AD234">
            <v>57</v>
          </cell>
          <cell r="AE234">
            <v>58.333333333333336</v>
          </cell>
          <cell r="AF234">
            <v>9974.7747747747744</v>
          </cell>
          <cell r="AG234">
            <v>0</v>
          </cell>
          <cell r="AI234">
            <v>923.48592037037042</v>
          </cell>
          <cell r="AJ234">
            <v>0.9884993291644445</v>
          </cell>
          <cell r="AK234">
            <v>9.8600581734312875</v>
          </cell>
          <cell r="AL234">
            <v>134.6883946490714</v>
          </cell>
          <cell r="AM234">
            <v>9.8600581734312875</v>
          </cell>
          <cell r="AN234">
            <v>134.6883946490714</v>
          </cell>
          <cell r="AO234">
            <v>81.960000000000008</v>
          </cell>
          <cell r="AP234">
            <v>6</v>
          </cell>
          <cell r="AQ234">
            <v>150.26</v>
          </cell>
          <cell r="AR234">
            <v>11</v>
          </cell>
          <cell r="AU234" t="str">
            <v>C</v>
          </cell>
        </row>
        <row r="235">
          <cell r="D235">
            <v>1319</v>
          </cell>
          <cell r="E235" t="str">
            <v>อ้อยตุลาคม</v>
          </cell>
          <cell r="F235" t="str">
            <v>อ้อยปลูก</v>
          </cell>
          <cell r="G235">
            <v>24.54</v>
          </cell>
          <cell r="H235">
            <v>242839</v>
          </cell>
          <cell r="I235" t="str">
            <v>KK-3</v>
          </cell>
          <cell r="J235" t="str">
            <v>เหนียว</v>
          </cell>
          <cell r="K235">
            <v>1.85</v>
          </cell>
          <cell r="L235">
            <v>9.3666666666666671</v>
          </cell>
          <cell r="M235">
            <v>2.48</v>
          </cell>
          <cell r="N235">
            <v>3.7</v>
          </cell>
          <cell r="O235">
            <v>81</v>
          </cell>
          <cell r="P235">
            <v>61</v>
          </cell>
          <cell r="Q235">
            <v>12281.081081081082</v>
          </cell>
          <cell r="R235">
            <v>1.98</v>
          </cell>
          <cell r="S235">
            <v>2.9</v>
          </cell>
          <cell r="T235">
            <v>74</v>
          </cell>
          <cell r="U235">
            <v>72</v>
          </cell>
          <cell r="V235">
            <v>12627.027027027027</v>
          </cell>
          <cell r="W235">
            <v>2.1</v>
          </cell>
          <cell r="X235">
            <v>2.8</v>
          </cell>
          <cell r="Y235">
            <v>77</v>
          </cell>
          <cell r="Z235">
            <v>73</v>
          </cell>
          <cell r="AA235">
            <v>12972.972972972973</v>
          </cell>
          <cell r="AB235">
            <v>2.186666666666667</v>
          </cell>
          <cell r="AC235">
            <v>3.1333333333333329</v>
          </cell>
          <cell r="AD235">
            <v>77.333333333333329</v>
          </cell>
          <cell r="AE235">
            <v>68.666666666666671</v>
          </cell>
          <cell r="AF235">
            <v>12627.027027027027</v>
          </cell>
          <cell r="AG235">
            <v>0</v>
          </cell>
          <cell r="AI235">
            <v>1685.254281481481</v>
          </cell>
          <cell r="AJ235">
            <v>1.8038961828977773</v>
          </cell>
          <cell r="AK235">
            <v>22.777845855401122</v>
          </cell>
          <cell r="AL235">
            <v>558.96833729154355</v>
          </cell>
          <cell r="AM235">
            <v>22.777845855401122</v>
          </cell>
          <cell r="AN235">
            <v>558.96833729154355</v>
          </cell>
          <cell r="AO235">
            <v>196.32</v>
          </cell>
          <cell r="AP235">
            <v>8</v>
          </cell>
          <cell r="AQ235">
            <v>319.02</v>
          </cell>
          <cell r="AR235">
            <v>13</v>
          </cell>
          <cell r="AU235" t="str">
            <v>B</v>
          </cell>
        </row>
        <row r="236">
          <cell r="D236">
            <v>1320</v>
          </cell>
          <cell r="E236" t="str">
            <v>อ้อยตอ 1</v>
          </cell>
          <cell r="F236" t="str">
            <v>อ้อยตอ</v>
          </cell>
          <cell r="G236">
            <v>52.04</v>
          </cell>
          <cell r="H236">
            <v>242870</v>
          </cell>
          <cell r="I236" t="str">
            <v>PK-1</v>
          </cell>
          <cell r="J236" t="str">
            <v>เหนียว</v>
          </cell>
          <cell r="K236">
            <v>1.85</v>
          </cell>
          <cell r="L236">
            <v>8.3333333333333339</v>
          </cell>
          <cell r="M236">
            <v>1.4</v>
          </cell>
          <cell r="N236">
            <v>2.8</v>
          </cell>
          <cell r="O236">
            <v>88</v>
          </cell>
          <cell r="P236">
            <v>91</v>
          </cell>
          <cell r="Q236">
            <v>15481.081081081082</v>
          </cell>
          <cell r="R236">
            <v>1.75</v>
          </cell>
          <cell r="S236">
            <v>2.2999999999999998</v>
          </cell>
          <cell r="T236">
            <v>115</v>
          </cell>
          <cell r="U236">
            <v>75</v>
          </cell>
          <cell r="V236">
            <v>16432.432432432433</v>
          </cell>
          <cell r="W236">
            <v>1.64</v>
          </cell>
          <cell r="X236">
            <v>1.9</v>
          </cell>
          <cell r="Y236">
            <v>105</v>
          </cell>
          <cell r="Z236">
            <v>38</v>
          </cell>
          <cell r="AA236">
            <v>12367.567567567568</v>
          </cell>
          <cell r="AB236">
            <v>1.5966666666666667</v>
          </cell>
          <cell r="AC236">
            <v>2.3333333333333335</v>
          </cell>
          <cell r="AD236">
            <v>102.66666666666667</v>
          </cell>
          <cell r="AE236">
            <v>68</v>
          </cell>
          <cell r="AF236">
            <v>14760.360360360361</v>
          </cell>
          <cell r="AG236">
            <v>0</v>
          </cell>
          <cell r="AI236">
            <v>682.39759259259267</v>
          </cell>
          <cell r="AJ236">
            <v>0.7304383831111112</v>
          </cell>
          <cell r="AK236">
            <v>10.781533755758961</v>
          </cell>
          <cell r="AL236">
            <v>561.07101664969628</v>
          </cell>
          <cell r="AM236">
            <v>10.781533755758961</v>
          </cell>
          <cell r="AN236">
            <v>561.07101664969628</v>
          </cell>
          <cell r="AO236">
            <v>208.16</v>
          </cell>
          <cell r="AP236">
            <v>4</v>
          </cell>
          <cell r="AQ236">
            <v>364.28</v>
          </cell>
          <cell r="AR236">
            <v>7</v>
          </cell>
          <cell r="AU236" t="str">
            <v>D</v>
          </cell>
        </row>
        <row r="237">
          <cell r="D237" t="str">
            <v>1323/1</v>
          </cell>
          <cell r="E237" t="str">
            <v>อ้อยตอ 1</v>
          </cell>
          <cell r="F237" t="str">
            <v>อ้อยตอ</v>
          </cell>
          <cell r="G237">
            <v>15.81</v>
          </cell>
          <cell r="H237">
            <v>242871</v>
          </cell>
          <cell r="I237" t="str">
            <v>PK-1</v>
          </cell>
          <cell r="J237" t="str">
            <v>เหนียว</v>
          </cell>
          <cell r="K237">
            <v>1.85</v>
          </cell>
          <cell r="L237">
            <v>8.3000000000000007</v>
          </cell>
          <cell r="M237">
            <v>1.0900000000000001</v>
          </cell>
          <cell r="N237">
            <v>2.7</v>
          </cell>
          <cell r="O237">
            <v>89</v>
          </cell>
          <cell r="P237">
            <v>93</v>
          </cell>
          <cell r="Q237">
            <v>15740.54054054054</v>
          </cell>
          <cell r="R237">
            <v>1.36</v>
          </cell>
          <cell r="S237">
            <v>2.6</v>
          </cell>
          <cell r="T237">
            <v>59</v>
          </cell>
          <cell r="U237">
            <v>93</v>
          </cell>
          <cell r="V237">
            <v>13145.945945945947</v>
          </cell>
          <cell r="W237">
            <v>1.1399999999999999</v>
          </cell>
          <cell r="X237">
            <v>2.7</v>
          </cell>
          <cell r="Y237">
            <v>89</v>
          </cell>
          <cell r="Z237">
            <v>88</v>
          </cell>
          <cell r="AA237">
            <v>15308.108108108108</v>
          </cell>
          <cell r="AB237">
            <v>1.1966666666666665</v>
          </cell>
          <cell r="AC237">
            <v>2.6666666666666665</v>
          </cell>
          <cell r="AD237">
            <v>79</v>
          </cell>
          <cell r="AE237">
            <v>91.333333333333329</v>
          </cell>
          <cell r="AF237">
            <v>14731.531531531531</v>
          </cell>
          <cell r="AG237">
            <v>0</v>
          </cell>
          <cell r="AI237">
            <v>668.00592592592579</v>
          </cell>
          <cell r="AJ237">
            <v>0.71503354311111089</v>
          </cell>
          <cell r="AK237">
            <v>10.53353918644404</v>
          </cell>
          <cell r="AL237">
            <v>166.53525453768029</v>
          </cell>
          <cell r="AM237">
            <v>10.53353918644404</v>
          </cell>
          <cell r="AN237">
            <v>166.53525453768029</v>
          </cell>
          <cell r="AO237">
            <v>47.43</v>
          </cell>
          <cell r="AP237">
            <v>3</v>
          </cell>
          <cell r="AQ237">
            <v>110.67</v>
          </cell>
          <cell r="AR237">
            <v>7</v>
          </cell>
          <cell r="AU237" t="str">
            <v>D</v>
          </cell>
        </row>
        <row r="238">
          <cell r="D238">
            <v>1329</v>
          </cell>
          <cell r="E238" t="str">
            <v>อ้อยตุลาคม</v>
          </cell>
          <cell r="F238" t="str">
            <v>อ้อยปลูก</v>
          </cell>
          <cell r="G238">
            <v>59.87</v>
          </cell>
          <cell r="H238">
            <v>242843</v>
          </cell>
          <cell r="I238" t="str">
            <v>KK-3</v>
          </cell>
          <cell r="J238" t="str">
            <v>เหนียว</v>
          </cell>
          <cell r="K238">
            <v>1.85</v>
          </cell>
          <cell r="L238">
            <v>9.2333333333333325</v>
          </cell>
          <cell r="M238">
            <v>1.55</v>
          </cell>
          <cell r="N238">
            <v>2.8</v>
          </cell>
          <cell r="O238">
            <v>61</v>
          </cell>
          <cell r="P238">
            <v>67</v>
          </cell>
          <cell r="Q238">
            <v>11070.27027027027</v>
          </cell>
          <cell r="R238">
            <v>1.64</v>
          </cell>
          <cell r="S238">
            <v>3.2</v>
          </cell>
          <cell r="T238">
            <v>86</v>
          </cell>
          <cell r="U238">
            <v>65</v>
          </cell>
          <cell r="V238">
            <v>13059.45945945946</v>
          </cell>
          <cell r="W238">
            <v>1.52</v>
          </cell>
          <cell r="X238">
            <v>2.4</v>
          </cell>
          <cell r="Y238">
            <v>70</v>
          </cell>
          <cell r="Z238">
            <v>69</v>
          </cell>
          <cell r="AA238">
            <v>12021.621621621622</v>
          </cell>
          <cell r="AB238">
            <v>1.57</v>
          </cell>
          <cell r="AC238">
            <v>2.8000000000000003</v>
          </cell>
          <cell r="AD238">
            <v>72.333333333333329</v>
          </cell>
          <cell r="AE238">
            <v>67</v>
          </cell>
          <cell r="AF238">
            <v>12050.450450450451</v>
          </cell>
          <cell r="AG238">
            <v>0</v>
          </cell>
          <cell r="AI238">
            <v>966.24080000000026</v>
          </cell>
          <cell r="AJ238">
            <v>1.0342641523200002</v>
          </cell>
          <cell r="AK238">
            <v>12.463348920209301</v>
          </cell>
          <cell r="AL238">
            <v>746.18069985293084</v>
          </cell>
          <cell r="AM238">
            <v>12.463348920209301</v>
          </cell>
          <cell r="AN238">
            <v>746.18069985293084</v>
          </cell>
          <cell r="AO238">
            <v>359.21999999999997</v>
          </cell>
          <cell r="AP238">
            <v>6</v>
          </cell>
          <cell r="AQ238">
            <v>658.56999999999994</v>
          </cell>
          <cell r="AR238">
            <v>11</v>
          </cell>
          <cell r="AU238" t="str">
            <v>C</v>
          </cell>
        </row>
        <row r="239">
          <cell r="D239">
            <v>1330</v>
          </cell>
          <cell r="E239" t="str">
            <v>อ้อยตุลาคม</v>
          </cell>
          <cell r="F239" t="str">
            <v>อ้อยปลูก</v>
          </cell>
          <cell r="G239">
            <v>28.08</v>
          </cell>
          <cell r="H239">
            <v>242844</v>
          </cell>
          <cell r="I239" t="str">
            <v>KK-3</v>
          </cell>
          <cell r="J239" t="str">
            <v>เหนียว</v>
          </cell>
          <cell r="K239">
            <v>1.85</v>
          </cell>
          <cell r="L239">
            <v>9.1999999999999993</v>
          </cell>
          <cell r="M239">
            <v>1.6</v>
          </cell>
          <cell r="N239">
            <v>3.1</v>
          </cell>
          <cell r="O239">
            <v>54</v>
          </cell>
          <cell r="P239">
            <v>56</v>
          </cell>
          <cell r="Q239">
            <v>9513.5135135135133</v>
          </cell>
          <cell r="R239">
            <v>1.22</v>
          </cell>
          <cell r="S239">
            <v>2.9</v>
          </cell>
          <cell r="T239">
            <v>82</v>
          </cell>
          <cell r="U239">
            <v>6</v>
          </cell>
          <cell r="V239">
            <v>7610.8108108108108</v>
          </cell>
          <cell r="W239">
            <v>1.42</v>
          </cell>
          <cell r="X239">
            <v>3.2</v>
          </cell>
          <cell r="Y239">
            <v>59</v>
          </cell>
          <cell r="Z239">
            <v>50</v>
          </cell>
          <cell r="AA239">
            <v>9427.0270270270266</v>
          </cell>
          <cell r="AB239">
            <v>1.4133333333333333</v>
          </cell>
          <cell r="AC239">
            <v>3.0666666666666664</v>
          </cell>
          <cell r="AD239">
            <v>65</v>
          </cell>
          <cell r="AE239">
            <v>37.333333333333336</v>
          </cell>
          <cell r="AF239">
            <v>8850.4504504504494</v>
          </cell>
          <cell r="AG239">
            <v>0</v>
          </cell>
          <cell r="AI239">
            <v>1043.391762962963</v>
          </cell>
          <cell r="AJ239">
            <v>1.1168465430755554</v>
          </cell>
          <cell r="AK239">
            <v>9.8845949902470771</v>
          </cell>
          <cell r="AL239">
            <v>277.55942732613789</v>
          </cell>
          <cell r="AM239">
            <v>9.8845949902470771</v>
          </cell>
          <cell r="AN239">
            <v>277.55942732613789</v>
          </cell>
          <cell r="AO239">
            <v>168.48</v>
          </cell>
          <cell r="AP239">
            <v>6</v>
          </cell>
          <cell r="AQ239">
            <v>308.88</v>
          </cell>
          <cell r="AR239">
            <v>11</v>
          </cell>
          <cell r="AU239" t="str">
            <v>C</v>
          </cell>
        </row>
        <row r="240">
          <cell r="D240" t="str">
            <v>1332/1</v>
          </cell>
          <cell r="E240" t="str">
            <v>อ้อยตุลาคม</v>
          </cell>
          <cell r="F240" t="str">
            <v>อ้อยปลูก</v>
          </cell>
          <cell r="G240">
            <v>17.809999999999999</v>
          </cell>
          <cell r="H240">
            <v>242843</v>
          </cell>
          <cell r="I240" t="str">
            <v>KK-3</v>
          </cell>
          <cell r="J240" t="str">
            <v>เหนียว</v>
          </cell>
          <cell r="K240">
            <v>1.85</v>
          </cell>
          <cell r="L240">
            <v>9.2333333333333325</v>
          </cell>
          <cell r="M240">
            <v>1.83</v>
          </cell>
          <cell r="N240">
            <v>3.2</v>
          </cell>
          <cell r="O240">
            <v>51</v>
          </cell>
          <cell r="P240">
            <v>66</v>
          </cell>
          <cell r="Q240">
            <v>10118.918918918918</v>
          </cell>
          <cell r="R240">
            <v>1.28</v>
          </cell>
          <cell r="S240">
            <v>2.9</v>
          </cell>
          <cell r="T240">
            <v>48</v>
          </cell>
          <cell r="U240">
            <v>58</v>
          </cell>
          <cell r="V240">
            <v>9167.5675675675684</v>
          </cell>
          <cell r="W240">
            <v>1.25</v>
          </cell>
          <cell r="X240">
            <v>2.9</v>
          </cell>
          <cell r="Y240">
            <v>41</v>
          </cell>
          <cell r="Z240">
            <v>39</v>
          </cell>
          <cell r="AA240">
            <v>6918.9189189189192</v>
          </cell>
          <cell r="AB240">
            <v>1.4533333333333334</v>
          </cell>
          <cell r="AC240">
            <v>3</v>
          </cell>
          <cell r="AD240">
            <v>46.666666666666664</v>
          </cell>
          <cell r="AE240">
            <v>54.333333333333336</v>
          </cell>
          <cell r="AF240">
            <v>8735.135135135135</v>
          </cell>
          <cell r="AG240">
            <v>0</v>
          </cell>
          <cell r="AI240">
            <v>1026.7800000000002</v>
          </cell>
          <cell r="AJ240">
            <v>1.0990653120000002</v>
          </cell>
          <cell r="AK240">
            <v>9.6004840226594599</v>
          </cell>
          <cell r="AL240">
            <v>170.98462044356498</v>
          </cell>
          <cell r="AM240">
            <v>9.6004840226594599</v>
          </cell>
          <cell r="AN240">
            <v>170.98462044356498</v>
          </cell>
          <cell r="AO240">
            <v>106.85999999999999</v>
          </cell>
          <cell r="AP240">
            <v>6</v>
          </cell>
          <cell r="AQ240">
            <v>195.91</v>
          </cell>
          <cell r="AR240">
            <v>11</v>
          </cell>
          <cell r="AU240" t="str">
            <v>C</v>
          </cell>
        </row>
        <row r="241">
          <cell r="D241">
            <v>1333</v>
          </cell>
          <cell r="E241" t="str">
            <v>อ้อยตุลาคม</v>
          </cell>
          <cell r="F241" t="str">
            <v>อ้อยปลูก</v>
          </cell>
          <cell r="G241">
            <v>19.84</v>
          </cell>
          <cell r="H241">
            <v>242843</v>
          </cell>
          <cell r="I241" t="str">
            <v>PK-3</v>
          </cell>
          <cell r="J241" t="str">
            <v>เหนียว</v>
          </cell>
          <cell r="K241">
            <v>1.85</v>
          </cell>
          <cell r="L241">
            <v>9.2333333333333325</v>
          </cell>
          <cell r="M241">
            <v>0.82</v>
          </cell>
          <cell r="N241">
            <v>2.9</v>
          </cell>
          <cell r="O241">
            <v>50</v>
          </cell>
          <cell r="P241">
            <v>52</v>
          </cell>
          <cell r="Q241">
            <v>8821.6216216216217</v>
          </cell>
          <cell r="R241">
            <v>1.37</v>
          </cell>
          <cell r="S241">
            <v>3.1</v>
          </cell>
          <cell r="T241">
            <v>56</v>
          </cell>
          <cell r="U241">
            <v>61</v>
          </cell>
          <cell r="V241">
            <v>10118.918918918918</v>
          </cell>
          <cell r="W241">
            <v>1.5</v>
          </cell>
          <cell r="X241">
            <v>2.2999999999999998</v>
          </cell>
          <cell r="Y241">
            <v>53</v>
          </cell>
          <cell r="Z241">
            <v>62</v>
          </cell>
          <cell r="AA241">
            <v>9945.9459459459467</v>
          </cell>
          <cell r="AB241">
            <v>1.23</v>
          </cell>
          <cell r="AC241">
            <v>2.7666666666666671</v>
          </cell>
          <cell r="AD241">
            <v>53</v>
          </cell>
          <cell r="AE241">
            <v>58.333333333333336</v>
          </cell>
          <cell r="AF241">
            <v>9628.8288288288295</v>
          </cell>
          <cell r="AG241">
            <v>0</v>
          </cell>
          <cell r="AI241">
            <v>739.07488333333356</v>
          </cell>
          <cell r="AJ241">
            <v>0.79110575512000025</v>
          </cell>
          <cell r="AK241">
            <v>7.6174219015518592</v>
          </cell>
          <cell r="AL241">
            <v>151.12965052678888</v>
          </cell>
          <cell r="AM241">
            <v>7.6174219015518592</v>
          </cell>
          <cell r="AN241">
            <v>151.12965052678888</v>
          </cell>
          <cell r="AO241">
            <v>138.88</v>
          </cell>
          <cell r="AP241">
            <v>7</v>
          </cell>
          <cell r="AQ241">
            <v>238.07999999999998</v>
          </cell>
          <cell r="AR241">
            <v>12</v>
          </cell>
          <cell r="AU241" t="str">
            <v>C</v>
          </cell>
        </row>
        <row r="242">
          <cell r="D242">
            <v>1334</v>
          </cell>
          <cell r="E242" t="str">
            <v>อ้อยตอ 1</v>
          </cell>
          <cell r="F242" t="str">
            <v>อ้อยตอ</v>
          </cell>
          <cell r="G242">
            <v>15.2</v>
          </cell>
          <cell r="H242">
            <v>242964</v>
          </cell>
          <cell r="I242" t="str">
            <v>KK-3</v>
          </cell>
          <cell r="J242" t="str">
            <v>เหนียว</v>
          </cell>
          <cell r="K242">
            <v>1.85</v>
          </cell>
          <cell r="L242">
            <v>5.2</v>
          </cell>
          <cell r="M242">
            <v>0.69</v>
          </cell>
          <cell r="N242">
            <v>2.6</v>
          </cell>
          <cell r="O242">
            <v>61</v>
          </cell>
          <cell r="P242">
            <v>58</v>
          </cell>
          <cell r="Q242">
            <v>10291.891891891892</v>
          </cell>
          <cell r="R242">
            <v>1.07</v>
          </cell>
          <cell r="S242">
            <v>2.8</v>
          </cell>
          <cell r="T242">
            <v>17</v>
          </cell>
          <cell r="U242">
            <v>44</v>
          </cell>
          <cell r="V242">
            <v>5275.6756756756758</v>
          </cell>
          <cell r="W242">
            <v>1.02</v>
          </cell>
          <cell r="X242">
            <v>2.4</v>
          </cell>
          <cell r="Y242">
            <v>42</v>
          </cell>
          <cell r="Z242">
            <v>49</v>
          </cell>
          <cell r="AA242">
            <v>7870.27027027027</v>
          </cell>
          <cell r="AB242">
            <v>0.92666666666666675</v>
          </cell>
          <cell r="AC242">
            <v>2.6</v>
          </cell>
          <cell r="AD242">
            <v>40</v>
          </cell>
          <cell r="AE242">
            <v>50.333333333333336</v>
          </cell>
          <cell r="AF242">
            <v>7812.6126126126119</v>
          </cell>
          <cell r="AG242">
            <v>0</v>
          </cell>
          <cell r="AI242">
            <v>491.74493333333339</v>
          </cell>
          <cell r="AJ242">
            <v>0.52636377664000011</v>
          </cell>
          <cell r="AK242">
            <v>4.1122762802000725</v>
          </cell>
          <cell r="AL242">
            <v>62.506599459041098</v>
          </cell>
          <cell r="AM242">
            <v>4.1122762802000725</v>
          </cell>
          <cell r="AN242">
            <v>62.506599459041098</v>
          </cell>
          <cell r="AO242">
            <v>60.8</v>
          </cell>
          <cell r="AP242">
            <v>4</v>
          </cell>
          <cell r="AQ242">
            <v>136.79999999999998</v>
          </cell>
          <cell r="AR242">
            <v>9</v>
          </cell>
          <cell r="AU242" t="str">
            <v>C</v>
          </cell>
        </row>
        <row r="243">
          <cell r="D243">
            <v>520</v>
          </cell>
          <cell r="E243" t="str">
            <v>อ้อยน้ำราด</v>
          </cell>
          <cell r="F243" t="str">
            <v>อ้อยปลูก</v>
          </cell>
          <cell r="G243">
            <v>54.79</v>
          </cell>
          <cell r="H243">
            <v>242939</v>
          </cell>
          <cell r="I243" t="str">
            <v>KK-3,PK-3</v>
          </cell>
          <cell r="J243" t="str">
            <v>เหนียว</v>
          </cell>
          <cell r="K243">
            <v>1.85</v>
          </cell>
          <cell r="L243">
            <v>6.0333333333333332</v>
          </cell>
          <cell r="M243">
            <v>1.42</v>
          </cell>
          <cell r="N243">
            <v>2.6</v>
          </cell>
          <cell r="O243">
            <v>65</v>
          </cell>
          <cell r="P243">
            <v>88</v>
          </cell>
          <cell r="Q243">
            <v>13232.432432432432</v>
          </cell>
          <cell r="R243">
            <v>1.54</v>
          </cell>
          <cell r="S243">
            <v>2.9</v>
          </cell>
          <cell r="T243">
            <v>35</v>
          </cell>
          <cell r="U243">
            <v>75</v>
          </cell>
          <cell r="V243">
            <v>9513.5135135135133</v>
          </cell>
          <cell r="W243">
            <v>1.26</v>
          </cell>
          <cell r="X243">
            <v>3</v>
          </cell>
          <cell r="Y243">
            <v>55</v>
          </cell>
          <cell r="Z243">
            <v>58</v>
          </cell>
          <cell r="AA243">
            <v>9772.9729729729734</v>
          </cell>
          <cell r="AB243">
            <v>1.4066666666666665</v>
          </cell>
          <cell r="AC243">
            <v>2.8333333333333335</v>
          </cell>
          <cell r="AD243">
            <v>51.666666666666664</v>
          </cell>
          <cell r="AE243">
            <v>73.666666666666671</v>
          </cell>
          <cell r="AF243">
            <v>10839.639639639639</v>
          </cell>
          <cell r="AG243">
            <v>0</v>
          </cell>
          <cell r="AI243">
            <v>886.45398148148149</v>
          </cell>
          <cell r="AJ243">
            <v>0.97740415998148145</v>
          </cell>
          <cell r="AK243">
            <v>10.594708876483949</v>
          </cell>
          <cell r="AL243">
            <v>580.48409934255562</v>
          </cell>
          <cell r="AM243">
            <v>10.594708876483949</v>
          </cell>
          <cell r="AN243">
            <v>580.48409934255562</v>
          </cell>
          <cell r="AO243">
            <v>273.95</v>
          </cell>
          <cell r="AP243">
            <v>5</v>
          </cell>
          <cell r="AQ243">
            <v>602.68999999999994</v>
          </cell>
          <cell r="AR243">
            <v>11</v>
          </cell>
          <cell r="AU243" t="str">
            <v>C</v>
          </cell>
        </row>
        <row r="244">
          <cell r="D244" t="str">
            <v>520/1</v>
          </cell>
          <cell r="E244" t="str">
            <v>อ้อยน้ำราด</v>
          </cell>
          <cell r="F244" t="str">
            <v>อ้อยปลูก</v>
          </cell>
          <cell r="G244">
            <v>39.93</v>
          </cell>
          <cell r="H244">
            <v>242923</v>
          </cell>
          <cell r="I244" t="str">
            <v>PK-3</v>
          </cell>
          <cell r="J244" t="str">
            <v>เหนียว</v>
          </cell>
          <cell r="K244">
            <v>1.85</v>
          </cell>
          <cell r="L244">
            <v>6.5666666666666664</v>
          </cell>
          <cell r="M244">
            <v>1.24</v>
          </cell>
          <cell r="N244">
            <v>2.9</v>
          </cell>
          <cell r="O244">
            <v>55</v>
          </cell>
          <cell r="P244">
            <v>58</v>
          </cell>
          <cell r="Q244">
            <v>9772.9729729729734</v>
          </cell>
          <cell r="R244">
            <v>1.1200000000000001</v>
          </cell>
          <cell r="S244">
            <v>2.2999999999999998</v>
          </cell>
          <cell r="T244">
            <v>42</v>
          </cell>
          <cell r="U244">
            <v>40</v>
          </cell>
          <cell r="V244">
            <v>7091.8918918918916</v>
          </cell>
          <cell r="W244">
            <v>1.1000000000000001</v>
          </cell>
          <cell r="X244">
            <v>2.1</v>
          </cell>
          <cell r="Y244">
            <v>47</v>
          </cell>
          <cell r="Z244">
            <v>43</v>
          </cell>
          <cell r="AA244">
            <v>7783.7837837837842</v>
          </cell>
          <cell r="AB244">
            <v>1.1533333333333335</v>
          </cell>
          <cell r="AC244">
            <v>2.4333333333333331</v>
          </cell>
          <cell r="AD244">
            <v>48</v>
          </cell>
          <cell r="AE244">
            <v>47</v>
          </cell>
          <cell r="AF244">
            <v>8216.2162162162167</v>
          </cell>
          <cell r="AG244">
            <v>2.504382669671926</v>
          </cell>
          <cell r="AH244">
            <v>1</v>
          </cell>
          <cell r="AI244">
            <v>536.07766296296302</v>
          </cell>
          <cell r="AJ244">
            <v>0.59107923118296302</v>
          </cell>
          <cell r="AK244">
            <v>4.8564347643140744</v>
          </cell>
          <cell r="AL244">
            <v>193.917440139061</v>
          </cell>
          <cell r="AM244">
            <v>4.7348110537126704</v>
          </cell>
          <cell r="AN244">
            <v>189.06100537474694</v>
          </cell>
          <cell r="AO244">
            <v>159.72</v>
          </cell>
          <cell r="AP244">
            <v>4</v>
          </cell>
          <cell r="AQ244">
            <v>399.3</v>
          </cell>
          <cell r="AR244">
            <v>10</v>
          </cell>
          <cell r="AU244" t="str">
            <v>C</v>
          </cell>
        </row>
        <row r="245">
          <cell r="D245">
            <v>525</v>
          </cell>
          <cell r="E245" t="str">
            <v>อ้อยน้ำราด</v>
          </cell>
          <cell r="F245" t="str">
            <v>อ้อยปลูก</v>
          </cell>
          <cell r="G245">
            <v>24.43</v>
          </cell>
          <cell r="H245">
            <v>242944</v>
          </cell>
          <cell r="I245" t="str">
            <v>KK-3</v>
          </cell>
          <cell r="J245" t="str">
            <v xml:space="preserve">ทราย </v>
          </cell>
          <cell r="K245">
            <v>1.85</v>
          </cell>
          <cell r="L245">
            <v>5.8666666666666663</v>
          </cell>
          <cell r="M245">
            <v>1.26</v>
          </cell>
          <cell r="N245">
            <v>2.7</v>
          </cell>
          <cell r="O245">
            <v>86</v>
          </cell>
          <cell r="P245">
            <v>89</v>
          </cell>
          <cell r="Q245">
            <v>15135.135135135135</v>
          </cell>
          <cell r="R245">
            <v>1.77</v>
          </cell>
          <cell r="S245">
            <v>2.9</v>
          </cell>
          <cell r="T245">
            <v>97</v>
          </cell>
          <cell r="U245">
            <v>91</v>
          </cell>
          <cell r="V245">
            <v>16259.45945945946</v>
          </cell>
          <cell r="W245">
            <v>1.55</v>
          </cell>
          <cell r="X245">
            <v>2.9</v>
          </cell>
          <cell r="Y245">
            <v>38</v>
          </cell>
          <cell r="Z245">
            <v>33</v>
          </cell>
          <cell r="AA245">
            <v>6140.5405405405409</v>
          </cell>
          <cell r="AB245">
            <v>1.5266666666666666</v>
          </cell>
          <cell r="AC245">
            <v>2.8333333333333335</v>
          </cell>
          <cell r="AD245">
            <v>73.666666666666671</v>
          </cell>
          <cell r="AE245">
            <v>71</v>
          </cell>
          <cell r="AF245">
            <v>12511.71171171171</v>
          </cell>
          <cell r="AG245">
            <v>0</v>
          </cell>
          <cell r="AI245">
            <v>962.07564814814816</v>
          </cell>
          <cell r="AJ245">
            <v>1.0298057737777779</v>
          </cell>
          <cell r="AK245">
            <v>12.884632960563764</v>
          </cell>
          <cell r="AL245">
            <v>314.77158322657272</v>
          </cell>
          <cell r="AM245">
            <v>12.884632960563764</v>
          </cell>
          <cell r="AN245">
            <v>314.77158322657272</v>
          </cell>
          <cell r="AO245">
            <v>122.15</v>
          </cell>
          <cell r="AP245">
            <v>5</v>
          </cell>
          <cell r="AQ245">
            <v>268.73</v>
          </cell>
          <cell r="AR245">
            <v>11</v>
          </cell>
          <cell r="AU245" t="str">
            <v>C</v>
          </cell>
        </row>
        <row r="246">
          <cell r="D246">
            <v>526</v>
          </cell>
          <cell r="E246" t="str">
            <v>อ้อยตุลาคม</v>
          </cell>
          <cell r="F246" t="str">
            <v>อ้อยปลูก</v>
          </cell>
          <cell r="G246">
            <v>8.86</v>
          </cell>
          <cell r="H246">
            <v>242880</v>
          </cell>
          <cell r="I246" t="str">
            <v>PK-3</v>
          </cell>
          <cell r="J246" t="str">
            <v xml:space="preserve">ทราย </v>
          </cell>
          <cell r="K246">
            <v>1.85</v>
          </cell>
          <cell r="L246">
            <v>8</v>
          </cell>
          <cell r="M246">
            <v>1.97</v>
          </cell>
          <cell r="N246">
            <v>3.5</v>
          </cell>
          <cell r="O246">
            <v>76</v>
          </cell>
          <cell r="P246">
            <v>68</v>
          </cell>
          <cell r="Q246">
            <v>12454.054054054053</v>
          </cell>
          <cell r="R246">
            <v>2.0499999999999998</v>
          </cell>
          <cell r="S246">
            <v>2.6</v>
          </cell>
          <cell r="T246">
            <v>69</v>
          </cell>
          <cell r="U246">
            <v>67</v>
          </cell>
          <cell r="V246">
            <v>11762.162162162162</v>
          </cell>
          <cell r="W246">
            <v>1.84</v>
          </cell>
          <cell r="X246">
            <v>3.1</v>
          </cell>
          <cell r="Y246">
            <v>76</v>
          </cell>
          <cell r="Z246">
            <v>78</v>
          </cell>
          <cell r="AA246">
            <v>13318.918918918918</v>
          </cell>
          <cell r="AB246">
            <v>1.9533333333333331</v>
          </cell>
          <cell r="AC246">
            <v>3.0666666666666664</v>
          </cell>
          <cell r="AD246">
            <v>73.666666666666671</v>
          </cell>
          <cell r="AE246">
            <v>71</v>
          </cell>
          <cell r="AF246">
            <v>12511.71171171171</v>
          </cell>
          <cell r="AG246">
            <v>0</v>
          </cell>
          <cell r="AI246">
            <v>1442.0461629629626</v>
          </cell>
          <cell r="AJ246">
            <v>1.5435662128355552</v>
          </cell>
          <cell r="AK246">
            <v>19.312655462937105</v>
          </cell>
          <cell r="AL246">
            <v>171.11012740162275</v>
          </cell>
          <cell r="AM246">
            <v>19.312655462937105</v>
          </cell>
          <cell r="AN246">
            <v>171.11012740162275</v>
          </cell>
          <cell r="AO246">
            <v>53.16</v>
          </cell>
          <cell r="AP246">
            <v>6</v>
          </cell>
          <cell r="AQ246">
            <v>106.32</v>
          </cell>
          <cell r="AR246">
            <v>12</v>
          </cell>
          <cell r="AU246" t="str">
            <v>C</v>
          </cell>
        </row>
        <row r="247">
          <cell r="D247">
            <v>527</v>
          </cell>
          <cell r="E247" t="str">
            <v>อ้อยตอ 2</v>
          </cell>
          <cell r="F247" t="str">
            <v>อ้อยตอ</v>
          </cell>
          <cell r="G247">
            <v>30.15</v>
          </cell>
          <cell r="H247">
            <v>242880</v>
          </cell>
          <cell r="I247" t="str">
            <v>KK-3</v>
          </cell>
          <cell r="J247" t="str">
            <v xml:space="preserve">ทราย </v>
          </cell>
          <cell r="K247">
            <v>1.65</v>
          </cell>
          <cell r="L247">
            <v>8</v>
          </cell>
          <cell r="M247">
            <v>1.44</v>
          </cell>
          <cell r="N247">
            <v>2.6</v>
          </cell>
          <cell r="O247">
            <v>78</v>
          </cell>
          <cell r="P247">
            <v>55</v>
          </cell>
          <cell r="Q247">
            <v>12896.969696969696</v>
          </cell>
          <cell r="R247">
            <v>1.63</v>
          </cell>
          <cell r="S247">
            <v>2.7</v>
          </cell>
          <cell r="T247">
            <v>49</v>
          </cell>
          <cell r="U247">
            <v>62</v>
          </cell>
          <cell r="V247">
            <v>10763.636363636364</v>
          </cell>
          <cell r="W247">
            <v>1.1299999999999999</v>
          </cell>
          <cell r="X247">
            <v>2.9</v>
          </cell>
          <cell r="Y247">
            <v>58</v>
          </cell>
          <cell r="Z247">
            <v>51</v>
          </cell>
          <cell r="AA247">
            <v>10569.69696969697</v>
          </cell>
          <cell r="AB247">
            <v>1.3999999999999997</v>
          </cell>
          <cell r="AC247">
            <v>2.7333333333333338</v>
          </cell>
          <cell r="AD247">
            <v>61.666666666666664</v>
          </cell>
          <cell r="AE247">
            <v>56</v>
          </cell>
          <cell r="AF247">
            <v>11410.101010101011</v>
          </cell>
          <cell r="AG247">
            <v>0</v>
          </cell>
          <cell r="AI247">
            <v>821.07511111111126</v>
          </cell>
          <cell r="AJ247">
            <v>0.87887879893333354</v>
          </cell>
          <cell r="AK247">
            <v>10.028095871465592</v>
          </cell>
          <cell r="AL247">
            <v>302.34709052468759</v>
          </cell>
          <cell r="AM247">
            <v>10.028095871465592</v>
          </cell>
          <cell r="AN247">
            <v>302.34709052468759</v>
          </cell>
          <cell r="AO247">
            <v>150.75</v>
          </cell>
          <cell r="AP247">
            <v>5</v>
          </cell>
          <cell r="AQ247">
            <v>271.34999999999997</v>
          </cell>
          <cell r="AR247">
            <v>9</v>
          </cell>
          <cell r="AU247" t="str">
            <v>C</v>
          </cell>
        </row>
        <row r="248">
          <cell r="D248">
            <v>1501</v>
          </cell>
          <cell r="E248" t="str">
            <v>อ้อยน้ำราด</v>
          </cell>
          <cell r="F248" t="str">
            <v>อ้อยปลูก</v>
          </cell>
          <cell r="G248">
            <v>18.670000000000002</v>
          </cell>
          <cell r="H248">
            <v>242881</v>
          </cell>
          <cell r="I248" t="str">
            <v>PK-3</v>
          </cell>
          <cell r="J248" t="str">
            <v>เหนียว</v>
          </cell>
          <cell r="K248">
            <v>1.85</v>
          </cell>
          <cell r="L248">
            <v>7.9666666666666668</v>
          </cell>
          <cell r="M248">
            <v>1.1499999999999999</v>
          </cell>
          <cell r="N248">
            <v>2.8</v>
          </cell>
          <cell r="O248">
            <v>55</v>
          </cell>
          <cell r="P248">
            <v>65</v>
          </cell>
          <cell r="Q248">
            <v>10378.378378378378</v>
          </cell>
          <cell r="R248">
            <v>1.25</v>
          </cell>
          <cell r="S248">
            <v>3</v>
          </cell>
          <cell r="T248">
            <v>58</v>
          </cell>
          <cell r="U248">
            <v>64</v>
          </cell>
          <cell r="V248">
            <v>10551.351351351352</v>
          </cell>
          <cell r="W248">
            <v>1.02</v>
          </cell>
          <cell r="X248">
            <v>2.7</v>
          </cell>
          <cell r="Y248">
            <v>69</v>
          </cell>
          <cell r="Z248">
            <v>50</v>
          </cell>
          <cell r="AA248">
            <v>10291.891891891892</v>
          </cell>
          <cell r="AB248">
            <v>1.1399999999999999</v>
          </cell>
          <cell r="AC248">
            <v>2.8333333333333335</v>
          </cell>
          <cell r="AD248">
            <v>60.666666666666664</v>
          </cell>
          <cell r="AE248">
            <v>59.666666666666664</v>
          </cell>
          <cell r="AF248">
            <v>10407.207207207206</v>
          </cell>
          <cell r="AG248">
            <v>0</v>
          </cell>
          <cell r="AI248">
            <v>718.40583333333336</v>
          </cell>
          <cell r="AJ248">
            <v>0.76898160400000004</v>
          </cell>
          <cell r="AK248">
            <v>8.002950891358557</v>
          </cell>
          <cell r="AL248">
            <v>149.41509314166427</v>
          </cell>
          <cell r="AM248">
            <v>8.002950891358557</v>
          </cell>
          <cell r="AN248">
            <v>149.41509314166427</v>
          </cell>
          <cell r="AO248">
            <v>112.02000000000001</v>
          </cell>
          <cell r="AP248">
            <v>6</v>
          </cell>
          <cell r="AQ248">
            <v>224.04000000000002</v>
          </cell>
          <cell r="AR248">
            <v>12</v>
          </cell>
          <cell r="AU248" t="str">
            <v>C</v>
          </cell>
        </row>
        <row r="249">
          <cell r="D249">
            <v>1502</v>
          </cell>
          <cell r="E249" t="str">
            <v>อ้อยน้ำราด</v>
          </cell>
          <cell r="F249" t="str">
            <v>อ้อยปลูก</v>
          </cell>
          <cell r="G249">
            <v>30.78</v>
          </cell>
          <cell r="H249">
            <v>242895</v>
          </cell>
          <cell r="I249" t="str">
            <v>PK-3</v>
          </cell>
          <cell r="J249" t="str">
            <v>เหนียว</v>
          </cell>
          <cell r="K249">
            <v>1.85</v>
          </cell>
          <cell r="L249">
            <v>7.5</v>
          </cell>
          <cell r="M249">
            <v>1.27</v>
          </cell>
          <cell r="N249">
            <v>2.6</v>
          </cell>
          <cell r="O249">
            <v>75</v>
          </cell>
          <cell r="P249">
            <v>77</v>
          </cell>
          <cell r="Q249">
            <v>13145.945945945947</v>
          </cell>
          <cell r="R249">
            <v>1.28</v>
          </cell>
          <cell r="S249">
            <v>2.8</v>
          </cell>
          <cell r="T249">
            <v>77</v>
          </cell>
          <cell r="U249">
            <v>70</v>
          </cell>
          <cell r="V249">
            <v>12713.513513513513</v>
          </cell>
          <cell r="W249">
            <v>1.42</v>
          </cell>
          <cell r="X249">
            <v>3</v>
          </cell>
          <cell r="Y249">
            <v>74</v>
          </cell>
          <cell r="Z249">
            <v>50</v>
          </cell>
          <cell r="AA249">
            <v>10724.324324324325</v>
          </cell>
          <cell r="AB249">
            <v>1.3233333333333333</v>
          </cell>
          <cell r="AC249">
            <v>2.8000000000000003</v>
          </cell>
          <cell r="AD249">
            <v>75.333333333333329</v>
          </cell>
          <cell r="AE249">
            <v>65.666666666666671</v>
          </cell>
          <cell r="AF249">
            <v>12194.594594594595</v>
          </cell>
          <cell r="AG249">
            <v>0</v>
          </cell>
          <cell r="AI249">
            <v>814.43226666666681</v>
          </cell>
          <cell r="AJ249">
            <v>0.87176829824000013</v>
          </cell>
          <cell r="AK249">
            <v>10.630860977456434</v>
          </cell>
          <cell r="AL249">
            <v>327.21790088610908</v>
          </cell>
          <cell r="AM249">
            <v>10.630860977456434</v>
          </cell>
          <cell r="AN249">
            <v>327.21790088610908</v>
          </cell>
          <cell r="AO249">
            <v>184.68</v>
          </cell>
          <cell r="AP249">
            <v>6</v>
          </cell>
          <cell r="AQ249">
            <v>338.58000000000004</v>
          </cell>
          <cell r="AR249">
            <v>11</v>
          </cell>
          <cell r="AU249" t="str">
            <v>C</v>
          </cell>
        </row>
        <row r="250">
          <cell r="D250">
            <v>1503</v>
          </cell>
          <cell r="E250" t="str">
            <v>อ้อยน้ำราด</v>
          </cell>
          <cell r="F250" t="str">
            <v>อ้อยปลูก</v>
          </cell>
          <cell r="G250">
            <v>7.52</v>
          </cell>
          <cell r="H250">
            <v>242893</v>
          </cell>
          <cell r="I250" t="str">
            <v>PK-3</v>
          </cell>
          <cell r="J250" t="str">
            <v>เหนียว</v>
          </cell>
          <cell r="K250">
            <v>1.85</v>
          </cell>
          <cell r="L250">
            <v>7.5666666666666664</v>
          </cell>
          <cell r="M250">
            <v>1.68</v>
          </cell>
          <cell r="N250">
            <v>2.6</v>
          </cell>
          <cell r="O250">
            <v>79</v>
          </cell>
          <cell r="P250">
            <v>84</v>
          </cell>
          <cell r="Q250">
            <v>14097.297297297297</v>
          </cell>
          <cell r="R250">
            <v>1.55</v>
          </cell>
          <cell r="S250">
            <v>2.8</v>
          </cell>
          <cell r="T250">
            <v>61</v>
          </cell>
          <cell r="U250">
            <v>72</v>
          </cell>
          <cell r="V250">
            <v>11502.702702702703</v>
          </cell>
          <cell r="W250">
            <v>1.65</v>
          </cell>
          <cell r="X250">
            <v>2.7</v>
          </cell>
          <cell r="Y250">
            <v>65</v>
          </cell>
          <cell r="Z250">
            <v>54</v>
          </cell>
          <cell r="AA250">
            <v>10291.891891891892</v>
          </cell>
          <cell r="AB250">
            <v>1.6266666666666667</v>
          </cell>
          <cell r="AC250">
            <v>2.7000000000000006</v>
          </cell>
          <cell r="AD250">
            <v>68.333333333333329</v>
          </cell>
          <cell r="AE250">
            <v>70</v>
          </cell>
          <cell r="AF250">
            <v>11963.963963963964</v>
          </cell>
          <cell r="AG250">
            <v>0</v>
          </cell>
          <cell r="AI250">
            <v>930.88440000000048</v>
          </cell>
          <cell r="AJ250">
            <v>0.98217613044000041</v>
          </cell>
          <cell r="AK250">
            <v>11.750719830849736</v>
          </cell>
          <cell r="AL250">
            <v>88.36541312799001</v>
          </cell>
          <cell r="AM250">
            <v>11.750719830849736</v>
          </cell>
          <cell r="AN250">
            <v>88.36541312799001</v>
          </cell>
          <cell r="AO250">
            <v>52.64</v>
          </cell>
          <cell r="AP250">
            <v>7</v>
          </cell>
          <cell r="AQ250">
            <v>97.759999999999991</v>
          </cell>
          <cell r="AR250">
            <v>13</v>
          </cell>
          <cell r="AU250" t="str">
            <v>B</v>
          </cell>
        </row>
        <row r="251">
          <cell r="D251" t="str">
            <v>1503/1</v>
          </cell>
          <cell r="E251" t="str">
            <v>อ้อยน้ำราด</v>
          </cell>
          <cell r="F251" t="str">
            <v>อ้อยปลูก</v>
          </cell>
          <cell r="G251">
            <v>24.33</v>
          </cell>
          <cell r="H251">
            <v>242891</v>
          </cell>
          <cell r="I251" t="str">
            <v>PK-3</v>
          </cell>
          <cell r="J251" t="str">
            <v>เหนียว</v>
          </cell>
          <cell r="K251">
            <v>1.85</v>
          </cell>
          <cell r="L251">
            <v>7.6333333333333337</v>
          </cell>
          <cell r="M251">
            <v>1.65</v>
          </cell>
          <cell r="N251">
            <v>3</v>
          </cell>
          <cell r="O251">
            <v>76</v>
          </cell>
          <cell r="P251">
            <v>63</v>
          </cell>
          <cell r="Q251">
            <v>12021.621621621622</v>
          </cell>
          <cell r="R251">
            <v>1.57</v>
          </cell>
          <cell r="S251">
            <v>3</v>
          </cell>
          <cell r="T251">
            <v>81</v>
          </cell>
          <cell r="U251">
            <v>92</v>
          </cell>
          <cell r="V251">
            <v>14962.162162162162</v>
          </cell>
          <cell r="W251">
            <v>1.36</v>
          </cell>
          <cell r="X251">
            <v>3</v>
          </cell>
          <cell r="Y251">
            <v>63</v>
          </cell>
          <cell r="Z251">
            <v>57</v>
          </cell>
          <cell r="AA251">
            <v>10378.378378378378</v>
          </cell>
          <cell r="AB251">
            <v>1.5266666666666666</v>
          </cell>
          <cell r="AC251">
            <v>3</v>
          </cell>
          <cell r="AD251">
            <v>73.333333333333329</v>
          </cell>
          <cell r="AE251">
            <v>70.666666666666671</v>
          </cell>
          <cell r="AF251">
            <v>12454.054054054053</v>
          </cell>
          <cell r="AG251">
            <v>0</v>
          </cell>
          <cell r="AI251">
            <v>1078.5899999999999</v>
          </cell>
          <cell r="AJ251">
            <v>1.1545227359999999</v>
          </cell>
          <cell r="AK251">
            <v>14.378488560778376</v>
          </cell>
          <cell r="AL251">
            <v>349.82862668373787</v>
          </cell>
          <cell r="AM251">
            <v>14.378488560778376</v>
          </cell>
          <cell r="AN251">
            <v>349.82862668373787</v>
          </cell>
          <cell r="AO251">
            <v>170.31</v>
          </cell>
          <cell r="AP251">
            <v>7</v>
          </cell>
          <cell r="AQ251">
            <v>291.95999999999998</v>
          </cell>
          <cell r="AR251">
            <v>12</v>
          </cell>
          <cell r="AU251" t="str">
            <v>C</v>
          </cell>
        </row>
        <row r="252">
          <cell r="D252">
            <v>1504</v>
          </cell>
          <cell r="E252" t="str">
            <v>อ้อยน้ำราด</v>
          </cell>
          <cell r="F252" t="str">
            <v>อ้อยปลูก</v>
          </cell>
          <cell r="G252">
            <v>42.59</v>
          </cell>
          <cell r="H252">
            <v>242899</v>
          </cell>
          <cell r="I252" t="str">
            <v>PK-3</v>
          </cell>
          <cell r="J252" t="str">
            <v>เหนียว</v>
          </cell>
          <cell r="K252">
            <v>1.85</v>
          </cell>
          <cell r="L252">
            <v>7.3666666666666663</v>
          </cell>
          <cell r="M252">
            <v>1.65</v>
          </cell>
          <cell r="N252">
            <v>3</v>
          </cell>
          <cell r="O252">
            <v>86</v>
          </cell>
          <cell r="P252">
            <v>76</v>
          </cell>
          <cell r="Q252">
            <v>14010.81081081081</v>
          </cell>
          <cell r="R252">
            <v>1.3</v>
          </cell>
          <cell r="S252">
            <v>2.8</v>
          </cell>
          <cell r="T252">
            <v>65</v>
          </cell>
          <cell r="U252">
            <v>79</v>
          </cell>
          <cell r="V252">
            <v>12454.054054054053</v>
          </cell>
          <cell r="W252">
            <v>1.1200000000000001</v>
          </cell>
          <cell r="X252">
            <v>3</v>
          </cell>
          <cell r="Y252">
            <v>76</v>
          </cell>
          <cell r="Z252">
            <v>77</v>
          </cell>
          <cell r="AA252">
            <v>13232.432432432432</v>
          </cell>
          <cell r="AB252">
            <v>1.3566666666666667</v>
          </cell>
          <cell r="AC252">
            <v>2.9333333333333336</v>
          </cell>
          <cell r="AD252">
            <v>75.666666666666671</v>
          </cell>
          <cell r="AE252">
            <v>77.333333333333329</v>
          </cell>
          <cell r="AF252">
            <v>13232.432432432432</v>
          </cell>
          <cell r="AG252">
            <v>0</v>
          </cell>
          <cell r="AI252">
            <v>916.35899259259281</v>
          </cell>
          <cell r="AJ252">
            <v>0.98087066567111136</v>
          </cell>
          <cell r="AK252">
            <v>12.979304808448003</v>
          </cell>
          <cell r="AL252">
            <v>552.78859179180051</v>
          </cell>
          <cell r="AM252">
            <v>12.979304808448003</v>
          </cell>
          <cell r="AN252">
            <v>552.78859179180051</v>
          </cell>
          <cell r="AO252">
            <v>298.13</v>
          </cell>
          <cell r="AP252">
            <v>7</v>
          </cell>
          <cell r="AQ252">
            <v>553.67000000000007</v>
          </cell>
          <cell r="AR252">
            <v>13</v>
          </cell>
          <cell r="AU252" t="str">
            <v>B</v>
          </cell>
        </row>
        <row r="253">
          <cell r="D253">
            <v>1505</v>
          </cell>
          <cell r="E253" t="str">
            <v>อ้อยน้ำราด</v>
          </cell>
          <cell r="F253" t="str">
            <v>อ้อยปลูก</v>
          </cell>
          <cell r="G253">
            <v>36.659999999999997</v>
          </cell>
          <cell r="H253">
            <v>242903</v>
          </cell>
          <cell r="I253" t="str">
            <v>PK-3</v>
          </cell>
          <cell r="J253" t="str">
            <v>เหนียว</v>
          </cell>
          <cell r="K253">
            <v>1.85</v>
          </cell>
          <cell r="L253">
            <v>7.2333333333333334</v>
          </cell>
          <cell r="M253">
            <v>1.1499999999999999</v>
          </cell>
          <cell r="N253">
            <v>2.8</v>
          </cell>
          <cell r="O253">
            <v>77</v>
          </cell>
          <cell r="P253">
            <v>73</v>
          </cell>
          <cell r="Q253">
            <v>12972.972972972973</v>
          </cell>
          <cell r="R253">
            <v>1.1599999999999999</v>
          </cell>
          <cell r="S253">
            <v>2.8</v>
          </cell>
          <cell r="T253">
            <v>68</v>
          </cell>
          <cell r="U253">
            <v>79</v>
          </cell>
          <cell r="V253">
            <v>12713.513513513513</v>
          </cell>
          <cell r="W253">
            <v>1.1200000000000001</v>
          </cell>
          <cell r="X253">
            <v>3</v>
          </cell>
          <cell r="Y253">
            <v>67</v>
          </cell>
          <cell r="Z253">
            <v>73</v>
          </cell>
          <cell r="AA253">
            <v>12108.108108108108</v>
          </cell>
          <cell r="AB253">
            <v>1.1433333333333333</v>
          </cell>
          <cell r="AC253">
            <v>2.8666666666666667</v>
          </cell>
          <cell r="AD253">
            <v>70.666666666666671</v>
          </cell>
          <cell r="AE253">
            <v>75</v>
          </cell>
          <cell r="AF253">
            <v>12598.198198198197</v>
          </cell>
          <cell r="AG253">
            <v>0</v>
          </cell>
          <cell r="AI253">
            <v>737.55925185185185</v>
          </cell>
          <cell r="AJ253">
            <v>0.77819876662888887</v>
          </cell>
          <cell r="AK253">
            <v>9.8039022995841272</v>
          </cell>
          <cell r="AL253">
            <v>359.41105830275404</v>
          </cell>
          <cell r="AM253">
            <v>9.8039022995841272</v>
          </cell>
          <cell r="AN253">
            <v>359.41105830275404</v>
          </cell>
          <cell r="AO253">
            <v>256.62</v>
          </cell>
          <cell r="AP253">
            <v>7</v>
          </cell>
          <cell r="AQ253">
            <v>439.91999999999996</v>
          </cell>
          <cell r="AR253">
            <v>12</v>
          </cell>
          <cell r="AU253" t="str">
            <v>C</v>
          </cell>
        </row>
        <row r="254">
          <cell r="D254">
            <v>1506</v>
          </cell>
          <cell r="E254" t="str">
            <v>อ้อยน้ำราด</v>
          </cell>
          <cell r="F254" t="str">
            <v>อ้อยปลูก</v>
          </cell>
          <cell r="G254">
            <v>45.58</v>
          </cell>
          <cell r="H254">
            <v>242908</v>
          </cell>
          <cell r="I254" t="str">
            <v>PK-3</v>
          </cell>
          <cell r="J254" t="str">
            <v>เหนียว</v>
          </cell>
          <cell r="K254">
            <v>1.85</v>
          </cell>
          <cell r="L254">
            <v>7.0666666666666664</v>
          </cell>
          <cell r="M254">
            <v>0.88</v>
          </cell>
          <cell r="N254">
            <v>3.2</v>
          </cell>
          <cell r="O254">
            <v>65</v>
          </cell>
          <cell r="P254">
            <v>66</v>
          </cell>
          <cell r="Q254">
            <v>11329.72972972973</v>
          </cell>
          <cell r="R254">
            <v>1.58</v>
          </cell>
          <cell r="S254">
            <v>3</v>
          </cell>
          <cell r="T254">
            <v>67</v>
          </cell>
          <cell r="U254">
            <v>60</v>
          </cell>
          <cell r="V254">
            <v>10983.783783783783</v>
          </cell>
          <cell r="W254">
            <v>1.43</v>
          </cell>
          <cell r="X254">
            <v>3</v>
          </cell>
          <cell r="Y254">
            <v>84</v>
          </cell>
          <cell r="Z254">
            <v>67</v>
          </cell>
          <cell r="AA254">
            <v>13059.45945945946</v>
          </cell>
          <cell r="AB254">
            <v>1.2966666666666666</v>
          </cell>
          <cell r="AC254">
            <v>3.0666666666666664</v>
          </cell>
          <cell r="AD254">
            <v>72</v>
          </cell>
          <cell r="AE254">
            <v>64.333333333333329</v>
          </cell>
          <cell r="AF254">
            <v>11790.990990990991</v>
          </cell>
          <cell r="AG254">
            <v>0</v>
          </cell>
          <cell r="AI254">
            <v>957.26272592592579</v>
          </cell>
          <cell r="AJ254">
            <v>1.0246540218311111</v>
          </cell>
          <cell r="AK254">
            <v>12.081686340293318</v>
          </cell>
          <cell r="AL254">
            <v>550.68326339056944</v>
          </cell>
          <cell r="AM254">
            <v>12.081686340293318</v>
          </cell>
          <cell r="AN254">
            <v>550.68326339056944</v>
          </cell>
          <cell r="AO254">
            <v>319.06</v>
          </cell>
          <cell r="AP254">
            <v>7</v>
          </cell>
          <cell r="AQ254">
            <v>546.96</v>
          </cell>
          <cell r="AR254">
            <v>12</v>
          </cell>
          <cell r="AU254" t="str">
            <v>C</v>
          </cell>
        </row>
        <row r="255">
          <cell r="D255" t="str">
            <v>1506/1</v>
          </cell>
          <cell r="E255" t="str">
            <v>อ้อยตอ 1</v>
          </cell>
          <cell r="F255" t="str">
            <v>อ้อยตอ</v>
          </cell>
          <cell r="G255">
            <v>7.72</v>
          </cell>
          <cell r="H255">
            <v>242869</v>
          </cell>
          <cell r="I255" t="str">
            <v>KK-3</v>
          </cell>
          <cell r="J255" t="str">
            <v>เหนียว</v>
          </cell>
          <cell r="K255">
            <v>1.85</v>
          </cell>
          <cell r="L255">
            <v>8.3666666666666671</v>
          </cell>
          <cell r="M255">
            <v>1.63</v>
          </cell>
          <cell r="N255">
            <v>2.6</v>
          </cell>
          <cell r="O255">
            <v>77</v>
          </cell>
          <cell r="P255">
            <v>88</v>
          </cell>
          <cell r="Q255">
            <v>14270.27027027027</v>
          </cell>
          <cell r="R255">
            <v>1.45</v>
          </cell>
          <cell r="S255">
            <v>2.8</v>
          </cell>
          <cell r="T255">
            <v>78</v>
          </cell>
          <cell r="U255">
            <v>77</v>
          </cell>
          <cell r="V255">
            <v>13405.405405405405</v>
          </cell>
          <cell r="W255">
            <v>1.5</v>
          </cell>
          <cell r="X255">
            <v>3</v>
          </cell>
          <cell r="Y255">
            <v>86</v>
          </cell>
          <cell r="Z255">
            <v>80</v>
          </cell>
          <cell r="AA255">
            <v>14356.756756756757</v>
          </cell>
          <cell r="AB255">
            <v>1.5266666666666666</v>
          </cell>
          <cell r="AC255">
            <v>2.8000000000000003</v>
          </cell>
          <cell r="AD255">
            <v>80.333333333333329</v>
          </cell>
          <cell r="AE255">
            <v>81.666666666666671</v>
          </cell>
          <cell r="AF255">
            <v>14010.810810810808</v>
          </cell>
          <cell r="AG255">
            <v>0</v>
          </cell>
          <cell r="AI255">
            <v>939.57173333333355</v>
          </cell>
          <cell r="AJ255">
            <v>1.0057175833600003</v>
          </cell>
          <cell r="AK255">
            <v>14.090918789562814</v>
          </cell>
          <cell r="AL255">
            <v>108.78189305542492</v>
          </cell>
          <cell r="AM255">
            <v>14.090918789562814</v>
          </cell>
          <cell r="AN255">
            <v>108.78189305542492</v>
          </cell>
          <cell r="AO255">
            <v>46.32</v>
          </cell>
          <cell r="AP255">
            <v>6</v>
          </cell>
          <cell r="AQ255">
            <v>84.92</v>
          </cell>
          <cell r="AR255">
            <v>11</v>
          </cell>
          <cell r="AU255" t="str">
            <v>B</v>
          </cell>
        </row>
        <row r="256">
          <cell r="D256">
            <v>1507</v>
          </cell>
          <cell r="E256" t="str">
            <v>อ้อยน้ำราด</v>
          </cell>
          <cell r="F256" t="str">
            <v>อ้อยปลูก</v>
          </cell>
          <cell r="G256">
            <v>49.36</v>
          </cell>
          <cell r="H256">
            <v>242914</v>
          </cell>
          <cell r="I256" t="str">
            <v>PK-2</v>
          </cell>
          <cell r="J256" t="str">
            <v>เหนียว</v>
          </cell>
          <cell r="K256">
            <v>1.85</v>
          </cell>
          <cell r="L256">
            <v>6.8666666666666663</v>
          </cell>
          <cell r="M256">
            <v>1.38</v>
          </cell>
          <cell r="N256">
            <v>3</v>
          </cell>
          <cell r="O256">
            <v>68</v>
          </cell>
          <cell r="P256">
            <v>67</v>
          </cell>
          <cell r="Q256">
            <v>11675.675675675675</v>
          </cell>
          <cell r="R256">
            <v>1.05</v>
          </cell>
          <cell r="S256">
            <v>2.6</v>
          </cell>
          <cell r="T256">
            <v>63</v>
          </cell>
          <cell r="U256">
            <v>67</v>
          </cell>
          <cell r="V256">
            <v>11243.243243243243</v>
          </cell>
          <cell r="W256">
            <v>1.25</v>
          </cell>
          <cell r="X256">
            <v>3</v>
          </cell>
          <cell r="Y256">
            <v>56</v>
          </cell>
          <cell r="Z256">
            <v>54</v>
          </cell>
          <cell r="AA256">
            <v>9513.5135135135133</v>
          </cell>
          <cell r="AB256">
            <v>1.2266666666666666</v>
          </cell>
          <cell r="AC256">
            <v>2.8666666666666667</v>
          </cell>
          <cell r="AD256">
            <v>62.333333333333336</v>
          </cell>
          <cell r="AE256">
            <v>62.666666666666664</v>
          </cell>
          <cell r="AF256">
            <v>10810.810810810812</v>
          </cell>
          <cell r="AG256">
            <v>0</v>
          </cell>
          <cell r="AI256">
            <v>791.31721481481475</v>
          </cell>
          <cell r="AJ256">
            <v>0.84702594673777776</v>
          </cell>
          <cell r="AK256">
            <v>9.1570372620300322</v>
          </cell>
          <cell r="AL256">
            <v>451.99135925380239</v>
          </cell>
          <cell r="AM256">
            <v>9.1570372620300322</v>
          </cell>
          <cell r="AN256">
            <v>451.99135925380239</v>
          </cell>
          <cell r="AO256">
            <v>246.8</v>
          </cell>
          <cell r="AP256">
            <v>5</v>
          </cell>
          <cell r="AQ256">
            <v>493.6</v>
          </cell>
          <cell r="AR256">
            <v>10</v>
          </cell>
          <cell r="AU256" t="str">
            <v>C</v>
          </cell>
        </row>
        <row r="257">
          <cell r="D257">
            <v>1510</v>
          </cell>
          <cell r="E257" t="str">
            <v>อ้อยตอ 2</v>
          </cell>
          <cell r="F257" t="str">
            <v>อ้อยตอ</v>
          </cell>
          <cell r="G257">
            <v>23.2</v>
          </cell>
          <cell r="H257">
            <v>242955</v>
          </cell>
          <cell r="I257" t="str">
            <v>PK-1/KK3</v>
          </cell>
          <cell r="J257" t="str">
            <v>เหนียว</v>
          </cell>
          <cell r="K257">
            <v>1.85</v>
          </cell>
          <cell r="L257">
            <v>5.5</v>
          </cell>
          <cell r="M257">
            <v>1.37</v>
          </cell>
          <cell r="N257">
            <v>3</v>
          </cell>
          <cell r="O257">
            <v>81</v>
          </cell>
          <cell r="P257">
            <v>93</v>
          </cell>
          <cell r="Q257">
            <v>15048.648648648648</v>
          </cell>
          <cell r="R257">
            <v>1.22</v>
          </cell>
          <cell r="S257">
            <v>3.1</v>
          </cell>
          <cell r="T257">
            <v>105</v>
          </cell>
          <cell r="U257">
            <v>91</v>
          </cell>
          <cell r="V257">
            <v>16951.35135135135</v>
          </cell>
          <cell r="W257">
            <v>1.25</v>
          </cell>
          <cell r="X257">
            <v>3</v>
          </cell>
          <cell r="Y257">
            <v>78</v>
          </cell>
          <cell r="Z257">
            <v>88</v>
          </cell>
          <cell r="AA257">
            <v>14356.756756756757</v>
          </cell>
          <cell r="AB257">
            <v>1.28</v>
          </cell>
          <cell r="AC257">
            <v>3.0333333333333332</v>
          </cell>
          <cell r="AD257">
            <v>88</v>
          </cell>
          <cell r="AE257">
            <v>90.666666666666671</v>
          </cell>
          <cell r="AF257">
            <v>15452.252252252254</v>
          </cell>
          <cell r="AG257">
            <v>0</v>
          </cell>
          <cell r="AI257">
            <v>924.52764444444438</v>
          </cell>
          <cell r="AJ257">
            <v>0.98961439061333334</v>
          </cell>
          <cell r="AK257">
            <v>15.291771196216121</v>
          </cell>
          <cell r="AL257">
            <v>354.76909175221402</v>
          </cell>
          <cell r="AM257">
            <v>15.291771196216121</v>
          </cell>
          <cell r="AN257">
            <v>354.76909175221402</v>
          </cell>
          <cell r="AO257">
            <v>139.19999999999999</v>
          </cell>
          <cell r="AP257">
            <v>6</v>
          </cell>
          <cell r="AQ257">
            <v>255.2</v>
          </cell>
          <cell r="AR257">
            <v>11</v>
          </cell>
          <cell r="AU257" t="str">
            <v>B</v>
          </cell>
        </row>
        <row r="258">
          <cell r="D258">
            <v>1512</v>
          </cell>
          <cell r="E258" t="str">
            <v>อ้อยตอ 2</v>
          </cell>
          <cell r="F258" t="str">
            <v>อ้อยตอ</v>
          </cell>
          <cell r="G258">
            <v>35.03</v>
          </cell>
          <cell r="H258">
            <v>242893</v>
          </cell>
          <cell r="I258" t="str">
            <v>KK-3</v>
          </cell>
          <cell r="J258" t="str">
            <v>เหนียว</v>
          </cell>
          <cell r="K258">
            <v>1.65</v>
          </cell>
          <cell r="L258">
            <v>7.5666666666666664</v>
          </cell>
          <cell r="M258">
            <v>1.08</v>
          </cell>
          <cell r="N258">
            <v>2.5</v>
          </cell>
          <cell r="O258">
            <v>71</v>
          </cell>
          <cell r="P258">
            <v>75</v>
          </cell>
          <cell r="Q258">
            <v>14157.575757575758</v>
          </cell>
          <cell r="R258">
            <v>1</v>
          </cell>
          <cell r="S258">
            <v>2.2999999999999998</v>
          </cell>
          <cell r="T258">
            <v>73</v>
          </cell>
          <cell r="U258">
            <v>58</v>
          </cell>
          <cell r="V258">
            <v>12703.030303030304</v>
          </cell>
          <cell r="W258">
            <v>1.1000000000000001</v>
          </cell>
          <cell r="X258">
            <v>2.4</v>
          </cell>
          <cell r="Y258">
            <v>73</v>
          </cell>
          <cell r="Z258">
            <v>62</v>
          </cell>
          <cell r="AA258">
            <v>13090.90909090909</v>
          </cell>
          <cell r="AB258">
            <v>1.06</v>
          </cell>
          <cell r="AC258">
            <v>2.4</v>
          </cell>
          <cell r="AD258">
            <v>72.333333333333329</v>
          </cell>
          <cell r="AE258">
            <v>65</v>
          </cell>
          <cell r="AF258">
            <v>13317.171717171717</v>
          </cell>
          <cell r="AG258">
            <v>0</v>
          </cell>
          <cell r="AI258">
            <v>479.28960000000001</v>
          </cell>
          <cell r="AJ258">
            <v>0.50569845696000004</v>
          </cell>
          <cell r="AK258">
            <v>6.734473188445091</v>
          </cell>
          <cell r="AL258">
            <v>235.90859579123153</v>
          </cell>
          <cell r="AM258">
            <v>6.734473188445091</v>
          </cell>
          <cell r="AN258">
            <v>235.90859579123153</v>
          </cell>
          <cell r="AO258">
            <v>210.18</v>
          </cell>
          <cell r="AP258">
            <v>6</v>
          </cell>
          <cell r="AQ258">
            <v>385.33000000000004</v>
          </cell>
          <cell r="AR258">
            <v>11</v>
          </cell>
          <cell r="AU258" t="str">
            <v>B</v>
          </cell>
        </row>
        <row r="259">
          <cell r="D259" t="str">
            <v>1512/1</v>
          </cell>
          <cell r="E259" t="str">
            <v>อ้อยตอ 2</v>
          </cell>
          <cell r="F259" t="str">
            <v>อ้อยตอ</v>
          </cell>
          <cell r="G259">
            <v>36.950000000000003</v>
          </cell>
          <cell r="H259">
            <v>242959</v>
          </cell>
          <cell r="I259" t="str">
            <v>KK-3</v>
          </cell>
          <cell r="J259" t="str">
            <v>เหนียว</v>
          </cell>
          <cell r="K259">
            <v>1.65</v>
          </cell>
          <cell r="L259">
            <v>5.3666666666666663</v>
          </cell>
          <cell r="M259">
            <v>0.93</v>
          </cell>
          <cell r="N259">
            <v>2.2999999999999998</v>
          </cell>
          <cell r="O259">
            <v>65</v>
          </cell>
          <cell r="P259">
            <v>61</v>
          </cell>
          <cell r="Q259">
            <v>12218.181818181818</v>
          </cell>
          <cell r="R259">
            <v>1.3</v>
          </cell>
          <cell r="S259">
            <v>3</v>
          </cell>
          <cell r="T259">
            <v>51</v>
          </cell>
          <cell r="U259">
            <v>54</v>
          </cell>
          <cell r="V259">
            <v>10181.818181818182</v>
          </cell>
          <cell r="W259">
            <v>1.02</v>
          </cell>
          <cell r="X259">
            <v>2.5</v>
          </cell>
          <cell r="Y259">
            <v>56</v>
          </cell>
          <cell r="Z259">
            <v>55</v>
          </cell>
          <cell r="AA259">
            <v>10763.636363636364</v>
          </cell>
          <cell r="AB259">
            <v>1.0833333333333333</v>
          </cell>
          <cell r="AC259">
            <v>2.6</v>
          </cell>
          <cell r="AD259">
            <v>57.333333333333336</v>
          </cell>
          <cell r="AE259">
            <v>56.666666666666664</v>
          </cell>
          <cell r="AF259">
            <v>11054.545454545456</v>
          </cell>
          <cell r="AG259">
            <v>0</v>
          </cell>
          <cell r="AI259">
            <v>574.88166666666666</v>
          </cell>
          <cell r="AJ259">
            <v>0.60655764649999988</v>
          </cell>
          <cell r="AK259">
            <v>6.7052190740363633</v>
          </cell>
          <cell r="AL259">
            <v>247.75784478564364</v>
          </cell>
          <cell r="AM259">
            <v>6.7052190740363633</v>
          </cell>
          <cell r="AN259">
            <v>247.75784478564364</v>
          </cell>
          <cell r="AO259">
            <v>184.75</v>
          </cell>
          <cell r="AP259">
            <v>5</v>
          </cell>
          <cell r="AQ259">
            <v>332.55</v>
          </cell>
          <cell r="AR259">
            <v>9</v>
          </cell>
          <cell r="AU259" t="str">
            <v>C</v>
          </cell>
        </row>
        <row r="260">
          <cell r="D260">
            <v>1513</v>
          </cell>
          <cell r="E260" t="str">
            <v>อ้อยตอ 1</v>
          </cell>
          <cell r="F260" t="str">
            <v>อ้อยตอ</v>
          </cell>
          <cell r="G260">
            <v>61.66</v>
          </cell>
          <cell r="H260">
            <v>242908</v>
          </cell>
          <cell r="I260" t="str">
            <v>LK92-11</v>
          </cell>
          <cell r="J260" t="str">
            <v>เหนียว</v>
          </cell>
          <cell r="K260">
            <v>1.65</v>
          </cell>
          <cell r="L260">
            <v>7.0666666666666664</v>
          </cell>
          <cell r="M260">
            <v>1.5</v>
          </cell>
          <cell r="N260">
            <v>2.6</v>
          </cell>
          <cell r="O260">
            <v>81</v>
          </cell>
          <cell r="P260">
            <v>107</v>
          </cell>
          <cell r="Q260">
            <v>18230.303030303032</v>
          </cell>
          <cell r="R260">
            <v>1.42</v>
          </cell>
          <cell r="S260">
            <v>2.5</v>
          </cell>
          <cell r="T260">
            <v>115</v>
          </cell>
          <cell r="U260">
            <v>100</v>
          </cell>
          <cell r="V260">
            <v>20848.484848484848</v>
          </cell>
          <cell r="W260">
            <v>1.55</v>
          </cell>
          <cell r="X260">
            <v>2.7</v>
          </cell>
          <cell r="Y260">
            <v>80</v>
          </cell>
          <cell r="Z260">
            <v>88</v>
          </cell>
          <cell r="AA260">
            <v>16290.90909090909</v>
          </cell>
          <cell r="AB260">
            <v>1.49</v>
          </cell>
          <cell r="AC260">
            <v>2.6</v>
          </cell>
          <cell r="AD260">
            <v>92</v>
          </cell>
          <cell r="AE260">
            <v>98.333333333333329</v>
          </cell>
          <cell r="AF260">
            <v>18456.565656565657</v>
          </cell>
          <cell r="AG260">
            <v>0</v>
          </cell>
          <cell r="AI260">
            <v>790.68340000000012</v>
          </cell>
          <cell r="AJ260">
            <v>0.87180751684000013</v>
          </cell>
          <cell r="AK260">
            <v>16.090572674444932</v>
          </cell>
          <cell r="AL260">
            <v>992.14471110627449</v>
          </cell>
          <cell r="AM260">
            <v>16.090572674444932</v>
          </cell>
          <cell r="AN260">
            <v>992.14471110627449</v>
          </cell>
          <cell r="AO260">
            <v>369.96</v>
          </cell>
          <cell r="AP260">
            <v>6</v>
          </cell>
          <cell r="AQ260">
            <v>678.26</v>
          </cell>
          <cell r="AR260">
            <v>11</v>
          </cell>
          <cell r="AU260" t="str">
            <v>B</v>
          </cell>
        </row>
        <row r="261">
          <cell r="D261">
            <v>1514</v>
          </cell>
          <cell r="E261" t="str">
            <v>อ้อยตอ 2</v>
          </cell>
          <cell r="F261" t="str">
            <v>อ้อยตอ</v>
          </cell>
          <cell r="G261">
            <v>31.4</v>
          </cell>
          <cell r="H261">
            <v>242946</v>
          </cell>
          <cell r="I261" t="str">
            <v>KK-3</v>
          </cell>
          <cell r="J261" t="str">
            <v>เหนียว</v>
          </cell>
          <cell r="K261">
            <v>1.65</v>
          </cell>
          <cell r="L261">
            <v>5.8</v>
          </cell>
          <cell r="M261">
            <v>1.58</v>
          </cell>
          <cell r="N261">
            <v>2.8</v>
          </cell>
          <cell r="O261">
            <v>90</v>
          </cell>
          <cell r="P261">
            <v>87</v>
          </cell>
          <cell r="Q261">
            <v>17163.636363636364</v>
          </cell>
          <cell r="R261">
            <v>1.47</v>
          </cell>
          <cell r="S261">
            <v>2.8</v>
          </cell>
          <cell r="T261">
            <v>81</v>
          </cell>
          <cell r="U261">
            <v>86</v>
          </cell>
          <cell r="V261">
            <v>16193.939393939394</v>
          </cell>
          <cell r="W261">
            <v>1.5</v>
          </cell>
          <cell r="X261">
            <v>2.8</v>
          </cell>
          <cell r="Y261">
            <v>83</v>
          </cell>
          <cell r="Z261">
            <v>97</v>
          </cell>
          <cell r="AA261">
            <v>17454.545454545456</v>
          </cell>
          <cell r="AB261">
            <v>1.5166666666666666</v>
          </cell>
          <cell r="AC261">
            <v>2.7999999999999994</v>
          </cell>
          <cell r="AD261">
            <v>84.666666666666671</v>
          </cell>
          <cell r="AE261">
            <v>90</v>
          </cell>
          <cell r="AF261">
            <v>16937.373737373739</v>
          </cell>
          <cell r="AG261">
            <v>0</v>
          </cell>
          <cell r="AI261">
            <v>933.41733333333286</v>
          </cell>
          <cell r="AJ261">
            <v>0.98484862839999954</v>
          </cell>
          <cell r="AK261">
            <v>16.680749293950701</v>
          </cell>
          <cell r="AL261">
            <v>523.77552783005194</v>
          </cell>
          <cell r="AM261">
            <v>16.680749293950701</v>
          </cell>
          <cell r="AN261">
            <v>523.77552783005194</v>
          </cell>
          <cell r="AO261">
            <v>188.39999999999998</v>
          </cell>
          <cell r="AP261">
            <v>6</v>
          </cell>
          <cell r="AQ261">
            <v>345.4</v>
          </cell>
          <cell r="AR261">
            <v>11</v>
          </cell>
          <cell r="AU261" t="str">
            <v>B</v>
          </cell>
        </row>
        <row r="262">
          <cell r="D262">
            <v>1515</v>
          </cell>
          <cell r="E262" t="str">
            <v>อ้อยตอ 2</v>
          </cell>
          <cell r="F262" t="str">
            <v>อ้อยตอ</v>
          </cell>
          <cell r="G262">
            <v>14.85</v>
          </cell>
          <cell r="H262">
            <v>242908</v>
          </cell>
          <cell r="I262" t="str">
            <v>KK-3</v>
          </cell>
          <cell r="J262" t="str">
            <v>เหนียว</v>
          </cell>
          <cell r="K262">
            <v>1.65</v>
          </cell>
          <cell r="L262">
            <v>7.0666666666666664</v>
          </cell>
          <cell r="M262">
            <v>1.35</v>
          </cell>
          <cell r="N262">
            <v>3</v>
          </cell>
          <cell r="O262">
            <v>64</v>
          </cell>
          <cell r="P262">
            <v>78</v>
          </cell>
          <cell r="Q262">
            <v>13769.69696969697</v>
          </cell>
          <cell r="R262">
            <v>1.43</v>
          </cell>
          <cell r="S262">
            <v>2.6</v>
          </cell>
          <cell r="T262">
            <v>81</v>
          </cell>
          <cell r="U262">
            <v>85</v>
          </cell>
          <cell r="V262">
            <v>16096.969696969696</v>
          </cell>
          <cell r="W262">
            <v>1.42</v>
          </cell>
          <cell r="X262">
            <v>3</v>
          </cell>
          <cell r="Y262">
            <v>98</v>
          </cell>
          <cell r="Z262">
            <v>80</v>
          </cell>
          <cell r="AA262">
            <v>17260.60606060606</v>
          </cell>
          <cell r="AB262">
            <v>1.4000000000000001</v>
          </cell>
          <cell r="AC262">
            <v>2.8666666666666667</v>
          </cell>
          <cell r="AD262">
            <v>81</v>
          </cell>
          <cell r="AE262">
            <v>81</v>
          </cell>
          <cell r="AF262">
            <v>15709.090909090906</v>
          </cell>
          <cell r="AG262">
            <v>0</v>
          </cell>
          <cell r="AI262">
            <v>903.13377777777782</v>
          </cell>
          <cell r="AJ262">
            <v>0.95289644893333336</v>
          </cell>
          <cell r="AK262">
            <v>14.969136943243635</v>
          </cell>
          <cell r="AL262">
            <v>222.29168360716798</v>
          </cell>
          <cell r="AM262">
            <v>14.969136943243635</v>
          </cell>
          <cell r="AN262">
            <v>222.29168360716798</v>
          </cell>
          <cell r="AO262">
            <v>89.1</v>
          </cell>
          <cell r="AP262">
            <v>6</v>
          </cell>
          <cell r="AQ262">
            <v>163.35</v>
          </cell>
          <cell r="AR262">
            <v>11</v>
          </cell>
          <cell r="AU262" t="str">
            <v>B</v>
          </cell>
        </row>
        <row r="263">
          <cell r="D263">
            <v>1519</v>
          </cell>
          <cell r="E263" t="str">
            <v>อ้อยตอ 2</v>
          </cell>
          <cell r="F263" t="str">
            <v>อ้อยตอ</v>
          </cell>
          <cell r="G263">
            <v>9.99</v>
          </cell>
          <cell r="H263">
            <v>242909</v>
          </cell>
          <cell r="I263" t="str">
            <v>KK-3</v>
          </cell>
          <cell r="J263" t="str">
            <v>เหนียว</v>
          </cell>
          <cell r="K263">
            <v>1.85</v>
          </cell>
          <cell r="L263">
            <v>7.0333333333333332</v>
          </cell>
          <cell r="M263">
            <v>1.03</v>
          </cell>
          <cell r="N263">
            <v>2.8</v>
          </cell>
          <cell r="O263">
            <v>72</v>
          </cell>
          <cell r="P263">
            <v>81</v>
          </cell>
          <cell r="Q263">
            <v>13232.432432432432</v>
          </cell>
          <cell r="R263">
            <v>1.23</v>
          </cell>
          <cell r="S263">
            <v>2.5</v>
          </cell>
          <cell r="T263">
            <v>83</v>
          </cell>
          <cell r="U263">
            <v>98</v>
          </cell>
          <cell r="V263">
            <v>15654.054054054053</v>
          </cell>
          <cell r="W263">
            <v>1.35</v>
          </cell>
          <cell r="X263">
            <v>2.7</v>
          </cell>
          <cell r="Y263">
            <v>86</v>
          </cell>
          <cell r="Z263">
            <v>90</v>
          </cell>
          <cell r="AA263">
            <v>15221.621621621622</v>
          </cell>
          <cell r="AB263">
            <v>1.2033333333333334</v>
          </cell>
          <cell r="AC263">
            <v>2.6666666666666665</v>
          </cell>
          <cell r="AD263">
            <v>80.333333333333329</v>
          </cell>
          <cell r="AE263">
            <v>89.666666666666671</v>
          </cell>
          <cell r="AF263">
            <v>14702.702702702702</v>
          </cell>
          <cell r="AG263">
            <v>0</v>
          </cell>
          <cell r="AI263">
            <v>671.72740740740744</v>
          </cell>
          <cell r="AJ263">
            <v>0.71901701688888897</v>
          </cell>
          <cell r="AK263">
            <v>10.571493437501502</v>
          </cell>
          <cell r="AL263">
            <v>105.60921944064</v>
          </cell>
          <cell r="AM263">
            <v>10.571493437501502</v>
          </cell>
          <cell r="AN263">
            <v>105.60921944064</v>
          </cell>
          <cell r="AO263">
            <v>59.94</v>
          </cell>
          <cell r="AP263">
            <v>6</v>
          </cell>
          <cell r="AQ263">
            <v>109.89</v>
          </cell>
          <cell r="AR263">
            <v>11</v>
          </cell>
          <cell r="AU263" t="str">
            <v>B</v>
          </cell>
        </row>
        <row r="264">
          <cell r="D264">
            <v>1520</v>
          </cell>
          <cell r="E264" t="str">
            <v>อ้อยตอ 2</v>
          </cell>
          <cell r="F264" t="str">
            <v>อ้อยตอ</v>
          </cell>
          <cell r="G264">
            <v>29.08</v>
          </cell>
          <cell r="H264">
            <v>242945</v>
          </cell>
          <cell r="I264" t="str">
            <v>KK-3</v>
          </cell>
          <cell r="J264" t="str">
            <v>เหนียว</v>
          </cell>
          <cell r="K264">
            <v>1.85</v>
          </cell>
          <cell r="L264">
            <v>5.833333333333333</v>
          </cell>
          <cell r="M264">
            <v>0.63</v>
          </cell>
          <cell r="N264">
            <v>2</v>
          </cell>
          <cell r="O264">
            <v>57</v>
          </cell>
          <cell r="P264">
            <v>59</v>
          </cell>
          <cell r="Q264">
            <v>10032.432432432432</v>
          </cell>
          <cell r="R264">
            <v>0.7</v>
          </cell>
          <cell r="S264">
            <v>2.6</v>
          </cell>
          <cell r="T264">
            <v>69</v>
          </cell>
          <cell r="U264">
            <v>77</v>
          </cell>
          <cell r="V264">
            <v>12627.027027027027</v>
          </cell>
          <cell r="W264">
            <v>0.77</v>
          </cell>
          <cell r="X264">
            <v>3</v>
          </cell>
          <cell r="Y264">
            <v>68</v>
          </cell>
          <cell r="Z264">
            <v>74</v>
          </cell>
          <cell r="AA264">
            <v>12281.081081081082</v>
          </cell>
          <cell r="AB264">
            <v>0.70000000000000007</v>
          </cell>
          <cell r="AC264">
            <v>2.5333333333333332</v>
          </cell>
          <cell r="AD264">
            <v>64.666666666666671</v>
          </cell>
          <cell r="AE264">
            <v>70</v>
          </cell>
          <cell r="AF264">
            <v>11646.846846846847</v>
          </cell>
          <cell r="AG264">
            <v>0</v>
          </cell>
          <cell r="AI264">
            <v>352.65688888888889</v>
          </cell>
          <cell r="AJ264">
            <v>0.37748393386666668</v>
          </cell>
          <cell r="AK264">
            <v>4.3964975648903311</v>
          </cell>
          <cell r="AL264">
            <v>127.85014918701081</v>
          </cell>
          <cell r="AM264">
            <v>4.3964975648903311</v>
          </cell>
          <cell r="AN264">
            <v>127.85014918701081</v>
          </cell>
          <cell r="AO264">
            <v>116.32</v>
          </cell>
          <cell r="AP264">
            <v>4</v>
          </cell>
          <cell r="AQ264">
            <v>232.64</v>
          </cell>
          <cell r="AR264">
            <v>8</v>
          </cell>
          <cell r="AU264" t="str">
            <v>C</v>
          </cell>
        </row>
        <row r="265">
          <cell r="D265">
            <v>1523</v>
          </cell>
          <cell r="E265" t="str">
            <v>อ้อยตอ 2</v>
          </cell>
          <cell r="F265" t="str">
            <v>อ้อยตอ</v>
          </cell>
          <cell r="G265">
            <v>13.57</v>
          </cell>
          <cell r="H265">
            <v>242947</v>
          </cell>
          <cell r="I265" t="str">
            <v>KK-3</v>
          </cell>
          <cell r="J265" t="str">
            <v>เหนียว</v>
          </cell>
          <cell r="K265">
            <v>1.85</v>
          </cell>
          <cell r="L265">
            <v>5.7666666666666666</v>
          </cell>
          <cell r="M265">
            <v>1.2</v>
          </cell>
          <cell r="N265">
            <v>2.8</v>
          </cell>
          <cell r="O265">
            <v>73</v>
          </cell>
          <cell r="P265">
            <v>83</v>
          </cell>
          <cell r="Q265">
            <v>13491.891891891892</v>
          </cell>
          <cell r="R265">
            <v>1.08</v>
          </cell>
          <cell r="S265">
            <v>2.7</v>
          </cell>
          <cell r="T265">
            <v>74</v>
          </cell>
          <cell r="U265">
            <v>107</v>
          </cell>
          <cell r="V265">
            <v>15654.054054054053</v>
          </cell>
          <cell r="W265">
            <v>1.2</v>
          </cell>
          <cell r="X265">
            <v>2.6</v>
          </cell>
          <cell r="Y265">
            <v>92</v>
          </cell>
          <cell r="Z265">
            <v>94</v>
          </cell>
          <cell r="AA265">
            <v>16086.486486486487</v>
          </cell>
          <cell r="AB265">
            <v>1.1600000000000001</v>
          </cell>
          <cell r="AC265">
            <v>2.6999999999999997</v>
          </cell>
          <cell r="AD265">
            <v>79.666666666666671</v>
          </cell>
          <cell r="AE265">
            <v>94.666666666666671</v>
          </cell>
          <cell r="AF265">
            <v>15077.477477477478</v>
          </cell>
          <cell r="AG265">
            <v>0</v>
          </cell>
          <cell r="AI265">
            <v>663.8273999999999</v>
          </cell>
          <cell r="AJ265">
            <v>0.71056084895999994</v>
          </cell>
          <cell r="AK265">
            <v>10.713465196571676</v>
          </cell>
          <cell r="AL265">
            <v>145.38172271747763</v>
          </cell>
          <cell r="AM265">
            <v>10.713465196571676</v>
          </cell>
          <cell r="AN265">
            <v>145.38172271747763</v>
          </cell>
          <cell r="AO265">
            <v>81.42</v>
          </cell>
          <cell r="AP265">
            <v>6</v>
          </cell>
          <cell r="AQ265">
            <v>135.69999999999999</v>
          </cell>
          <cell r="AR265">
            <v>10</v>
          </cell>
          <cell r="AU265" t="str">
            <v>B</v>
          </cell>
        </row>
        <row r="266">
          <cell r="D266">
            <v>807901</v>
          </cell>
          <cell r="E266" t="str">
            <v>อ้อยน้ำราด</v>
          </cell>
          <cell r="F266" t="str">
            <v>อ้อยปลูก</v>
          </cell>
          <cell r="G266">
            <v>9.59</v>
          </cell>
          <cell r="H266">
            <v>242954</v>
          </cell>
          <cell r="I266" t="str">
            <v>KK-3</v>
          </cell>
          <cell r="J266" t="str">
            <v xml:space="preserve">ทราย </v>
          </cell>
          <cell r="K266">
            <v>1.85</v>
          </cell>
          <cell r="L266">
            <v>5.5333333333333332</v>
          </cell>
          <cell r="M266">
            <v>1.3</v>
          </cell>
          <cell r="N266">
            <v>3.1</v>
          </cell>
          <cell r="O266">
            <v>40</v>
          </cell>
          <cell r="P266">
            <v>45</v>
          </cell>
          <cell r="Q266">
            <v>7351.3513513513517</v>
          </cell>
          <cell r="R266">
            <v>1.2</v>
          </cell>
          <cell r="S266">
            <v>3</v>
          </cell>
          <cell r="T266">
            <v>51</v>
          </cell>
          <cell r="U266">
            <v>55</v>
          </cell>
          <cell r="V266">
            <v>9167.5675675675684</v>
          </cell>
          <cell r="W266">
            <v>1.1000000000000001</v>
          </cell>
          <cell r="X266">
            <v>3</v>
          </cell>
          <cell r="Y266">
            <v>52</v>
          </cell>
          <cell r="Z266">
            <v>58</v>
          </cell>
          <cell r="AA266">
            <v>9513.5135135135133</v>
          </cell>
          <cell r="AB266">
            <v>1.2</v>
          </cell>
          <cell r="AC266">
            <v>3.0333333333333332</v>
          </cell>
          <cell r="AD266">
            <v>47.666666666666664</v>
          </cell>
          <cell r="AE266">
            <v>52.666666666666664</v>
          </cell>
          <cell r="AF266">
            <v>8677.4774774774778</v>
          </cell>
          <cell r="AG266">
            <v>0</v>
          </cell>
          <cell r="AI266">
            <v>866.7446666666666</v>
          </cell>
          <cell r="AJ266">
            <v>0.95567266946666662</v>
          </cell>
          <cell r="AK266">
            <v>8.2928280651377779</v>
          </cell>
          <cell r="AL266">
            <v>79.528221144671292</v>
          </cell>
          <cell r="AM266">
            <v>8.2928280651377779</v>
          </cell>
          <cell r="AN266">
            <v>79.528221144671292</v>
          </cell>
          <cell r="AO266">
            <v>57.54</v>
          </cell>
          <cell r="AP266">
            <v>6</v>
          </cell>
          <cell r="AQ266">
            <v>115.08</v>
          </cell>
          <cell r="AR266">
            <v>12</v>
          </cell>
          <cell r="AU266" t="str">
            <v>C</v>
          </cell>
        </row>
        <row r="267">
          <cell r="D267">
            <v>807903</v>
          </cell>
          <cell r="E267" t="str">
            <v>อ้อยตอ 2</v>
          </cell>
          <cell r="F267" t="str">
            <v>อ้อยตอ</v>
          </cell>
          <cell r="G267">
            <v>19.260000000000002</v>
          </cell>
          <cell r="H267">
            <v>242915</v>
          </cell>
          <cell r="I267" t="str">
            <v>KK-3</v>
          </cell>
          <cell r="J267" t="str">
            <v xml:space="preserve">ทราย </v>
          </cell>
          <cell r="K267">
            <v>1.65</v>
          </cell>
          <cell r="L267">
            <v>6.833333333333333</v>
          </cell>
          <cell r="M267">
            <v>1.4</v>
          </cell>
          <cell r="N267">
            <v>3</v>
          </cell>
          <cell r="O267">
            <v>58</v>
          </cell>
          <cell r="P267">
            <v>52</v>
          </cell>
          <cell r="Q267">
            <v>10666.666666666666</v>
          </cell>
          <cell r="R267">
            <v>1.5</v>
          </cell>
          <cell r="S267">
            <v>2.9</v>
          </cell>
          <cell r="T267">
            <v>51</v>
          </cell>
          <cell r="U267">
            <v>49</v>
          </cell>
          <cell r="V267">
            <v>9696.9696969696961</v>
          </cell>
          <cell r="W267">
            <v>1.3</v>
          </cell>
          <cell r="X267">
            <v>3</v>
          </cell>
          <cell r="Y267">
            <v>45</v>
          </cell>
          <cell r="Z267">
            <v>47</v>
          </cell>
          <cell r="AA267">
            <v>8921.2121212121219</v>
          </cell>
          <cell r="AB267">
            <v>1.4000000000000001</v>
          </cell>
          <cell r="AC267">
            <v>2.9666666666666668</v>
          </cell>
          <cell r="AD267">
            <v>51.333333333333336</v>
          </cell>
          <cell r="AE267">
            <v>49.333333333333336</v>
          </cell>
          <cell r="AF267">
            <v>9761.6161616161608</v>
          </cell>
          <cell r="AG267">
            <v>0</v>
          </cell>
          <cell r="AI267">
            <v>967.24211111111129</v>
          </cell>
          <cell r="AJ267">
            <v>1.0353359557333335</v>
          </cell>
          <cell r="AK267">
            <v>10.106552198188821</v>
          </cell>
          <cell r="AL267">
            <v>194.65219533711669</v>
          </cell>
          <cell r="AM267">
            <v>10.106552198188821</v>
          </cell>
          <cell r="AN267">
            <v>194.65219533711669</v>
          </cell>
          <cell r="AO267">
            <v>77.040000000000006</v>
          </cell>
          <cell r="AP267">
            <v>4</v>
          </cell>
          <cell r="AQ267">
            <v>134.82000000000002</v>
          </cell>
          <cell r="AR267">
            <v>7</v>
          </cell>
          <cell r="AU267" t="str">
            <v>D</v>
          </cell>
        </row>
        <row r="268">
          <cell r="D268" t="str">
            <v>807903/2</v>
          </cell>
          <cell r="E268" t="str">
            <v>อ้อยตอ 2</v>
          </cell>
          <cell r="F268" t="str">
            <v>อ้อยตอ</v>
          </cell>
          <cell r="G268">
            <v>17.03</v>
          </cell>
          <cell r="H268">
            <v>242915</v>
          </cell>
          <cell r="I268" t="str">
            <v>KK-3</v>
          </cell>
          <cell r="J268" t="str">
            <v xml:space="preserve">ทราย </v>
          </cell>
          <cell r="K268">
            <v>1.65</v>
          </cell>
          <cell r="L268">
            <v>6.833333333333333</v>
          </cell>
          <cell r="M268">
            <v>1.2</v>
          </cell>
          <cell r="N268">
            <v>2.9</v>
          </cell>
          <cell r="O268">
            <v>40</v>
          </cell>
          <cell r="P268">
            <v>42</v>
          </cell>
          <cell r="Q268">
            <v>7951.515151515152</v>
          </cell>
          <cell r="R268">
            <v>1.4</v>
          </cell>
          <cell r="S268">
            <v>3</v>
          </cell>
          <cell r="T268">
            <v>44</v>
          </cell>
          <cell r="U268">
            <v>45</v>
          </cell>
          <cell r="V268">
            <v>8630.30303030303</v>
          </cell>
          <cell r="W268">
            <v>1.2</v>
          </cell>
          <cell r="X268">
            <v>2.7</v>
          </cell>
          <cell r="Y268">
            <v>36</v>
          </cell>
          <cell r="Z268">
            <v>40</v>
          </cell>
          <cell r="AA268">
            <v>7369.69696969697</v>
          </cell>
          <cell r="AB268">
            <v>1.2666666666666666</v>
          </cell>
          <cell r="AC268">
            <v>2.8666666666666671</v>
          </cell>
          <cell r="AD268">
            <v>40</v>
          </cell>
          <cell r="AE268">
            <v>42.333333333333336</v>
          </cell>
          <cell r="AF268">
            <v>7983.8383838383843</v>
          </cell>
          <cell r="AG268">
            <v>0</v>
          </cell>
          <cell r="AI268">
            <v>817.12103703703724</v>
          </cell>
          <cell r="AJ268">
            <v>0.87464635804444468</v>
          </cell>
          <cell r="AK268">
            <v>6.9830351656396878</v>
          </cell>
          <cell r="AL268">
            <v>118.92108887084389</v>
          </cell>
          <cell r="AM268">
            <v>6.9830351656396878</v>
          </cell>
          <cell r="AN268">
            <v>118.92108887084389</v>
          </cell>
          <cell r="AO268">
            <v>68.12</v>
          </cell>
          <cell r="AP268">
            <v>4</v>
          </cell>
          <cell r="AQ268">
            <v>102.18</v>
          </cell>
          <cell r="AR268">
            <v>6</v>
          </cell>
          <cell r="AU268" t="str">
            <v>D</v>
          </cell>
        </row>
        <row r="269">
          <cell r="D269">
            <v>807904</v>
          </cell>
          <cell r="E269" t="str">
            <v>อ้อยตอ 2</v>
          </cell>
          <cell r="F269" t="str">
            <v>อ้อยตอ</v>
          </cell>
          <cell r="G269">
            <v>28.03</v>
          </cell>
          <cell r="H269">
            <v>242918</v>
          </cell>
          <cell r="I269" t="str">
            <v>KK-3</v>
          </cell>
          <cell r="J269" t="str">
            <v xml:space="preserve">ทราย </v>
          </cell>
          <cell r="K269">
            <v>1.65</v>
          </cell>
          <cell r="L269">
            <v>6.7333333333333334</v>
          </cell>
          <cell r="M269">
            <v>1.4</v>
          </cell>
          <cell r="N269">
            <v>3</v>
          </cell>
          <cell r="O269">
            <v>42</v>
          </cell>
          <cell r="P269">
            <v>51</v>
          </cell>
          <cell r="Q269">
            <v>9018.181818181818</v>
          </cell>
          <cell r="R269">
            <v>1.4</v>
          </cell>
          <cell r="S269">
            <v>3</v>
          </cell>
          <cell r="T269">
            <v>43</v>
          </cell>
          <cell r="U269">
            <v>47</v>
          </cell>
          <cell r="V269">
            <v>8727.2727272727279</v>
          </cell>
          <cell r="W269">
            <v>1.5</v>
          </cell>
          <cell r="X269">
            <v>3</v>
          </cell>
          <cell r="Y269">
            <v>52</v>
          </cell>
          <cell r="Z269">
            <v>50</v>
          </cell>
          <cell r="AA269">
            <v>9890.9090909090901</v>
          </cell>
          <cell r="AB269">
            <v>1.4333333333333333</v>
          </cell>
          <cell r="AC269">
            <v>3</v>
          </cell>
          <cell r="AD269">
            <v>45.666666666666664</v>
          </cell>
          <cell r="AE269">
            <v>49.333333333333336</v>
          </cell>
          <cell r="AF269">
            <v>9212.1212121212102</v>
          </cell>
          <cell r="AG269">
            <v>0</v>
          </cell>
          <cell r="AI269">
            <v>1012.6500000000001</v>
          </cell>
          <cell r="AJ269">
            <v>1.0839405600000001</v>
          </cell>
          <cell r="AK269">
            <v>9.9853918254545437</v>
          </cell>
          <cell r="AL269">
            <v>279.89053286749089</v>
          </cell>
          <cell r="AM269">
            <v>9.9853918254545437</v>
          </cell>
          <cell r="AN269">
            <v>279.89053286749089</v>
          </cell>
          <cell r="AO269">
            <v>140.15</v>
          </cell>
          <cell r="AP269">
            <v>5</v>
          </cell>
          <cell r="AQ269">
            <v>280.3</v>
          </cell>
          <cell r="AR269">
            <v>10</v>
          </cell>
          <cell r="AU269" t="str">
            <v>B</v>
          </cell>
        </row>
        <row r="270">
          <cell r="D270">
            <v>807906</v>
          </cell>
          <cell r="E270" t="str">
            <v>อ้อยตอ 1</v>
          </cell>
          <cell r="F270" t="str">
            <v>อ้อยตอ</v>
          </cell>
          <cell r="G270">
            <v>67.03</v>
          </cell>
          <cell r="H270">
            <v>242918</v>
          </cell>
          <cell r="I270" t="str">
            <v>KK-3</v>
          </cell>
          <cell r="J270" t="str">
            <v>เหนียว</v>
          </cell>
          <cell r="K270">
            <v>1.65</v>
          </cell>
          <cell r="L270">
            <v>6.7333333333333334</v>
          </cell>
          <cell r="M270">
            <v>1.5</v>
          </cell>
          <cell r="N270">
            <v>3.2</v>
          </cell>
          <cell r="O270">
            <v>45</v>
          </cell>
          <cell r="P270">
            <v>46</v>
          </cell>
          <cell r="Q270">
            <v>8824.242424242424</v>
          </cell>
          <cell r="R270">
            <v>1.5</v>
          </cell>
          <cell r="S270">
            <v>3.1</v>
          </cell>
          <cell r="T270">
            <v>52</v>
          </cell>
          <cell r="U270">
            <v>58</v>
          </cell>
          <cell r="V270">
            <v>10666.666666666666</v>
          </cell>
          <cell r="W270">
            <v>1.5</v>
          </cell>
          <cell r="X270">
            <v>3.1</v>
          </cell>
          <cell r="Y270">
            <v>49</v>
          </cell>
          <cell r="Z270">
            <v>53</v>
          </cell>
          <cell r="AA270">
            <v>9890.9090909090901</v>
          </cell>
          <cell r="AB270">
            <v>1.5</v>
          </cell>
          <cell r="AC270">
            <v>3.1333333333333333</v>
          </cell>
          <cell r="AD270">
            <v>48.666666666666664</v>
          </cell>
          <cell r="AE270">
            <v>52.333333333333336</v>
          </cell>
          <cell r="AF270">
            <v>9793.9393939393922</v>
          </cell>
          <cell r="AG270">
            <v>0</v>
          </cell>
          <cell r="AI270">
            <v>1156.0433333333333</v>
          </cell>
          <cell r="AJ270">
            <v>1.237428784</v>
          </cell>
          <cell r="AK270">
            <v>12.119302514812119</v>
          </cell>
          <cell r="AL270">
            <v>812.35684756785633</v>
          </cell>
          <cell r="AM270">
            <v>12.119302514812119</v>
          </cell>
          <cell r="AN270">
            <v>812.35684756785633</v>
          </cell>
          <cell r="AO270">
            <v>402.18</v>
          </cell>
          <cell r="AP270">
            <v>6</v>
          </cell>
          <cell r="AQ270">
            <v>737.33</v>
          </cell>
          <cell r="AR270">
            <v>11</v>
          </cell>
          <cell r="AU270" t="str">
            <v>B</v>
          </cell>
        </row>
        <row r="271">
          <cell r="D271">
            <v>807914</v>
          </cell>
          <cell r="E271" t="str">
            <v>อ้อยตอ 1</v>
          </cell>
          <cell r="F271" t="str">
            <v>อ้อยตอ</v>
          </cell>
          <cell r="G271">
            <v>22.21</v>
          </cell>
          <cell r="H271">
            <v>242915</v>
          </cell>
          <cell r="I271" t="str">
            <v>KK-3</v>
          </cell>
          <cell r="J271" t="str">
            <v>เหนียว</v>
          </cell>
          <cell r="K271">
            <v>1.65</v>
          </cell>
          <cell r="L271">
            <v>6.833333333333333</v>
          </cell>
          <cell r="M271">
            <v>1</v>
          </cell>
          <cell r="N271">
            <v>2.8</v>
          </cell>
          <cell r="O271">
            <v>41</v>
          </cell>
          <cell r="P271">
            <v>39</v>
          </cell>
          <cell r="Q271">
            <v>7757.575757575758</v>
          </cell>
          <cell r="R271">
            <v>1.2</v>
          </cell>
          <cell r="S271">
            <v>2.8</v>
          </cell>
          <cell r="T271">
            <v>42</v>
          </cell>
          <cell r="U271">
            <v>45</v>
          </cell>
          <cell r="V271">
            <v>8436.363636363636</v>
          </cell>
          <cell r="W271">
            <v>1</v>
          </cell>
          <cell r="X271">
            <v>2.7</v>
          </cell>
          <cell r="Y271">
            <v>43</v>
          </cell>
          <cell r="Z271">
            <v>36</v>
          </cell>
          <cell r="AA271">
            <v>7660.606060606061</v>
          </cell>
          <cell r="AB271">
            <v>1.0666666666666667</v>
          </cell>
          <cell r="AC271">
            <v>2.7666666666666671</v>
          </cell>
          <cell r="AD271">
            <v>42</v>
          </cell>
          <cell r="AE271">
            <v>40</v>
          </cell>
          <cell r="AF271">
            <v>7951.515151515152</v>
          </cell>
          <cell r="AG271">
            <v>63.980189104007202</v>
          </cell>
          <cell r="AH271">
            <v>14.21</v>
          </cell>
          <cell r="AI271">
            <v>640.93214814814837</v>
          </cell>
          <cell r="AJ271">
            <v>0.68605377137777801</v>
          </cell>
          <cell r="AK271">
            <v>5.4551669578645141</v>
          </cell>
          <cell r="AL271">
            <v>121.15925813417087</v>
          </cell>
          <cell r="AM271">
            <v>1.9649408222834812</v>
          </cell>
          <cell r="AN271">
            <v>43.64133566291612</v>
          </cell>
          <cell r="AO271">
            <v>66.63</v>
          </cell>
          <cell r="AP271">
            <v>3</v>
          </cell>
          <cell r="AQ271">
            <v>133.26</v>
          </cell>
          <cell r="AR271">
            <v>6</v>
          </cell>
          <cell r="AU271" t="str">
            <v>D</v>
          </cell>
        </row>
        <row r="272">
          <cell r="D272">
            <v>807919</v>
          </cell>
          <cell r="E272" t="str">
            <v>อ้อยตอ 2</v>
          </cell>
          <cell r="F272" t="str">
            <v>อ้อยตอ</v>
          </cell>
          <cell r="G272">
            <v>34.5</v>
          </cell>
          <cell r="H272">
            <v>242964</v>
          </cell>
          <cell r="I272" t="str">
            <v>KK-3</v>
          </cell>
          <cell r="J272" t="str">
            <v xml:space="preserve">ทราย </v>
          </cell>
          <cell r="K272">
            <v>1.85</v>
          </cell>
          <cell r="L272">
            <v>5.2</v>
          </cell>
          <cell r="M272">
            <v>1</v>
          </cell>
          <cell r="N272">
            <v>2.9</v>
          </cell>
          <cell r="O272">
            <v>55</v>
          </cell>
          <cell r="P272">
            <v>49</v>
          </cell>
          <cell r="Q272">
            <v>8994.594594594595</v>
          </cell>
          <cell r="R272">
            <v>1</v>
          </cell>
          <cell r="S272">
            <v>3</v>
          </cell>
          <cell r="T272">
            <v>60</v>
          </cell>
          <cell r="U272">
            <v>65</v>
          </cell>
          <cell r="V272">
            <v>10810.81081081081</v>
          </cell>
          <cell r="W272">
            <v>1</v>
          </cell>
          <cell r="X272">
            <v>2.9</v>
          </cell>
          <cell r="Y272">
            <v>55</v>
          </cell>
          <cell r="Z272">
            <v>60</v>
          </cell>
          <cell r="AA272">
            <v>9945.9459459459467</v>
          </cell>
          <cell r="AB272">
            <v>1</v>
          </cell>
          <cell r="AC272">
            <v>2.9333333333333336</v>
          </cell>
          <cell r="AD272">
            <v>56.666666666666664</v>
          </cell>
          <cell r="AE272">
            <v>58</v>
          </cell>
          <cell r="AF272">
            <v>9917.1171171171172</v>
          </cell>
          <cell r="AG272">
            <v>0</v>
          </cell>
          <cell r="AI272">
            <v>675.44888888888909</v>
          </cell>
          <cell r="AJ272">
            <v>0.72300049066666694</v>
          </cell>
          <cell r="AK272">
            <v>7.1700805416744773</v>
          </cell>
          <cell r="AL272">
            <v>247.36777868776946</v>
          </cell>
          <cell r="AM272">
            <v>7.1700805416744773</v>
          </cell>
          <cell r="AN272">
            <v>247.36777868776946</v>
          </cell>
          <cell r="AO272">
            <v>138</v>
          </cell>
          <cell r="AP272">
            <v>4</v>
          </cell>
          <cell r="AQ272">
            <v>241.5</v>
          </cell>
          <cell r="AR272">
            <v>7</v>
          </cell>
          <cell r="AU272" t="str">
            <v>D</v>
          </cell>
        </row>
        <row r="273">
          <cell r="D273">
            <v>807923</v>
          </cell>
          <cell r="E273" t="str">
            <v>อ้อยตอ 1</v>
          </cell>
          <cell r="F273" t="str">
            <v>อ้อยตอ</v>
          </cell>
          <cell r="G273">
            <v>24.7</v>
          </cell>
          <cell r="H273">
            <v>242914</v>
          </cell>
          <cell r="I273" t="str">
            <v>KK-3</v>
          </cell>
          <cell r="J273" t="str">
            <v>เหนียว</v>
          </cell>
          <cell r="K273">
            <v>1.65</v>
          </cell>
          <cell r="L273">
            <v>6.8666666666666663</v>
          </cell>
          <cell r="M273">
            <v>1.5</v>
          </cell>
          <cell r="N273">
            <v>2.9</v>
          </cell>
          <cell r="O273">
            <v>52</v>
          </cell>
          <cell r="P273">
            <v>50</v>
          </cell>
          <cell r="Q273">
            <v>9890.9090909090901</v>
          </cell>
          <cell r="R273">
            <v>1.5</v>
          </cell>
          <cell r="S273">
            <v>3</v>
          </cell>
          <cell r="T273">
            <v>51</v>
          </cell>
          <cell r="U273">
            <v>56</v>
          </cell>
          <cell r="V273">
            <v>10375.757575757576</v>
          </cell>
          <cell r="W273">
            <v>1.5</v>
          </cell>
          <cell r="X273">
            <v>3</v>
          </cell>
          <cell r="Y273">
            <v>49</v>
          </cell>
          <cell r="Z273">
            <v>50</v>
          </cell>
          <cell r="AA273">
            <v>9600</v>
          </cell>
          <cell r="AB273">
            <v>1.5</v>
          </cell>
          <cell r="AC273">
            <v>2.9666666666666668</v>
          </cell>
          <cell r="AD273">
            <v>50.666666666666664</v>
          </cell>
          <cell r="AE273">
            <v>52</v>
          </cell>
          <cell r="AF273">
            <v>9955.5555555555547</v>
          </cell>
          <cell r="AG273">
            <v>0</v>
          </cell>
          <cell r="AI273">
            <v>1036.3308333333334</v>
          </cell>
          <cell r="AJ273">
            <v>1.1092885240000001</v>
          </cell>
          <cell r="AK273">
            <v>11.043583527822221</v>
          </cell>
          <cell r="AL273">
            <v>272.77651313720884</v>
          </cell>
          <cell r="AM273">
            <v>11.043583527822221</v>
          </cell>
          <cell r="AN273">
            <v>272.77651313720884</v>
          </cell>
          <cell r="AO273">
            <v>172.9</v>
          </cell>
          <cell r="AP273">
            <v>7</v>
          </cell>
          <cell r="AQ273">
            <v>296.39999999999998</v>
          </cell>
          <cell r="AR273">
            <v>12</v>
          </cell>
          <cell r="AU273" t="str">
            <v>B</v>
          </cell>
        </row>
        <row r="274">
          <cell r="D274">
            <v>807925</v>
          </cell>
          <cell r="E274" t="str">
            <v>อ้อยตอ 1</v>
          </cell>
          <cell r="F274" t="str">
            <v>อ้อยตอ</v>
          </cell>
          <cell r="G274">
            <v>19.559999999999999</v>
          </cell>
          <cell r="H274">
            <v>242920</v>
          </cell>
          <cell r="I274" t="str">
            <v>KK-3/LK92-11</v>
          </cell>
          <cell r="J274" t="str">
            <v>เหนียว</v>
          </cell>
          <cell r="K274">
            <v>1.65</v>
          </cell>
          <cell r="L274">
            <v>6.666666666666667</v>
          </cell>
          <cell r="M274">
            <v>1.5</v>
          </cell>
          <cell r="N274">
            <v>3</v>
          </cell>
          <cell r="O274">
            <v>40</v>
          </cell>
          <cell r="P274">
            <v>45</v>
          </cell>
          <cell r="Q274">
            <v>8242.424242424242</v>
          </cell>
          <cell r="R274">
            <v>1.5</v>
          </cell>
          <cell r="S274">
            <v>3</v>
          </cell>
          <cell r="T274">
            <v>56</v>
          </cell>
          <cell r="U274">
            <v>50</v>
          </cell>
          <cell r="V274">
            <v>10278.787878787878</v>
          </cell>
          <cell r="W274">
            <v>1.5</v>
          </cell>
          <cell r="X274">
            <v>2.9</v>
          </cell>
          <cell r="Y274">
            <v>47</v>
          </cell>
          <cell r="Z274">
            <v>51</v>
          </cell>
          <cell r="AA274">
            <v>9503.0303030303039</v>
          </cell>
          <cell r="AB274">
            <v>1.5</v>
          </cell>
          <cell r="AC274">
            <v>2.9666666666666668</v>
          </cell>
          <cell r="AD274">
            <v>47.666666666666664</v>
          </cell>
          <cell r="AE274">
            <v>48.666666666666664</v>
          </cell>
          <cell r="AF274">
            <v>9341.4141414141413</v>
          </cell>
          <cell r="AG274">
            <v>0</v>
          </cell>
          <cell r="AI274">
            <v>1036.3308333333334</v>
          </cell>
          <cell r="AJ274">
            <v>1.1092885240000001</v>
          </cell>
          <cell r="AK274">
            <v>10.362323505002021</v>
          </cell>
          <cell r="AL274">
            <v>202.68704775783951</v>
          </cell>
          <cell r="AM274">
            <v>10.362323505002021</v>
          </cell>
          <cell r="AN274">
            <v>202.68704775783951</v>
          </cell>
          <cell r="AO274">
            <v>117.35999999999999</v>
          </cell>
          <cell r="AP274">
            <v>6</v>
          </cell>
          <cell r="AQ274">
            <v>195.6</v>
          </cell>
          <cell r="AR274">
            <v>10</v>
          </cell>
          <cell r="AU274" t="str">
            <v>B</v>
          </cell>
        </row>
        <row r="275">
          <cell r="D275">
            <v>807926</v>
          </cell>
          <cell r="E275" t="str">
            <v>อ้อยตอ 1</v>
          </cell>
          <cell r="F275" t="str">
            <v>อ้อยตอ</v>
          </cell>
          <cell r="G275">
            <v>56.47</v>
          </cell>
          <cell r="H275">
            <v>242913</v>
          </cell>
          <cell r="I275" t="str">
            <v>LK92-11</v>
          </cell>
          <cell r="J275" t="str">
            <v>เหนียว</v>
          </cell>
          <cell r="K275">
            <v>1.65</v>
          </cell>
          <cell r="L275">
            <v>6.9</v>
          </cell>
          <cell r="M275">
            <v>1.5</v>
          </cell>
          <cell r="N275">
            <v>2.9</v>
          </cell>
          <cell r="O275">
            <v>58</v>
          </cell>
          <cell r="P275">
            <v>61</v>
          </cell>
          <cell r="Q275">
            <v>11539.39393939394</v>
          </cell>
          <cell r="R275">
            <v>1.5</v>
          </cell>
          <cell r="S275">
            <v>3</v>
          </cell>
          <cell r="T275">
            <v>61</v>
          </cell>
          <cell r="U275">
            <v>56</v>
          </cell>
          <cell r="V275">
            <v>11345.454545454546</v>
          </cell>
          <cell r="W275">
            <v>1.5</v>
          </cell>
          <cell r="X275">
            <v>2.8</v>
          </cell>
          <cell r="Y275">
            <v>53</v>
          </cell>
          <cell r="Z275">
            <v>52</v>
          </cell>
          <cell r="AA275">
            <v>10181.818181818182</v>
          </cell>
          <cell r="AB275">
            <v>1.5</v>
          </cell>
          <cell r="AC275">
            <v>2.9</v>
          </cell>
          <cell r="AD275">
            <v>57.333333333333336</v>
          </cell>
          <cell r="AE275">
            <v>56.333333333333336</v>
          </cell>
          <cell r="AF275">
            <v>11022.222222222224</v>
          </cell>
          <cell r="AG275">
            <v>0</v>
          </cell>
          <cell r="AI275">
            <v>990.27750000000015</v>
          </cell>
          <cell r="AJ275">
            <v>1.04484179025</v>
          </cell>
          <cell r="AK275">
            <v>11.516478399200002</v>
          </cell>
          <cell r="AL275">
            <v>650.33553520282408</v>
          </cell>
          <cell r="AM275">
            <v>11.516478399200002</v>
          </cell>
          <cell r="AN275">
            <v>650.33553520282408</v>
          </cell>
          <cell r="AO275">
            <v>338.82</v>
          </cell>
          <cell r="AP275">
            <v>6</v>
          </cell>
          <cell r="AQ275">
            <v>564.70000000000005</v>
          </cell>
          <cell r="AR275">
            <v>10</v>
          </cell>
          <cell r="AU275" t="str">
            <v>B</v>
          </cell>
        </row>
        <row r="276">
          <cell r="D276">
            <v>807927</v>
          </cell>
          <cell r="E276" t="str">
            <v>อ้อยตอ 1</v>
          </cell>
          <cell r="F276" t="str">
            <v>อ้อยตอ</v>
          </cell>
          <cell r="G276">
            <v>17.14</v>
          </cell>
          <cell r="H276">
            <v>242912</v>
          </cell>
          <cell r="I276" t="str">
            <v>KK-3/PK3</v>
          </cell>
          <cell r="J276" t="str">
            <v>เหนียว</v>
          </cell>
          <cell r="K276">
            <v>1.85</v>
          </cell>
          <cell r="L276">
            <v>6.9333333333333336</v>
          </cell>
          <cell r="M276">
            <v>1.5</v>
          </cell>
          <cell r="N276">
            <v>3</v>
          </cell>
          <cell r="O276">
            <v>66</v>
          </cell>
          <cell r="P276">
            <v>69</v>
          </cell>
          <cell r="Q276">
            <v>11675.675675675675</v>
          </cell>
          <cell r="R276">
            <v>1.6</v>
          </cell>
          <cell r="S276">
            <v>2.8</v>
          </cell>
          <cell r="T276">
            <v>55</v>
          </cell>
          <cell r="U276">
            <v>55</v>
          </cell>
          <cell r="V276">
            <v>9513.5135135135133</v>
          </cell>
          <cell r="W276">
            <v>1.5</v>
          </cell>
          <cell r="X276">
            <v>3</v>
          </cell>
          <cell r="Y276">
            <v>55</v>
          </cell>
          <cell r="Z276">
            <v>53</v>
          </cell>
          <cell r="AA276">
            <v>9340.54054054054</v>
          </cell>
          <cell r="AB276">
            <v>1.5333333333333332</v>
          </cell>
          <cell r="AC276">
            <v>2.9333333333333336</v>
          </cell>
          <cell r="AD276">
            <v>58.666666666666664</v>
          </cell>
          <cell r="AE276">
            <v>59</v>
          </cell>
          <cell r="AF276">
            <v>10176.576576576575</v>
          </cell>
          <cell r="AG276">
            <v>0</v>
          </cell>
          <cell r="AI276">
            <v>1035.6882962962964</v>
          </cell>
          <cell r="AJ276">
            <v>1.0927547214222222</v>
          </cell>
          <cell r="AK276">
            <v>11.120502101968846</v>
          </cell>
          <cell r="AL276">
            <v>190.60540602774603</v>
          </cell>
          <cell r="AM276">
            <v>11.120502101968846</v>
          </cell>
          <cell r="AN276">
            <v>190.60540602774603</v>
          </cell>
          <cell r="AO276">
            <v>119.98</v>
          </cell>
          <cell r="AP276">
            <v>7</v>
          </cell>
          <cell r="AQ276">
            <v>222.82</v>
          </cell>
          <cell r="AR276">
            <v>13</v>
          </cell>
          <cell r="AU276" t="str">
            <v>A</v>
          </cell>
        </row>
        <row r="277">
          <cell r="D277" t="str">
            <v>807929/1</v>
          </cell>
          <cell r="E277" t="str">
            <v>อ้อยตอ 1</v>
          </cell>
          <cell r="F277" t="str">
            <v>อ้อยตอ</v>
          </cell>
          <cell r="G277">
            <v>32.340000000000003</v>
          </cell>
          <cell r="H277">
            <v>242911</v>
          </cell>
          <cell r="I277" t="str">
            <v>PK-3</v>
          </cell>
          <cell r="J277" t="str">
            <v>เหนียว</v>
          </cell>
          <cell r="K277">
            <v>1.85</v>
          </cell>
          <cell r="L277">
            <v>6.9666666666666668</v>
          </cell>
          <cell r="M277">
            <v>1.6</v>
          </cell>
          <cell r="N277">
            <v>3</v>
          </cell>
          <cell r="O277">
            <v>55</v>
          </cell>
          <cell r="P277">
            <v>65</v>
          </cell>
          <cell r="Q277">
            <v>10378.378378378378</v>
          </cell>
          <cell r="R277">
            <v>1.5</v>
          </cell>
          <cell r="S277">
            <v>2.9</v>
          </cell>
          <cell r="T277">
            <v>56</v>
          </cell>
          <cell r="U277">
            <v>60</v>
          </cell>
          <cell r="V277">
            <v>10032.432432432432</v>
          </cell>
          <cell r="W277">
            <v>1.5</v>
          </cell>
          <cell r="X277">
            <v>3</v>
          </cell>
          <cell r="Y277">
            <v>54</v>
          </cell>
          <cell r="Z277">
            <v>58</v>
          </cell>
          <cell r="AA277">
            <v>9686.4864864864867</v>
          </cell>
          <cell r="AB277">
            <v>1.5333333333333332</v>
          </cell>
          <cell r="AC277">
            <v>2.9666666666666668</v>
          </cell>
          <cell r="AD277">
            <v>55</v>
          </cell>
          <cell r="AE277">
            <v>61</v>
          </cell>
          <cell r="AF277">
            <v>10032.432432432432</v>
          </cell>
          <cell r="AG277">
            <v>0</v>
          </cell>
          <cell r="AI277">
            <v>1059.3604074074074</v>
          </cell>
          <cell r="AJ277">
            <v>1.1177311658555555</v>
          </cell>
          <cell r="AK277">
            <v>11.21356239906979</v>
          </cell>
          <cell r="AL277">
            <v>362.64660798591706</v>
          </cell>
          <cell r="AM277">
            <v>11.21356239906979</v>
          </cell>
          <cell r="AN277">
            <v>362.64660798591706</v>
          </cell>
          <cell r="AO277">
            <v>226.38000000000002</v>
          </cell>
          <cell r="AP277">
            <v>7</v>
          </cell>
          <cell r="AQ277">
            <v>420.42000000000007</v>
          </cell>
          <cell r="AR277">
            <v>13</v>
          </cell>
          <cell r="AU277" t="str">
            <v>A</v>
          </cell>
        </row>
        <row r="278">
          <cell r="D278">
            <v>807930</v>
          </cell>
          <cell r="E278" t="str">
            <v>อ้อยตอ 2</v>
          </cell>
          <cell r="F278" t="str">
            <v>อ้อยตอ</v>
          </cell>
          <cell r="G278">
            <v>9.5299999999999994</v>
          </cell>
          <cell r="H278">
            <v>242920</v>
          </cell>
          <cell r="I278" t="str">
            <v>KK-3</v>
          </cell>
          <cell r="J278" t="str">
            <v>เหนียว</v>
          </cell>
          <cell r="K278">
            <v>1.85</v>
          </cell>
          <cell r="L278">
            <v>6.666666666666667</v>
          </cell>
          <cell r="M278">
            <v>1.2</v>
          </cell>
          <cell r="N278">
            <v>2.9</v>
          </cell>
          <cell r="O278">
            <v>50</v>
          </cell>
          <cell r="P278">
            <v>55</v>
          </cell>
          <cell r="Q278">
            <v>9081.0810810810817</v>
          </cell>
          <cell r="R278">
            <v>1.2</v>
          </cell>
          <cell r="S278">
            <v>2.8</v>
          </cell>
          <cell r="T278">
            <v>43</v>
          </cell>
          <cell r="U278">
            <v>45</v>
          </cell>
          <cell r="V278">
            <v>7610.8108108108108</v>
          </cell>
          <cell r="W278">
            <v>1.1000000000000001</v>
          </cell>
          <cell r="X278">
            <v>2.8</v>
          </cell>
          <cell r="Y278">
            <v>53</v>
          </cell>
          <cell r="Z278">
            <v>57</v>
          </cell>
          <cell r="AA278">
            <v>9513.5135135135133</v>
          </cell>
          <cell r="AB278">
            <v>1.1666666666666667</v>
          </cell>
          <cell r="AC278">
            <v>2.8333333333333335</v>
          </cell>
          <cell r="AD278">
            <v>48.666666666666664</v>
          </cell>
          <cell r="AE278">
            <v>52.333333333333336</v>
          </cell>
          <cell r="AF278">
            <v>8735.135135135135</v>
          </cell>
          <cell r="AG278">
            <v>0</v>
          </cell>
          <cell r="AI278">
            <v>735.21064814814827</v>
          </cell>
          <cell r="AJ278">
            <v>0.77572075486111125</v>
          </cell>
          <cell r="AK278">
            <v>6.7760256208408416</v>
          </cell>
          <cell r="AL278">
            <v>64.575524166613221</v>
          </cell>
          <cell r="AM278">
            <v>6.7760256208408416</v>
          </cell>
          <cell r="AN278">
            <v>64.575524166613221</v>
          </cell>
          <cell r="AO278">
            <v>28.589999999999996</v>
          </cell>
          <cell r="AP278">
            <v>3</v>
          </cell>
          <cell r="AQ278">
            <v>66.709999999999994</v>
          </cell>
          <cell r="AR278">
            <v>7</v>
          </cell>
          <cell r="AU278" t="str">
            <v>D</v>
          </cell>
        </row>
        <row r="279">
          <cell r="D279" t="str">
            <v>807931/2</v>
          </cell>
          <cell r="E279" t="str">
            <v>อ้อยน้ำราด</v>
          </cell>
          <cell r="F279" t="str">
            <v>อ้อยปลูก</v>
          </cell>
          <cell r="G279">
            <v>5.03</v>
          </cell>
          <cell r="H279">
            <v>242934</v>
          </cell>
          <cell r="I279" t="str">
            <v>PK-3</v>
          </cell>
          <cell r="J279" t="str">
            <v>เหนียว</v>
          </cell>
          <cell r="K279">
            <v>1.85</v>
          </cell>
          <cell r="L279">
            <v>6.2</v>
          </cell>
          <cell r="M279">
            <v>1</v>
          </cell>
          <cell r="N279">
            <v>2.5</v>
          </cell>
          <cell r="O279">
            <v>40</v>
          </cell>
          <cell r="P279">
            <v>46</v>
          </cell>
          <cell r="Q279">
            <v>7437.8378378378375</v>
          </cell>
          <cell r="R279">
            <v>1</v>
          </cell>
          <cell r="S279">
            <v>2.5</v>
          </cell>
          <cell r="T279">
            <v>40</v>
          </cell>
          <cell r="U279">
            <v>41</v>
          </cell>
          <cell r="V279">
            <v>7005.405405405405</v>
          </cell>
          <cell r="W279">
            <v>1</v>
          </cell>
          <cell r="X279">
            <v>2.5</v>
          </cell>
          <cell r="Y279">
            <v>38</v>
          </cell>
          <cell r="Z279">
            <v>40</v>
          </cell>
          <cell r="AA279">
            <v>6745.9459459459458</v>
          </cell>
          <cell r="AB279">
            <v>1</v>
          </cell>
          <cell r="AC279">
            <v>2.5</v>
          </cell>
          <cell r="AD279">
            <v>39.333333333333336</v>
          </cell>
          <cell r="AE279">
            <v>42.333333333333336</v>
          </cell>
          <cell r="AF279">
            <v>7063.0630630630631</v>
          </cell>
          <cell r="AG279">
            <v>0</v>
          </cell>
          <cell r="AI279">
            <v>490.625</v>
          </cell>
          <cell r="AJ279">
            <v>0.54096312499999999</v>
          </cell>
          <cell r="AK279">
            <v>3.8208566666666668</v>
          </cell>
          <cell r="AL279">
            <v>19.218909033333336</v>
          </cell>
          <cell r="AM279">
            <v>3.8208566666666668</v>
          </cell>
          <cell r="AN279">
            <v>19.218909033333336</v>
          </cell>
          <cell r="AO279">
            <v>20.12</v>
          </cell>
          <cell r="AP279">
            <v>4</v>
          </cell>
          <cell r="AQ279">
            <v>55.330000000000005</v>
          </cell>
          <cell r="AR279">
            <v>11</v>
          </cell>
          <cell r="AU279" t="str">
            <v>C</v>
          </cell>
        </row>
        <row r="280">
          <cell r="D280">
            <v>807933</v>
          </cell>
          <cell r="E280" t="str">
            <v>อ้อยน้ำราด</v>
          </cell>
          <cell r="F280" t="str">
            <v>อ้อยปลูก</v>
          </cell>
          <cell r="G280">
            <v>18.23</v>
          </cell>
          <cell r="H280">
            <v>242933</v>
          </cell>
          <cell r="I280" t="str">
            <v>KK-3</v>
          </cell>
          <cell r="J280" t="str">
            <v>เหนียว</v>
          </cell>
          <cell r="K280">
            <v>1.85</v>
          </cell>
          <cell r="L280">
            <v>6.2333333333333334</v>
          </cell>
          <cell r="M280">
            <v>1.4</v>
          </cell>
          <cell r="N280">
            <v>3</v>
          </cell>
          <cell r="O280">
            <v>60</v>
          </cell>
          <cell r="P280">
            <v>58</v>
          </cell>
          <cell r="Q280">
            <v>10205.405405405405</v>
          </cell>
          <cell r="R280">
            <v>1.4</v>
          </cell>
          <cell r="S280">
            <v>3</v>
          </cell>
          <cell r="T280">
            <v>61</v>
          </cell>
          <cell r="U280">
            <v>59</v>
          </cell>
          <cell r="V280">
            <v>10378.378378378378</v>
          </cell>
          <cell r="W280">
            <v>1.4</v>
          </cell>
          <cell r="X280">
            <v>3</v>
          </cell>
          <cell r="Y280">
            <v>60</v>
          </cell>
          <cell r="Z280">
            <v>55</v>
          </cell>
          <cell r="AA280">
            <v>9945.9459459459467</v>
          </cell>
          <cell r="AB280">
            <v>1.3999999999999997</v>
          </cell>
          <cell r="AC280">
            <v>3</v>
          </cell>
          <cell r="AD280">
            <v>60.333333333333336</v>
          </cell>
          <cell r="AE280">
            <v>57.333333333333336</v>
          </cell>
          <cell r="AF280">
            <v>10176.576576576577</v>
          </cell>
          <cell r="AG280">
            <v>0</v>
          </cell>
          <cell r="AI280">
            <v>989.09999999999991</v>
          </cell>
          <cell r="AJ280">
            <v>1.0435994099999999</v>
          </cell>
          <cell r="AK280">
            <v>10.620269311135134</v>
          </cell>
          <cell r="AL280">
            <v>193.60750954199349</v>
          </cell>
          <cell r="AM280">
            <v>10.620269311135134</v>
          </cell>
          <cell r="AN280">
            <v>193.60750954199349</v>
          </cell>
          <cell r="AO280">
            <v>91.15</v>
          </cell>
          <cell r="AP280">
            <v>5</v>
          </cell>
          <cell r="AQ280">
            <v>218.76</v>
          </cell>
          <cell r="AR280">
            <v>12</v>
          </cell>
          <cell r="AU280" t="str">
            <v>C</v>
          </cell>
        </row>
        <row r="281">
          <cell r="D281">
            <v>807934</v>
          </cell>
          <cell r="E281" t="str">
            <v>อ้อยตุลาคม</v>
          </cell>
          <cell r="F281" t="str">
            <v>อ้อยปลูก</v>
          </cell>
          <cell r="G281">
            <v>18.010000000000002</v>
          </cell>
          <cell r="H281">
            <v>242876</v>
          </cell>
          <cell r="I281" t="str">
            <v>PK-3</v>
          </cell>
          <cell r="J281" t="str">
            <v>เหนียว</v>
          </cell>
          <cell r="K281">
            <v>1.85</v>
          </cell>
          <cell r="L281">
            <v>8.1333333333333329</v>
          </cell>
          <cell r="M281">
            <v>1.5</v>
          </cell>
          <cell r="N281">
            <v>3.2</v>
          </cell>
          <cell r="O281">
            <v>61</v>
          </cell>
          <cell r="P281">
            <v>59</v>
          </cell>
          <cell r="Q281">
            <v>10378.378378378378</v>
          </cell>
          <cell r="R281">
            <v>1.6</v>
          </cell>
          <cell r="S281">
            <v>3</v>
          </cell>
          <cell r="T281">
            <v>57</v>
          </cell>
          <cell r="U281">
            <v>56</v>
          </cell>
          <cell r="V281">
            <v>9772.9729729729734</v>
          </cell>
          <cell r="W281">
            <v>1.7</v>
          </cell>
          <cell r="X281">
            <v>3.3</v>
          </cell>
          <cell r="Y281">
            <v>59</v>
          </cell>
          <cell r="Z281">
            <v>60</v>
          </cell>
          <cell r="AA281">
            <v>10291.891891891892</v>
          </cell>
          <cell r="AB281">
            <v>1.5999999999999999</v>
          </cell>
          <cell r="AC281">
            <v>3.1666666666666665</v>
          </cell>
          <cell r="AD281">
            <v>59</v>
          </cell>
          <cell r="AE281">
            <v>58.333333333333336</v>
          </cell>
          <cell r="AF281">
            <v>10147.74774774775</v>
          </cell>
          <cell r="AG281">
            <v>0</v>
          </cell>
          <cell r="AI281">
            <v>1259.4888888888888</v>
          </cell>
          <cell r="AJ281">
            <v>1.3887124488888889</v>
          </cell>
          <cell r="AK281">
            <v>14.092303625481483</v>
          </cell>
          <cell r="AL281">
            <v>253.80238829492154</v>
          </cell>
          <cell r="AM281">
            <v>14.092303625481483</v>
          </cell>
          <cell r="AN281">
            <v>253.80238829492154</v>
          </cell>
          <cell r="AO281">
            <v>144.08000000000001</v>
          </cell>
          <cell r="AP281">
            <v>8</v>
          </cell>
          <cell r="AQ281">
            <v>270.15000000000003</v>
          </cell>
          <cell r="AR281">
            <v>15</v>
          </cell>
          <cell r="AU281" t="str">
            <v>B</v>
          </cell>
        </row>
        <row r="282">
          <cell r="D282">
            <v>807935</v>
          </cell>
          <cell r="E282" t="str">
            <v>อ้อยตอ 1</v>
          </cell>
          <cell r="F282" t="str">
            <v>อ้อยตอ</v>
          </cell>
          <cell r="G282">
            <v>20.79</v>
          </cell>
          <cell r="H282">
            <v>242920</v>
          </cell>
          <cell r="I282" t="str">
            <v>KK-3</v>
          </cell>
          <cell r="J282" t="str">
            <v>เหนียว</v>
          </cell>
          <cell r="K282">
            <v>1.85</v>
          </cell>
          <cell r="L282">
            <v>6.666666666666667</v>
          </cell>
          <cell r="M282">
            <v>1.2</v>
          </cell>
          <cell r="N282">
            <v>2.7</v>
          </cell>
          <cell r="O282">
            <v>41</v>
          </cell>
          <cell r="P282">
            <v>42</v>
          </cell>
          <cell r="Q282">
            <v>7178.3783783783783</v>
          </cell>
          <cell r="R282">
            <v>1.2</v>
          </cell>
          <cell r="S282">
            <v>2.5</v>
          </cell>
          <cell r="T282">
            <v>40</v>
          </cell>
          <cell r="U282">
            <v>46</v>
          </cell>
          <cell r="V282">
            <v>7437.8378378378375</v>
          </cell>
          <cell r="W282">
            <v>1.1000000000000001</v>
          </cell>
          <cell r="X282">
            <v>2.9</v>
          </cell>
          <cell r="Y282">
            <v>47</v>
          </cell>
          <cell r="Z282">
            <v>46</v>
          </cell>
          <cell r="AA282">
            <v>8043.2432432432433</v>
          </cell>
          <cell r="AB282">
            <v>1.1666666666666667</v>
          </cell>
          <cell r="AC282">
            <v>2.6999999999999997</v>
          </cell>
          <cell r="AD282">
            <v>42.666666666666664</v>
          </cell>
          <cell r="AE282">
            <v>44.666666666666664</v>
          </cell>
          <cell r="AF282">
            <v>7553.1531531531537</v>
          </cell>
          <cell r="AG282">
            <v>0</v>
          </cell>
          <cell r="AI282">
            <v>667.64249999999993</v>
          </cell>
          <cell r="AJ282">
            <v>0.71464453199999989</v>
          </cell>
          <cell r="AK282">
            <v>5.3978196002594583</v>
          </cell>
          <cell r="AL282">
            <v>112.22066948939413</v>
          </cell>
          <cell r="AM282">
            <v>5.3978196002594583</v>
          </cell>
          <cell r="AN282">
            <v>112.22066948939413</v>
          </cell>
          <cell r="AO282">
            <v>103.94999999999999</v>
          </cell>
          <cell r="AP282">
            <v>5</v>
          </cell>
          <cell r="AQ282">
            <v>207.89999999999998</v>
          </cell>
          <cell r="AR282">
            <v>10</v>
          </cell>
          <cell r="AU282" t="str">
            <v>B</v>
          </cell>
        </row>
        <row r="283">
          <cell r="D283">
            <v>807939</v>
          </cell>
          <cell r="E283" t="str">
            <v>อ้อยตอ 4</v>
          </cell>
          <cell r="F283" t="str">
            <v>อ้อยตอ</v>
          </cell>
          <cell r="G283">
            <v>12.59</v>
          </cell>
          <cell r="H283">
            <v>242930</v>
          </cell>
          <cell r="I283" t="str">
            <v>KK-3</v>
          </cell>
          <cell r="J283" t="str">
            <v>เหนียว</v>
          </cell>
          <cell r="K283">
            <v>1.85</v>
          </cell>
          <cell r="L283">
            <v>6.333333333333333</v>
          </cell>
          <cell r="M283">
            <v>1.2</v>
          </cell>
          <cell r="N283">
            <v>2.8</v>
          </cell>
          <cell r="O283">
            <v>40</v>
          </cell>
          <cell r="P283">
            <v>57</v>
          </cell>
          <cell r="Q283">
            <v>8389.1891891891901</v>
          </cell>
          <cell r="R283">
            <v>1.1000000000000001</v>
          </cell>
          <cell r="S283">
            <v>2.7</v>
          </cell>
          <cell r="T283">
            <v>50</v>
          </cell>
          <cell r="U283">
            <v>42</v>
          </cell>
          <cell r="V283">
            <v>7956.7567567567567</v>
          </cell>
          <cell r="W283">
            <v>1.1000000000000001</v>
          </cell>
          <cell r="X283">
            <v>2.5</v>
          </cell>
          <cell r="Y283">
            <v>48</v>
          </cell>
          <cell r="Z283">
            <v>50</v>
          </cell>
          <cell r="AA283">
            <v>8475.6756756756749</v>
          </cell>
          <cell r="AB283">
            <v>1.1333333333333333</v>
          </cell>
          <cell r="AC283">
            <v>2.6666666666666665</v>
          </cell>
          <cell r="AD283">
            <v>46</v>
          </cell>
          <cell r="AE283">
            <v>49.666666666666664</v>
          </cell>
          <cell r="AF283">
            <v>8273.8738738738739</v>
          </cell>
          <cell r="AG283">
            <v>0</v>
          </cell>
          <cell r="AI283">
            <v>632.6518518518518</v>
          </cell>
          <cell r="AJ283">
            <v>0.67719054222222219</v>
          </cell>
          <cell r="AK283">
            <v>5.6029891349269265</v>
          </cell>
          <cell r="AL283">
            <v>70.541633208730005</v>
          </cell>
          <cell r="AM283">
            <v>5.6029891349269265</v>
          </cell>
          <cell r="AN283">
            <v>70.541633208730005</v>
          </cell>
          <cell r="AO283">
            <v>50.36</v>
          </cell>
          <cell r="AP283">
            <v>4</v>
          </cell>
          <cell r="AQ283">
            <v>88.13</v>
          </cell>
          <cell r="AR283">
            <v>7</v>
          </cell>
          <cell r="AU283" t="str">
            <v>D</v>
          </cell>
        </row>
        <row r="284">
          <cell r="D284">
            <v>807940</v>
          </cell>
          <cell r="E284" t="str">
            <v>อ้อยตอ 4</v>
          </cell>
          <cell r="F284" t="str">
            <v>อ้อยตอ</v>
          </cell>
          <cell r="G284">
            <v>26.31</v>
          </cell>
          <cell r="H284">
            <v>242930</v>
          </cell>
          <cell r="I284" t="str">
            <v>KK-3</v>
          </cell>
          <cell r="J284" t="str">
            <v>เหนียว</v>
          </cell>
          <cell r="K284">
            <v>1.85</v>
          </cell>
          <cell r="L284">
            <v>6.333333333333333</v>
          </cell>
          <cell r="M284">
            <v>1.1000000000000001</v>
          </cell>
          <cell r="N284">
            <v>2.5</v>
          </cell>
          <cell r="O284">
            <v>57</v>
          </cell>
          <cell r="P284">
            <v>60</v>
          </cell>
          <cell r="Q284">
            <v>10118.918918918918</v>
          </cell>
          <cell r="R284">
            <v>1.1000000000000001</v>
          </cell>
          <cell r="S284">
            <v>2.5</v>
          </cell>
          <cell r="T284">
            <v>57</v>
          </cell>
          <cell r="U284">
            <v>45</v>
          </cell>
          <cell r="V284">
            <v>8821.6216216216217</v>
          </cell>
          <cell r="W284">
            <v>1.1000000000000001</v>
          </cell>
          <cell r="X284">
            <v>2.5</v>
          </cell>
          <cell r="Y284">
            <v>59</v>
          </cell>
          <cell r="Z284">
            <v>54</v>
          </cell>
          <cell r="AA284">
            <v>9772.9729729729734</v>
          </cell>
          <cell r="AB284">
            <v>1.1000000000000001</v>
          </cell>
          <cell r="AC284">
            <v>2.5</v>
          </cell>
          <cell r="AD284">
            <v>57.666666666666664</v>
          </cell>
          <cell r="AE284">
            <v>53</v>
          </cell>
          <cell r="AF284">
            <v>9571.1711711711705</v>
          </cell>
          <cell r="AG284">
            <v>0</v>
          </cell>
          <cell r="AI284">
            <v>539.68750000000011</v>
          </cell>
          <cell r="AJ284">
            <v>0.57768150000000018</v>
          </cell>
          <cell r="AK284">
            <v>5.5290885189189201</v>
          </cell>
          <cell r="AL284">
            <v>145.47031893275678</v>
          </cell>
          <cell r="AM284">
            <v>5.5290885189189201</v>
          </cell>
          <cell r="AN284">
            <v>145.47031893275678</v>
          </cell>
          <cell r="AO284">
            <v>105.24</v>
          </cell>
          <cell r="AP284">
            <v>4</v>
          </cell>
          <cell r="AQ284">
            <v>184.17</v>
          </cell>
          <cell r="AR284">
            <v>7</v>
          </cell>
          <cell r="AU284" t="str">
            <v>D</v>
          </cell>
        </row>
        <row r="285">
          <cell r="D285">
            <v>807945</v>
          </cell>
          <cell r="E285" t="str">
            <v>อ้อยตุลาคม</v>
          </cell>
          <cell r="F285" t="str">
            <v>อ้อยปลูก</v>
          </cell>
          <cell r="G285">
            <v>12</v>
          </cell>
          <cell r="H285">
            <v>242877</v>
          </cell>
          <cell r="I285" t="str">
            <v>PK-3</v>
          </cell>
          <cell r="J285" t="str">
            <v>เหนียว</v>
          </cell>
          <cell r="K285">
            <v>1.85</v>
          </cell>
          <cell r="L285">
            <v>8.1</v>
          </cell>
          <cell r="M285">
            <v>1.5</v>
          </cell>
          <cell r="N285">
            <v>3.1</v>
          </cell>
          <cell r="O285">
            <v>50</v>
          </cell>
          <cell r="P285">
            <v>51</v>
          </cell>
          <cell r="Q285">
            <v>8735.135135135135</v>
          </cell>
          <cell r="R285">
            <v>1.5</v>
          </cell>
          <cell r="S285">
            <v>3</v>
          </cell>
          <cell r="T285">
            <v>48</v>
          </cell>
          <cell r="U285">
            <v>50</v>
          </cell>
          <cell r="V285">
            <v>8475.6756756756749</v>
          </cell>
          <cell r="W285">
            <v>1.5</v>
          </cell>
          <cell r="X285">
            <v>2.9</v>
          </cell>
          <cell r="Y285">
            <v>51</v>
          </cell>
          <cell r="Z285">
            <v>49</v>
          </cell>
          <cell r="AA285">
            <v>8648.6486486486483</v>
          </cell>
          <cell r="AB285">
            <v>1.5</v>
          </cell>
          <cell r="AC285">
            <v>3</v>
          </cell>
          <cell r="AD285">
            <v>49.666666666666664</v>
          </cell>
          <cell r="AE285">
            <v>50</v>
          </cell>
          <cell r="AF285">
            <v>8619.8198198198206</v>
          </cell>
          <cell r="AG285">
            <v>0</v>
          </cell>
          <cell r="AI285">
            <v>1059.75</v>
          </cell>
          <cell r="AJ285">
            <v>1.1684803500000001</v>
          </cell>
          <cell r="AK285">
            <v>10.072090080000002</v>
          </cell>
          <cell r="AL285">
            <v>120.86508096000003</v>
          </cell>
          <cell r="AM285">
            <v>10.072090080000002</v>
          </cell>
          <cell r="AN285">
            <v>120.86508096000003</v>
          </cell>
          <cell r="AO285">
            <v>84</v>
          </cell>
          <cell r="AP285">
            <v>7</v>
          </cell>
          <cell r="AQ285">
            <v>168</v>
          </cell>
          <cell r="AR285">
            <v>14</v>
          </cell>
          <cell r="AU285" t="str">
            <v>B</v>
          </cell>
        </row>
        <row r="286">
          <cell r="D286">
            <v>807946</v>
          </cell>
          <cell r="E286" t="str">
            <v>อ้อยตอ 1</v>
          </cell>
          <cell r="F286" t="str">
            <v>อ้อยตอ</v>
          </cell>
          <cell r="G286">
            <v>26.4</v>
          </cell>
          <cell r="H286">
            <v>242911</v>
          </cell>
          <cell r="I286" t="str">
            <v>KK-3/PK3</v>
          </cell>
          <cell r="J286" t="str">
            <v>เหนียว</v>
          </cell>
          <cell r="K286">
            <v>1.85</v>
          </cell>
          <cell r="L286">
            <v>6.9666666666666668</v>
          </cell>
          <cell r="M286">
            <v>1.2</v>
          </cell>
          <cell r="N286">
            <v>3</v>
          </cell>
          <cell r="O286">
            <v>41</v>
          </cell>
          <cell r="P286">
            <v>45</v>
          </cell>
          <cell r="Q286">
            <v>7437.8378378378375</v>
          </cell>
          <cell r="R286">
            <v>1.2</v>
          </cell>
          <cell r="S286">
            <v>3</v>
          </cell>
          <cell r="T286">
            <v>46</v>
          </cell>
          <cell r="U286">
            <v>53</v>
          </cell>
          <cell r="V286">
            <v>8562.1621621621616</v>
          </cell>
          <cell r="W286">
            <v>1.3</v>
          </cell>
          <cell r="X286">
            <v>3.1</v>
          </cell>
          <cell r="Y286">
            <v>46</v>
          </cell>
          <cell r="Z286">
            <v>49</v>
          </cell>
          <cell r="AA286">
            <v>8216.2162162162167</v>
          </cell>
          <cell r="AB286">
            <v>1.2333333333333334</v>
          </cell>
          <cell r="AC286">
            <v>3.0333333333333332</v>
          </cell>
          <cell r="AD286">
            <v>44.333333333333336</v>
          </cell>
          <cell r="AE286">
            <v>49</v>
          </cell>
          <cell r="AF286">
            <v>8072.0720720720719</v>
          </cell>
          <cell r="AG286">
            <v>0</v>
          </cell>
          <cell r="AI286">
            <v>890.82090740740739</v>
          </cell>
          <cell r="AJ286">
            <v>0.98221913250740733</v>
          </cell>
          <cell r="AK286">
            <v>7.9285436281679003</v>
          </cell>
          <cell r="AL286">
            <v>209.31355178363256</v>
          </cell>
          <cell r="AM286">
            <v>7.9285436281679003</v>
          </cell>
          <cell r="AN286">
            <v>209.31355178363256</v>
          </cell>
          <cell r="AO286">
            <v>105.6</v>
          </cell>
          <cell r="AP286">
            <v>4</v>
          </cell>
          <cell r="AQ286">
            <v>264</v>
          </cell>
          <cell r="AR286">
            <v>10</v>
          </cell>
          <cell r="AU286" t="str">
            <v>B</v>
          </cell>
        </row>
        <row r="287">
          <cell r="D287">
            <v>807947</v>
          </cell>
          <cell r="E287" t="str">
            <v>อ้อยตอ 1</v>
          </cell>
          <cell r="F287" t="str">
            <v>อ้อยตอ</v>
          </cell>
          <cell r="G287">
            <v>30.73</v>
          </cell>
          <cell r="H287">
            <v>242875</v>
          </cell>
          <cell r="I287" t="str">
            <v>PK-3</v>
          </cell>
          <cell r="J287" t="str">
            <v>เหนียว</v>
          </cell>
          <cell r="K287">
            <v>1.85</v>
          </cell>
          <cell r="L287">
            <v>8.1666666666666661</v>
          </cell>
          <cell r="M287">
            <v>1.1000000000000001</v>
          </cell>
          <cell r="N287">
            <v>3.1</v>
          </cell>
          <cell r="O287">
            <v>56</v>
          </cell>
          <cell r="P287">
            <v>56</v>
          </cell>
          <cell r="Q287">
            <v>9686.4864864864867</v>
          </cell>
          <cell r="R287">
            <v>1.2</v>
          </cell>
          <cell r="S287">
            <v>3.1</v>
          </cell>
          <cell r="T287">
            <v>42</v>
          </cell>
          <cell r="U287">
            <v>55</v>
          </cell>
          <cell r="V287">
            <v>8389.1891891891901</v>
          </cell>
          <cell r="W287">
            <v>1.1000000000000001</v>
          </cell>
          <cell r="X287">
            <v>3</v>
          </cell>
          <cell r="Y287">
            <v>55</v>
          </cell>
          <cell r="Z287">
            <v>53</v>
          </cell>
          <cell r="AA287">
            <v>9340.54054054054</v>
          </cell>
          <cell r="AB287">
            <v>1.1333333333333333</v>
          </cell>
          <cell r="AC287">
            <v>3.0666666666666664</v>
          </cell>
          <cell r="AD287">
            <v>51</v>
          </cell>
          <cell r="AE287">
            <v>54.666666666666664</v>
          </cell>
          <cell r="AF287">
            <v>9138.7387387387389</v>
          </cell>
          <cell r="AG287">
            <v>0</v>
          </cell>
          <cell r="AI287">
            <v>836.68207407407397</v>
          </cell>
          <cell r="AJ287">
            <v>0.92252565487407401</v>
          </cell>
          <cell r="AK287">
            <v>8.4307209396780234</v>
          </cell>
          <cell r="AL287">
            <v>259.07605447630567</v>
          </cell>
          <cell r="AM287">
            <v>8.4307209396780234</v>
          </cell>
          <cell r="AN287">
            <v>259.07605447630567</v>
          </cell>
          <cell r="AO287">
            <v>92.19</v>
          </cell>
          <cell r="AP287">
            <v>3</v>
          </cell>
          <cell r="AQ287">
            <v>307.3</v>
          </cell>
          <cell r="AR287">
            <v>10</v>
          </cell>
          <cell r="AU287" t="str">
            <v>B</v>
          </cell>
        </row>
        <row r="288">
          <cell r="D288">
            <v>807949</v>
          </cell>
          <cell r="E288" t="str">
            <v>อ้อยตอ 2</v>
          </cell>
          <cell r="F288" t="str">
            <v>อ้อยตอ</v>
          </cell>
          <cell r="G288">
            <v>6.1</v>
          </cell>
          <cell r="H288">
            <v>242933</v>
          </cell>
          <cell r="I288" t="str">
            <v>KK-3</v>
          </cell>
          <cell r="J288" t="str">
            <v>เหนียว</v>
          </cell>
          <cell r="K288">
            <v>1.85</v>
          </cell>
          <cell r="L288">
            <v>6.2333333333333334</v>
          </cell>
          <cell r="M288">
            <v>1.1000000000000001</v>
          </cell>
          <cell r="N288">
            <v>2.7</v>
          </cell>
          <cell r="O288">
            <v>34</v>
          </cell>
          <cell r="P288">
            <v>38</v>
          </cell>
          <cell r="Q288">
            <v>6227.0270270270266</v>
          </cell>
          <cell r="R288">
            <v>1.1000000000000001</v>
          </cell>
          <cell r="S288">
            <v>2.5</v>
          </cell>
          <cell r="T288">
            <v>32</v>
          </cell>
          <cell r="U288">
            <v>34</v>
          </cell>
          <cell r="V288">
            <v>5708.1081081081084</v>
          </cell>
          <cell r="W288">
            <v>1.1000000000000001</v>
          </cell>
          <cell r="X288">
            <v>2.9</v>
          </cell>
          <cell r="Y288">
            <v>42</v>
          </cell>
          <cell r="Z288">
            <v>40</v>
          </cell>
          <cell r="AA288">
            <v>7091.8918918918916</v>
          </cell>
          <cell r="AB288">
            <v>1.1000000000000001</v>
          </cell>
          <cell r="AC288">
            <v>2.6999999999999997</v>
          </cell>
          <cell r="AD288">
            <v>36</v>
          </cell>
          <cell r="AE288">
            <v>37.333333333333336</v>
          </cell>
          <cell r="AF288">
            <v>6342.3423423423419</v>
          </cell>
          <cell r="AG288">
            <v>0</v>
          </cell>
          <cell r="AI288">
            <v>629.49149999999997</v>
          </cell>
          <cell r="AJ288">
            <v>0.67380770159999992</v>
          </cell>
          <cell r="AK288">
            <v>4.2735191164540529</v>
          </cell>
          <cell r="AL288">
            <v>26.068466610369722</v>
          </cell>
          <cell r="AM288">
            <v>4.2735191164540529</v>
          </cell>
          <cell r="AN288">
            <v>26.068466610369722</v>
          </cell>
          <cell r="AO288">
            <v>18.299999999999997</v>
          </cell>
          <cell r="AP288">
            <v>3</v>
          </cell>
          <cell r="AQ288">
            <v>36.599999999999994</v>
          </cell>
          <cell r="AR288">
            <v>6</v>
          </cell>
          <cell r="AU288" t="str">
            <v>D</v>
          </cell>
        </row>
        <row r="289">
          <cell r="D289">
            <v>117</v>
          </cell>
          <cell r="E289" t="str">
            <v>อ้อยตุลาคม</v>
          </cell>
          <cell r="F289" t="str">
            <v>อ้อยปลูก</v>
          </cell>
          <cell r="G289">
            <v>24.64</v>
          </cell>
          <cell r="H289">
            <v>242841</v>
          </cell>
          <cell r="I289" t="str">
            <v>KK-3</v>
          </cell>
          <cell r="J289" t="str">
            <v xml:space="preserve">ทราย </v>
          </cell>
          <cell r="K289">
            <v>1.85</v>
          </cell>
          <cell r="L289">
            <v>9.3000000000000007</v>
          </cell>
          <cell r="M289">
            <v>1.6</v>
          </cell>
          <cell r="N289">
            <v>2.9</v>
          </cell>
          <cell r="O289">
            <v>50</v>
          </cell>
          <cell r="P289">
            <v>48</v>
          </cell>
          <cell r="Q289">
            <v>8475.6756756756749</v>
          </cell>
          <cell r="R289">
            <v>1.5</v>
          </cell>
          <cell r="S289">
            <v>3.2</v>
          </cell>
          <cell r="T289">
            <v>51</v>
          </cell>
          <cell r="U289">
            <v>52</v>
          </cell>
          <cell r="V289">
            <v>8908.1081081081084</v>
          </cell>
          <cell r="W289">
            <v>1.6</v>
          </cell>
          <cell r="X289">
            <v>3</v>
          </cell>
          <cell r="Y289">
            <v>45</v>
          </cell>
          <cell r="Z289">
            <v>43</v>
          </cell>
          <cell r="AA289">
            <v>7610.8108108108108</v>
          </cell>
          <cell r="AB289">
            <v>1.5666666666666667</v>
          </cell>
          <cell r="AC289">
            <v>3.0333333333333332</v>
          </cell>
          <cell r="AD289">
            <v>48.666666666666664</v>
          </cell>
          <cell r="AE289">
            <v>47.666666666666664</v>
          </cell>
          <cell r="AF289">
            <v>8331.5315315315311</v>
          </cell>
          <cell r="AG289">
            <v>0</v>
          </cell>
          <cell r="AI289">
            <v>1131.5833148148147</v>
          </cell>
          <cell r="AJ289">
            <v>1.2476837629148148</v>
          </cell>
          <cell r="AK289">
            <v>10.39511661210469</v>
          </cell>
          <cell r="AL289">
            <v>256.13567332225955</v>
          </cell>
          <cell r="AM289">
            <v>10.39511661210469</v>
          </cell>
          <cell r="AN289">
            <v>256.13567332225955</v>
          </cell>
          <cell r="AO289">
            <v>123.2</v>
          </cell>
          <cell r="AP289">
            <v>5</v>
          </cell>
          <cell r="AQ289">
            <v>246.4</v>
          </cell>
          <cell r="AR289">
            <v>10</v>
          </cell>
          <cell r="AU289" t="str">
            <v>C</v>
          </cell>
        </row>
        <row r="290">
          <cell r="D290">
            <v>118</v>
          </cell>
          <cell r="E290" t="str">
            <v>อ้อยตอ 1</v>
          </cell>
          <cell r="F290" t="str">
            <v>อ้อยตอ</v>
          </cell>
          <cell r="G290">
            <v>31.96</v>
          </cell>
          <cell r="H290">
            <v>242904</v>
          </cell>
          <cell r="I290" t="str">
            <v>KK-3</v>
          </cell>
          <cell r="J290" t="str">
            <v xml:space="preserve">ทราย </v>
          </cell>
          <cell r="K290">
            <v>1.65</v>
          </cell>
          <cell r="L290">
            <v>7.2</v>
          </cell>
          <cell r="M290">
            <v>1</v>
          </cell>
          <cell r="N290">
            <v>2.5</v>
          </cell>
          <cell r="O290">
            <v>52</v>
          </cell>
          <cell r="P290">
            <v>50</v>
          </cell>
          <cell r="Q290">
            <v>9890.9090909090901</v>
          </cell>
          <cell r="R290">
            <v>0.9</v>
          </cell>
          <cell r="S290">
            <v>3</v>
          </cell>
          <cell r="T290">
            <v>31</v>
          </cell>
          <cell r="U290">
            <v>35</v>
          </cell>
          <cell r="V290">
            <v>6400</v>
          </cell>
          <cell r="W290">
            <v>0.9</v>
          </cell>
          <cell r="X290">
            <v>2.8</v>
          </cell>
          <cell r="Y290">
            <v>32</v>
          </cell>
          <cell r="Z290">
            <v>31</v>
          </cell>
          <cell r="AA290">
            <v>6109.090909090909</v>
          </cell>
          <cell r="AB290">
            <v>0.93333333333333324</v>
          </cell>
          <cell r="AC290">
            <v>2.7666666666666671</v>
          </cell>
          <cell r="AD290">
            <v>38.333333333333336</v>
          </cell>
          <cell r="AE290">
            <v>38.666666666666664</v>
          </cell>
          <cell r="AF290">
            <v>7466.666666666667</v>
          </cell>
          <cell r="AG290">
            <v>0</v>
          </cell>
          <cell r="AI290">
            <v>560.81562962962971</v>
          </cell>
          <cell r="AJ290">
            <v>0.61835531322962967</v>
          </cell>
          <cell r="AK290">
            <v>4.6170530054479011</v>
          </cell>
          <cell r="AL290">
            <v>147.56101405411493</v>
          </cell>
          <cell r="AM290">
            <v>4.6170530054479011</v>
          </cell>
          <cell r="AN290">
            <v>147.56101405411493</v>
          </cell>
          <cell r="AO290">
            <v>95.88</v>
          </cell>
          <cell r="AP290">
            <v>3</v>
          </cell>
          <cell r="AQ290">
            <v>159.80000000000001</v>
          </cell>
          <cell r="AR290">
            <v>5</v>
          </cell>
          <cell r="AU290" t="str">
            <v>D</v>
          </cell>
        </row>
        <row r="291">
          <cell r="D291">
            <v>120</v>
          </cell>
          <cell r="E291" t="str">
            <v>อ้อยตุลาคม</v>
          </cell>
          <cell r="F291" t="str">
            <v>อ้อยปลูก</v>
          </cell>
          <cell r="G291">
            <v>70.45</v>
          </cell>
          <cell r="H291">
            <v>242881</v>
          </cell>
          <cell r="I291" t="str">
            <v>KK-3</v>
          </cell>
          <cell r="J291" t="str">
            <v xml:space="preserve">ทราย </v>
          </cell>
          <cell r="K291">
            <v>1.85</v>
          </cell>
          <cell r="L291">
            <v>7.9666666666666668</v>
          </cell>
          <cell r="M291">
            <v>1.5</v>
          </cell>
          <cell r="N291">
            <v>3</v>
          </cell>
          <cell r="O291">
            <v>55</v>
          </cell>
          <cell r="P291">
            <v>57</v>
          </cell>
          <cell r="Q291">
            <v>9686.4864864864867</v>
          </cell>
          <cell r="R291">
            <v>1.5</v>
          </cell>
          <cell r="S291">
            <v>3.2</v>
          </cell>
          <cell r="T291">
            <v>72</v>
          </cell>
          <cell r="U291">
            <v>68</v>
          </cell>
          <cell r="V291">
            <v>12108.108108108108</v>
          </cell>
          <cell r="W291">
            <v>1.5</v>
          </cell>
          <cell r="X291">
            <v>2.8</v>
          </cell>
          <cell r="Y291">
            <v>60</v>
          </cell>
          <cell r="Z291">
            <v>60</v>
          </cell>
          <cell r="AA291">
            <v>10378.378378378378</v>
          </cell>
          <cell r="AB291">
            <v>1.5</v>
          </cell>
          <cell r="AC291">
            <v>3</v>
          </cell>
          <cell r="AD291">
            <v>62.333333333333336</v>
          </cell>
          <cell r="AE291">
            <v>61.666666666666664</v>
          </cell>
          <cell r="AF291">
            <v>10724.324324324325</v>
          </cell>
          <cell r="AG291">
            <v>0</v>
          </cell>
          <cell r="AI291">
            <v>1059.75</v>
          </cell>
          <cell r="AJ291">
            <v>1.1684803500000001</v>
          </cell>
          <cell r="AK291">
            <v>12.531162240000002</v>
          </cell>
          <cell r="AL291">
            <v>882.82037980800021</v>
          </cell>
          <cell r="AM291">
            <v>12.531162240000002</v>
          </cell>
          <cell r="AN291">
            <v>882.82037980800021</v>
          </cell>
          <cell r="AO291">
            <v>493.15000000000003</v>
          </cell>
          <cell r="AP291">
            <v>7</v>
          </cell>
          <cell r="AQ291">
            <v>915.85</v>
          </cell>
          <cell r="AR291">
            <v>13</v>
          </cell>
          <cell r="AU291" t="str">
            <v>B</v>
          </cell>
        </row>
        <row r="292">
          <cell r="D292">
            <v>125</v>
          </cell>
          <cell r="E292" t="str">
            <v>อ้อยตุลาคม</v>
          </cell>
          <cell r="F292" t="str">
            <v>อ้อยปลูก</v>
          </cell>
          <cell r="G292">
            <v>8.66</v>
          </cell>
          <cell r="H292">
            <v>242883</v>
          </cell>
          <cell r="I292" t="str">
            <v>KK-3</v>
          </cell>
          <cell r="J292" t="str">
            <v xml:space="preserve">ทราย </v>
          </cell>
          <cell r="K292">
            <v>1.85</v>
          </cell>
          <cell r="L292">
            <v>7.9</v>
          </cell>
          <cell r="M292">
            <v>1.3</v>
          </cell>
          <cell r="N292">
            <v>2.7</v>
          </cell>
          <cell r="O292">
            <v>56</v>
          </cell>
          <cell r="P292">
            <v>55</v>
          </cell>
          <cell r="Q292">
            <v>9600</v>
          </cell>
          <cell r="R292">
            <v>1.6</v>
          </cell>
          <cell r="S292">
            <v>3</v>
          </cell>
          <cell r="T292">
            <v>75</v>
          </cell>
          <cell r="U292">
            <v>72</v>
          </cell>
          <cell r="V292">
            <v>12713.513513513513</v>
          </cell>
          <cell r="W292">
            <v>1.8</v>
          </cell>
          <cell r="X292">
            <v>2.8</v>
          </cell>
          <cell r="Y292">
            <v>59</v>
          </cell>
          <cell r="Z292">
            <v>64</v>
          </cell>
          <cell r="AA292">
            <v>10637.837837837838</v>
          </cell>
          <cell r="AB292">
            <v>1.5666666666666667</v>
          </cell>
          <cell r="AC292">
            <v>2.8333333333333335</v>
          </cell>
          <cell r="AD292">
            <v>63.333333333333336</v>
          </cell>
          <cell r="AE292">
            <v>63.666666666666664</v>
          </cell>
          <cell r="AF292">
            <v>10983.783783783785</v>
          </cell>
          <cell r="AG292">
            <v>0</v>
          </cell>
          <cell r="AI292">
            <v>987.28287037037035</v>
          </cell>
          <cell r="AJ292">
            <v>1.0885780928703703</v>
          </cell>
          <cell r="AK292">
            <v>11.956706403851852</v>
          </cell>
          <cell r="AL292">
            <v>103.54507745735704</v>
          </cell>
          <cell r="AM292">
            <v>11.956706403851852</v>
          </cell>
          <cell r="AN292">
            <v>103.54507745735704</v>
          </cell>
          <cell r="AO292">
            <v>69.28</v>
          </cell>
          <cell r="AP292">
            <v>8</v>
          </cell>
          <cell r="AQ292">
            <v>121.24000000000001</v>
          </cell>
          <cell r="AR292">
            <v>14</v>
          </cell>
          <cell r="AU292" t="str">
            <v>B</v>
          </cell>
        </row>
        <row r="293">
          <cell r="D293">
            <v>129</v>
          </cell>
          <cell r="E293" t="str">
            <v>อ้อยตุลาคม</v>
          </cell>
          <cell r="F293" t="str">
            <v>อ้อยปลูก</v>
          </cell>
          <cell r="G293">
            <v>20.63</v>
          </cell>
          <cell r="H293">
            <v>242871</v>
          </cell>
          <cell r="I293" t="str">
            <v>KK-3</v>
          </cell>
          <cell r="J293" t="str">
            <v xml:space="preserve">ทราย </v>
          </cell>
          <cell r="K293">
            <v>1.85</v>
          </cell>
          <cell r="L293">
            <v>8.3000000000000007</v>
          </cell>
          <cell r="M293">
            <v>1.3</v>
          </cell>
          <cell r="N293">
            <v>3</v>
          </cell>
          <cell r="O293">
            <v>58</v>
          </cell>
          <cell r="P293">
            <v>60</v>
          </cell>
          <cell r="Q293">
            <v>10205.405405405405</v>
          </cell>
          <cell r="R293">
            <v>1.6</v>
          </cell>
          <cell r="S293">
            <v>3.3</v>
          </cell>
          <cell r="T293">
            <v>53</v>
          </cell>
          <cell r="U293">
            <v>55</v>
          </cell>
          <cell r="V293">
            <v>9340.54054054054</v>
          </cell>
          <cell r="W293">
            <v>1.4</v>
          </cell>
          <cell r="X293">
            <v>3</v>
          </cell>
          <cell r="Y293">
            <v>61</v>
          </cell>
          <cell r="Z293">
            <v>59</v>
          </cell>
          <cell r="AA293">
            <v>10378.378378378378</v>
          </cell>
          <cell r="AB293">
            <v>1.4333333333333336</v>
          </cell>
          <cell r="AC293">
            <v>3.1</v>
          </cell>
          <cell r="AD293">
            <v>57.333333333333336</v>
          </cell>
          <cell r="AE293">
            <v>58</v>
          </cell>
          <cell r="AF293">
            <v>9974.7747747747762</v>
          </cell>
          <cell r="AG293">
            <v>0</v>
          </cell>
          <cell r="AI293">
            <v>1081.285166666667</v>
          </cell>
          <cell r="AJ293">
            <v>1.192225024766667</v>
          </cell>
          <cell r="AK293">
            <v>11.892176102897784</v>
          </cell>
          <cell r="AL293">
            <v>245.33559300278125</v>
          </cell>
          <cell r="AM293">
            <v>11.892176102897784</v>
          </cell>
          <cell r="AN293">
            <v>245.33559300278125</v>
          </cell>
          <cell r="AO293">
            <v>165.04</v>
          </cell>
          <cell r="AP293">
            <v>8</v>
          </cell>
          <cell r="AQ293">
            <v>288.82</v>
          </cell>
          <cell r="AR293">
            <v>14</v>
          </cell>
          <cell r="AU293" t="str">
            <v>B</v>
          </cell>
        </row>
        <row r="294">
          <cell r="D294">
            <v>121</v>
          </cell>
          <cell r="E294" t="str">
            <v>อ้อยตุลาคม</v>
          </cell>
          <cell r="F294" t="str">
            <v>อ้อยปลูก</v>
          </cell>
          <cell r="G294">
            <v>23.4</v>
          </cell>
          <cell r="H294">
            <v>242855</v>
          </cell>
          <cell r="I294" t="str">
            <v>KK-3</v>
          </cell>
          <cell r="J294" t="str">
            <v xml:space="preserve">ทราย </v>
          </cell>
          <cell r="K294">
            <v>1.85</v>
          </cell>
          <cell r="L294">
            <v>8.8333333333333339</v>
          </cell>
          <cell r="M294">
            <v>1.4</v>
          </cell>
          <cell r="N294">
            <v>2.7</v>
          </cell>
          <cell r="O294">
            <v>65</v>
          </cell>
          <cell r="P294">
            <v>62</v>
          </cell>
          <cell r="Q294">
            <v>10983.783783783783</v>
          </cell>
          <cell r="R294">
            <v>1.5</v>
          </cell>
          <cell r="S294">
            <v>3.2</v>
          </cell>
          <cell r="T294">
            <v>49</v>
          </cell>
          <cell r="U294">
            <v>50</v>
          </cell>
          <cell r="V294">
            <v>8562.1621621621616</v>
          </cell>
          <cell r="W294">
            <v>1.8</v>
          </cell>
          <cell r="X294">
            <v>3.1</v>
          </cell>
          <cell r="Y294">
            <v>54</v>
          </cell>
          <cell r="Z294">
            <v>52</v>
          </cell>
          <cell r="AA294">
            <v>9167.5675675675684</v>
          </cell>
          <cell r="AB294">
            <v>1.5666666666666667</v>
          </cell>
          <cell r="AC294">
            <v>3</v>
          </cell>
          <cell r="AD294">
            <v>56</v>
          </cell>
          <cell r="AE294">
            <v>54.666666666666664</v>
          </cell>
          <cell r="AF294">
            <v>9571.1711711711705</v>
          </cell>
          <cell r="AG294">
            <v>0</v>
          </cell>
          <cell r="AI294">
            <v>1106.8499999999999</v>
          </cell>
          <cell r="AJ294">
            <v>1.22041281</v>
          </cell>
          <cell r="AK294">
            <v>11.680779904</v>
          </cell>
          <cell r="AL294">
            <v>273.33024975359996</v>
          </cell>
          <cell r="AM294">
            <v>11.680779904</v>
          </cell>
          <cell r="AN294">
            <v>273.33024975359996</v>
          </cell>
          <cell r="AO294">
            <v>140.39999999999998</v>
          </cell>
          <cell r="AP294">
            <v>6</v>
          </cell>
          <cell r="AQ294">
            <v>280.79999999999995</v>
          </cell>
          <cell r="AR294">
            <v>12</v>
          </cell>
          <cell r="AU294" t="str">
            <v>C</v>
          </cell>
        </row>
        <row r="295">
          <cell r="D295">
            <v>206</v>
          </cell>
          <cell r="E295" t="str">
            <v>อ้อยตอ 2</v>
          </cell>
          <cell r="F295" t="str">
            <v>อ้อยตอ</v>
          </cell>
          <cell r="G295">
            <v>30.6</v>
          </cell>
          <cell r="H295">
            <v>242908</v>
          </cell>
          <cell r="I295" t="str">
            <v>KK-3</v>
          </cell>
          <cell r="J295" t="str">
            <v>เหนียว</v>
          </cell>
          <cell r="K295">
            <v>1.65</v>
          </cell>
          <cell r="L295">
            <v>7.0666666666666664</v>
          </cell>
          <cell r="M295">
            <v>1.4</v>
          </cell>
          <cell r="N295">
            <v>2.8</v>
          </cell>
          <cell r="O295">
            <v>55</v>
          </cell>
          <cell r="P295">
            <v>52</v>
          </cell>
          <cell r="Q295">
            <v>10375.757575757576</v>
          </cell>
          <cell r="R295">
            <v>1.7</v>
          </cell>
          <cell r="S295">
            <v>2.8</v>
          </cell>
          <cell r="T295">
            <v>58</v>
          </cell>
          <cell r="U295">
            <v>55</v>
          </cell>
          <cell r="V295">
            <v>10957.575757575758</v>
          </cell>
          <cell r="W295">
            <v>1.2</v>
          </cell>
          <cell r="X295">
            <v>2.7</v>
          </cell>
          <cell r="Y295">
            <v>35</v>
          </cell>
          <cell r="Z295">
            <v>32</v>
          </cell>
          <cell r="AA295">
            <v>6496.969696969697</v>
          </cell>
          <cell r="AB295">
            <v>1.4333333333333333</v>
          </cell>
          <cell r="AC295">
            <v>2.7666666666666671</v>
          </cell>
          <cell r="AD295">
            <v>49.333333333333336</v>
          </cell>
          <cell r="AE295">
            <v>46.333333333333336</v>
          </cell>
          <cell r="AF295">
            <v>9276.7676767676767</v>
          </cell>
          <cell r="AG295">
            <v>0</v>
          </cell>
          <cell r="AI295">
            <v>861.25257407407435</v>
          </cell>
          <cell r="AJ295">
            <v>0.92188475528888925</v>
          </cell>
          <cell r="AK295">
            <v>8.5521106995688481</v>
          </cell>
          <cell r="AL295">
            <v>261.69458740680676</v>
          </cell>
          <cell r="AM295">
            <v>8.5521106995688481</v>
          </cell>
          <cell r="AN295">
            <v>261.69458740680676</v>
          </cell>
          <cell r="AO295">
            <v>122.4</v>
          </cell>
          <cell r="AP295">
            <v>4</v>
          </cell>
          <cell r="AQ295">
            <v>214.20000000000002</v>
          </cell>
          <cell r="AR295">
            <v>7</v>
          </cell>
          <cell r="AU295" t="str">
            <v>D</v>
          </cell>
        </row>
        <row r="296">
          <cell r="D296">
            <v>208</v>
          </cell>
          <cell r="E296" t="str">
            <v>อ้อยตุลาคม</v>
          </cell>
          <cell r="F296" t="str">
            <v>อ้อยปลูก</v>
          </cell>
          <cell r="G296">
            <v>10.38</v>
          </cell>
          <cell r="H296">
            <v>242856</v>
          </cell>
          <cell r="I296" t="str">
            <v>PK-3</v>
          </cell>
          <cell r="J296" t="str">
            <v xml:space="preserve">ทราย </v>
          </cell>
          <cell r="K296">
            <v>1.85</v>
          </cell>
          <cell r="L296">
            <v>8.8000000000000007</v>
          </cell>
          <cell r="M296">
            <v>1.8</v>
          </cell>
          <cell r="N296">
            <v>2.9</v>
          </cell>
          <cell r="O296">
            <v>45</v>
          </cell>
          <cell r="P296">
            <v>47</v>
          </cell>
          <cell r="Q296">
            <v>7956.7567567567567</v>
          </cell>
          <cell r="R296">
            <v>1.3</v>
          </cell>
          <cell r="S296">
            <v>3.1</v>
          </cell>
          <cell r="T296">
            <v>51</v>
          </cell>
          <cell r="U296">
            <v>53</v>
          </cell>
          <cell r="V296">
            <v>8994.594594594595</v>
          </cell>
          <cell r="W296">
            <v>1.3</v>
          </cell>
          <cell r="X296">
            <v>2.7</v>
          </cell>
          <cell r="Y296">
            <v>51</v>
          </cell>
          <cell r="Z296">
            <v>48</v>
          </cell>
          <cell r="AA296">
            <v>8562.1621621621616</v>
          </cell>
          <cell r="AB296">
            <v>1.4666666666666668</v>
          </cell>
          <cell r="AC296">
            <v>2.9</v>
          </cell>
          <cell r="AD296">
            <v>49</v>
          </cell>
          <cell r="AE296">
            <v>49.333333333333336</v>
          </cell>
          <cell r="AF296">
            <v>8504.5045045045044</v>
          </cell>
          <cell r="AG296">
            <v>0</v>
          </cell>
          <cell r="AI296">
            <v>968.27133333333359</v>
          </cell>
          <cell r="AJ296">
            <v>1.0364376352000004</v>
          </cell>
          <cell r="AK296">
            <v>8.8143885371964004</v>
          </cell>
          <cell r="AL296">
            <v>91.493353016098638</v>
          </cell>
          <cell r="AM296">
            <v>8.8143885371964004</v>
          </cell>
          <cell r="AN296">
            <v>91.493353016098638</v>
          </cell>
          <cell r="AO296">
            <v>62.28</v>
          </cell>
          <cell r="AP296">
            <v>6</v>
          </cell>
          <cell r="AQ296">
            <v>124.56</v>
          </cell>
          <cell r="AR296">
            <v>12</v>
          </cell>
          <cell r="AU296" t="str">
            <v>C</v>
          </cell>
        </row>
        <row r="297">
          <cell r="D297">
            <v>209</v>
          </cell>
          <cell r="E297" t="str">
            <v>อ้อยตุลาคม</v>
          </cell>
          <cell r="F297" t="str">
            <v>อ้อยปลูก</v>
          </cell>
          <cell r="G297">
            <v>17.649999999999999</v>
          </cell>
          <cell r="H297">
            <v>242866</v>
          </cell>
          <cell r="I297" t="str">
            <v>PK-3</v>
          </cell>
          <cell r="J297" t="str">
            <v xml:space="preserve">ทราย </v>
          </cell>
          <cell r="K297">
            <v>1.85</v>
          </cell>
          <cell r="L297">
            <v>8.4666666666666668</v>
          </cell>
          <cell r="M297">
            <v>1.3</v>
          </cell>
          <cell r="N297">
            <v>2.7</v>
          </cell>
          <cell r="O297">
            <v>42</v>
          </cell>
          <cell r="P297">
            <v>40</v>
          </cell>
          <cell r="Q297">
            <v>7091.8918918918916</v>
          </cell>
          <cell r="R297">
            <v>1.3</v>
          </cell>
          <cell r="S297">
            <v>2.8</v>
          </cell>
          <cell r="T297">
            <v>53</v>
          </cell>
          <cell r="U297">
            <v>51</v>
          </cell>
          <cell r="V297">
            <v>8994.594594594595</v>
          </cell>
          <cell r="W297">
            <v>0.9</v>
          </cell>
          <cell r="X297">
            <v>2.7</v>
          </cell>
          <cell r="Y297">
            <v>36</v>
          </cell>
          <cell r="Z297">
            <v>38</v>
          </cell>
          <cell r="AA297">
            <v>6400</v>
          </cell>
          <cell r="AB297">
            <v>1.1666666666666667</v>
          </cell>
          <cell r="AC297">
            <v>2.7333333333333329</v>
          </cell>
          <cell r="AD297">
            <v>43.666666666666664</v>
          </cell>
          <cell r="AE297">
            <v>43</v>
          </cell>
          <cell r="AF297">
            <v>7495.4954954954956</v>
          </cell>
          <cell r="AG297">
            <v>0</v>
          </cell>
          <cell r="AI297">
            <v>684.22925925925915</v>
          </cell>
          <cell r="AJ297">
            <v>0.73239899911111106</v>
          </cell>
          <cell r="AK297">
            <v>5.4896933987427428</v>
          </cell>
          <cell r="AL297">
            <v>96.893088487809408</v>
          </cell>
          <cell r="AM297">
            <v>5.4896933987427428</v>
          </cell>
          <cell r="AN297">
            <v>96.893088487809408</v>
          </cell>
          <cell r="AO297">
            <v>88.25</v>
          </cell>
          <cell r="AP297">
            <v>5</v>
          </cell>
          <cell r="AQ297">
            <v>176.5</v>
          </cell>
          <cell r="AR297">
            <v>10</v>
          </cell>
          <cell r="AU297" t="str">
            <v>C</v>
          </cell>
        </row>
        <row r="298">
          <cell r="D298">
            <v>210</v>
          </cell>
          <cell r="E298" t="str">
            <v>อ้อยตุลาคม</v>
          </cell>
          <cell r="F298" t="str">
            <v>อ้อยปลูก</v>
          </cell>
          <cell r="G298">
            <v>14.75</v>
          </cell>
          <cell r="H298">
            <v>242876</v>
          </cell>
          <cell r="I298" t="str">
            <v>PK-3</v>
          </cell>
          <cell r="J298" t="str">
            <v xml:space="preserve">ทราย </v>
          </cell>
          <cell r="K298">
            <v>1.85</v>
          </cell>
          <cell r="L298">
            <v>8.1333333333333329</v>
          </cell>
          <cell r="M298">
            <v>1.1000000000000001</v>
          </cell>
          <cell r="N298">
            <v>3.1</v>
          </cell>
          <cell r="O298">
            <v>40</v>
          </cell>
          <cell r="P298">
            <v>41</v>
          </cell>
          <cell r="Q298">
            <v>7005.405405405405</v>
          </cell>
          <cell r="R298">
            <v>1.6</v>
          </cell>
          <cell r="S298">
            <v>2.6</v>
          </cell>
          <cell r="T298">
            <v>41</v>
          </cell>
          <cell r="U298">
            <v>44</v>
          </cell>
          <cell r="V298">
            <v>7351.3513513513517</v>
          </cell>
          <cell r="W298">
            <v>1.6</v>
          </cell>
          <cell r="X298">
            <v>3</v>
          </cell>
          <cell r="Y298">
            <v>44</v>
          </cell>
          <cell r="Z298">
            <v>43</v>
          </cell>
          <cell r="AA298">
            <v>7524.3243243243242</v>
          </cell>
          <cell r="AB298">
            <v>1.4333333333333336</v>
          </cell>
          <cell r="AC298">
            <v>2.9</v>
          </cell>
          <cell r="AD298">
            <v>41.666666666666664</v>
          </cell>
          <cell r="AE298">
            <v>42.666666666666664</v>
          </cell>
          <cell r="AF298">
            <v>7293.6936936936936</v>
          </cell>
          <cell r="AG298">
            <v>0</v>
          </cell>
          <cell r="AI298">
            <v>946.26516666666703</v>
          </cell>
          <cell r="AJ298">
            <v>1.0433519727666671</v>
          </cell>
          <cell r="AK298">
            <v>7.6098897040711142</v>
          </cell>
          <cell r="AL298">
            <v>112.24587313504894</v>
          </cell>
          <cell r="AM298">
            <v>7.6098897040711142</v>
          </cell>
          <cell r="AN298">
            <v>112.24587313504894</v>
          </cell>
          <cell r="AO298">
            <v>73.75</v>
          </cell>
          <cell r="AP298">
            <v>5</v>
          </cell>
          <cell r="AQ298">
            <v>147.5</v>
          </cell>
          <cell r="AR298">
            <v>10</v>
          </cell>
          <cell r="AU298" t="str">
            <v>C</v>
          </cell>
        </row>
        <row r="299">
          <cell r="D299">
            <v>211</v>
          </cell>
          <cell r="E299" t="str">
            <v>อ้อยตุลาคม</v>
          </cell>
          <cell r="F299" t="str">
            <v>อ้อยปลูก</v>
          </cell>
          <cell r="G299">
            <v>12.19</v>
          </cell>
          <cell r="H299">
            <v>242878</v>
          </cell>
          <cell r="I299" t="str">
            <v>PK-3</v>
          </cell>
          <cell r="J299" t="str">
            <v xml:space="preserve">ทราย </v>
          </cell>
          <cell r="K299">
            <v>1.85</v>
          </cell>
          <cell r="L299">
            <v>8.0666666666666664</v>
          </cell>
          <cell r="M299">
            <v>1.9</v>
          </cell>
          <cell r="N299">
            <v>3.2</v>
          </cell>
          <cell r="O299">
            <v>46</v>
          </cell>
          <cell r="P299">
            <v>44</v>
          </cell>
          <cell r="Q299">
            <v>7783.7837837837842</v>
          </cell>
          <cell r="R299">
            <v>1.4</v>
          </cell>
          <cell r="S299">
            <v>2.9</v>
          </cell>
          <cell r="T299">
            <v>34</v>
          </cell>
          <cell r="U299">
            <v>32</v>
          </cell>
          <cell r="V299">
            <v>5708.1081081081084</v>
          </cell>
          <cell r="W299">
            <v>1.5</v>
          </cell>
          <cell r="X299">
            <v>3</v>
          </cell>
          <cell r="Y299">
            <v>49</v>
          </cell>
          <cell r="Z299">
            <v>51</v>
          </cell>
          <cell r="AA299">
            <v>8648.6486486486483</v>
          </cell>
          <cell r="AB299">
            <v>1.5999999999999999</v>
          </cell>
          <cell r="AC299">
            <v>3.0333333333333332</v>
          </cell>
          <cell r="AD299">
            <v>43</v>
          </cell>
          <cell r="AE299">
            <v>42.333333333333336</v>
          </cell>
          <cell r="AF299">
            <v>7380.1801801801803</v>
          </cell>
          <cell r="AG299">
            <v>0</v>
          </cell>
          <cell r="AI299">
            <v>1155.6595555555555</v>
          </cell>
          <cell r="AJ299">
            <v>1.2370179882666665</v>
          </cell>
          <cell r="AK299">
            <v>9.1294156395320112</v>
          </cell>
          <cell r="AL299">
            <v>111.28757664589521</v>
          </cell>
          <cell r="AN299">
            <v>0</v>
          </cell>
          <cell r="AO299">
            <v>73.14</v>
          </cell>
          <cell r="AP299">
            <v>6</v>
          </cell>
          <cell r="AQ299">
            <v>146.28</v>
          </cell>
          <cell r="AR299">
            <v>12</v>
          </cell>
          <cell r="AU299" t="str">
            <v>C</v>
          </cell>
        </row>
        <row r="300">
          <cell r="D300">
            <v>214</v>
          </cell>
          <cell r="E300" t="str">
            <v>อ้อยตอ 1</v>
          </cell>
          <cell r="F300" t="str">
            <v>อ้อยตอ</v>
          </cell>
          <cell r="G300">
            <v>30.48</v>
          </cell>
          <cell r="H300">
            <v>242901</v>
          </cell>
          <cell r="I300" t="str">
            <v>KK-3</v>
          </cell>
          <cell r="J300" t="str">
            <v xml:space="preserve">ทราย </v>
          </cell>
          <cell r="K300">
            <v>1.65</v>
          </cell>
          <cell r="L300">
            <v>7.3</v>
          </cell>
          <cell r="M300">
            <v>1</v>
          </cell>
          <cell r="N300">
            <v>2.8</v>
          </cell>
          <cell r="O300">
            <v>30</v>
          </cell>
          <cell r="P300">
            <v>28</v>
          </cell>
          <cell r="Q300">
            <v>5624.242424242424</v>
          </cell>
          <cell r="R300">
            <v>0.7</v>
          </cell>
          <cell r="S300">
            <v>2.6</v>
          </cell>
          <cell r="T300">
            <v>24</v>
          </cell>
          <cell r="U300">
            <v>26</v>
          </cell>
          <cell r="V300">
            <v>4848.484848484848</v>
          </cell>
          <cell r="W300">
            <v>1.2</v>
          </cell>
          <cell r="X300">
            <v>2.6</v>
          </cell>
          <cell r="Y300">
            <v>55</v>
          </cell>
          <cell r="Z300">
            <v>53</v>
          </cell>
          <cell r="AA300">
            <v>10472.727272727272</v>
          </cell>
          <cell r="AB300">
            <v>0.96666666666666667</v>
          </cell>
          <cell r="AC300">
            <v>2.6666666666666665</v>
          </cell>
          <cell r="AD300">
            <v>36.333333333333336</v>
          </cell>
          <cell r="AE300">
            <v>35.666666666666664</v>
          </cell>
          <cell r="AF300">
            <v>6981.8181818181811</v>
          </cell>
          <cell r="AG300">
            <v>0</v>
          </cell>
          <cell r="AI300">
            <v>539.61481481481485</v>
          </cell>
          <cell r="AJ300">
            <v>0.57760369777777787</v>
          </cell>
          <cell r="AK300">
            <v>4.0327239990303037</v>
          </cell>
          <cell r="AL300">
            <v>122.91742749044366</v>
          </cell>
          <cell r="AM300">
            <v>4.0327239990303037</v>
          </cell>
          <cell r="AN300">
            <v>122.91742749044366</v>
          </cell>
          <cell r="AO300">
            <v>121.92</v>
          </cell>
          <cell r="AP300">
            <v>4</v>
          </cell>
          <cell r="AQ300">
            <v>213.36</v>
          </cell>
          <cell r="AR300">
            <v>7</v>
          </cell>
          <cell r="AU300" t="str">
            <v>D</v>
          </cell>
        </row>
        <row r="301">
          <cell r="D301">
            <v>218</v>
          </cell>
          <cell r="E301" t="str">
            <v>อ้อยตอ 2</v>
          </cell>
          <cell r="F301" t="str">
            <v>อ้อยตอ</v>
          </cell>
          <cell r="G301">
            <v>39.21</v>
          </cell>
          <cell r="H301">
            <v>242902</v>
          </cell>
          <cell r="I301" t="str">
            <v>KK-3</v>
          </cell>
          <cell r="J301" t="str">
            <v xml:space="preserve">ทราย </v>
          </cell>
          <cell r="K301">
            <v>1.85</v>
          </cell>
          <cell r="L301">
            <v>7.2666666666666666</v>
          </cell>
          <cell r="M301">
            <v>0.9</v>
          </cell>
          <cell r="N301">
            <v>2.5</v>
          </cell>
          <cell r="O301">
            <v>23</v>
          </cell>
          <cell r="P301">
            <v>20</v>
          </cell>
          <cell r="Q301">
            <v>3718.9189189189187</v>
          </cell>
          <cell r="R301">
            <v>1.5</v>
          </cell>
          <cell r="S301">
            <v>2.8</v>
          </cell>
          <cell r="T301">
            <v>76</v>
          </cell>
          <cell r="U301">
            <v>72</v>
          </cell>
          <cell r="V301">
            <v>12800</v>
          </cell>
          <cell r="W301">
            <v>0.9</v>
          </cell>
          <cell r="X301">
            <v>2.6</v>
          </cell>
          <cell r="Y301">
            <v>38</v>
          </cell>
          <cell r="Z301">
            <v>41</v>
          </cell>
          <cell r="AA301">
            <v>6832.4324324324325</v>
          </cell>
          <cell r="AB301">
            <v>1.0999999999999999</v>
          </cell>
          <cell r="AC301">
            <v>2.6333333333333333</v>
          </cell>
          <cell r="AD301">
            <v>45.666666666666664</v>
          </cell>
          <cell r="AE301">
            <v>44.333333333333336</v>
          </cell>
          <cell r="AF301">
            <v>7783.7837837837842</v>
          </cell>
          <cell r="AG301">
            <v>0</v>
          </cell>
          <cell r="AI301">
            <v>598.78927777777767</v>
          </cell>
          <cell r="AJ301">
            <v>0.64094404293333318</v>
          </cell>
          <cell r="AK301">
            <v>4.9889698476972963</v>
          </cell>
          <cell r="AL301">
            <v>195.617507728211</v>
          </cell>
          <cell r="AM301">
            <v>4.9889698476972963</v>
          </cell>
          <cell r="AN301">
            <v>195.617507728211</v>
          </cell>
          <cell r="AO301">
            <v>156.84</v>
          </cell>
          <cell r="AP301">
            <v>4</v>
          </cell>
          <cell r="AQ301">
            <v>313.68</v>
          </cell>
          <cell r="AR301">
            <v>8</v>
          </cell>
          <cell r="AU301" t="str">
            <v>C</v>
          </cell>
        </row>
        <row r="302">
          <cell r="D302">
            <v>225</v>
          </cell>
          <cell r="E302" t="str">
            <v>อ้อยน้ำราด</v>
          </cell>
          <cell r="F302" t="str">
            <v>อ้อยปลูก</v>
          </cell>
          <cell r="G302">
            <v>20.25</v>
          </cell>
          <cell r="H302">
            <v>242930</v>
          </cell>
          <cell r="I302" t="str">
            <v>KK-3</v>
          </cell>
          <cell r="J302" t="str">
            <v>เหนียว</v>
          </cell>
          <cell r="K302">
            <v>1.85</v>
          </cell>
          <cell r="L302">
            <v>6.333333333333333</v>
          </cell>
          <cell r="M302">
            <v>1.2</v>
          </cell>
          <cell r="N302">
            <v>3</v>
          </cell>
          <cell r="O302">
            <v>54</v>
          </cell>
          <cell r="P302">
            <v>57</v>
          </cell>
          <cell r="Q302">
            <v>9600</v>
          </cell>
          <cell r="R302">
            <v>1.3</v>
          </cell>
          <cell r="S302">
            <v>3.1</v>
          </cell>
          <cell r="T302">
            <v>66</v>
          </cell>
          <cell r="U302">
            <v>64</v>
          </cell>
          <cell r="V302">
            <v>11243.243243243243</v>
          </cell>
          <cell r="W302">
            <v>1.3</v>
          </cell>
          <cell r="X302">
            <v>3.1</v>
          </cell>
          <cell r="Y302">
            <v>55</v>
          </cell>
          <cell r="Z302">
            <v>53</v>
          </cell>
          <cell r="AA302">
            <v>9340.54054054054</v>
          </cell>
          <cell r="AB302">
            <v>1.2666666666666666</v>
          </cell>
          <cell r="AC302">
            <v>3.0666666666666664</v>
          </cell>
          <cell r="AD302">
            <v>58.333333333333336</v>
          </cell>
          <cell r="AE302">
            <v>58</v>
          </cell>
          <cell r="AF302">
            <v>10061.261261261261</v>
          </cell>
          <cell r="AG302">
            <v>0</v>
          </cell>
          <cell r="AI302">
            <v>935.11525925925912</v>
          </cell>
          <cell r="AJ302">
            <v>1.000947373511111</v>
          </cell>
          <cell r="AK302">
            <v>10.070793033668547</v>
          </cell>
          <cell r="AL302">
            <v>203.93355893178807</v>
          </cell>
          <cell r="AM302">
            <v>10.070793033668547</v>
          </cell>
          <cell r="AN302">
            <v>203.93355893178807</v>
          </cell>
          <cell r="AO302">
            <v>121.5</v>
          </cell>
          <cell r="AP302">
            <v>6</v>
          </cell>
          <cell r="AQ302">
            <v>283.5</v>
          </cell>
          <cell r="AR302">
            <v>14</v>
          </cell>
          <cell r="AU302" t="str">
            <v>B</v>
          </cell>
        </row>
        <row r="303">
          <cell r="D303">
            <v>228</v>
          </cell>
          <cell r="E303" t="str">
            <v>อ้อยน้ำราด</v>
          </cell>
          <cell r="F303" t="str">
            <v>อ้อยปลูก</v>
          </cell>
          <cell r="G303">
            <v>41.11</v>
          </cell>
          <cell r="H303">
            <v>242928</v>
          </cell>
          <cell r="I303" t="str">
            <v>PK-3</v>
          </cell>
          <cell r="J303" t="str">
            <v>เหนียว</v>
          </cell>
          <cell r="K303">
            <v>1.85</v>
          </cell>
          <cell r="L303">
            <v>6.4</v>
          </cell>
          <cell r="M303">
            <v>1.3</v>
          </cell>
          <cell r="N303">
            <v>3.1</v>
          </cell>
          <cell r="O303">
            <v>51</v>
          </cell>
          <cell r="P303">
            <v>52</v>
          </cell>
          <cell r="Q303">
            <v>8908.1081081081084</v>
          </cell>
          <cell r="R303">
            <v>1.4</v>
          </cell>
          <cell r="S303">
            <v>3.2</v>
          </cell>
          <cell r="T303">
            <v>53</v>
          </cell>
          <cell r="U303">
            <v>51</v>
          </cell>
          <cell r="V303">
            <v>8994.594594594595</v>
          </cell>
          <cell r="W303">
            <v>1.4</v>
          </cell>
          <cell r="X303">
            <v>3.2</v>
          </cell>
          <cell r="Y303">
            <v>50</v>
          </cell>
          <cell r="Z303">
            <v>49</v>
          </cell>
          <cell r="AA303">
            <v>8562.1621621621616</v>
          </cell>
          <cell r="AB303">
            <v>1.3666666666666665</v>
          </cell>
          <cell r="AC303">
            <v>3.1666666666666665</v>
          </cell>
          <cell r="AD303">
            <v>51.333333333333336</v>
          </cell>
          <cell r="AE303">
            <v>50.666666666666664</v>
          </cell>
          <cell r="AF303">
            <v>8821.6216216216217</v>
          </cell>
          <cell r="AG303">
            <v>0</v>
          </cell>
          <cell r="AI303">
            <v>1075.8134259259259</v>
          </cell>
          <cell r="AJ303">
            <v>1.1350907456944443</v>
          </cell>
          <cell r="AK303">
            <v>10.01334106472072</v>
          </cell>
          <cell r="AL303">
            <v>411.64845117066881</v>
          </cell>
          <cell r="AM303">
            <v>10.01334106472072</v>
          </cell>
          <cell r="AN303">
            <v>411.64845117066881</v>
          </cell>
          <cell r="AO303">
            <v>246.66</v>
          </cell>
          <cell r="AP303">
            <v>6</v>
          </cell>
          <cell r="AQ303">
            <v>575.54</v>
          </cell>
          <cell r="AR303">
            <v>14</v>
          </cell>
          <cell r="AU303" t="str">
            <v>B</v>
          </cell>
        </row>
        <row r="304">
          <cell r="D304">
            <v>230</v>
          </cell>
          <cell r="E304" t="str">
            <v>อ้อยตอ 1</v>
          </cell>
          <cell r="F304" t="str">
            <v>อ้อยตอ</v>
          </cell>
          <cell r="G304">
            <v>46.98</v>
          </cell>
          <cell r="H304">
            <v>242898</v>
          </cell>
          <cell r="I304" t="str">
            <v>KK-3</v>
          </cell>
          <cell r="J304" t="str">
            <v>เหนียว</v>
          </cell>
          <cell r="K304">
            <v>1.85</v>
          </cell>
          <cell r="L304">
            <v>7.4</v>
          </cell>
          <cell r="M304">
            <v>1.5</v>
          </cell>
          <cell r="N304">
            <v>2.9</v>
          </cell>
          <cell r="O304">
            <v>61</v>
          </cell>
          <cell r="P304">
            <v>60</v>
          </cell>
          <cell r="Q304">
            <v>10464.864864864865</v>
          </cell>
          <cell r="R304">
            <v>1.5</v>
          </cell>
          <cell r="S304">
            <v>2.7</v>
          </cell>
          <cell r="T304">
            <v>47</v>
          </cell>
          <cell r="U304">
            <v>50</v>
          </cell>
          <cell r="V304">
            <v>8389.1891891891901</v>
          </cell>
          <cell r="W304">
            <v>1.7</v>
          </cell>
          <cell r="X304">
            <v>2.8</v>
          </cell>
          <cell r="Y304">
            <v>66</v>
          </cell>
          <cell r="Z304">
            <v>64</v>
          </cell>
          <cell r="AA304">
            <v>11243.243243243243</v>
          </cell>
          <cell r="AB304">
            <v>1.5666666666666667</v>
          </cell>
          <cell r="AC304">
            <v>2.7999999999999994</v>
          </cell>
          <cell r="AD304">
            <v>58</v>
          </cell>
          <cell r="AE304">
            <v>58</v>
          </cell>
          <cell r="AF304">
            <v>10032.432432432432</v>
          </cell>
          <cell r="AG304">
            <v>0</v>
          </cell>
          <cell r="AI304">
            <v>964.1893333333328</v>
          </cell>
          <cell r="AJ304">
            <v>1.0320682623999995</v>
          </cell>
          <cell r="AK304">
            <v>10.354155108185939</v>
          </cell>
          <cell r="AL304">
            <v>486.43820698257537</v>
          </cell>
          <cell r="AM304">
            <v>10.354155108185939</v>
          </cell>
          <cell r="AN304">
            <v>486.43820698257537</v>
          </cell>
          <cell r="AO304">
            <v>328.85999999999996</v>
          </cell>
          <cell r="AP304">
            <v>7</v>
          </cell>
          <cell r="AQ304">
            <v>657.71999999999991</v>
          </cell>
          <cell r="AR304">
            <v>14</v>
          </cell>
          <cell r="AU304" t="str">
            <v>A</v>
          </cell>
        </row>
        <row r="305">
          <cell r="D305">
            <v>246</v>
          </cell>
          <cell r="E305" t="str">
            <v>อ้อยตอ 2</v>
          </cell>
          <cell r="F305" t="str">
            <v>อ้อยตอ</v>
          </cell>
          <cell r="G305">
            <v>8.08</v>
          </cell>
          <cell r="H305">
            <v>242899</v>
          </cell>
          <cell r="I305" t="str">
            <v>KK-3</v>
          </cell>
          <cell r="J305" t="str">
            <v xml:space="preserve">ทราย </v>
          </cell>
          <cell r="K305">
            <v>1.85</v>
          </cell>
          <cell r="L305">
            <v>7.3666666666666663</v>
          </cell>
          <cell r="M305">
            <v>1.4</v>
          </cell>
          <cell r="N305">
            <v>2.7</v>
          </cell>
          <cell r="O305">
            <v>62</v>
          </cell>
          <cell r="P305">
            <v>58</v>
          </cell>
          <cell r="Q305">
            <v>10378.378378378378</v>
          </cell>
          <cell r="R305">
            <v>1.4</v>
          </cell>
          <cell r="S305">
            <v>3</v>
          </cell>
          <cell r="T305">
            <v>62</v>
          </cell>
          <cell r="U305">
            <v>61</v>
          </cell>
          <cell r="V305">
            <v>10637.837837837838</v>
          </cell>
          <cell r="W305">
            <v>1.3</v>
          </cell>
          <cell r="X305">
            <v>2.9</v>
          </cell>
          <cell r="Y305">
            <v>56</v>
          </cell>
          <cell r="Z305">
            <v>54</v>
          </cell>
          <cell r="AA305">
            <v>9513.5135135135133</v>
          </cell>
          <cell r="AB305">
            <v>1.3666666666666665</v>
          </cell>
          <cell r="AC305">
            <v>2.8666666666666667</v>
          </cell>
          <cell r="AD305">
            <v>60</v>
          </cell>
          <cell r="AE305">
            <v>57.666666666666664</v>
          </cell>
          <cell r="AF305">
            <v>10176.576576576577</v>
          </cell>
          <cell r="AG305">
            <v>0</v>
          </cell>
          <cell r="AI305">
            <v>881.63059259259251</v>
          </cell>
          <cell r="AJ305">
            <v>0.943697386311111</v>
          </cell>
          <cell r="AK305">
            <v>9.6036087169101894</v>
          </cell>
          <cell r="AL305">
            <v>77.59715843263433</v>
          </cell>
          <cell r="AM305">
            <v>9.6036087169101894</v>
          </cell>
          <cell r="AN305">
            <v>77.59715843263433</v>
          </cell>
          <cell r="AO305">
            <v>48.480000000000004</v>
          </cell>
          <cell r="AP305">
            <v>6</v>
          </cell>
          <cell r="AQ305">
            <v>96.960000000000008</v>
          </cell>
          <cell r="AR305">
            <v>12</v>
          </cell>
          <cell r="AU305" t="str">
            <v>B</v>
          </cell>
        </row>
        <row r="306">
          <cell r="D306">
            <v>249</v>
          </cell>
          <cell r="E306" t="str">
            <v>อ้อยตอ 2</v>
          </cell>
          <cell r="F306" t="str">
            <v>อ้อยตอ</v>
          </cell>
          <cell r="G306">
            <v>42.06</v>
          </cell>
          <cell r="H306">
            <v>242895</v>
          </cell>
          <cell r="I306" t="str">
            <v>KK-3</v>
          </cell>
          <cell r="J306" t="str">
            <v>เหนียว</v>
          </cell>
          <cell r="K306">
            <v>1.65</v>
          </cell>
          <cell r="L306">
            <v>7.5</v>
          </cell>
          <cell r="M306">
            <v>1.6</v>
          </cell>
          <cell r="N306">
            <v>3</v>
          </cell>
          <cell r="O306">
            <v>51</v>
          </cell>
          <cell r="P306">
            <v>53</v>
          </cell>
          <cell r="Q306">
            <v>10084.848484848484</v>
          </cell>
          <cell r="R306">
            <v>1.6</v>
          </cell>
          <cell r="S306">
            <v>2.9</v>
          </cell>
          <cell r="T306">
            <v>58</v>
          </cell>
          <cell r="U306">
            <v>59</v>
          </cell>
          <cell r="V306">
            <v>11345.454545454546</v>
          </cell>
          <cell r="W306">
            <v>1.5</v>
          </cell>
          <cell r="X306">
            <v>2.8</v>
          </cell>
          <cell r="Y306">
            <v>52</v>
          </cell>
          <cell r="Z306">
            <v>50</v>
          </cell>
          <cell r="AA306">
            <v>9890.9090909090901</v>
          </cell>
          <cell r="AB306">
            <v>1.5666666666666667</v>
          </cell>
          <cell r="AC306">
            <v>2.9</v>
          </cell>
          <cell r="AD306">
            <v>53.666666666666664</v>
          </cell>
          <cell r="AE306">
            <v>54</v>
          </cell>
          <cell r="AF306">
            <v>10440.404040404041</v>
          </cell>
          <cell r="AG306">
            <v>0</v>
          </cell>
          <cell r="AI306">
            <v>1034.2898333333333</v>
          </cell>
          <cell r="AJ306">
            <v>1.1071038376</v>
          </cell>
          <cell r="AK306">
            <v>11.558611379225859</v>
          </cell>
          <cell r="AL306">
            <v>486.15519461023962</v>
          </cell>
          <cell r="AM306">
            <v>11.558611379225859</v>
          </cell>
          <cell r="AN306">
            <v>486.15519461023962</v>
          </cell>
          <cell r="AO306">
            <v>294.42</v>
          </cell>
          <cell r="AP306">
            <v>7</v>
          </cell>
          <cell r="AQ306">
            <v>546.78</v>
          </cell>
          <cell r="AR306">
            <v>13</v>
          </cell>
          <cell r="AU306" t="str">
            <v>A</v>
          </cell>
        </row>
        <row r="307">
          <cell r="D307" t="str">
            <v>403/1</v>
          </cell>
          <cell r="E307" t="str">
            <v>อ้อยตุลาคม</v>
          </cell>
          <cell r="F307" t="str">
            <v>อ้อยปลูก</v>
          </cell>
          <cell r="G307">
            <v>51.41</v>
          </cell>
          <cell r="H307">
            <v>242846</v>
          </cell>
          <cell r="I307" t="str">
            <v>KK-3</v>
          </cell>
          <cell r="J307" t="str">
            <v xml:space="preserve">ทราย </v>
          </cell>
          <cell r="K307">
            <v>1.85</v>
          </cell>
          <cell r="L307">
            <v>9.1333333333333329</v>
          </cell>
          <cell r="M307">
            <v>1.5</v>
          </cell>
          <cell r="N307">
            <v>3</v>
          </cell>
          <cell r="O307">
            <v>54</v>
          </cell>
          <cell r="P307">
            <v>56</v>
          </cell>
          <cell r="Q307">
            <v>9513.5135135135133</v>
          </cell>
          <cell r="R307">
            <v>1.5</v>
          </cell>
          <cell r="S307">
            <v>2.9</v>
          </cell>
          <cell r="T307">
            <v>56</v>
          </cell>
          <cell r="U307">
            <v>52</v>
          </cell>
          <cell r="V307">
            <v>9340.54054054054</v>
          </cell>
          <cell r="W307">
            <v>2.2999999999999998</v>
          </cell>
          <cell r="X307">
            <v>3.1</v>
          </cell>
          <cell r="Y307">
            <v>49</v>
          </cell>
          <cell r="Z307">
            <v>47</v>
          </cell>
          <cell r="AA307">
            <v>8302.7027027027034</v>
          </cell>
          <cell r="AB307">
            <v>1.7666666666666666</v>
          </cell>
          <cell r="AC307">
            <v>3</v>
          </cell>
          <cell r="AD307">
            <v>53</v>
          </cell>
          <cell r="AE307">
            <v>51.666666666666664</v>
          </cell>
          <cell r="AF307">
            <v>9052.2522522522522</v>
          </cell>
          <cell r="AG307">
            <v>0</v>
          </cell>
          <cell r="AI307">
            <v>1248.1500000000001</v>
          </cell>
          <cell r="AJ307">
            <v>1.3169230649999999</v>
          </cell>
          <cell r="AK307">
            <v>11.921119781189189</v>
          </cell>
          <cell r="AL307">
            <v>612.8647679509362</v>
          </cell>
          <cell r="AM307">
            <v>11.921119781189189</v>
          </cell>
          <cell r="AN307">
            <v>612.8647679509362</v>
          </cell>
          <cell r="AO307">
            <v>359.87</v>
          </cell>
          <cell r="AP307">
            <v>7</v>
          </cell>
          <cell r="AQ307">
            <v>668.32999999999993</v>
          </cell>
          <cell r="AR307">
            <v>13</v>
          </cell>
          <cell r="AU307" t="str">
            <v>B</v>
          </cell>
        </row>
        <row r="308">
          <cell r="D308">
            <v>406</v>
          </cell>
          <cell r="E308" t="str">
            <v>อ้อยตุลาคม</v>
          </cell>
          <cell r="F308" t="str">
            <v>อ้อยปลูก</v>
          </cell>
          <cell r="G308">
            <v>21.02</v>
          </cell>
          <cell r="H308">
            <v>242834</v>
          </cell>
          <cell r="I308" t="str">
            <v>KK-3</v>
          </cell>
          <cell r="J308" t="str">
            <v xml:space="preserve">ทราย </v>
          </cell>
          <cell r="K308">
            <v>1.85</v>
          </cell>
          <cell r="L308">
            <v>9.5333333333333332</v>
          </cell>
          <cell r="M308">
            <v>2</v>
          </cell>
          <cell r="N308">
            <v>3.3</v>
          </cell>
          <cell r="O308">
            <v>50</v>
          </cell>
          <cell r="P308">
            <v>52</v>
          </cell>
          <cell r="Q308">
            <v>8821.6216216216217</v>
          </cell>
          <cell r="R308">
            <v>1</v>
          </cell>
          <cell r="S308">
            <v>2.6</v>
          </cell>
          <cell r="T308">
            <v>46</v>
          </cell>
          <cell r="U308">
            <v>49</v>
          </cell>
          <cell r="V308">
            <v>8216.2162162162167</v>
          </cell>
          <cell r="W308">
            <v>1</v>
          </cell>
          <cell r="X308">
            <v>2.6</v>
          </cell>
          <cell r="Y308">
            <v>47</v>
          </cell>
          <cell r="Z308">
            <v>48</v>
          </cell>
          <cell r="AA308">
            <v>8216.2162162162167</v>
          </cell>
          <cell r="AB308">
            <v>1.3333333333333333</v>
          </cell>
          <cell r="AC308">
            <v>2.8333333333333335</v>
          </cell>
          <cell r="AD308">
            <v>47.666666666666664</v>
          </cell>
          <cell r="AE308">
            <v>49.666666666666664</v>
          </cell>
          <cell r="AF308">
            <v>8418.0180180180196</v>
          </cell>
          <cell r="AG308">
            <v>0</v>
          </cell>
          <cell r="AI308">
            <v>840.24074074074065</v>
          </cell>
          <cell r="AJ308">
            <v>0.92644944074074065</v>
          </cell>
          <cell r="AK308">
            <v>7.798868084938273</v>
          </cell>
          <cell r="AL308">
            <v>163.93220714540249</v>
          </cell>
          <cell r="AM308">
            <v>7.798868084938273</v>
          </cell>
          <cell r="AN308">
            <v>163.93220714540249</v>
          </cell>
          <cell r="AO308">
            <v>105.1</v>
          </cell>
          <cell r="AP308">
            <v>5</v>
          </cell>
          <cell r="AQ308">
            <v>210.2</v>
          </cell>
          <cell r="AR308">
            <v>10</v>
          </cell>
          <cell r="AU308" t="str">
            <v>C</v>
          </cell>
        </row>
        <row r="309">
          <cell r="D309">
            <v>408</v>
          </cell>
          <cell r="E309" t="str">
            <v>อ้อยตุลาคม</v>
          </cell>
          <cell r="F309" t="str">
            <v>อ้อยปลูก</v>
          </cell>
          <cell r="G309">
            <v>49.16</v>
          </cell>
          <cell r="H309">
            <v>242864</v>
          </cell>
          <cell r="I309" t="str">
            <v>KK-3</v>
          </cell>
          <cell r="J309" t="str">
            <v xml:space="preserve">ทราย </v>
          </cell>
          <cell r="K309">
            <v>1.85</v>
          </cell>
          <cell r="L309">
            <v>8.5333333333333332</v>
          </cell>
          <cell r="M309">
            <v>2</v>
          </cell>
          <cell r="N309">
            <v>3</v>
          </cell>
          <cell r="O309">
            <v>64</v>
          </cell>
          <cell r="P309">
            <v>61</v>
          </cell>
          <cell r="Q309">
            <v>10810.81081081081</v>
          </cell>
          <cell r="R309">
            <v>1.5</v>
          </cell>
          <cell r="S309">
            <v>3.1</v>
          </cell>
          <cell r="T309">
            <v>56</v>
          </cell>
          <cell r="U309">
            <v>54</v>
          </cell>
          <cell r="V309">
            <v>9513.5135135135133</v>
          </cell>
          <cell r="W309">
            <v>1.8</v>
          </cell>
          <cell r="X309">
            <v>3.1</v>
          </cell>
          <cell r="Y309">
            <v>54</v>
          </cell>
          <cell r="Z309">
            <v>52</v>
          </cell>
          <cell r="AA309">
            <v>9167.5675675675684</v>
          </cell>
          <cell r="AB309">
            <v>1.7666666666666666</v>
          </cell>
          <cell r="AC309">
            <v>3.0666666666666664</v>
          </cell>
          <cell r="AD309">
            <v>58</v>
          </cell>
          <cell r="AE309">
            <v>55.666666666666664</v>
          </cell>
          <cell r="AF309">
            <v>9830.6306306306305</v>
          </cell>
          <cell r="AG309">
            <v>0</v>
          </cell>
          <cell r="AI309">
            <v>1304.2397037037035</v>
          </cell>
          <cell r="AJ309">
            <v>1.3960581788444442</v>
          </cell>
          <cell r="AK309">
            <v>13.724132295090607</v>
          </cell>
          <cell r="AL309">
            <v>674.67834362665417</v>
          </cell>
          <cell r="AM309">
            <v>13.724132295090607</v>
          </cell>
          <cell r="AN309">
            <v>674.67834362665417</v>
          </cell>
          <cell r="AO309">
            <v>344.12</v>
          </cell>
          <cell r="AP309">
            <v>7</v>
          </cell>
          <cell r="AQ309">
            <v>639.07999999999993</v>
          </cell>
          <cell r="AR309">
            <v>13</v>
          </cell>
          <cell r="AU309" t="str">
            <v>B</v>
          </cell>
        </row>
        <row r="310">
          <cell r="D310">
            <v>418</v>
          </cell>
          <cell r="E310" t="str">
            <v>อ้อยตุลาคม</v>
          </cell>
          <cell r="F310" t="str">
            <v>อ้อยปลูก</v>
          </cell>
          <cell r="G310">
            <v>10.49</v>
          </cell>
          <cell r="H310">
            <v>242834</v>
          </cell>
          <cell r="I310" t="str">
            <v>KK-3</v>
          </cell>
          <cell r="J310" t="str">
            <v xml:space="preserve">ทราย </v>
          </cell>
          <cell r="K310">
            <v>1.85</v>
          </cell>
          <cell r="L310">
            <v>9.5333333333333332</v>
          </cell>
          <cell r="M310">
            <v>1.5</v>
          </cell>
          <cell r="N310">
            <v>3.2</v>
          </cell>
          <cell r="O310">
            <v>49</v>
          </cell>
          <cell r="P310">
            <v>47</v>
          </cell>
          <cell r="Q310">
            <v>8302.7027027027034</v>
          </cell>
          <cell r="R310">
            <v>1.6</v>
          </cell>
          <cell r="S310">
            <v>2.7</v>
          </cell>
          <cell r="T310">
            <v>45</v>
          </cell>
          <cell r="U310">
            <v>46</v>
          </cell>
          <cell r="V310">
            <v>7870.27027027027</v>
          </cell>
          <cell r="W310">
            <v>1.5</v>
          </cell>
          <cell r="X310">
            <v>2.9</v>
          </cell>
          <cell r="Y310">
            <v>47</v>
          </cell>
          <cell r="Z310">
            <v>45</v>
          </cell>
          <cell r="AA310">
            <v>7956.7567567567567</v>
          </cell>
          <cell r="AB310">
            <v>1.5333333333333332</v>
          </cell>
          <cell r="AC310">
            <v>2.9333333333333336</v>
          </cell>
          <cell r="AD310">
            <v>47</v>
          </cell>
          <cell r="AE310">
            <v>46</v>
          </cell>
          <cell r="AF310">
            <v>8043.2432432432433</v>
          </cell>
          <cell r="AG310">
            <v>0</v>
          </cell>
          <cell r="AI310">
            <v>1035.6882962962964</v>
          </cell>
          <cell r="AJ310">
            <v>1.1086007523555557</v>
          </cell>
          <cell r="AK310">
            <v>8.9167455108382008</v>
          </cell>
          <cell r="AL310">
            <v>93.536660408692725</v>
          </cell>
          <cell r="AM310">
            <v>8.9167455108382008</v>
          </cell>
          <cell r="AN310">
            <v>93.536660408692725</v>
          </cell>
          <cell r="AO310">
            <v>52.45</v>
          </cell>
          <cell r="AP310">
            <v>5</v>
          </cell>
          <cell r="AQ310">
            <v>104.9</v>
          </cell>
          <cell r="AR310">
            <v>10</v>
          </cell>
          <cell r="AU310" t="str">
            <v>C</v>
          </cell>
        </row>
        <row r="311">
          <cell r="D311" t="str">
            <v>425/1</v>
          </cell>
          <cell r="E311" t="str">
            <v>อ้อยตุลาคม</v>
          </cell>
          <cell r="F311" t="str">
            <v>อ้อยปลูก</v>
          </cell>
          <cell r="G311">
            <v>34</v>
          </cell>
          <cell r="H311">
            <v>242838</v>
          </cell>
          <cell r="I311" t="str">
            <v>KK-3</v>
          </cell>
          <cell r="J311" t="str">
            <v xml:space="preserve">ทราย </v>
          </cell>
          <cell r="K311">
            <v>1.85</v>
          </cell>
          <cell r="L311">
            <v>9.4</v>
          </cell>
          <cell r="M311">
            <v>1.9</v>
          </cell>
          <cell r="N311">
            <v>3</v>
          </cell>
          <cell r="O311">
            <v>43</v>
          </cell>
          <cell r="P311">
            <v>45</v>
          </cell>
          <cell r="Q311">
            <v>7610.8108108108108</v>
          </cell>
          <cell r="R311">
            <v>1.5</v>
          </cell>
          <cell r="S311">
            <v>2.6</v>
          </cell>
          <cell r="T311">
            <v>37</v>
          </cell>
          <cell r="U311">
            <v>39</v>
          </cell>
          <cell r="V311">
            <v>6572.9729729729734</v>
          </cell>
          <cell r="W311">
            <v>1.3</v>
          </cell>
          <cell r="X311">
            <v>2.7</v>
          </cell>
          <cell r="Y311">
            <v>50</v>
          </cell>
          <cell r="Z311">
            <v>48</v>
          </cell>
          <cell r="AA311">
            <v>8475.6756756756749</v>
          </cell>
          <cell r="AB311">
            <v>1.5666666666666667</v>
          </cell>
          <cell r="AC311">
            <v>2.7666666666666671</v>
          </cell>
          <cell r="AD311">
            <v>43.333333333333336</v>
          </cell>
          <cell r="AE311">
            <v>44</v>
          </cell>
          <cell r="AF311">
            <v>7553.1531531531537</v>
          </cell>
          <cell r="AG311">
            <v>0</v>
          </cell>
          <cell r="AI311">
            <v>941.36909259259278</v>
          </cell>
          <cell r="AJ311">
            <v>1.0076414767111113</v>
          </cell>
          <cell r="AK311">
            <v>7.6108703970684299</v>
          </cell>
          <cell r="AL311">
            <v>258.76959350032661</v>
          </cell>
          <cell r="AM311">
            <v>7.6108703970684299</v>
          </cell>
          <cell r="AN311">
            <v>258.76959350032661</v>
          </cell>
          <cell r="AO311">
            <v>204</v>
          </cell>
          <cell r="AP311">
            <v>6</v>
          </cell>
          <cell r="AQ311">
            <v>408</v>
          </cell>
          <cell r="AR311">
            <v>12</v>
          </cell>
          <cell r="AU311" t="str">
            <v>C</v>
          </cell>
        </row>
        <row r="312">
          <cell r="D312">
            <v>445</v>
          </cell>
          <cell r="E312" t="str">
            <v>อ้อยตุลาคม</v>
          </cell>
          <cell r="F312" t="str">
            <v>อ้อยปลูก</v>
          </cell>
          <cell r="G312">
            <v>10.26</v>
          </cell>
          <cell r="H312">
            <v>242842</v>
          </cell>
          <cell r="I312" t="str">
            <v>KK-3</v>
          </cell>
          <cell r="J312" t="str">
            <v xml:space="preserve">ทราย </v>
          </cell>
          <cell r="K312">
            <v>1.85</v>
          </cell>
          <cell r="L312">
            <v>9.2666666666666675</v>
          </cell>
          <cell r="M312">
            <v>1.8</v>
          </cell>
          <cell r="N312">
            <v>3.1</v>
          </cell>
          <cell r="O312">
            <v>66</v>
          </cell>
          <cell r="P312">
            <v>64</v>
          </cell>
          <cell r="Q312">
            <v>11243.243243243243</v>
          </cell>
          <cell r="R312">
            <v>2.1</v>
          </cell>
          <cell r="S312">
            <v>2.9</v>
          </cell>
          <cell r="T312">
            <v>63</v>
          </cell>
          <cell r="U312">
            <v>62</v>
          </cell>
          <cell r="V312">
            <v>10810.81081081081</v>
          </cell>
          <cell r="W312">
            <v>1.3</v>
          </cell>
          <cell r="X312">
            <v>2.7</v>
          </cell>
          <cell r="Y312">
            <v>53</v>
          </cell>
          <cell r="Z312">
            <v>54</v>
          </cell>
          <cell r="AA312">
            <v>9254.0540540540533</v>
          </cell>
          <cell r="AB312">
            <v>1.7333333333333334</v>
          </cell>
          <cell r="AC312">
            <v>2.9</v>
          </cell>
          <cell r="AD312">
            <v>60.666666666666664</v>
          </cell>
          <cell r="AE312">
            <v>60</v>
          </cell>
          <cell r="AF312">
            <v>10436.036036036036</v>
          </cell>
          <cell r="AG312">
            <v>0</v>
          </cell>
          <cell r="AI312">
            <v>1144.3206666666667</v>
          </cell>
          <cell r="AJ312">
            <v>1.2248808416000001</v>
          </cell>
          <cell r="AK312">
            <v>12.782900602787748</v>
          </cell>
          <cell r="AL312">
            <v>131.15256018460229</v>
          </cell>
          <cell r="AM312">
            <v>12.782900602787748</v>
          </cell>
          <cell r="AN312">
            <v>131.15256018460229</v>
          </cell>
          <cell r="AO312">
            <v>71.819999999999993</v>
          </cell>
          <cell r="AP312">
            <v>7</v>
          </cell>
          <cell r="AQ312">
            <v>133.38</v>
          </cell>
          <cell r="AR312">
            <v>13</v>
          </cell>
          <cell r="AU312" t="str">
            <v>B</v>
          </cell>
        </row>
        <row r="313">
          <cell r="D313">
            <v>446</v>
          </cell>
          <cell r="E313" t="str">
            <v>อ้อยตุลาคม</v>
          </cell>
          <cell r="F313" t="str">
            <v>อ้อยปลูก</v>
          </cell>
          <cell r="G313">
            <v>27.43</v>
          </cell>
          <cell r="H313">
            <v>242842</v>
          </cell>
          <cell r="I313" t="str">
            <v>KK-3</v>
          </cell>
          <cell r="J313" t="str">
            <v xml:space="preserve">ทราย </v>
          </cell>
          <cell r="K313">
            <v>1.85</v>
          </cell>
          <cell r="L313">
            <v>9.2666666666666675</v>
          </cell>
          <cell r="M313">
            <v>1.7</v>
          </cell>
          <cell r="N313">
            <v>3</v>
          </cell>
          <cell r="O313">
            <v>51</v>
          </cell>
          <cell r="P313">
            <v>50</v>
          </cell>
          <cell r="Q313">
            <v>8735.135135135135</v>
          </cell>
          <cell r="R313">
            <v>1.3</v>
          </cell>
          <cell r="S313">
            <v>2.6</v>
          </cell>
          <cell r="T313">
            <v>48</v>
          </cell>
          <cell r="U313">
            <v>50</v>
          </cell>
          <cell r="V313">
            <v>8475.6756756756749</v>
          </cell>
          <cell r="W313">
            <v>1.9</v>
          </cell>
          <cell r="X313">
            <v>2.8</v>
          </cell>
          <cell r="Y313">
            <v>40</v>
          </cell>
          <cell r="Z313">
            <v>42</v>
          </cell>
          <cell r="AA313">
            <v>7091.8918918918916</v>
          </cell>
          <cell r="AB313">
            <v>1.6333333333333335</v>
          </cell>
          <cell r="AC313">
            <v>2.7999999999999994</v>
          </cell>
          <cell r="AD313">
            <v>46.333333333333336</v>
          </cell>
          <cell r="AE313">
            <v>47.333333333333336</v>
          </cell>
          <cell r="AF313">
            <v>8100.9009009008996</v>
          </cell>
          <cell r="AG313">
            <v>0</v>
          </cell>
          <cell r="AI313">
            <v>1005.2186666666663</v>
          </cell>
          <cell r="AJ313">
            <v>1.0759860607999996</v>
          </cell>
          <cell r="AK313">
            <v>8.7164564492915275</v>
          </cell>
          <cell r="AL313">
            <v>239.09240040406661</v>
          </cell>
          <cell r="AM313">
            <v>8.7164564492915275</v>
          </cell>
          <cell r="AN313">
            <v>239.09240040406661</v>
          </cell>
          <cell r="AO313">
            <v>137.15</v>
          </cell>
          <cell r="AP313">
            <v>5</v>
          </cell>
          <cell r="AQ313">
            <v>274.3</v>
          </cell>
          <cell r="AR313">
            <v>10</v>
          </cell>
          <cell r="AU313" t="str">
            <v>C</v>
          </cell>
        </row>
        <row r="314">
          <cell r="D314">
            <v>151</v>
          </cell>
          <cell r="E314" t="str">
            <v>อ้อยตอ 1</v>
          </cell>
          <cell r="F314" t="str">
            <v>อ้อยตอ</v>
          </cell>
          <cell r="G314">
            <v>25.36</v>
          </cell>
          <cell r="H314">
            <v>242922</v>
          </cell>
          <cell r="I314" t="str">
            <v>KK-3</v>
          </cell>
          <cell r="J314" t="str">
            <v xml:space="preserve">ทราย </v>
          </cell>
          <cell r="K314">
            <v>1.85</v>
          </cell>
          <cell r="L314">
            <v>6.6</v>
          </cell>
          <cell r="M314">
            <v>1.1000000000000001</v>
          </cell>
          <cell r="N314">
            <v>2.4</v>
          </cell>
          <cell r="O314">
            <v>54</v>
          </cell>
          <cell r="P314">
            <v>69</v>
          </cell>
          <cell r="Q314">
            <v>10637.837837837838</v>
          </cell>
          <cell r="R314">
            <v>1.6</v>
          </cell>
          <cell r="S314">
            <v>2.8</v>
          </cell>
          <cell r="T314">
            <v>64</v>
          </cell>
          <cell r="U314">
            <v>70</v>
          </cell>
          <cell r="V314">
            <v>11589.18918918919</v>
          </cell>
          <cell r="W314">
            <v>1.05</v>
          </cell>
          <cell r="X314">
            <v>2.5</v>
          </cell>
          <cell r="Y314">
            <v>29</v>
          </cell>
          <cell r="Z314">
            <v>46</v>
          </cell>
          <cell r="AA314">
            <v>6486.4864864864867</v>
          </cell>
          <cell r="AB314">
            <v>1.25</v>
          </cell>
          <cell r="AC314">
            <v>2.5666666666666664</v>
          </cell>
          <cell r="AD314">
            <v>49</v>
          </cell>
          <cell r="AE314">
            <v>61.666666666666664</v>
          </cell>
          <cell r="AF314">
            <v>9571.1711711711705</v>
          </cell>
          <cell r="AG314">
            <v>0</v>
          </cell>
          <cell r="AI314">
            <v>646.42569444444428</v>
          </cell>
          <cell r="AJ314">
            <v>0.71274897069444432</v>
          </cell>
          <cell r="AK314">
            <v>6.8218424005925904</v>
          </cell>
          <cell r="AL314">
            <v>173.00192327902809</v>
          </cell>
          <cell r="AM314">
            <v>6.8218424005925904</v>
          </cell>
          <cell r="AN314">
            <v>173.00192327902809</v>
          </cell>
          <cell r="AQ314">
            <v>253.6</v>
          </cell>
          <cell r="AR314">
            <v>10</v>
          </cell>
          <cell r="AU314" t="str">
            <v>B</v>
          </cell>
        </row>
        <row r="315">
          <cell r="D315">
            <v>806803</v>
          </cell>
          <cell r="E315" t="str">
            <v>อ้อยตอ 1</v>
          </cell>
          <cell r="F315" t="str">
            <v>อ้อยตอ</v>
          </cell>
          <cell r="G315">
            <v>9.6999999999999993</v>
          </cell>
          <cell r="H315">
            <v>242917</v>
          </cell>
          <cell r="I315" t="str">
            <v>KK-3</v>
          </cell>
          <cell r="J315" t="str">
            <v xml:space="preserve">ทราย </v>
          </cell>
          <cell r="K315">
            <v>1.85</v>
          </cell>
          <cell r="L315">
            <v>6.7666666666666666</v>
          </cell>
          <cell r="M315">
            <v>1.25</v>
          </cell>
          <cell r="N315">
            <v>3.8</v>
          </cell>
          <cell r="O315">
            <v>75</v>
          </cell>
          <cell r="P315">
            <v>75</v>
          </cell>
          <cell r="Q315">
            <v>12972.972972972973</v>
          </cell>
          <cell r="R315">
            <v>1.05</v>
          </cell>
          <cell r="S315">
            <v>2.9</v>
          </cell>
          <cell r="T315">
            <v>65</v>
          </cell>
          <cell r="U315">
            <v>75</v>
          </cell>
          <cell r="V315">
            <v>12108.108108108108</v>
          </cell>
          <cell r="W315">
            <v>1.2</v>
          </cell>
          <cell r="X315">
            <v>3</v>
          </cell>
          <cell r="Y315">
            <v>76</v>
          </cell>
          <cell r="Z315">
            <v>64</v>
          </cell>
          <cell r="AA315">
            <v>12108.108108108108</v>
          </cell>
          <cell r="AB315">
            <v>1.1666666666666667</v>
          </cell>
          <cell r="AC315">
            <v>3.2333333333333329</v>
          </cell>
          <cell r="AD315">
            <v>72</v>
          </cell>
          <cell r="AE315">
            <v>71.333333333333329</v>
          </cell>
          <cell r="AF315">
            <v>12396.396396396396</v>
          </cell>
          <cell r="AG315">
            <v>7.2164948453608257</v>
          </cell>
          <cell r="AH315">
            <v>0.7</v>
          </cell>
          <cell r="AI315">
            <v>957.45287037037019</v>
          </cell>
          <cell r="AJ315">
            <v>1.0102085235277776</v>
          </cell>
          <cell r="AK315">
            <v>12.522945300668665</v>
          </cell>
          <cell r="AL315">
            <v>121.47256941648604</v>
          </cell>
          <cell r="AM315">
            <v>11.619227598558556</v>
          </cell>
          <cell r="AN315">
            <v>112.70650770601799</v>
          </cell>
          <cell r="AQ315">
            <v>77.599999999999994</v>
          </cell>
          <cell r="AR315">
            <v>8</v>
          </cell>
          <cell r="AU315" t="str">
            <v>C</v>
          </cell>
        </row>
        <row r="316">
          <cell r="D316">
            <v>806804</v>
          </cell>
          <cell r="E316" t="str">
            <v>อ้อยตอ 1</v>
          </cell>
          <cell r="F316" t="str">
            <v>อ้อยตอ</v>
          </cell>
          <cell r="G316">
            <v>15.26</v>
          </cell>
          <cell r="H316">
            <v>242917</v>
          </cell>
          <cell r="I316" t="str">
            <v>KK-3</v>
          </cell>
          <cell r="J316" t="str">
            <v xml:space="preserve">ทราย </v>
          </cell>
          <cell r="K316">
            <v>1.65</v>
          </cell>
          <cell r="L316">
            <v>6.7666666666666666</v>
          </cell>
          <cell r="M316">
            <v>1.2</v>
          </cell>
          <cell r="N316">
            <v>3</v>
          </cell>
          <cell r="O316">
            <v>65</v>
          </cell>
          <cell r="P316">
            <v>63</v>
          </cell>
          <cell r="Q316">
            <v>12412.121212121212</v>
          </cell>
          <cell r="R316">
            <v>1.05</v>
          </cell>
          <cell r="S316">
            <v>3.2</v>
          </cell>
          <cell r="T316">
            <v>62</v>
          </cell>
          <cell r="U316">
            <v>67</v>
          </cell>
          <cell r="V316">
            <v>12509.09090909091</v>
          </cell>
          <cell r="W316">
            <v>1</v>
          </cell>
          <cell r="X316">
            <v>3</v>
          </cell>
          <cell r="Y316">
            <v>65</v>
          </cell>
          <cell r="Z316">
            <v>62</v>
          </cell>
          <cell r="AA316">
            <v>12315.151515151516</v>
          </cell>
          <cell r="AB316">
            <v>1.0833333333333333</v>
          </cell>
          <cell r="AC316">
            <v>3.0666666666666664</v>
          </cell>
          <cell r="AD316">
            <v>64</v>
          </cell>
          <cell r="AE316">
            <v>64</v>
          </cell>
          <cell r="AF316">
            <v>12412.12121212121</v>
          </cell>
          <cell r="AG316">
            <v>0</v>
          </cell>
          <cell r="AI316">
            <v>799.76962962962955</v>
          </cell>
          <cell r="AJ316">
            <v>0.8560734115555555</v>
          </cell>
          <cell r="AK316">
            <v>10.625686950701681</v>
          </cell>
          <cell r="AL316">
            <v>162.14798286770764</v>
          </cell>
          <cell r="AM316">
            <v>10.625686950701681</v>
          </cell>
          <cell r="AN316">
            <v>162.14798286770764</v>
          </cell>
          <cell r="AQ316">
            <v>122.08</v>
          </cell>
          <cell r="AR316">
            <v>8</v>
          </cell>
          <cell r="AU316" t="str">
            <v>C</v>
          </cell>
        </row>
        <row r="317">
          <cell r="D317">
            <v>806805</v>
          </cell>
          <cell r="E317" t="str">
            <v>อ้อยตอ 1</v>
          </cell>
          <cell r="F317" t="str">
            <v>อ้อยตอ</v>
          </cell>
          <cell r="G317">
            <v>25.45</v>
          </cell>
          <cell r="H317">
            <v>242923</v>
          </cell>
          <cell r="I317" t="str">
            <v>KK-3</v>
          </cell>
          <cell r="J317" t="str">
            <v xml:space="preserve">ทราย </v>
          </cell>
          <cell r="K317">
            <v>1.65</v>
          </cell>
          <cell r="L317">
            <v>6.5666666666666664</v>
          </cell>
          <cell r="M317">
            <v>1.3</v>
          </cell>
          <cell r="N317">
            <v>3</v>
          </cell>
          <cell r="O317">
            <v>85</v>
          </cell>
          <cell r="P317">
            <v>54</v>
          </cell>
          <cell r="Q317">
            <v>13478.787878787878</v>
          </cell>
          <cell r="R317">
            <v>1.1000000000000001</v>
          </cell>
          <cell r="S317">
            <v>3</v>
          </cell>
          <cell r="T317">
            <v>75</v>
          </cell>
          <cell r="U317">
            <v>58</v>
          </cell>
          <cell r="V317">
            <v>12896.969696969696</v>
          </cell>
          <cell r="W317">
            <v>1.2</v>
          </cell>
          <cell r="X317">
            <v>3</v>
          </cell>
          <cell r="Y317">
            <v>66</v>
          </cell>
          <cell r="Z317">
            <v>60</v>
          </cell>
          <cell r="AA317">
            <v>12218.181818181818</v>
          </cell>
          <cell r="AB317">
            <v>1.2000000000000002</v>
          </cell>
          <cell r="AC317">
            <v>3</v>
          </cell>
          <cell r="AD317">
            <v>75.333333333333329</v>
          </cell>
          <cell r="AE317">
            <v>57.333333333333336</v>
          </cell>
          <cell r="AF317">
            <v>12864.646464646465</v>
          </cell>
          <cell r="AG317">
            <v>0</v>
          </cell>
          <cell r="AI317">
            <v>847.80000000000018</v>
          </cell>
          <cell r="AJ317">
            <v>0.89451378000000015</v>
          </cell>
          <cell r="AK317">
            <v>11.507603537454548</v>
          </cell>
          <cell r="AL317">
            <v>292.86851002821822</v>
          </cell>
          <cell r="AM317">
            <v>11.507603537454548</v>
          </cell>
          <cell r="AN317">
            <v>292.86851002821822</v>
          </cell>
          <cell r="AQ317">
            <v>229.04999999999998</v>
          </cell>
          <cell r="AR317">
            <v>9</v>
          </cell>
          <cell r="AU317" t="str">
            <v>C</v>
          </cell>
        </row>
        <row r="318">
          <cell r="D318" t="str">
            <v>806806/1</v>
          </cell>
          <cell r="E318" t="str">
            <v>อ้อยน้ำราด</v>
          </cell>
          <cell r="F318" t="str">
            <v>อ้อยปลูก</v>
          </cell>
          <cell r="G318">
            <v>20.94</v>
          </cell>
          <cell r="H318">
            <v>242955</v>
          </cell>
          <cell r="I318" t="str">
            <v>KK-3</v>
          </cell>
          <cell r="J318" t="str">
            <v xml:space="preserve">ทราย </v>
          </cell>
          <cell r="K318">
            <v>1.85</v>
          </cell>
          <cell r="L318">
            <v>5.5</v>
          </cell>
          <cell r="M318">
            <v>0.8</v>
          </cell>
          <cell r="N318">
            <v>2.5</v>
          </cell>
          <cell r="O318">
            <v>70</v>
          </cell>
          <cell r="P318">
            <v>77</v>
          </cell>
          <cell r="Q318">
            <v>12713.513513513513</v>
          </cell>
          <cell r="R318">
            <v>0.9</v>
          </cell>
          <cell r="S318">
            <v>3.2</v>
          </cell>
          <cell r="T318">
            <v>88</v>
          </cell>
          <cell r="U318">
            <v>75</v>
          </cell>
          <cell r="V318">
            <v>14097.297297297297</v>
          </cell>
          <cell r="W318">
            <v>0.75</v>
          </cell>
          <cell r="X318">
            <v>3.2</v>
          </cell>
          <cell r="Y318">
            <v>63</v>
          </cell>
          <cell r="Z318">
            <v>78</v>
          </cell>
          <cell r="AA318">
            <v>12194.594594594595</v>
          </cell>
          <cell r="AB318">
            <v>0.81666666666666676</v>
          </cell>
          <cell r="AC318">
            <v>2.9666666666666668</v>
          </cell>
          <cell r="AD318">
            <v>73.666666666666671</v>
          </cell>
          <cell r="AE318">
            <v>76.666666666666671</v>
          </cell>
          <cell r="AF318">
            <v>13001.801801801803</v>
          </cell>
          <cell r="AG318">
            <v>2.3877745940783188</v>
          </cell>
          <cell r="AH318">
            <v>0.5</v>
          </cell>
          <cell r="AI318">
            <v>564.22456481481493</v>
          </cell>
          <cell r="AJ318">
            <v>0.60394597417777784</v>
          </cell>
          <cell r="AK318">
            <v>7.8523858552555765</v>
          </cell>
          <cell r="AL318">
            <v>164.42895980905178</v>
          </cell>
          <cell r="AM318">
            <v>7.6648885807747842</v>
          </cell>
          <cell r="AN318">
            <v>160.50276688142398</v>
          </cell>
          <cell r="AQ318">
            <v>251.28000000000003</v>
          </cell>
          <cell r="AR318">
            <v>12</v>
          </cell>
          <cell r="AU318" t="str">
            <v>C</v>
          </cell>
        </row>
        <row r="319">
          <cell r="D319">
            <v>806812</v>
          </cell>
          <cell r="E319" t="str">
            <v>อ้อยน้ำราด</v>
          </cell>
          <cell r="F319" t="str">
            <v>อ้อยปลูก</v>
          </cell>
          <cell r="G319">
            <v>12.51</v>
          </cell>
          <cell r="H319">
            <v>242950</v>
          </cell>
          <cell r="I319" t="str">
            <v>KK-3</v>
          </cell>
          <cell r="J319" t="str">
            <v xml:space="preserve">ทราย </v>
          </cell>
          <cell r="K319">
            <v>1.85</v>
          </cell>
          <cell r="L319">
            <v>5.666666666666667</v>
          </cell>
          <cell r="M319">
            <v>0.9</v>
          </cell>
          <cell r="N319">
            <v>2.8</v>
          </cell>
          <cell r="O319">
            <v>76</v>
          </cell>
          <cell r="P319">
            <v>70</v>
          </cell>
          <cell r="Q319">
            <v>12627.027027027027</v>
          </cell>
          <cell r="R319">
            <v>0.8</v>
          </cell>
          <cell r="S319">
            <v>2.9</v>
          </cell>
          <cell r="T319">
            <v>90</v>
          </cell>
          <cell r="U319">
            <v>58</v>
          </cell>
          <cell r="V319">
            <v>12800</v>
          </cell>
          <cell r="W319">
            <v>0.8</v>
          </cell>
          <cell r="X319">
            <v>2.6</v>
          </cell>
          <cell r="Y319">
            <v>72</v>
          </cell>
          <cell r="Z319">
            <v>68</v>
          </cell>
          <cell r="AA319">
            <v>12108.108108108108</v>
          </cell>
          <cell r="AB319">
            <v>0.83333333333333337</v>
          </cell>
          <cell r="AC319">
            <v>2.7666666666666662</v>
          </cell>
          <cell r="AD319">
            <v>79.333333333333329</v>
          </cell>
          <cell r="AE319">
            <v>65.333333333333329</v>
          </cell>
          <cell r="AF319">
            <v>12511.71171171171</v>
          </cell>
          <cell r="AG319">
            <v>0</v>
          </cell>
          <cell r="AI319">
            <v>500.72824074074066</v>
          </cell>
          <cell r="AJ319">
            <v>0.5359795088888889</v>
          </cell>
          <cell r="AK319">
            <v>6.7060210986026023</v>
          </cell>
          <cell r="AL319">
            <v>83.892323943518548</v>
          </cell>
          <cell r="AM319">
            <v>6.7060210986026023</v>
          </cell>
          <cell r="AN319">
            <v>83.892323943518548</v>
          </cell>
          <cell r="AQ319">
            <v>150.12</v>
          </cell>
          <cell r="AR319">
            <v>12</v>
          </cell>
          <cell r="AU319" t="str">
            <v>C</v>
          </cell>
        </row>
        <row r="320">
          <cell r="D320">
            <v>806813</v>
          </cell>
          <cell r="E320" t="str">
            <v>อ้อยตุลาคม</v>
          </cell>
          <cell r="F320" t="str">
            <v>อ้อยปลูก</v>
          </cell>
          <cell r="G320">
            <v>15.93</v>
          </cell>
          <cell r="H320">
            <v>242858</v>
          </cell>
          <cell r="I320" t="str">
            <v>PK-3</v>
          </cell>
          <cell r="J320" t="str">
            <v xml:space="preserve">ทราย </v>
          </cell>
          <cell r="K320">
            <v>1.85</v>
          </cell>
          <cell r="L320">
            <v>8.7333333333333325</v>
          </cell>
          <cell r="M320">
            <v>1</v>
          </cell>
          <cell r="N320">
            <v>3.3</v>
          </cell>
          <cell r="O320">
            <v>45</v>
          </cell>
          <cell r="P320">
            <v>43</v>
          </cell>
          <cell r="Q320">
            <v>7610.8108108108108</v>
          </cell>
          <cell r="R320">
            <v>1.2</v>
          </cell>
          <cell r="S320">
            <v>3.8</v>
          </cell>
          <cell r="T320">
            <v>42</v>
          </cell>
          <cell r="U320">
            <v>43</v>
          </cell>
          <cell r="V320">
            <v>7351.3513513513517</v>
          </cell>
          <cell r="W320">
            <v>1.8</v>
          </cell>
          <cell r="X320">
            <v>2.9</v>
          </cell>
          <cell r="Y320">
            <v>53</v>
          </cell>
          <cell r="Z320">
            <v>64</v>
          </cell>
          <cell r="AA320">
            <v>10118.918918918918</v>
          </cell>
          <cell r="AB320">
            <v>1.3333333333333333</v>
          </cell>
          <cell r="AC320">
            <v>3.3333333333333335</v>
          </cell>
          <cell r="AD320">
            <v>46.666666666666664</v>
          </cell>
          <cell r="AE320">
            <v>50</v>
          </cell>
          <cell r="AF320">
            <v>8360.3603603603606</v>
          </cell>
          <cell r="AG320">
            <v>0</v>
          </cell>
          <cell r="AI320">
            <v>1162.9629629629628</v>
          </cell>
          <cell r="AJ320">
            <v>1.2448355555555555</v>
          </cell>
          <cell r="AK320">
            <v>10.407273833833834</v>
          </cell>
          <cell r="AL320">
            <v>165.78787217297298</v>
          </cell>
          <cell r="AM320">
            <v>10.407273833833834</v>
          </cell>
          <cell r="AN320">
            <v>165.78787217297298</v>
          </cell>
          <cell r="AQ320">
            <v>207.09</v>
          </cell>
          <cell r="AR320">
            <v>13</v>
          </cell>
          <cell r="AU320" t="str">
            <v>B</v>
          </cell>
        </row>
        <row r="321">
          <cell r="D321">
            <v>806814</v>
          </cell>
          <cell r="E321" t="str">
            <v>อ้อยตุลาคม</v>
          </cell>
          <cell r="F321" t="str">
            <v>อ้อยปลูก</v>
          </cell>
          <cell r="G321">
            <v>19.23</v>
          </cell>
          <cell r="H321">
            <v>242858</v>
          </cell>
          <cell r="I321" t="str">
            <v>PK-3</v>
          </cell>
          <cell r="J321" t="str">
            <v xml:space="preserve">ทราย </v>
          </cell>
          <cell r="K321">
            <v>1.85</v>
          </cell>
          <cell r="L321">
            <v>8.7333333333333325</v>
          </cell>
          <cell r="M321">
            <v>1.1000000000000001</v>
          </cell>
          <cell r="N321">
            <v>3</v>
          </cell>
          <cell r="O321">
            <v>52</v>
          </cell>
          <cell r="P321">
            <v>60</v>
          </cell>
          <cell r="Q321">
            <v>9686.4864864864867</v>
          </cell>
          <cell r="R321">
            <v>1</v>
          </cell>
          <cell r="S321">
            <v>3.2</v>
          </cell>
          <cell r="T321">
            <v>48</v>
          </cell>
          <cell r="U321">
            <v>56</v>
          </cell>
          <cell r="V321">
            <v>8994.594594594595</v>
          </cell>
          <cell r="W321">
            <v>1.05</v>
          </cell>
          <cell r="X321">
            <v>3</v>
          </cell>
          <cell r="Y321">
            <v>51</v>
          </cell>
          <cell r="Z321">
            <v>57</v>
          </cell>
          <cell r="AA321">
            <v>9340.54054054054</v>
          </cell>
          <cell r="AB321">
            <v>1.05</v>
          </cell>
          <cell r="AC321">
            <v>3.0666666666666664</v>
          </cell>
          <cell r="AD321">
            <v>50.333333333333336</v>
          </cell>
          <cell r="AE321">
            <v>57.666666666666664</v>
          </cell>
          <cell r="AF321">
            <v>9340.54054054054</v>
          </cell>
          <cell r="AG321">
            <v>0</v>
          </cell>
          <cell r="AI321">
            <v>775.16133333333323</v>
          </cell>
          <cell r="AJ321">
            <v>0.82973269119999982</v>
          </cell>
          <cell r="AK321">
            <v>7.7501518399654037</v>
          </cell>
          <cell r="AL321">
            <v>149.03541988253471</v>
          </cell>
          <cell r="AM321">
            <v>7.7501518399654037</v>
          </cell>
          <cell r="AN321">
            <v>149.03541988253471</v>
          </cell>
          <cell r="AQ321">
            <v>249.99</v>
          </cell>
          <cell r="AR321">
            <v>13</v>
          </cell>
          <cell r="AU321" t="str">
            <v>B</v>
          </cell>
        </row>
        <row r="322">
          <cell r="D322">
            <v>806815</v>
          </cell>
          <cell r="E322" t="str">
            <v>อ้อยน้ำราด</v>
          </cell>
          <cell r="F322" t="str">
            <v>อ้อยปลูก</v>
          </cell>
          <cell r="G322">
            <v>23.12</v>
          </cell>
          <cell r="H322">
            <v>242947</v>
          </cell>
          <cell r="I322" t="str">
            <v>KK-3</v>
          </cell>
          <cell r="J322" t="str">
            <v xml:space="preserve">ทราย </v>
          </cell>
          <cell r="K322">
            <v>1.85</v>
          </cell>
          <cell r="L322">
            <v>5.7666666666666666</v>
          </cell>
          <cell r="M322">
            <v>0.9</v>
          </cell>
          <cell r="N322">
            <v>2.4</v>
          </cell>
          <cell r="O322">
            <v>74</v>
          </cell>
          <cell r="P322">
            <v>78</v>
          </cell>
          <cell r="Q322">
            <v>13145.945945945947</v>
          </cell>
          <cell r="R322">
            <v>0.9</v>
          </cell>
          <cell r="S322">
            <v>2.2999999999999998</v>
          </cell>
          <cell r="T322">
            <v>76</v>
          </cell>
          <cell r="U322">
            <v>80</v>
          </cell>
          <cell r="V322">
            <v>13491.891891891892</v>
          </cell>
          <cell r="W322">
            <v>0.85</v>
          </cell>
          <cell r="X322">
            <v>2.2999999999999998</v>
          </cell>
          <cell r="Y322">
            <v>58</v>
          </cell>
          <cell r="Z322">
            <v>64</v>
          </cell>
          <cell r="AA322">
            <v>10551.351351351352</v>
          </cell>
          <cell r="AB322">
            <v>0.8833333333333333</v>
          </cell>
          <cell r="AC322">
            <v>2.333333333333333</v>
          </cell>
          <cell r="AD322">
            <v>69.333333333333329</v>
          </cell>
          <cell r="AE322">
            <v>74</v>
          </cell>
          <cell r="AF322">
            <v>12396.396396396398</v>
          </cell>
          <cell r="AG322">
            <v>0</v>
          </cell>
          <cell r="AI322">
            <v>377.52685185185175</v>
          </cell>
          <cell r="AJ322">
            <v>0.40410474222222209</v>
          </cell>
          <cell r="AK322">
            <v>5.0094425702502496</v>
          </cell>
          <cell r="AL322">
            <v>115.81831222418577</v>
          </cell>
          <cell r="AM322">
            <v>5.0094425702502496</v>
          </cell>
          <cell r="AN322">
            <v>115.81831222418577</v>
          </cell>
          <cell r="AQ322">
            <v>277.44</v>
          </cell>
          <cell r="AR322">
            <v>12</v>
          </cell>
          <cell r="AU322" t="str">
            <v>C</v>
          </cell>
        </row>
        <row r="323">
          <cell r="D323">
            <v>806816</v>
          </cell>
          <cell r="E323" t="str">
            <v>อ้อยตอ 1</v>
          </cell>
          <cell r="F323" t="str">
            <v>อ้อยตอ</v>
          </cell>
          <cell r="G323">
            <v>25.97</v>
          </cell>
          <cell r="H323">
            <v>242883</v>
          </cell>
          <cell r="I323" t="str">
            <v>PK-3</v>
          </cell>
          <cell r="J323" t="str">
            <v xml:space="preserve">ทราย </v>
          </cell>
          <cell r="K323">
            <v>1.85</v>
          </cell>
          <cell r="L323">
            <v>7.9</v>
          </cell>
          <cell r="M323">
            <v>1.3</v>
          </cell>
          <cell r="N323">
            <v>3</v>
          </cell>
          <cell r="O323">
            <v>67</v>
          </cell>
          <cell r="P323">
            <v>62</v>
          </cell>
          <cell r="Q323">
            <v>11156.756756756757</v>
          </cell>
          <cell r="R323">
            <v>1.3</v>
          </cell>
          <cell r="S323">
            <v>3.2</v>
          </cell>
          <cell r="T323">
            <v>45</v>
          </cell>
          <cell r="U323">
            <v>50</v>
          </cell>
          <cell r="V323">
            <v>8216.2162162162167</v>
          </cell>
          <cell r="W323">
            <v>1.3</v>
          </cell>
          <cell r="X323">
            <v>3</v>
          </cell>
          <cell r="Y323">
            <v>42</v>
          </cell>
          <cell r="Z323">
            <v>50</v>
          </cell>
          <cell r="AA323">
            <v>7956.7567567567567</v>
          </cell>
          <cell r="AB323">
            <v>1.3</v>
          </cell>
          <cell r="AC323">
            <v>3.0666666666666664</v>
          </cell>
          <cell r="AD323">
            <v>51.333333333333336</v>
          </cell>
          <cell r="AE323">
            <v>54</v>
          </cell>
          <cell r="AF323">
            <v>9109.9099099099094</v>
          </cell>
          <cell r="AG323">
            <v>3.8505968425105896</v>
          </cell>
          <cell r="AH323">
            <v>1</v>
          </cell>
          <cell r="AI323">
            <v>959.72355555555544</v>
          </cell>
          <cell r="AJ323">
            <v>1.0272880938666664</v>
          </cell>
          <cell r="AK323">
            <v>9.358501986648406</v>
          </cell>
          <cell r="AL323">
            <v>243.04029659325909</v>
          </cell>
          <cell r="AM323">
            <v>8.998143804644231</v>
          </cell>
          <cell r="AN323">
            <v>233.68179460661068</v>
          </cell>
          <cell r="AQ323">
            <v>207.76</v>
          </cell>
          <cell r="AR323">
            <v>8</v>
          </cell>
          <cell r="AU323" t="str">
            <v>C</v>
          </cell>
        </row>
        <row r="324">
          <cell r="D324">
            <v>806817</v>
          </cell>
          <cell r="E324" t="str">
            <v>อ้อยน้ำราด</v>
          </cell>
          <cell r="F324" t="str">
            <v>อ้อยปลูก</v>
          </cell>
          <cell r="G324">
            <v>31.45</v>
          </cell>
          <cell r="H324">
            <v>242901</v>
          </cell>
          <cell r="I324" t="str">
            <v>PK-3</v>
          </cell>
          <cell r="J324" t="str">
            <v xml:space="preserve">ทราย </v>
          </cell>
          <cell r="K324">
            <v>1.85</v>
          </cell>
          <cell r="L324">
            <v>7.3</v>
          </cell>
          <cell r="M324">
            <v>1.25</v>
          </cell>
          <cell r="N324">
            <v>3.2</v>
          </cell>
          <cell r="O324">
            <v>53</v>
          </cell>
          <cell r="P324">
            <v>58</v>
          </cell>
          <cell r="Q324">
            <v>9600</v>
          </cell>
          <cell r="R324">
            <v>1.6</v>
          </cell>
          <cell r="S324">
            <v>3.6</v>
          </cell>
          <cell r="T324">
            <v>58</v>
          </cell>
          <cell r="U324">
            <v>45</v>
          </cell>
          <cell r="V324">
            <v>8908.1081081081084</v>
          </cell>
          <cell r="W324">
            <v>1.4</v>
          </cell>
          <cell r="X324">
            <v>3.8</v>
          </cell>
          <cell r="Y324">
            <v>60</v>
          </cell>
          <cell r="Z324">
            <v>45</v>
          </cell>
          <cell r="AA324">
            <v>9081.0810810810817</v>
          </cell>
          <cell r="AB324">
            <v>1.4166666666666667</v>
          </cell>
          <cell r="AC324">
            <v>3.5333333333333337</v>
          </cell>
          <cell r="AD324">
            <v>57</v>
          </cell>
          <cell r="AE324">
            <v>49.333333333333336</v>
          </cell>
          <cell r="AF324">
            <v>9196.3963963963961</v>
          </cell>
          <cell r="AG324">
            <v>0</v>
          </cell>
          <cell r="AI324">
            <v>1388.3742592592598</v>
          </cell>
          <cell r="AJ324">
            <v>1.4861158071111118</v>
          </cell>
          <cell r="AK324">
            <v>13.666910053144351</v>
          </cell>
          <cell r="AL324">
            <v>429.82432117138984</v>
          </cell>
          <cell r="AM324">
            <v>13.666910053144351</v>
          </cell>
          <cell r="AN324">
            <v>429.82432117138984</v>
          </cell>
          <cell r="AQ324">
            <v>471.75</v>
          </cell>
          <cell r="AR324">
            <v>15</v>
          </cell>
          <cell r="AU324" t="str">
            <v>B</v>
          </cell>
        </row>
        <row r="325">
          <cell r="D325">
            <v>806818</v>
          </cell>
          <cell r="E325" t="str">
            <v>อ้อยตุลาคม</v>
          </cell>
          <cell r="F325" t="str">
            <v>อ้อยปลูก</v>
          </cell>
          <cell r="G325">
            <v>13.43</v>
          </cell>
          <cell r="H325">
            <v>242868</v>
          </cell>
          <cell r="I325" t="str">
            <v>PK-3</v>
          </cell>
          <cell r="J325" t="str">
            <v xml:space="preserve">ทราย </v>
          </cell>
          <cell r="K325">
            <v>1.85</v>
          </cell>
          <cell r="L325">
            <v>8.4</v>
          </cell>
          <cell r="M325">
            <v>1.7</v>
          </cell>
          <cell r="N325">
            <v>3.4</v>
          </cell>
          <cell r="O325">
            <v>81</v>
          </cell>
          <cell r="P325">
            <v>65</v>
          </cell>
          <cell r="Q325">
            <v>12627.027027027027</v>
          </cell>
          <cell r="R325">
            <v>1.8</v>
          </cell>
          <cell r="S325">
            <v>3.8</v>
          </cell>
          <cell r="T325">
            <v>58</v>
          </cell>
          <cell r="U325">
            <v>45</v>
          </cell>
          <cell r="V325">
            <v>8908.1081081081084</v>
          </cell>
          <cell r="W325">
            <v>1.7</v>
          </cell>
          <cell r="X325">
            <v>3.8</v>
          </cell>
          <cell r="Y325">
            <v>60</v>
          </cell>
          <cell r="Z325">
            <v>67</v>
          </cell>
          <cell r="AA325">
            <v>10983.783783783783</v>
          </cell>
          <cell r="AB325">
            <v>1.7333333333333334</v>
          </cell>
          <cell r="AC325">
            <v>3.6666666666666665</v>
          </cell>
          <cell r="AD325">
            <v>66.333333333333329</v>
          </cell>
          <cell r="AE325">
            <v>59</v>
          </cell>
          <cell r="AF325">
            <v>10839.639639639639</v>
          </cell>
          <cell r="AG325">
            <v>0</v>
          </cell>
          <cell r="AI325">
            <v>1829.3407407407408</v>
          </cell>
          <cell r="AJ325">
            <v>1.958126328888889</v>
          </cell>
          <cell r="AK325">
            <v>21.225383774046048</v>
          </cell>
          <cell r="AL325">
            <v>285.05690408543842</v>
          </cell>
          <cell r="AM325">
            <v>21.225383774046048</v>
          </cell>
          <cell r="AN325">
            <v>285.05690408543842</v>
          </cell>
          <cell r="AQ325">
            <v>161.16</v>
          </cell>
          <cell r="AR325">
            <v>12</v>
          </cell>
          <cell r="AU325" t="str">
            <v>C</v>
          </cell>
        </row>
        <row r="326">
          <cell r="D326">
            <v>806819</v>
          </cell>
          <cell r="E326" t="str">
            <v>อ้อยตอ 1</v>
          </cell>
          <cell r="F326" t="str">
            <v>อ้อยตอ</v>
          </cell>
          <cell r="G326">
            <v>9.36</v>
          </cell>
          <cell r="H326">
            <v>242913</v>
          </cell>
          <cell r="I326" t="str">
            <v>KK-3</v>
          </cell>
          <cell r="J326" t="str">
            <v xml:space="preserve">ทราย </v>
          </cell>
          <cell r="K326">
            <v>1.85</v>
          </cell>
          <cell r="L326">
            <v>6.9</v>
          </cell>
          <cell r="M326">
            <v>1.25</v>
          </cell>
          <cell r="N326">
            <v>3</v>
          </cell>
          <cell r="O326">
            <v>64</v>
          </cell>
          <cell r="P326">
            <v>68</v>
          </cell>
          <cell r="Q326">
            <v>11416.216216216217</v>
          </cell>
          <cell r="R326">
            <v>1.2</v>
          </cell>
          <cell r="S326">
            <v>2.5</v>
          </cell>
          <cell r="T326">
            <v>65</v>
          </cell>
          <cell r="U326">
            <v>61</v>
          </cell>
          <cell r="V326">
            <v>10897.297297297297</v>
          </cell>
          <cell r="W326">
            <v>1</v>
          </cell>
          <cell r="X326">
            <v>2.6</v>
          </cell>
          <cell r="Y326">
            <v>68</v>
          </cell>
          <cell r="Z326">
            <v>51</v>
          </cell>
          <cell r="AA326">
            <v>10291.891891891892</v>
          </cell>
          <cell r="AB326">
            <v>1.1500000000000001</v>
          </cell>
          <cell r="AC326">
            <v>2.6999999999999997</v>
          </cell>
          <cell r="AD326">
            <v>65.666666666666671</v>
          </cell>
          <cell r="AE326">
            <v>60</v>
          </cell>
          <cell r="AF326">
            <v>10868.468468468469</v>
          </cell>
          <cell r="AG326">
            <v>0</v>
          </cell>
          <cell r="AI326">
            <v>658.10474999999997</v>
          </cell>
          <cell r="AJ326">
            <v>0.70443532440000001</v>
          </cell>
          <cell r="AK326">
            <v>7.6561331113167572</v>
          </cell>
          <cell r="AL326">
            <v>71.661405921924839</v>
          </cell>
          <cell r="AM326">
            <v>7.6561331113167572</v>
          </cell>
          <cell r="AN326">
            <v>71.661405921924839</v>
          </cell>
          <cell r="AQ326">
            <v>74.88</v>
          </cell>
          <cell r="AR326">
            <v>8</v>
          </cell>
          <cell r="AU326" t="str">
            <v>C</v>
          </cell>
        </row>
        <row r="327">
          <cell r="D327">
            <v>806820</v>
          </cell>
          <cell r="E327" t="str">
            <v>อ้อยตอ 1</v>
          </cell>
          <cell r="F327" t="str">
            <v>อ้อยตอ</v>
          </cell>
          <cell r="G327">
            <v>31.77</v>
          </cell>
          <cell r="H327">
            <v>242912</v>
          </cell>
          <cell r="I327" t="str">
            <v>KK-3</v>
          </cell>
          <cell r="J327" t="str">
            <v xml:space="preserve">ทราย </v>
          </cell>
          <cell r="K327">
            <v>1.65</v>
          </cell>
          <cell r="L327">
            <v>6.9333333333333336</v>
          </cell>
          <cell r="M327">
            <v>0.85</v>
          </cell>
          <cell r="N327">
            <v>2.2999999999999998</v>
          </cell>
          <cell r="O327">
            <v>36</v>
          </cell>
          <cell r="P327">
            <v>45</v>
          </cell>
          <cell r="Q327">
            <v>7854.545454545455</v>
          </cell>
          <cell r="R327">
            <v>1</v>
          </cell>
          <cell r="S327">
            <v>2.7</v>
          </cell>
          <cell r="T327">
            <v>36</v>
          </cell>
          <cell r="U327">
            <v>42</v>
          </cell>
          <cell r="V327">
            <v>7563.636363636364</v>
          </cell>
          <cell r="W327">
            <v>1</v>
          </cell>
          <cell r="X327">
            <v>2.5</v>
          </cell>
          <cell r="Y327">
            <v>43</v>
          </cell>
          <cell r="Z327">
            <v>48</v>
          </cell>
          <cell r="AA327">
            <v>8824.242424242424</v>
          </cell>
          <cell r="AB327">
            <v>0.95000000000000007</v>
          </cell>
          <cell r="AC327">
            <v>2.5</v>
          </cell>
          <cell r="AD327">
            <v>38.333333333333336</v>
          </cell>
          <cell r="AE327">
            <v>45</v>
          </cell>
          <cell r="AF327">
            <v>8080.8080808080813</v>
          </cell>
          <cell r="AG327">
            <v>0</v>
          </cell>
          <cell r="AI327">
            <v>466.09375</v>
          </cell>
          <cell r="AJ327">
            <v>0.49890675000000001</v>
          </cell>
          <cell r="AK327">
            <v>4.0315696969696972</v>
          </cell>
          <cell r="AL327">
            <v>128.08296927272727</v>
          </cell>
          <cell r="AM327">
            <v>4.0315696969696972</v>
          </cell>
          <cell r="AN327">
            <v>128.08296927272727</v>
          </cell>
          <cell r="AQ327">
            <v>222.39</v>
          </cell>
          <cell r="AR327">
            <v>7</v>
          </cell>
          <cell r="AU327" t="str">
            <v>D</v>
          </cell>
        </row>
        <row r="328">
          <cell r="D328">
            <v>806821</v>
          </cell>
          <cell r="E328" t="str">
            <v>อ้อยตอ 1</v>
          </cell>
          <cell r="F328" t="str">
            <v>อ้อยตอ</v>
          </cell>
          <cell r="G328">
            <v>25.86</v>
          </cell>
          <cell r="H328">
            <v>242915</v>
          </cell>
          <cell r="I328" t="str">
            <v>KK-3/PK-2</v>
          </cell>
          <cell r="J328" t="str">
            <v xml:space="preserve">ทราย </v>
          </cell>
          <cell r="K328">
            <v>1.85</v>
          </cell>
          <cell r="L328">
            <v>6.833333333333333</v>
          </cell>
          <cell r="M328">
            <v>1.6</v>
          </cell>
          <cell r="N328">
            <v>2.9</v>
          </cell>
          <cell r="O328">
            <v>69</v>
          </cell>
          <cell r="P328">
            <v>76</v>
          </cell>
          <cell r="Q328">
            <v>12540.54054054054</v>
          </cell>
          <cell r="R328">
            <v>1.6</v>
          </cell>
          <cell r="S328">
            <v>3.3</v>
          </cell>
          <cell r="T328">
            <v>55</v>
          </cell>
          <cell r="U328">
            <v>44</v>
          </cell>
          <cell r="V328">
            <v>8562.1621621621616</v>
          </cell>
          <cell r="W328">
            <v>1.3</v>
          </cell>
          <cell r="X328">
            <v>2.7</v>
          </cell>
          <cell r="Y328">
            <v>46</v>
          </cell>
          <cell r="Z328">
            <v>60</v>
          </cell>
          <cell r="AA328">
            <v>9167.5675675675684</v>
          </cell>
          <cell r="AB328">
            <v>1.5</v>
          </cell>
          <cell r="AC328">
            <v>2.9666666666666663</v>
          </cell>
          <cell r="AD328">
            <v>56.666666666666664</v>
          </cell>
          <cell r="AE328">
            <v>60</v>
          </cell>
          <cell r="AF328">
            <v>10090.090090090089</v>
          </cell>
          <cell r="AG328">
            <v>1.9334880123743232</v>
          </cell>
          <cell r="AH328">
            <v>0.5</v>
          </cell>
          <cell r="AI328">
            <v>1036.3308333333332</v>
          </cell>
          <cell r="AJ328">
            <v>1.1092885239999999</v>
          </cell>
          <cell r="AK328">
            <v>11.19282114306306</v>
          </cell>
          <cell r="AL328">
            <v>289.44635475961076</v>
          </cell>
          <cell r="AM328">
            <v>10.976409288015438</v>
          </cell>
          <cell r="AN328">
            <v>283.84994418807923</v>
          </cell>
          <cell r="AQ328">
            <v>181.01999999999998</v>
          </cell>
          <cell r="AR328">
            <v>7</v>
          </cell>
          <cell r="AU328" t="str">
            <v>D</v>
          </cell>
        </row>
        <row r="329">
          <cell r="D329">
            <v>806822</v>
          </cell>
          <cell r="E329" t="str">
            <v>อ้อยน้ำราด</v>
          </cell>
          <cell r="F329" t="str">
            <v>อ้อยปลูก</v>
          </cell>
          <cell r="G329">
            <v>17.13</v>
          </cell>
          <cell r="H329">
            <v>242945</v>
          </cell>
          <cell r="I329" t="str">
            <v>KK-3,PK-3</v>
          </cell>
          <cell r="J329" t="str">
            <v xml:space="preserve">ทราย </v>
          </cell>
          <cell r="K329">
            <v>1.85</v>
          </cell>
          <cell r="L329">
            <v>5.833333333333333</v>
          </cell>
          <cell r="M329">
            <v>1.1000000000000001</v>
          </cell>
          <cell r="N329">
            <v>2.8</v>
          </cell>
          <cell r="O329">
            <v>82</v>
          </cell>
          <cell r="P329">
            <v>87</v>
          </cell>
          <cell r="Q329">
            <v>14616.216216216217</v>
          </cell>
          <cell r="R329">
            <v>1.5</v>
          </cell>
          <cell r="S329">
            <v>3</v>
          </cell>
          <cell r="T329">
            <v>71</v>
          </cell>
          <cell r="U329">
            <v>56</v>
          </cell>
          <cell r="V329">
            <v>10983.783783783783</v>
          </cell>
          <cell r="W329">
            <v>1.6</v>
          </cell>
          <cell r="X329">
            <v>3.5</v>
          </cell>
          <cell r="Y329">
            <v>60</v>
          </cell>
          <cell r="Z329">
            <v>54</v>
          </cell>
          <cell r="AA329">
            <v>9859.45945945946</v>
          </cell>
          <cell r="AB329">
            <v>1.4000000000000001</v>
          </cell>
          <cell r="AC329">
            <v>3.1</v>
          </cell>
          <cell r="AD329">
            <v>71</v>
          </cell>
          <cell r="AE329">
            <v>65.666666666666671</v>
          </cell>
          <cell r="AF329">
            <v>11819.819819819821</v>
          </cell>
          <cell r="AG329">
            <v>0</v>
          </cell>
          <cell r="AI329">
            <v>1056.1390000000001</v>
          </cell>
          <cell r="AJ329">
            <v>1.1304911856000002</v>
          </cell>
          <cell r="AK329">
            <v>13.362202121686488</v>
          </cell>
          <cell r="AL329">
            <v>228.89452234448953</v>
          </cell>
          <cell r="AM329">
            <v>13.362202121686488</v>
          </cell>
          <cell r="AN329">
            <v>228.89452234448953</v>
          </cell>
          <cell r="AQ329">
            <v>188.42999999999998</v>
          </cell>
          <cell r="AR329">
            <v>11</v>
          </cell>
          <cell r="AU329" t="str">
            <v>C</v>
          </cell>
        </row>
        <row r="330">
          <cell r="D330">
            <v>806825</v>
          </cell>
          <cell r="E330" t="str">
            <v>อ้อยตอ 1</v>
          </cell>
          <cell r="F330" t="str">
            <v>อ้อยตอ</v>
          </cell>
          <cell r="G330">
            <v>30.05</v>
          </cell>
          <cell r="H330">
            <v>242911</v>
          </cell>
          <cell r="I330" t="str">
            <v>KK-3</v>
          </cell>
          <cell r="J330" t="str">
            <v>เหนียว</v>
          </cell>
          <cell r="K330">
            <v>1.85</v>
          </cell>
          <cell r="L330">
            <v>6.9666666666666668</v>
          </cell>
          <cell r="M330">
            <v>1.25</v>
          </cell>
          <cell r="N330">
            <v>2.6</v>
          </cell>
          <cell r="O330">
            <v>63</v>
          </cell>
          <cell r="P330">
            <v>75</v>
          </cell>
          <cell r="Q330">
            <v>11935.135135135135</v>
          </cell>
          <cell r="R330">
            <v>1.7</v>
          </cell>
          <cell r="S330">
            <v>2.9</v>
          </cell>
          <cell r="T330">
            <v>70</v>
          </cell>
          <cell r="U330">
            <v>85</v>
          </cell>
          <cell r="V330">
            <v>13405.405405405405</v>
          </cell>
          <cell r="W330">
            <v>1.3</v>
          </cell>
          <cell r="X330">
            <v>3.3</v>
          </cell>
          <cell r="Y330">
            <v>58</v>
          </cell>
          <cell r="Z330">
            <v>65</v>
          </cell>
          <cell r="AA330">
            <v>10637.837837837838</v>
          </cell>
          <cell r="AB330">
            <v>1.4166666666666667</v>
          </cell>
          <cell r="AC330">
            <v>2.9333333333333336</v>
          </cell>
          <cell r="AD330">
            <v>63.666666666666664</v>
          </cell>
          <cell r="AE330">
            <v>75</v>
          </cell>
          <cell r="AF330">
            <v>11992.792792792794</v>
          </cell>
          <cell r="AG330">
            <v>0</v>
          </cell>
          <cell r="AI330">
            <v>956.88592592592636</v>
          </cell>
          <cell r="AJ330">
            <v>1.0242506951111117</v>
          </cell>
          <cell r="AK330">
            <v>12.28362635434155</v>
          </cell>
          <cell r="AL330">
            <v>369.12297194796361</v>
          </cell>
          <cell r="AM330">
            <v>12.28362635434155</v>
          </cell>
          <cell r="AN330">
            <v>369.12297194796361</v>
          </cell>
          <cell r="AQ330">
            <v>300.5</v>
          </cell>
          <cell r="AR330">
            <v>10</v>
          </cell>
          <cell r="AU330" t="str">
            <v>B</v>
          </cell>
        </row>
        <row r="331">
          <cell r="D331">
            <v>806828</v>
          </cell>
          <cell r="E331" t="str">
            <v>อ้อยตอ 1</v>
          </cell>
          <cell r="F331" t="str">
            <v>อ้อยตอ</v>
          </cell>
          <cell r="G331">
            <v>24.72</v>
          </cell>
          <cell r="H331">
            <v>242927</v>
          </cell>
          <cell r="I331" t="str">
            <v>KK-3</v>
          </cell>
          <cell r="J331" t="str">
            <v xml:space="preserve">ทราย </v>
          </cell>
          <cell r="K331">
            <v>1.65</v>
          </cell>
          <cell r="L331">
            <v>6.4333333333333336</v>
          </cell>
          <cell r="M331">
            <v>1.1000000000000001</v>
          </cell>
          <cell r="N331">
            <v>2.6</v>
          </cell>
          <cell r="O331">
            <v>72</v>
          </cell>
          <cell r="P331">
            <v>56</v>
          </cell>
          <cell r="Q331">
            <v>12412.121212121212</v>
          </cell>
          <cell r="R331">
            <v>1.2</v>
          </cell>
          <cell r="S331">
            <v>2.8</v>
          </cell>
          <cell r="T331">
            <v>35</v>
          </cell>
          <cell r="U331">
            <v>46</v>
          </cell>
          <cell r="V331">
            <v>7854.545454545455</v>
          </cell>
          <cell r="W331">
            <v>1.2</v>
          </cell>
          <cell r="X331">
            <v>3.2</v>
          </cell>
          <cell r="Y331">
            <v>65</v>
          </cell>
          <cell r="Z331">
            <v>77</v>
          </cell>
          <cell r="AA331">
            <v>13769.69696969697</v>
          </cell>
          <cell r="AB331">
            <v>1.1666666666666667</v>
          </cell>
          <cell r="AC331">
            <v>2.8666666666666671</v>
          </cell>
          <cell r="AD331">
            <v>57.333333333333336</v>
          </cell>
          <cell r="AE331">
            <v>59.666666666666664</v>
          </cell>
          <cell r="AF331">
            <v>11345.454545454546</v>
          </cell>
          <cell r="AG331">
            <v>0</v>
          </cell>
          <cell r="AI331">
            <v>752.61148148148175</v>
          </cell>
          <cell r="AJ331">
            <v>0.8298294194814817</v>
          </cell>
          <cell r="AK331">
            <v>9.4147919592080829</v>
          </cell>
          <cell r="AL331">
            <v>232.73365723162379</v>
          </cell>
          <cell r="AM331">
            <v>9.4147919592080829</v>
          </cell>
          <cell r="AN331">
            <v>232.73365723162379</v>
          </cell>
          <cell r="AQ331">
            <v>247.2</v>
          </cell>
          <cell r="AR331">
            <v>10</v>
          </cell>
          <cell r="AU331" t="str">
            <v>B</v>
          </cell>
        </row>
        <row r="332">
          <cell r="D332">
            <v>806829</v>
          </cell>
          <cell r="E332" t="str">
            <v>อ้อยตอ 1</v>
          </cell>
          <cell r="F332" t="str">
            <v>อ้อยตอ</v>
          </cell>
          <cell r="G332">
            <v>20.440000000000001</v>
          </cell>
          <cell r="H332">
            <v>242927</v>
          </cell>
          <cell r="I332" t="str">
            <v>KK-3</v>
          </cell>
          <cell r="J332" t="str">
            <v xml:space="preserve">ทราย </v>
          </cell>
          <cell r="K332">
            <v>1.65</v>
          </cell>
          <cell r="L332">
            <v>6.4333333333333336</v>
          </cell>
          <cell r="M332">
            <v>1</v>
          </cell>
          <cell r="N332">
            <v>2.9</v>
          </cell>
          <cell r="O332">
            <v>27</v>
          </cell>
          <cell r="P332">
            <v>32</v>
          </cell>
          <cell r="Q332">
            <v>5721.212121212121</v>
          </cell>
          <cell r="R332">
            <v>0.9</v>
          </cell>
          <cell r="S332">
            <v>2.7</v>
          </cell>
          <cell r="T332">
            <v>60</v>
          </cell>
          <cell r="U332">
            <v>48</v>
          </cell>
          <cell r="V332">
            <v>10472.727272727272</v>
          </cell>
          <cell r="W332">
            <v>0.9</v>
          </cell>
          <cell r="X332">
            <v>2.5</v>
          </cell>
          <cell r="Y332">
            <v>56</v>
          </cell>
          <cell r="Z332">
            <v>37</v>
          </cell>
          <cell r="AA332">
            <v>9018.181818181818</v>
          </cell>
          <cell r="AB332">
            <v>0.93333333333333324</v>
          </cell>
          <cell r="AC332">
            <v>2.6999999999999997</v>
          </cell>
          <cell r="AD332">
            <v>47.666666666666664</v>
          </cell>
          <cell r="AE332">
            <v>39</v>
          </cell>
          <cell r="AF332">
            <v>8404.0404040404028</v>
          </cell>
          <cell r="AG332">
            <v>0</v>
          </cell>
          <cell r="AI332">
            <v>534.11399999999992</v>
          </cell>
          <cell r="AJ332">
            <v>0.58891409639999992</v>
          </cell>
          <cell r="AK332">
            <v>4.9492578606545443</v>
          </cell>
          <cell r="AL332">
            <v>101.16283067177889</v>
          </cell>
          <cell r="AM332">
            <v>4.9492578606545443</v>
          </cell>
          <cell r="AN332">
            <v>101.16283067177889</v>
          </cell>
          <cell r="AQ332">
            <v>183.96</v>
          </cell>
          <cell r="AR332">
            <v>9</v>
          </cell>
          <cell r="AU332" t="str">
            <v>C</v>
          </cell>
        </row>
        <row r="333">
          <cell r="D333">
            <v>806832</v>
          </cell>
          <cell r="E333" t="str">
            <v>อ้อยตุลาคม</v>
          </cell>
          <cell r="F333" t="str">
            <v>อ้อยปลูก</v>
          </cell>
          <cell r="G333">
            <v>27.35</v>
          </cell>
          <cell r="H333">
            <v>242887</v>
          </cell>
          <cell r="I333" t="str">
            <v>PK-3</v>
          </cell>
          <cell r="J333" t="str">
            <v>เหนียว</v>
          </cell>
          <cell r="K333">
            <v>1.85</v>
          </cell>
          <cell r="L333">
            <v>7.7666666666666666</v>
          </cell>
          <cell r="M333">
            <v>1.6</v>
          </cell>
          <cell r="N333">
            <v>3.7</v>
          </cell>
          <cell r="O333">
            <v>53</v>
          </cell>
          <cell r="P333">
            <v>61</v>
          </cell>
          <cell r="Q333">
            <v>9859.45945945946</v>
          </cell>
          <cell r="R333">
            <v>1.2</v>
          </cell>
          <cell r="S333">
            <v>3.6</v>
          </cell>
          <cell r="T333">
            <v>65</v>
          </cell>
          <cell r="U333">
            <v>58</v>
          </cell>
          <cell r="V333">
            <v>10637.837837837838</v>
          </cell>
          <cell r="W333">
            <v>1.5</v>
          </cell>
          <cell r="X333">
            <v>3.5</v>
          </cell>
          <cell r="Y333">
            <v>48</v>
          </cell>
          <cell r="Z333">
            <v>51</v>
          </cell>
          <cell r="AA333">
            <v>8562.1621621621616</v>
          </cell>
          <cell r="AB333">
            <v>1.4333333333333333</v>
          </cell>
          <cell r="AC333">
            <v>3.6</v>
          </cell>
          <cell r="AD333">
            <v>55.333333333333336</v>
          </cell>
          <cell r="AE333">
            <v>56.666666666666664</v>
          </cell>
          <cell r="AF333">
            <v>9686.4864864864867</v>
          </cell>
          <cell r="AG333">
            <v>0</v>
          </cell>
          <cell r="AI333">
            <v>1458.2160000000001</v>
          </cell>
          <cell r="AJ333">
            <v>1.5608744064000002</v>
          </cell>
          <cell r="AK333">
            <v>15.119388844696219</v>
          </cell>
          <cell r="AL333">
            <v>413.51528490244164</v>
          </cell>
          <cell r="AM333">
            <v>15.119388844696219</v>
          </cell>
          <cell r="AN333">
            <v>413.51528490244164</v>
          </cell>
          <cell r="AQ333">
            <v>410.25</v>
          </cell>
          <cell r="AR333">
            <v>15</v>
          </cell>
          <cell r="AU333" t="str">
            <v>B</v>
          </cell>
        </row>
        <row r="334">
          <cell r="D334">
            <v>806833</v>
          </cell>
          <cell r="E334" t="str">
            <v>อ้อยน้ำราด</v>
          </cell>
          <cell r="F334" t="str">
            <v>อ้อยปลูก</v>
          </cell>
          <cell r="G334">
            <v>25</v>
          </cell>
          <cell r="H334">
            <v>242976</v>
          </cell>
          <cell r="I334" t="str">
            <v>KK-3</v>
          </cell>
          <cell r="J334" t="str">
            <v>เหนียว</v>
          </cell>
          <cell r="K334">
            <v>1.85</v>
          </cell>
          <cell r="L334">
            <v>4.8</v>
          </cell>
          <cell r="M334">
            <v>0.7</v>
          </cell>
          <cell r="N334">
            <v>2.4</v>
          </cell>
          <cell r="O334">
            <v>62</v>
          </cell>
          <cell r="P334">
            <v>58</v>
          </cell>
          <cell r="Q334">
            <v>10378.378378378378</v>
          </cell>
          <cell r="R334">
            <v>0.7</v>
          </cell>
          <cell r="S334">
            <v>2.4</v>
          </cell>
          <cell r="T334">
            <v>60</v>
          </cell>
          <cell r="U334">
            <v>57</v>
          </cell>
          <cell r="V334">
            <v>10118.918918918918</v>
          </cell>
          <cell r="W334">
            <v>0.85</v>
          </cell>
          <cell r="X334">
            <v>2.2999999999999998</v>
          </cell>
          <cell r="Y334">
            <v>65</v>
          </cell>
          <cell r="Z334">
            <v>70</v>
          </cell>
          <cell r="AA334">
            <v>11675.675675675675</v>
          </cell>
          <cell r="AB334">
            <v>0.75</v>
          </cell>
          <cell r="AC334">
            <v>2.3666666666666667</v>
          </cell>
          <cell r="AD334">
            <v>62.333333333333336</v>
          </cell>
          <cell r="AE334">
            <v>61.666666666666664</v>
          </cell>
          <cell r="AF334">
            <v>10724.324324324325</v>
          </cell>
          <cell r="AG334">
            <v>2</v>
          </cell>
          <cell r="AH334">
            <v>0.5</v>
          </cell>
          <cell r="AI334">
            <v>329.76541666666668</v>
          </cell>
          <cell r="AJ334">
            <v>0.36359934841666669</v>
          </cell>
          <cell r="AK334">
            <v>3.8993573365333338</v>
          </cell>
          <cell r="AL334">
            <v>97.483933413333347</v>
          </cell>
          <cell r="AM334">
            <v>3.8213701898026673</v>
          </cell>
          <cell r="AN334">
            <v>95.534254745066676</v>
          </cell>
          <cell r="AQ334">
            <v>250</v>
          </cell>
          <cell r="AR334">
            <v>10</v>
          </cell>
          <cell r="AU334" t="str">
            <v>C</v>
          </cell>
        </row>
        <row r="335">
          <cell r="D335">
            <v>806834</v>
          </cell>
          <cell r="E335" t="str">
            <v>อ้อยน้ำราด</v>
          </cell>
          <cell r="F335" t="str">
            <v>อ้อยปลูก</v>
          </cell>
          <cell r="G335">
            <v>21.13</v>
          </cell>
          <cell r="H335">
            <v>242970</v>
          </cell>
          <cell r="I335" t="str">
            <v>KK-3</v>
          </cell>
          <cell r="J335" t="str">
            <v>เหนียว</v>
          </cell>
          <cell r="K335">
            <v>1.85</v>
          </cell>
          <cell r="L335">
            <v>5</v>
          </cell>
          <cell r="M335">
            <v>0.7</v>
          </cell>
          <cell r="N335">
            <v>2.4</v>
          </cell>
          <cell r="O335">
            <v>59</v>
          </cell>
          <cell r="P335">
            <v>48</v>
          </cell>
          <cell r="Q335">
            <v>9254.0540540540533</v>
          </cell>
          <cell r="R335">
            <v>0.75</v>
          </cell>
          <cell r="S335">
            <v>2.5</v>
          </cell>
          <cell r="T335">
            <v>64</v>
          </cell>
          <cell r="U335">
            <v>60</v>
          </cell>
          <cell r="V335">
            <v>10724.324324324325</v>
          </cell>
          <cell r="W335">
            <v>0.75</v>
          </cell>
          <cell r="X335">
            <v>2.5</v>
          </cell>
          <cell r="Y335">
            <v>60</v>
          </cell>
          <cell r="Z335">
            <v>53</v>
          </cell>
          <cell r="AA335">
            <v>9772.9729729729734</v>
          </cell>
          <cell r="AB335">
            <v>0.73333333333333339</v>
          </cell>
          <cell r="AC335">
            <v>2.4666666666666668</v>
          </cell>
          <cell r="AD335">
            <v>61</v>
          </cell>
          <cell r="AE335">
            <v>53.666666666666664</v>
          </cell>
          <cell r="AF335">
            <v>9917.1171171171172</v>
          </cell>
          <cell r="AG335">
            <v>4.7326076668244204</v>
          </cell>
          <cell r="AH335">
            <v>1</v>
          </cell>
          <cell r="AI335">
            <v>350.2611851851853</v>
          </cell>
          <cell r="AJ335">
            <v>0.36956057648888896</v>
          </cell>
          <cell r="AK335">
            <v>3.6649755189096305</v>
          </cell>
          <cell r="AL335">
            <v>77.440932714560489</v>
          </cell>
          <cell r="AM335">
            <v>3.4915266065144754</v>
          </cell>
          <cell r="AN335">
            <v>73.775957195650861</v>
          </cell>
          <cell r="AQ335">
            <v>211.29999999999998</v>
          </cell>
          <cell r="AR335">
            <v>10</v>
          </cell>
          <cell r="AU335" t="str">
            <v>C</v>
          </cell>
        </row>
        <row r="336">
          <cell r="D336">
            <v>806840</v>
          </cell>
          <cell r="E336" t="str">
            <v>อ้อยตุลาคม</v>
          </cell>
          <cell r="F336" t="str">
            <v>อ้อยปลูก</v>
          </cell>
          <cell r="G336">
            <v>36.86</v>
          </cell>
          <cell r="H336">
            <v>242874</v>
          </cell>
          <cell r="I336" t="str">
            <v>PK-3</v>
          </cell>
          <cell r="J336" t="str">
            <v xml:space="preserve">ทราย </v>
          </cell>
          <cell r="K336">
            <v>1.85</v>
          </cell>
          <cell r="L336">
            <v>8.1999999999999993</v>
          </cell>
          <cell r="M336">
            <v>1.4</v>
          </cell>
          <cell r="N336">
            <v>3.4</v>
          </cell>
          <cell r="O336">
            <v>86</v>
          </cell>
          <cell r="P336">
            <v>67</v>
          </cell>
          <cell r="Q336">
            <v>13232.432432432432</v>
          </cell>
          <cell r="R336">
            <v>1.3</v>
          </cell>
          <cell r="S336">
            <v>2.9</v>
          </cell>
          <cell r="T336">
            <v>77</v>
          </cell>
          <cell r="U336">
            <v>75</v>
          </cell>
          <cell r="V336">
            <v>13145.945945945947</v>
          </cell>
          <cell r="W336">
            <v>1.5</v>
          </cell>
          <cell r="X336">
            <v>3.4</v>
          </cell>
          <cell r="Y336">
            <v>70</v>
          </cell>
          <cell r="Z336">
            <v>79</v>
          </cell>
          <cell r="AA336">
            <v>12886.486486486487</v>
          </cell>
          <cell r="AB336">
            <v>1.4000000000000001</v>
          </cell>
          <cell r="AC336">
            <v>3.2333333333333329</v>
          </cell>
          <cell r="AD336">
            <v>77.666666666666671</v>
          </cell>
          <cell r="AE336">
            <v>73.666666666666671</v>
          </cell>
          <cell r="AF336">
            <v>13088.28828828829</v>
          </cell>
          <cell r="AG336">
            <v>0</v>
          </cell>
          <cell r="AI336">
            <v>1148.9434444444441</v>
          </cell>
          <cell r="AJ336">
            <v>1.2298290629333331</v>
          </cell>
          <cell r="AK336">
            <v>16.096357320986904</v>
          </cell>
          <cell r="AL336">
            <v>593.31173085157729</v>
          </cell>
          <cell r="AM336">
            <v>16.096357320986904</v>
          </cell>
          <cell r="AN336">
            <v>593.31173085157729</v>
          </cell>
          <cell r="AQ336">
            <v>368.6</v>
          </cell>
          <cell r="AR336">
            <v>10</v>
          </cell>
          <cell r="AU336" t="str">
            <v>C</v>
          </cell>
        </row>
        <row r="337">
          <cell r="D337">
            <v>806850</v>
          </cell>
          <cell r="E337" t="str">
            <v>อ้อยน้ำราด</v>
          </cell>
          <cell r="F337" t="str">
            <v>อ้อยปลูก</v>
          </cell>
          <cell r="G337">
            <v>21.53</v>
          </cell>
          <cell r="H337">
            <v>242913</v>
          </cell>
          <cell r="I337" t="str">
            <v>PK-3</v>
          </cell>
          <cell r="J337" t="str">
            <v xml:space="preserve">ทราย </v>
          </cell>
          <cell r="K337">
            <v>1.85</v>
          </cell>
          <cell r="L337">
            <v>6.9</v>
          </cell>
          <cell r="M337">
            <v>1.45</v>
          </cell>
          <cell r="N337">
            <v>3.3</v>
          </cell>
          <cell r="O337">
            <v>75</v>
          </cell>
          <cell r="P337">
            <v>58</v>
          </cell>
          <cell r="Q337">
            <v>11502.702702702703</v>
          </cell>
          <cell r="R337">
            <v>1.25</v>
          </cell>
          <cell r="S337">
            <v>3</v>
          </cell>
          <cell r="T337">
            <v>63</v>
          </cell>
          <cell r="U337">
            <v>75</v>
          </cell>
          <cell r="V337">
            <v>11935.135135135135</v>
          </cell>
          <cell r="W337">
            <v>0.75</v>
          </cell>
          <cell r="X337">
            <v>3.2</v>
          </cell>
          <cell r="Y337">
            <v>61</v>
          </cell>
          <cell r="Z337">
            <v>60</v>
          </cell>
          <cell r="AA337">
            <v>10464.864864864865</v>
          </cell>
          <cell r="AB337">
            <v>1.1500000000000001</v>
          </cell>
          <cell r="AC337">
            <v>3.1666666666666665</v>
          </cell>
          <cell r="AD337">
            <v>66.333333333333329</v>
          </cell>
          <cell r="AE337">
            <v>64.333333333333329</v>
          </cell>
          <cell r="AF337">
            <v>11300.900900900902</v>
          </cell>
          <cell r="AG337">
            <v>2.3223409196470044</v>
          </cell>
          <cell r="AH337">
            <v>0.5</v>
          </cell>
          <cell r="AI337">
            <v>905.25763888888901</v>
          </cell>
          <cell r="AJ337">
            <v>0.9689877766666668</v>
          </cell>
          <cell r="AK337">
            <v>10.950434838294298</v>
          </cell>
          <cell r="AL337">
            <v>235.76286206847624</v>
          </cell>
          <cell r="AM337">
            <v>10.696128409165308</v>
          </cell>
          <cell r="AN337">
            <v>230.28764464932908</v>
          </cell>
          <cell r="AQ337">
            <v>215.3</v>
          </cell>
          <cell r="AR337">
            <v>10</v>
          </cell>
          <cell r="AU337" t="str">
            <v>C</v>
          </cell>
        </row>
        <row r="338">
          <cell r="D338">
            <v>805701</v>
          </cell>
          <cell r="E338" t="str">
            <v>อ้อยตอ 2</v>
          </cell>
          <cell r="F338" t="str">
            <v>อ้อยตอ</v>
          </cell>
          <cell r="G338">
            <v>35.19</v>
          </cell>
          <cell r="H338">
            <v>242878</v>
          </cell>
          <cell r="I338" t="str">
            <v>KK-3</v>
          </cell>
          <cell r="J338" t="str">
            <v>เหนียว</v>
          </cell>
          <cell r="K338">
            <v>1.85</v>
          </cell>
          <cell r="L338">
            <v>8.0666666666666664</v>
          </cell>
          <cell r="M338">
            <v>2</v>
          </cell>
          <cell r="N338">
            <v>2.9</v>
          </cell>
          <cell r="O338">
            <v>75</v>
          </cell>
          <cell r="P338">
            <v>57</v>
          </cell>
          <cell r="Q338">
            <v>11416.216216216217</v>
          </cell>
          <cell r="R338">
            <v>1.9</v>
          </cell>
          <cell r="S338">
            <v>2.9</v>
          </cell>
          <cell r="T338">
            <v>68</v>
          </cell>
          <cell r="U338">
            <v>72</v>
          </cell>
          <cell r="V338">
            <v>12108.108108108108</v>
          </cell>
          <cell r="W338">
            <v>1.8</v>
          </cell>
          <cell r="X338">
            <v>2.9</v>
          </cell>
          <cell r="Y338">
            <v>49</v>
          </cell>
          <cell r="Z338">
            <v>69</v>
          </cell>
          <cell r="AA338">
            <v>10205.405405405405</v>
          </cell>
          <cell r="AB338">
            <v>1.9000000000000001</v>
          </cell>
          <cell r="AC338">
            <v>2.9</v>
          </cell>
          <cell r="AD338">
            <v>64</v>
          </cell>
          <cell r="AE338">
            <v>66</v>
          </cell>
          <cell r="AF338">
            <v>11243.243243243245</v>
          </cell>
          <cell r="AG338">
            <v>0</v>
          </cell>
          <cell r="AI338">
            <v>1254.3515000000002</v>
          </cell>
          <cell r="AJ338">
            <v>1.3234662676500002</v>
          </cell>
          <cell r="AK338">
            <v>14.88005317141622</v>
          </cell>
          <cell r="AL338">
            <v>523.62907110213678</v>
          </cell>
          <cell r="AM338">
            <v>14.88005317141622</v>
          </cell>
          <cell r="AN338">
            <v>523.62907110213678</v>
          </cell>
          <cell r="AQ338">
            <v>422.28</v>
          </cell>
          <cell r="AR338">
            <v>12</v>
          </cell>
          <cell r="AU338" t="str">
            <v>B</v>
          </cell>
        </row>
        <row r="339">
          <cell r="D339">
            <v>805704</v>
          </cell>
          <cell r="E339" t="str">
            <v>อ้อยตอ 1</v>
          </cell>
          <cell r="F339" t="str">
            <v>อ้อยตอ</v>
          </cell>
          <cell r="G339">
            <v>31.02</v>
          </cell>
          <cell r="H339">
            <v>242906</v>
          </cell>
          <cell r="I339" t="str">
            <v>KK-3</v>
          </cell>
          <cell r="J339" t="str">
            <v>เหนียว</v>
          </cell>
          <cell r="K339">
            <v>1.85</v>
          </cell>
          <cell r="L339">
            <v>7.1333333333333337</v>
          </cell>
          <cell r="M339">
            <v>2.2999999999999998</v>
          </cell>
          <cell r="N339">
            <v>3</v>
          </cell>
          <cell r="O339">
            <v>83</v>
          </cell>
          <cell r="P339">
            <v>78</v>
          </cell>
          <cell r="Q339">
            <v>13924.324324324325</v>
          </cell>
          <cell r="R339">
            <v>2.1</v>
          </cell>
          <cell r="S339">
            <v>3</v>
          </cell>
          <cell r="T339">
            <v>68</v>
          </cell>
          <cell r="U339">
            <v>75</v>
          </cell>
          <cell r="V339">
            <v>12367.567567567568</v>
          </cell>
          <cell r="W339">
            <v>2</v>
          </cell>
          <cell r="X339">
            <v>3</v>
          </cell>
          <cell r="Y339">
            <v>68</v>
          </cell>
          <cell r="Z339">
            <v>70</v>
          </cell>
          <cell r="AA339">
            <v>11935.135135135135</v>
          </cell>
          <cell r="AB339">
            <v>2.1333333333333333</v>
          </cell>
          <cell r="AC339">
            <v>3</v>
          </cell>
          <cell r="AD339">
            <v>73</v>
          </cell>
          <cell r="AE339">
            <v>74.333333333333329</v>
          </cell>
          <cell r="AF339">
            <v>12742.342342342343</v>
          </cell>
          <cell r="AG339">
            <v>0</v>
          </cell>
          <cell r="AI339">
            <v>1507.2</v>
          </cell>
          <cell r="AJ339">
            <v>1.6133068800000001</v>
          </cell>
          <cell r="AK339">
            <v>20.557308568216222</v>
          </cell>
          <cell r="AL339">
            <v>637.68771178606721</v>
          </cell>
          <cell r="AM339">
            <v>20.557308568216222</v>
          </cell>
          <cell r="AN339">
            <v>637.68771178606721</v>
          </cell>
          <cell r="AQ339">
            <v>465.3</v>
          </cell>
          <cell r="AR339">
            <v>15</v>
          </cell>
          <cell r="AU339" t="str">
            <v>A</v>
          </cell>
        </row>
        <row r="340">
          <cell r="D340">
            <v>805709</v>
          </cell>
          <cell r="E340" t="str">
            <v>อ้อยตอ 3</v>
          </cell>
          <cell r="F340" t="str">
            <v>อ้อยตอ</v>
          </cell>
          <cell r="G340">
            <v>11.36</v>
          </cell>
          <cell r="H340">
            <v>242903</v>
          </cell>
          <cell r="I340" t="str">
            <v>KK-3</v>
          </cell>
          <cell r="J340" t="str">
            <v>เหนียว</v>
          </cell>
          <cell r="K340">
            <v>1.85</v>
          </cell>
          <cell r="L340">
            <v>7.2333333333333334</v>
          </cell>
          <cell r="M340">
            <v>1.4</v>
          </cell>
          <cell r="N340">
            <v>2.8</v>
          </cell>
          <cell r="O340">
            <v>41</v>
          </cell>
          <cell r="P340">
            <v>32</v>
          </cell>
          <cell r="Q340">
            <v>6313.5135135135133</v>
          </cell>
          <cell r="R340">
            <v>1.6</v>
          </cell>
          <cell r="S340">
            <v>2.7</v>
          </cell>
          <cell r="T340">
            <v>32</v>
          </cell>
          <cell r="U340">
            <v>39</v>
          </cell>
          <cell r="V340">
            <v>6140.5405405405409</v>
          </cell>
          <cell r="W340">
            <v>1.6</v>
          </cell>
          <cell r="X340">
            <v>2.9</v>
          </cell>
          <cell r="Y340">
            <v>41</v>
          </cell>
          <cell r="Z340">
            <v>45</v>
          </cell>
          <cell r="AA340">
            <v>7437.8378378378375</v>
          </cell>
          <cell r="AB340">
            <v>1.5333333333333332</v>
          </cell>
          <cell r="AC340">
            <v>2.8000000000000003</v>
          </cell>
          <cell r="AD340">
            <v>38</v>
          </cell>
          <cell r="AE340">
            <v>38.666666666666664</v>
          </cell>
          <cell r="AF340">
            <v>6630.6306306306296</v>
          </cell>
          <cell r="AG340">
            <v>0</v>
          </cell>
          <cell r="AI340">
            <v>943.67466666666678</v>
          </cell>
          <cell r="AJ340">
            <v>1.0101093632000002</v>
          </cell>
          <cell r="AK340">
            <v>6.6976620839207204</v>
          </cell>
          <cell r="AL340">
            <v>76.085441273339384</v>
          </cell>
          <cell r="AM340">
            <v>6.6976620839207204</v>
          </cell>
          <cell r="AN340">
            <v>76.085441273339384</v>
          </cell>
          <cell r="AQ340">
            <v>102.24</v>
          </cell>
          <cell r="AR340">
            <v>9</v>
          </cell>
          <cell r="AU340" t="str">
            <v>C</v>
          </cell>
        </row>
        <row r="341">
          <cell r="D341">
            <v>805710</v>
          </cell>
          <cell r="E341" t="str">
            <v>อ้อยตอ 1</v>
          </cell>
          <cell r="F341" t="str">
            <v>อ้อยตอ</v>
          </cell>
          <cell r="G341">
            <v>4.92</v>
          </cell>
          <cell r="H341">
            <v>242920</v>
          </cell>
          <cell r="I341" t="str">
            <v>PK-3</v>
          </cell>
          <cell r="J341" t="str">
            <v>เหนียว</v>
          </cell>
          <cell r="K341">
            <v>1.85</v>
          </cell>
          <cell r="L341">
            <v>6.666666666666667</v>
          </cell>
          <cell r="M341">
            <v>1.5</v>
          </cell>
          <cell r="N341">
            <v>3</v>
          </cell>
          <cell r="O341">
            <v>63</v>
          </cell>
          <cell r="P341">
            <v>58</v>
          </cell>
          <cell r="Q341">
            <v>10464.864864864865</v>
          </cell>
          <cell r="R341">
            <v>1.6</v>
          </cell>
          <cell r="S341">
            <v>3</v>
          </cell>
          <cell r="T341">
            <v>58</v>
          </cell>
          <cell r="U341">
            <v>71</v>
          </cell>
          <cell r="V341">
            <v>11156.756756756757</v>
          </cell>
          <cell r="W341">
            <v>1.5</v>
          </cell>
          <cell r="X341">
            <v>3</v>
          </cell>
          <cell r="Y341">
            <v>51</v>
          </cell>
          <cell r="Z341">
            <v>67</v>
          </cell>
          <cell r="AA341">
            <v>10205.405405405405</v>
          </cell>
          <cell r="AB341">
            <v>1.5333333333333332</v>
          </cell>
          <cell r="AC341">
            <v>3</v>
          </cell>
          <cell r="AD341">
            <v>57.333333333333336</v>
          </cell>
          <cell r="AE341">
            <v>65.333333333333329</v>
          </cell>
          <cell r="AF341">
            <v>10609.009009009009</v>
          </cell>
          <cell r="AG341">
            <v>0</v>
          </cell>
          <cell r="AI341">
            <v>1083.3</v>
          </cell>
          <cell r="AJ341">
            <v>1.1429898299999999</v>
          </cell>
          <cell r="AK341">
            <v>12.125989403675675</v>
          </cell>
          <cell r="AL341">
            <v>59.659867866084319</v>
          </cell>
          <cell r="AM341">
            <v>12.125989403675675</v>
          </cell>
          <cell r="AN341">
            <v>59.659867866084319</v>
          </cell>
          <cell r="AQ341">
            <v>59.04</v>
          </cell>
          <cell r="AR341">
            <v>12</v>
          </cell>
          <cell r="AU341" t="str">
            <v>B</v>
          </cell>
        </row>
        <row r="342">
          <cell r="D342">
            <v>805712</v>
          </cell>
          <cell r="E342" t="str">
            <v>อ้อยตอ 1</v>
          </cell>
          <cell r="F342" t="str">
            <v>อ้อยตอ</v>
          </cell>
          <cell r="G342">
            <v>6.86</v>
          </cell>
          <cell r="H342">
            <v>242903</v>
          </cell>
          <cell r="I342" t="str">
            <v>KK-3</v>
          </cell>
          <cell r="J342" t="str">
            <v>เหนียว</v>
          </cell>
          <cell r="K342">
            <v>1.85</v>
          </cell>
          <cell r="L342">
            <v>7.2333333333333334</v>
          </cell>
          <cell r="M342">
            <v>1.9</v>
          </cell>
          <cell r="N342">
            <v>2.9</v>
          </cell>
          <cell r="O342">
            <v>62</v>
          </cell>
          <cell r="P342">
            <v>65</v>
          </cell>
          <cell r="Q342">
            <v>10983.783783783783</v>
          </cell>
          <cell r="R342">
            <v>1.7</v>
          </cell>
          <cell r="S342">
            <v>2.8</v>
          </cell>
          <cell r="T342">
            <v>64</v>
          </cell>
          <cell r="U342">
            <v>61</v>
          </cell>
          <cell r="V342">
            <v>10810.81081081081</v>
          </cell>
          <cell r="W342">
            <v>1.8</v>
          </cell>
          <cell r="X342">
            <v>2.9</v>
          </cell>
          <cell r="Y342">
            <v>59</v>
          </cell>
          <cell r="Z342">
            <v>68</v>
          </cell>
          <cell r="AA342">
            <v>10983.783783783783</v>
          </cell>
          <cell r="AB342">
            <v>1.7999999999999998</v>
          </cell>
          <cell r="AC342">
            <v>2.8666666666666667</v>
          </cell>
          <cell r="AD342">
            <v>61.666666666666664</v>
          </cell>
          <cell r="AE342">
            <v>64.666666666666671</v>
          </cell>
          <cell r="AF342">
            <v>10926.126126126124</v>
          </cell>
          <cell r="AG342">
            <v>0</v>
          </cell>
          <cell r="AI342">
            <v>1161.1719999999998</v>
          </cell>
          <cell r="AJ342">
            <v>1.2251525771999998</v>
          </cell>
          <cell r="AK342">
            <v>13.38617158223567</v>
          </cell>
          <cell r="AL342">
            <v>91.829137054136709</v>
          </cell>
          <cell r="AM342">
            <v>13.38617158223567</v>
          </cell>
          <cell r="AN342">
            <v>91.829137054136709</v>
          </cell>
          <cell r="AQ342">
            <v>89.18</v>
          </cell>
          <cell r="AR342">
            <v>13</v>
          </cell>
          <cell r="AU342" t="str">
            <v>A</v>
          </cell>
        </row>
        <row r="343">
          <cell r="D343">
            <v>805716</v>
          </cell>
          <cell r="E343" t="str">
            <v>อ้อยตอ 2</v>
          </cell>
          <cell r="F343" t="str">
            <v>อ้อยตอ</v>
          </cell>
          <cell r="G343">
            <v>53.51</v>
          </cell>
          <cell r="H343">
            <v>242902</v>
          </cell>
          <cell r="I343" t="str">
            <v>KK3/UT-15</v>
          </cell>
          <cell r="J343" t="str">
            <v>เหนียว</v>
          </cell>
          <cell r="K343">
            <v>1.85</v>
          </cell>
          <cell r="L343">
            <v>7.2666666666666666</v>
          </cell>
          <cell r="M343">
            <v>1.9</v>
          </cell>
          <cell r="N343">
            <v>2.9</v>
          </cell>
          <cell r="O343">
            <v>72</v>
          </cell>
          <cell r="P343">
            <v>68</v>
          </cell>
          <cell r="Q343">
            <v>12108.108108108108</v>
          </cell>
          <cell r="R343">
            <v>2.1</v>
          </cell>
          <cell r="S343">
            <v>2.9</v>
          </cell>
          <cell r="T343">
            <v>65</v>
          </cell>
          <cell r="U343">
            <v>68</v>
          </cell>
          <cell r="V343">
            <v>11502.702702702703</v>
          </cell>
          <cell r="W343">
            <v>1.9</v>
          </cell>
          <cell r="X343">
            <v>2.8</v>
          </cell>
          <cell r="Y343">
            <v>68</v>
          </cell>
          <cell r="Z343">
            <v>62</v>
          </cell>
          <cell r="AA343">
            <v>11243.243243243243</v>
          </cell>
          <cell r="AB343">
            <v>1.9666666666666668</v>
          </cell>
          <cell r="AC343">
            <v>2.8666666666666667</v>
          </cell>
          <cell r="AD343">
            <v>68.333333333333329</v>
          </cell>
          <cell r="AE343">
            <v>66</v>
          </cell>
          <cell r="AF343">
            <v>11618.018018018018</v>
          </cell>
          <cell r="AG343">
            <v>0</v>
          </cell>
          <cell r="AI343">
            <v>1268.687925925926</v>
          </cell>
          <cell r="AJ343">
            <v>1.3385926306444444</v>
          </cell>
          <cell r="AK343">
            <v>15.551793301613294</v>
          </cell>
          <cell r="AL343">
            <v>832.17645956932733</v>
          </cell>
          <cell r="AM343">
            <v>15.551793301613294</v>
          </cell>
          <cell r="AN343">
            <v>832.17645956932733</v>
          </cell>
          <cell r="AQ343">
            <v>749.14</v>
          </cell>
          <cell r="AR343">
            <v>14</v>
          </cell>
          <cell r="AU343" t="str">
            <v>A</v>
          </cell>
        </row>
        <row r="344">
          <cell r="D344">
            <v>805721</v>
          </cell>
          <cell r="E344" t="str">
            <v>อ้อยตอ 1</v>
          </cell>
          <cell r="F344" t="str">
            <v>อ้อยตอ</v>
          </cell>
          <cell r="G344">
            <v>9.44</v>
          </cell>
          <cell r="H344">
            <v>242881</v>
          </cell>
          <cell r="I344" t="str">
            <v>PK-3</v>
          </cell>
          <cell r="J344" t="str">
            <v>เหนียว</v>
          </cell>
          <cell r="K344">
            <v>1.85</v>
          </cell>
          <cell r="L344">
            <v>7.9666666666666668</v>
          </cell>
          <cell r="M344">
            <v>2</v>
          </cell>
          <cell r="N344">
            <v>2.8</v>
          </cell>
          <cell r="O344">
            <v>89</v>
          </cell>
          <cell r="P344">
            <v>72</v>
          </cell>
          <cell r="Q344">
            <v>13924.324324324325</v>
          </cell>
          <cell r="R344">
            <v>1.9</v>
          </cell>
          <cell r="S344">
            <v>2.9</v>
          </cell>
          <cell r="T344">
            <v>70</v>
          </cell>
          <cell r="U344">
            <v>68</v>
          </cell>
          <cell r="V344">
            <v>11935.135135135135</v>
          </cell>
          <cell r="W344">
            <v>1.8</v>
          </cell>
          <cell r="X344">
            <v>2.9</v>
          </cell>
          <cell r="Y344">
            <v>80</v>
          </cell>
          <cell r="Z344">
            <v>70</v>
          </cell>
          <cell r="AA344">
            <v>12972.972972972973</v>
          </cell>
          <cell r="AB344">
            <v>1.9000000000000001</v>
          </cell>
          <cell r="AC344">
            <v>2.8666666666666667</v>
          </cell>
          <cell r="AD344">
            <v>79.666666666666671</v>
          </cell>
          <cell r="AE344">
            <v>70</v>
          </cell>
          <cell r="AF344">
            <v>12944.144144144144</v>
          </cell>
          <cell r="AG344">
            <v>0</v>
          </cell>
          <cell r="AI344">
            <v>1225.6815555555556</v>
          </cell>
          <cell r="AJ344">
            <v>1.3514364831555556</v>
          </cell>
          <cell r="AK344">
            <v>17.49318863962074</v>
          </cell>
          <cell r="AL344">
            <v>165.13570075801977</v>
          </cell>
          <cell r="AM344">
            <v>17.49318863962074</v>
          </cell>
          <cell r="AN344">
            <v>165.13570075801977</v>
          </cell>
          <cell r="AQ344">
            <v>122.72</v>
          </cell>
          <cell r="AR344">
            <v>13</v>
          </cell>
          <cell r="AU344" t="str">
            <v>A</v>
          </cell>
        </row>
        <row r="345">
          <cell r="D345">
            <v>805722</v>
          </cell>
          <cell r="E345" t="str">
            <v>อ้อยตอ 1</v>
          </cell>
          <cell r="F345" t="str">
            <v>อ้อยตอ</v>
          </cell>
          <cell r="G345">
            <v>25.14</v>
          </cell>
          <cell r="H345">
            <v>242893</v>
          </cell>
          <cell r="I345" t="str">
            <v>PK-3</v>
          </cell>
          <cell r="J345" t="str">
            <v>เหนียว</v>
          </cell>
          <cell r="K345">
            <v>1.85</v>
          </cell>
          <cell r="L345">
            <v>7.5666666666666664</v>
          </cell>
          <cell r="M345">
            <v>1.8</v>
          </cell>
          <cell r="N345">
            <v>3.2</v>
          </cell>
          <cell r="O345">
            <v>68</v>
          </cell>
          <cell r="P345">
            <v>70</v>
          </cell>
          <cell r="Q345">
            <v>11935.135135135135</v>
          </cell>
          <cell r="R345">
            <v>1.9</v>
          </cell>
          <cell r="S345">
            <v>3.2</v>
          </cell>
          <cell r="T345">
            <v>68</v>
          </cell>
          <cell r="U345">
            <v>65</v>
          </cell>
          <cell r="V345">
            <v>11502.702702702703</v>
          </cell>
          <cell r="W345">
            <v>1.7</v>
          </cell>
          <cell r="X345">
            <v>3.1</v>
          </cell>
          <cell r="Y345">
            <v>72</v>
          </cell>
          <cell r="Z345">
            <v>64</v>
          </cell>
          <cell r="AA345">
            <v>11762.162162162162</v>
          </cell>
          <cell r="AB345">
            <v>1.8</v>
          </cell>
          <cell r="AC345">
            <v>3.1666666666666665</v>
          </cell>
          <cell r="AD345">
            <v>69.333333333333329</v>
          </cell>
          <cell r="AE345">
            <v>66.333333333333329</v>
          </cell>
          <cell r="AF345">
            <v>11733.333333333334</v>
          </cell>
          <cell r="AG345">
            <v>0</v>
          </cell>
          <cell r="AI345">
            <v>1416.925</v>
          </cell>
          <cell r="AJ345">
            <v>1.562301505</v>
          </cell>
          <cell r="AK345">
            <v>18.331004325333335</v>
          </cell>
          <cell r="AL345">
            <v>460.84144873888005</v>
          </cell>
          <cell r="AM345">
            <v>18.331004325333335</v>
          </cell>
          <cell r="AN345">
            <v>460.84144873888005</v>
          </cell>
          <cell r="AQ345">
            <v>326.82</v>
          </cell>
          <cell r="AR345">
            <v>13</v>
          </cell>
          <cell r="AU345" t="str">
            <v>A</v>
          </cell>
        </row>
        <row r="346">
          <cell r="D346">
            <v>805723</v>
          </cell>
          <cell r="E346" t="str">
            <v>อ้อยตอ 1</v>
          </cell>
          <cell r="F346" t="str">
            <v>อ้อยตอ</v>
          </cell>
          <cell r="G346">
            <v>13.4</v>
          </cell>
          <cell r="H346">
            <v>242895</v>
          </cell>
          <cell r="I346" t="str">
            <v>PK-3</v>
          </cell>
          <cell r="J346" t="str">
            <v>เหนียว</v>
          </cell>
          <cell r="K346">
            <v>1.85</v>
          </cell>
          <cell r="L346">
            <v>7.5</v>
          </cell>
          <cell r="M346">
            <v>1.7</v>
          </cell>
          <cell r="N346">
            <v>3.4</v>
          </cell>
          <cell r="O346">
            <v>75</v>
          </cell>
          <cell r="P346">
            <v>63</v>
          </cell>
          <cell r="Q346">
            <v>11935.135135135135</v>
          </cell>
          <cell r="R346">
            <v>1.9</v>
          </cell>
          <cell r="S346">
            <v>3.3</v>
          </cell>
          <cell r="T346">
            <v>70</v>
          </cell>
          <cell r="U346">
            <v>62</v>
          </cell>
          <cell r="V346">
            <v>11416.216216216217</v>
          </cell>
          <cell r="W346">
            <v>1.8</v>
          </cell>
          <cell r="X346">
            <v>3.1</v>
          </cell>
          <cell r="Y346">
            <v>68</v>
          </cell>
          <cell r="Z346">
            <v>64</v>
          </cell>
          <cell r="AA346">
            <v>11416.216216216217</v>
          </cell>
          <cell r="AB346">
            <v>1.7999999999999998</v>
          </cell>
          <cell r="AC346">
            <v>3.2666666666666662</v>
          </cell>
          <cell r="AD346">
            <v>71</v>
          </cell>
          <cell r="AE346">
            <v>63</v>
          </cell>
          <cell r="AF346">
            <v>11589.189189189192</v>
          </cell>
          <cell r="AG346">
            <v>0</v>
          </cell>
          <cell r="AI346">
            <v>1507.8279999999993</v>
          </cell>
          <cell r="AJ346">
            <v>1.6625311527999993</v>
          </cell>
          <cell r="AK346">
            <v>19.267388062719998</v>
          </cell>
          <cell r="AL346">
            <v>258.18300004044801</v>
          </cell>
          <cell r="AM346">
            <v>19.267388062719998</v>
          </cell>
          <cell r="AN346">
            <v>258.18300004044801</v>
          </cell>
          <cell r="AQ346">
            <v>174.20000000000002</v>
          </cell>
          <cell r="AR346">
            <v>13</v>
          </cell>
          <cell r="AU346" t="str">
            <v>A</v>
          </cell>
        </row>
        <row r="347">
          <cell r="D347">
            <v>805724</v>
          </cell>
          <cell r="E347" t="str">
            <v>อ้อยตอ 1</v>
          </cell>
          <cell r="F347" t="str">
            <v>อ้อยตอ</v>
          </cell>
          <cell r="G347">
            <v>22.74</v>
          </cell>
          <cell r="H347">
            <v>242880</v>
          </cell>
          <cell r="I347" t="str">
            <v>PK-3</v>
          </cell>
          <cell r="J347" t="str">
            <v>เหนียว</v>
          </cell>
          <cell r="K347">
            <v>1.85</v>
          </cell>
          <cell r="L347">
            <v>8</v>
          </cell>
          <cell r="M347">
            <v>1.7</v>
          </cell>
          <cell r="N347">
            <v>2.9</v>
          </cell>
          <cell r="O347">
            <v>72</v>
          </cell>
          <cell r="P347">
            <v>70</v>
          </cell>
          <cell r="Q347">
            <v>12281.081081081082</v>
          </cell>
          <cell r="R347">
            <v>1.9</v>
          </cell>
          <cell r="S347">
            <v>3</v>
          </cell>
          <cell r="T347">
            <v>68</v>
          </cell>
          <cell r="U347">
            <v>64</v>
          </cell>
          <cell r="V347">
            <v>11416.216216216217</v>
          </cell>
          <cell r="W347">
            <v>1.8</v>
          </cell>
          <cell r="X347">
            <v>2.8</v>
          </cell>
          <cell r="Y347">
            <v>71</v>
          </cell>
          <cell r="Z347">
            <v>65</v>
          </cell>
          <cell r="AA347">
            <v>11762.162162162162</v>
          </cell>
          <cell r="AB347">
            <v>1.7999999999999998</v>
          </cell>
          <cell r="AC347">
            <v>2.9</v>
          </cell>
          <cell r="AD347">
            <v>70.333333333333329</v>
          </cell>
          <cell r="AE347">
            <v>66.333333333333329</v>
          </cell>
          <cell r="AF347">
            <v>11819.819819819821</v>
          </cell>
          <cell r="AG347">
            <v>0</v>
          </cell>
          <cell r="AI347">
            <v>1188.3329999999999</v>
          </cell>
          <cell r="AJ347">
            <v>1.3102559657999997</v>
          </cell>
          <cell r="AK347">
            <v>15.486989433599998</v>
          </cell>
          <cell r="AL347">
            <v>352.17413972006392</v>
          </cell>
          <cell r="AM347">
            <v>15.486989433599998</v>
          </cell>
          <cell r="AN347">
            <v>352.17413972006392</v>
          </cell>
          <cell r="AQ347">
            <v>295.62</v>
          </cell>
          <cell r="AR347">
            <v>13</v>
          </cell>
          <cell r="AU347" t="str">
            <v>A</v>
          </cell>
        </row>
        <row r="348">
          <cell r="D348">
            <v>805726</v>
          </cell>
          <cell r="E348" t="str">
            <v>อ้อยตอ 1</v>
          </cell>
          <cell r="F348" t="str">
            <v>อ้อยตอ</v>
          </cell>
          <cell r="G348">
            <v>21.04</v>
          </cell>
          <cell r="H348">
            <v>242880</v>
          </cell>
          <cell r="I348" t="str">
            <v>PK-3</v>
          </cell>
          <cell r="J348" t="str">
            <v>เหนียว</v>
          </cell>
          <cell r="K348">
            <v>1.85</v>
          </cell>
          <cell r="L348">
            <v>8</v>
          </cell>
          <cell r="M348">
            <v>1.8</v>
          </cell>
          <cell r="N348">
            <v>2.9</v>
          </cell>
          <cell r="O348">
            <v>68</v>
          </cell>
          <cell r="P348">
            <v>59</v>
          </cell>
          <cell r="Q348">
            <v>10983.783783783783</v>
          </cell>
          <cell r="R348">
            <v>1.9</v>
          </cell>
          <cell r="S348">
            <v>3</v>
          </cell>
          <cell r="T348">
            <v>71</v>
          </cell>
          <cell r="U348">
            <v>73</v>
          </cell>
          <cell r="V348">
            <v>12454.054054054053</v>
          </cell>
          <cell r="W348">
            <v>1.7</v>
          </cell>
          <cell r="X348">
            <v>2.8</v>
          </cell>
          <cell r="Y348">
            <v>70</v>
          </cell>
          <cell r="Z348">
            <v>59</v>
          </cell>
          <cell r="AA348">
            <v>11156.756756756757</v>
          </cell>
          <cell r="AB348">
            <v>1.8</v>
          </cell>
          <cell r="AC348">
            <v>2.9</v>
          </cell>
          <cell r="AD348">
            <v>69.666666666666671</v>
          </cell>
          <cell r="AE348">
            <v>63.666666666666664</v>
          </cell>
          <cell r="AF348">
            <v>11531.531531531531</v>
          </cell>
          <cell r="AG348">
            <v>0</v>
          </cell>
          <cell r="AI348">
            <v>1188.3330000000001</v>
          </cell>
          <cell r="AJ348">
            <v>1.2719916432</v>
          </cell>
          <cell r="AK348">
            <v>14.668011741405406</v>
          </cell>
          <cell r="AL348">
            <v>308.61496703916976</v>
          </cell>
          <cell r="AM348">
            <v>14.668011741405406</v>
          </cell>
          <cell r="AN348">
            <v>308.61496703916976</v>
          </cell>
          <cell r="AQ348">
            <v>273.52</v>
          </cell>
          <cell r="AR348">
            <v>13</v>
          </cell>
          <cell r="AU348" t="str">
            <v>A</v>
          </cell>
        </row>
        <row r="349">
          <cell r="D349">
            <v>805727</v>
          </cell>
          <cell r="E349" t="str">
            <v>อ้อยตอ 1</v>
          </cell>
          <cell r="F349" t="str">
            <v>อ้อยตอ</v>
          </cell>
          <cell r="G349">
            <v>8.33</v>
          </cell>
          <cell r="H349">
            <v>242895</v>
          </cell>
          <cell r="I349" t="str">
            <v>PK-3</v>
          </cell>
          <cell r="J349" t="str">
            <v>เหนียว</v>
          </cell>
          <cell r="K349">
            <v>1.85</v>
          </cell>
          <cell r="L349">
            <v>7.5</v>
          </cell>
          <cell r="M349">
            <v>1.8</v>
          </cell>
          <cell r="N349">
            <v>2.9</v>
          </cell>
          <cell r="O349">
            <v>67</v>
          </cell>
          <cell r="P349">
            <v>70</v>
          </cell>
          <cell r="Q349">
            <v>11848.648648648648</v>
          </cell>
          <cell r="R349">
            <v>1.9</v>
          </cell>
          <cell r="S349">
            <v>2.9</v>
          </cell>
          <cell r="T349">
            <v>64</v>
          </cell>
          <cell r="U349">
            <v>69</v>
          </cell>
          <cell r="V349">
            <v>11502.702702702703</v>
          </cell>
          <cell r="W349">
            <v>1.8</v>
          </cell>
          <cell r="X349">
            <v>2.9</v>
          </cell>
          <cell r="Y349">
            <v>69</v>
          </cell>
          <cell r="Z349">
            <v>70</v>
          </cell>
          <cell r="AA349">
            <v>12021.621621621622</v>
          </cell>
          <cell r="AB349">
            <v>1.8333333333333333</v>
          </cell>
          <cell r="AC349">
            <v>2.9</v>
          </cell>
          <cell r="AD349">
            <v>66.666666666666671</v>
          </cell>
          <cell r="AE349">
            <v>69.666666666666671</v>
          </cell>
          <cell r="AF349">
            <v>11790.990990990991</v>
          </cell>
          <cell r="AG349">
            <v>0</v>
          </cell>
          <cell r="AI349">
            <v>1210.3391666666666</v>
          </cell>
          <cell r="AJ349">
            <v>1.2955470439999999</v>
          </cell>
          <cell r="AK349">
            <v>15.275783524209007</v>
          </cell>
          <cell r="AL349">
            <v>127.24727675666104</v>
          </cell>
          <cell r="AM349">
            <v>15.275783524209007</v>
          </cell>
          <cell r="AN349">
            <v>127.24727675666104</v>
          </cell>
          <cell r="AQ349">
            <v>108.29</v>
          </cell>
          <cell r="AR349">
            <v>13</v>
          </cell>
          <cell r="AU349" t="str">
            <v>A</v>
          </cell>
        </row>
        <row r="350">
          <cell r="D350">
            <v>805728</v>
          </cell>
          <cell r="E350" t="str">
            <v>อ้อยตอ 1</v>
          </cell>
          <cell r="F350" t="str">
            <v>อ้อยตอ</v>
          </cell>
          <cell r="G350">
            <v>21.22</v>
          </cell>
          <cell r="H350">
            <v>242925</v>
          </cell>
          <cell r="I350" t="str">
            <v>PK-3</v>
          </cell>
          <cell r="J350" t="str">
            <v>เหนียว</v>
          </cell>
          <cell r="K350">
            <v>1.85</v>
          </cell>
          <cell r="L350">
            <v>6.5</v>
          </cell>
          <cell r="M350">
            <v>1.5</v>
          </cell>
          <cell r="N350">
            <v>3</v>
          </cell>
          <cell r="O350">
            <v>80</v>
          </cell>
          <cell r="P350">
            <v>72</v>
          </cell>
          <cell r="Q350">
            <v>13145.945945945947</v>
          </cell>
          <cell r="R350">
            <v>1.7</v>
          </cell>
          <cell r="S350">
            <v>2.9</v>
          </cell>
          <cell r="T350">
            <v>69</v>
          </cell>
          <cell r="U350">
            <v>72</v>
          </cell>
          <cell r="V350">
            <v>12194.594594594595</v>
          </cell>
          <cell r="W350">
            <v>1.8</v>
          </cell>
          <cell r="X350">
            <v>2.9</v>
          </cell>
          <cell r="Y350">
            <v>72</v>
          </cell>
          <cell r="Z350">
            <v>69</v>
          </cell>
          <cell r="AA350">
            <v>12194.594594594595</v>
          </cell>
          <cell r="AB350">
            <v>1.6666666666666667</v>
          </cell>
          <cell r="AC350">
            <v>2.9333333333333336</v>
          </cell>
          <cell r="AD350">
            <v>73.666666666666671</v>
          </cell>
          <cell r="AE350">
            <v>71</v>
          </cell>
          <cell r="AF350">
            <v>12511.71171171171</v>
          </cell>
          <cell r="AG350">
            <v>0</v>
          </cell>
          <cell r="AI350">
            <v>1125.7481481481486</v>
          </cell>
          <cell r="AJ350">
            <v>1.2412499081481487</v>
          </cell>
          <cell r="AK350">
            <v>15.530161012938278</v>
          </cell>
          <cell r="AL350">
            <v>329.55001669455021</v>
          </cell>
          <cell r="AM350">
            <v>15.530161012938278</v>
          </cell>
          <cell r="AN350">
            <v>329.55001669455021</v>
          </cell>
          <cell r="AQ350">
            <v>275.86</v>
          </cell>
          <cell r="AR350">
            <v>13</v>
          </cell>
          <cell r="AU350" t="str">
            <v>A</v>
          </cell>
        </row>
        <row r="351">
          <cell r="D351">
            <v>805729</v>
          </cell>
          <cell r="E351" t="str">
            <v>อ้อยตอ 2</v>
          </cell>
          <cell r="F351" t="str">
            <v>อ้อยตอ</v>
          </cell>
          <cell r="G351">
            <v>9.43</v>
          </cell>
          <cell r="H351">
            <v>242896</v>
          </cell>
          <cell r="I351" t="str">
            <v>KK-3</v>
          </cell>
          <cell r="J351" t="str">
            <v>เหนียว</v>
          </cell>
          <cell r="K351">
            <v>1.85</v>
          </cell>
          <cell r="L351">
            <v>7.4666666666666668</v>
          </cell>
          <cell r="M351">
            <v>2</v>
          </cell>
          <cell r="N351">
            <v>2.7</v>
          </cell>
          <cell r="O351">
            <v>85</v>
          </cell>
          <cell r="P351">
            <v>76</v>
          </cell>
          <cell r="Q351">
            <v>13924.324324324325</v>
          </cell>
          <cell r="R351">
            <v>2</v>
          </cell>
          <cell r="S351">
            <v>2.8</v>
          </cell>
          <cell r="T351">
            <v>72</v>
          </cell>
          <cell r="U351">
            <v>75</v>
          </cell>
          <cell r="V351">
            <v>12713.513513513513</v>
          </cell>
          <cell r="W351">
            <v>1.9</v>
          </cell>
          <cell r="X351">
            <v>2.7</v>
          </cell>
          <cell r="Y351">
            <v>68</v>
          </cell>
          <cell r="Z351">
            <v>72</v>
          </cell>
          <cell r="AA351">
            <v>12108.108108108108</v>
          </cell>
          <cell r="AB351">
            <v>1.9666666666666668</v>
          </cell>
          <cell r="AC351">
            <v>2.7333333333333329</v>
          </cell>
          <cell r="AD351">
            <v>75</v>
          </cell>
          <cell r="AE351">
            <v>74.333333333333329</v>
          </cell>
          <cell r="AF351">
            <v>12915.315315315316</v>
          </cell>
          <cell r="AG351">
            <v>0</v>
          </cell>
          <cell r="AI351">
            <v>1153.4150370370369</v>
          </cell>
          <cell r="AJ351">
            <v>1.2346154556444444</v>
          </cell>
          <cell r="AK351">
            <v>15.94544790280969</v>
          </cell>
          <cell r="AL351">
            <v>150.36557372349537</v>
          </cell>
          <cell r="AM351">
            <v>15.94544790280969</v>
          </cell>
          <cell r="AN351">
            <v>150.36557372349537</v>
          </cell>
          <cell r="AQ351">
            <v>113.16</v>
          </cell>
          <cell r="AR351">
            <v>12</v>
          </cell>
          <cell r="AU351" t="str">
            <v>B</v>
          </cell>
        </row>
        <row r="352">
          <cell r="D352">
            <v>805730</v>
          </cell>
          <cell r="E352" t="str">
            <v>อ้อยตอ 2</v>
          </cell>
          <cell r="F352" t="str">
            <v>อ้อยตอ</v>
          </cell>
          <cell r="G352">
            <v>16.73</v>
          </cell>
          <cell r="H352">
            <v>242900</v>
          </cell>
          <cell r="I352" t="str">
            <v>KK-3</v>
          </cell>
          <cell r="J352" t="str">
            <v>เหนียว</v>
          </cell>
          <cell r="K352">
            <v>1.85</v>
          </cell>
          <cell r="L352">
            <v>7.333333333333333</v>
          </cell>
          <cell r="M352">
            <v>1.8</v>
          </cell>
          <cell r="N352">
            <v>2.8</v>
          </cell>
          <cell r="O352">
            <v>55</v>
          </cell>
          <cell r="P352">
            <v>48</v>
          </cell>
          <cell r="Q352">
            <v>8908.1081081081084</v>
          </cell>
          <cell r="R352">
            <v>1.9</v>
          </cell>
          <cell r="S352">
            <v>2.7</v>
          </cell>
          <cell r="T352">
            <v>60</v>
          </cell>
          <cell r="U352">
            <v>59</v>
          </cell>
          <cell r="V352">
            <v>10291.891891891892</v>
          </cell>
          <cell r="W352">
            <v>1.7</v>
          </cell>
          <cell r="X352">
            <v>2.7</v>
          </cell>
          <cell r="Y352">
            <v>49</v>
          </cell>
          <cell r="Z352">
            <v>54</v>
          </cell>
          <cell r="AA352">
            <v>8908.1081081081084</v>
          </cell>
          <cell r="AB352">
            <v>1.8</v>
          </cell>
          <cell r="AC352">
            <v>2.7333333333333329</v>
          </cell>
          <cell r="AD352">
            <v>54.666666666666664</v>
          </cell>
          <cell r="AE352">
            <v>53.666666666666664</v>
          </cell>
          <cell r="AF352">
            <v>9369.3693693693695</v>
          </cell>
          <cell r="AG352">
            <v>0</v>
          </cell>
          <cell r="AI352">
            <v>1055.6679999999999</v>
          </cell>
          <cell r="AJ352">
            <v>1.1299870271999999</v>
          </cell>
          <cell r="AK352">
            <v>10.587265840432432</v>
          </cell>
          <cell r="AL352">
            <v>177.1249575104346</v>
          </cell>
          <cell r="AM352">
            <v>10.587265840432432</v>
          </cell>
          <cell r="AN352">
            <v>177.1249575104346</v>
          </cell>
          <cell r="AQ352">
            <v>150.57</v>
          </cell>
          <cell r="AR352">
            <v>9</v>
          </cell>
          <cell r="AU352" t="str">
            <v>C</v>
          </cell>
        </row>
        <row r="353">
          <cell r="D353">
            <v>805731</v>
          </cell>
          <cell r="E353" t="str">
            <v>อ้อยตอ 2</v>
          </cell>
          <cell r="F353" t="str">
            <v>อ้อยตอ</v>
          </cell>
          <cell r="G353">
            <v>15.84</v>
          </cell>
          <cell r="H353">
            <v>242903</v>
          </cell>
          <cell r="I353" t="str">
            <v>CSB07-199</v>
          </cell>
          <cell r="J353" t="str">
            <v>เหนียว</v>
          </cell>
          <cell r="K353">
            <v>1.85</v>
          </cell>
          <cell r="L353">
            <v>7.2333333333333334</v>
          </cell>
          <cell r="M353">
            <v>1.9</v>
          </cell>
          <cell r="N353">
            <v>2.8</v>
          </cell>
          <cell r="O353">
            <v>66</v>
          </cell>
          <cell r="P353">
            <v>64</v>
          </cell>
          <cell r="Q353">
            <v>11243.243243243243</v>
          </cell>
          <cell r="R353">
            <v>1.7</v>
          </cell>
          <cell r="S353">
            <v>2.8</v>
          </cell>
          <cell r="T353">
            <v>63</v>
          </cell>
          <cell r="U353">
            <v>65</v>
          </cell>
          <cell r="V353">
            <v>11070.27027027027</v>
          </cell>
          <cell r="W353">
            <v>1.8</v>
          </cell>
          <cell r="X353">
            <v>2.7</v>
          </cell>
          <cell r="Y353">
            <v>68</v>
          </cell>
          <cell r="Z353">
            <v>71</v>
          </cell>
          <cell r="AA353">
            <v>12021.621621621622</v>
          </cell>
          <cell r="AB353">
            <v>1.7999999999999998</v>
          </cell>
          <cell r="AC353">
            <v>2.7666666666666671</v>
          </cell>
          <cell r="AD353">
            <v>65.666666666666671</v>
          </cell>
          <cell r="AE353">
            <v>66.666666666666671</v>
          </cell>
          <cell r="AF353">
            <v>11445.045045045044</v>
          </cell>
          <cell r="AG353">
            <v>0</v>
          </cell>
          <cell r="AI353">
            <v>1081.5730000000001</v>
          </cell>
          <cell r="AJ353">
            <v>1.1577157392000001</v>
          </cell>
          <cell r="AK353">
            <v>13.250108784501622</v>
          </cell>
          <cell r="AL353">
            <v>209.88172314650569</v>
          </cell>
          <cell r="AM353">
            <v>13.250108784501622</v>
          </cell>
          <cell r="AN353">
            <v>209.88172314650569</v>
          </cell>
          <cell r="AQ353">
            <v>205.92</v>
          </cell>
          <cell r="AR353">
            <v>13</v>
          </cell>
          <cell r="AU353" t="str">
            <v>A</v>
          </cell>
        </row>
        <row r="354">
          <cell r="D354">
            <v>805732</v>
          </cell>
          <cell r="E354" t="str">
            <v>อ้อยตอ 2</v>
          </cell>
          <cell r="F354" t="str">
            <v>อ้อยตอ</v>
          </cell>
          <cell r="G354">
            <v>22.71</v>
          </cell>
          <cell r="H354">
            <v>242898</v>
          </cell>
          <cell r="I354" t="str">
            <v>PK-1</v>
          </cell>
          <cell r="J354" t="str">
            <v>เหนียว</v>
          </cell>
          <cell r="K354">
            <v>1.85</v>
          </cell>
          <cell r="L354">
            <v>7.4</v>
          </cell>
          <cell r="M354">
            <v>1.9</v>
          </cell>
          <cell r="N354">
            <v>2.6</v>
          </cell>
          <cell r="O354">
            <v>120</v>
          </cell>
          <cell r="P354">
            <v>98</v>
          </cell>
          <cell r="Q354">
            <v>18854.054054054053</v>
          </cell>
          <cell r="R354">
            <v>1.9</v>
          </cell>
          <cell r="S354">
            <v>2.4</v>
          </cell>
          <cell r="T354">
            <v>122</v>
          </cell>
          <cell r="U354">
            <v>111</v>
          </cell>
          <cell r="V354">
            <v>20151.35135135135</v>
          </cell>
          <cell r="W354">
            <v>1.8</v>
          </cell>
          <cell r="X354">
            <v>2.4</v>
          </cell>
          <cell r="Y354">
            <v>120</v>
          </cell>
          <cell r="Z354">
            <v>115</v>
          </cell>
          <cell r="AA354">
            <v>20324.324324324323</v>
          </cell>
          <cell r="AB354">
            <v>1.8666666666666665</v>
          </cell>
          <cell r="AC354">
            <v>2.4666666666666668</v>
          </cell>
          <cell r="AD354">
            <v>120.66666666666667</v>
          </cell>
          <cell r="AE354">
            <v>108</v>
          </cell>
          <cell r="AF354">
            <v>19776.576576576572</v>
          </cell>
          <cell r="AG354">
            <v>0</v>
          </cell>
          <cell r="AI354">
            <v>891.57392592592601</v>
          </cell>
          <cell r="AJ354">
            <v>0.94069964924444449</v>
          </cell>
          <cell r="AK354">
            <v>18.603818648841479</v>
          </cell>
          <cell r="AL354">
            <v>422.49272151519</v>
          </cell>
          <cell r="AM354">
            <v>18.603818648841479</v>
          </cell>
          <cell r="AN354">
            <v>422.49272151519</v>
          </cell>
          <cell r="AQ354">
            <v>295.23</v>
          </cell>
          <cell r="AR354">
            <v>13</v>
          </cell>
          <cell r="AU354" t="str">
            <v>A</v>
          </cell>
        </row>
        <row r="355">
          <cell r="D355">
            <v>805733</v>
          </cell>
          <cell r="E355" t="str">
            <v>อ้อยตอ 2</v>
          </cell>
          <cell r="F355" t="str">
            <v>อ้อยตอ</v>
          </cell>
          <cell r="G355">
            <v>20.18</v>
          </cell>
          <cell r="H355">
            <v>242897</v>
          </cell>
          <cell r="I355" t="str">
            <v>PK-1/KK3</v>
          </cell>
          <cell r="J355" t="str">
            <v>เหนียว</v>
          </cell>
          <cell r="K355">
            <v>1.85</v>
          </cell>
          <cell r="L355">
            <v>7.4333333333333336</v>
          </cell>
          <cell r="M355">
            <v>1.7</v>
          </cell>
          <cell r="N355">
            <v>2.7</v>
          </cell>
          <cell r="O355">
            <v>72</v>
          </cell>
          <cell r="P355">
            <v>65</v>
          </cell>
          <cell r="Q355">
            <v>11848.648648648648</v>
          </cell>
          <cell r="R355">
            <v>1.8</v>
          </cell>
          <cell r="S355">
            <v>2.6</v>
          </cell>
          <cell r="T355">
            <v>62</v>
          </cell>
          <cell r="U355">
            <v>54</v>
          </cell>
          <cell r="V355">
            <v>10032.432432432432</v>
          </cell>
          <cell r="W355">
            <v>1.7</v>
          </cell>
          <cell r="X355">
            <v>2.6</v>
          </cell>
          <cell r="Y355">
            <v>62</v>
          </cell>
          <cell r="Z355">
            <v>55</v>
          </cell>
          <cell r="AA355">
            <v>10118.918918918918</v>
          </cell>
          <cell r="AB355">
            <v>1.7333333333333334</v>
          </cell>
          <cell r="AC355">
            <v>2.6333333333333333</v>
          </cell>
          <cell r="AD355">
            <v>65.333333333333329</v>
          </cell>
          <cell r="AE355">
            <v>58</v>
          </cell>
          <cell r="AF355">
            <v>10666.666666666666</v>
          </cell>
          <cell r="AG355">
            <v>0</v>
          </cell>
          <cell r="AI355">
            <v>943.5467407407408</v>
          </cell>
          <cell r="AJ355">
            <v>1.0099724312888889</v>
          </cell>
          <cell r="AK355">
            <v>10.773039267081481</v>
          </cell>
          <cell r="AL355">
            <v>217.39993240970429</v>
          </cell>
          <cell r="AM355">
            <v>10.773039267081481</v>
          </cell>
          <cell r="AN355">
            <v>217.39993240970429</v>
          </cell>
          <cell r="AQ355">
            <v>242.16</v>
          </cell>
          <cell r="AR355">
            <v>12</v>
          </cell>
          <cell r="AU355" t="str">
            <v>B</v>
          </cell>
        </row>
        <row r="356">
          <cell r="D356">
            <v>805736</v>
          </cell>
          <cell r="E356" t="str">
            <v>อ้อยตอ 1</v>
          </cell>
          <cell r="F356" t="str">
            <v>อ้อยตอ</v>
          </cell>
          <cell r="G356">
            <v>30.94</v>
          </cell>
          <cell r="H356">
            <v>242887</v>
          </cell>
          <cell r="I356" t="str">
            <v>PK-3</v>
          </cell>
          <cell r="J356" t="str">
            <v>เหนียว</v>
          </cell>
          <cell r="K356">
            <v>1.85</v>
          </cell>
          <cell r="L356">
            <v>7.7666666666666666</v>
          </cell>
          <cell r="M356">
            <v>1.9</v>
          </cell>
          <cell r="N356">
            <v>3.1</v>
          </cell>
          <cell r="O356">
            <v>66</v>
          </cell>
          <cell r="P356">
            <v>59</v>
          </cell>
          <cell r="Q356">
            <v>10810.81081081081</v>
          </cell>
          <cell r="R356">
            <v>2</v>
          </cell>
          <cell r="S356">
            <v>2.8</v>
          </cell>
          <cell r="T356">
            <v>67</v>
          </cell>
          <cell r="U356">
            <v>69</v>
          </cell>
          <cell r="V356">
            <v>11762.162162162162</v>
          </cell>
          <cell r="W356">
            <v>1.8</v>
          </cell>
          <cell r="X356">
            <v>2.9</v>
          </cell>
          <cell r="Y356">
            <v>67</v>
          </cell>
          <cell r="Z356">
            <v>69</v>
          </cell>
          <cell r="AA356">
            <v>11762.162162162162</v>
          </cell>
          <cell r="AB356">
            <v>1.9000000000000001</v>
          </cell>
          <cell r="AC356">
            <v>2.9333333333333336</v>
          </cell>
          <cell r="AD356">
            <v>66.666666666666671</v>
          </cell>
          <cell r="AE356">
            <v>65.666666666666671</v>
          </cell>
          <cell r="AF356">
            <v>11445.045045045044</v>
          </cell>
          <cell r="AG356">
            <v>0</v>
          </cell>
          <cell r="AI356">
            <v>1283.3528888888893</v>
          </cell>
          <cell r="AJ356">
            <v>1.3540656330666669</v>
          </cell>
          <cell r="AK356">
            <v>15.497342164395437</v>
          </cell>
          <cell r="AL356">
            <v>479.48776656639484</v>
          </cell>
          <cell r="AM356">
            <v>15.497342164395437</v>
          </cell>
          <cell r="AN356">
            <v>479.48776656639484</v>
          </cell>
          <cell r="AQ356">
            <v>433.16</v>
          </cell>
          <cell r="AR356">
            <v>14</v>
          </cell>
          <cell r="AU356" t="str">
            <v>A</v>
          </cell>
        </row>
        <row r="357">
          <cell r="D357">
            <v>805738</v>
          </cell>
          <cell r="E357" t="str">
            <v>อ้อยตอ 1</v>
          </cell>
          <cell r="F357" t="str">
            <v>อ้อยตอ</v>
          </cell>
          <cell r="G357">
            <v>35.020000000000003</v>
          </cell>
          <cell r="H357">
            <v>242892</v>
          </cell>
          <cell r="I357" t="str">
            <v>CSB07-199</v>
          </cell>
          <cell r="J357" t="str">
            <v>เหนียว</v>
          </cell>
          <cell r="K357">
            <v>1.85</v>
          </cell>
          <cell r="L357">
            <v>7.6</v>
          </cell>
          <cell r="M357">
            <v>1.7</v>
          </cell>
          <cell r="N357">
            <v>3</v>
          </cell>
          <cell r="O357">
            <v>81</v>
          </cell>
          <cell r="P357">
            <v>72</v>
          </cell>
          <cell r="Q357">
            <v>13232.432432432432</v>
          </cell>
          <cell r="R357">
            <v>1.9</v>
          </cell>
          <cell r="S357">
            <v>2.9</v>
          </cell>
          <cell r="T357">
            <v>68</v>
          </cell>
          <cell r="U357">
            <v>72</v>
          </cell>
          <cell r="V357">
            <v>12108.108108108108</v>
          </cell>
          <cell r="W357">
            <v>1.8</v>
          </cell>
          <cell r="X357">
            <v>2.9</v>
          </cell>
          <cell r="Y357">
            <v>70</v>
          </cell>
          <cell r="Z357">
            <v>69</v>
          </cell>
          <cell r="AA357">
            <v>12021.621621621622</v>
          </cell>
          <cell r="AB357">
            <v>1.7999999999999998</v>
          </cell>
          <cell r="AC357">
            <v>2.9333333333333336</v>
          </cell>
          <cell r="AD357">
            <v>73</v>
          </cell>
          <cell r="AE357">
            <v>71</v>
          </cell>
          <cell r="AF357">
            <v>12454.054054054053</v>
          </cell>
          <cell r="AG357">
            <v>0</v>
          </cell>
          <cell r="AI357">
            <v>1215.8080000000002</v>
          </cell>
          <cell r="AJ357">
            <v>1.3014008832000001</v>
          </cell>
          <cell r="AK357">
            <v>16.207716945366485</v>
          </cell>
          <cell r="AL357">
            <v>567.59424742673434</v>
          </cell>
          <cell r="AM357">
            <v>16.207716945366485</v>
          </cell>
          <cell r="AN357">
            <v>567.59424742673434</v>
          </cell>
          <cell r="AQ357">
            <v>455.26000000000005</v>
          </cell>
          <cell r="AR357">
            <v>13</v>
          </cell>
          <cell r="AU357" t="str">
            <v>A</v>
          </cell>
        </row>
        <row r="358">
          <cell r="D358">
            <v>805740</v>
          </cell>
          <cell r="E358" t="str">
            <v>อ้อยตอ 1</v>
          </cell>
          <cell r="F358" t="str">
            <v>อ้อยตอ</v>
          </cell>
          <cell r="G358">
            <v>20.260000000000002</v>
          </cell>
          <cell r="H358">
            <v>242905</v>
          </cell>
          <cell r="I358" t="str">
            <v>KK-3</v>
          </cell>
          <cell r="J358" t="str">
            <v>เหนียว</v>
          </cell>
          <cell r="K358">
            <v>1.85</v>
          </cell>
          <cell r="L358">
            <v>7.166666666666667</v>
          </cell>
          <cell r="M358">
            <v>1.9</v>
          </cell>
          <cell r="N358">
            <v>2.9</v>
          </cell>
          <cell r="O358">
            <v>62</v>
          </cell>
          <cell r="P358">
            <v>68</v>
          </cell>
          <cell r="Q358">
            <v>11243.243243243243</v>
          </cell>
          <cell r="R358">
            <v>1.8</v>
          </cell>
          <cell r="S358">
            <v>2.9</v>
          </cell>
          <cell r="T358">
            <v>70</v>
          </cell>
          <cell r="U358">
            <v>69</v>
          </cell>
          <cell r="V358">
            <v>12021.621621621622</v>
          </cell>
          <cell r="W358">
            <v>1.8</v>
          </cell>
          <cell r="X358">
            <v>3</v>
          </cell>
          <cell r="Y358">
            <v>49</v>
          </cell>
          <cell r="Z358">
            <v>72</v>
          </cell>
          <cell r="AA358">
            <v>10464.864864864865</v>
          </cell>
          <cell r="AB358">
            <v>1.8333333333333333</v>
          </cell>
          <cell r="AC358">
            <v>2.9333333333333336</v>
          </cell>
          <cell r="AD358">
            <v>60.333333333333336</v>
          </cell>
          <cell r="AE358">
            <v>69.666666666666671</v>
          </cell>
          <cell r="AF358">
            <v>11243.243243243245</v>
          </cell>
          <cell r="AG358">
            <v>0</v>
          </cell>
          <cell r="AI358">
            <v>1238.3229629629632</v>
          </cell>
          <cell r="AJ358">
            <v>1.3255008995555559</v>
          </cell>
          <cell r="AK358">
            <v>14.902929032840849</v>
          </cell>
          <cell r="AL358">
            <v>301.93334220535564</v>
          </cell>
          <cell r="AM358">
            <v>14.902929032840849</v>
          </cell>
          <cell r="AN358">
            <v>301.93334220535564</v>
          </cell>
          <cell r="AQ358">
            <v>263.38</v>
          </cell>
          <cell r="AR358">
            <v>13</v>
          </cell>
          <cell r="AU358" t="str">
            <v>A</v>
          </cell>
        </row>
        <row r="359">
          <cell r="D359">
            <v>805754</v>
          </cell>
          <cell r="E359" t="str">
            <v>อ้อยตอ 2</v>
          </cell>
          <cell r="F359" t="str">
            <v>อ้อยตอ</v>
          </cell>
          <cell r="G359">
            <v>19.18</v>
          </cell>
          <cell r="H359">
            <v>242877</v>
          </cell>
          <cell r="I359" t="str">
            <v>KK-3</v>
          </cell>
          <cell r="J359" t="str">
            <v>เหนียว</v>
          </cell>
          <cell r="K359">
            <v>1.85</v>
          </cell>
          <cell r="L359">
            <v>8.1</v>
          </cell>
          <cell r="M359">
            <v>1.6</v>
          </cell>
          <cell r="N359">
            <v>3</v>
          </cell>
          <cell r="O359">
            <v>69</v>
          </cell>
          <cell r="P359">
            <v>88</v>
          </cell>
          <cell r="Q359">
            <v>13578.378378378378</v>
          </cell>
          <cell r="R359">
            <v>1.7</v>
          </cell>
          <cell r="S359">
            <v>3</v>
          </cell>
          <cell r="T359">
            <v>71</v>
          </cell>
          <cell r="U359">
            <v>75</v>
          </cell>
          <cell r="V359">
            <v>12627.027027027027</v>
          </cell>
          <cell r="W359">
            <v>1.6</v>
          </cell>
          <cell r="X359">
            <v>2.9</v>
          </cell>
          <cell r="Y359">
            <v>68</v>
          </cell>
          <cell r="Z359">
            <v>65</v>
          </cell>
          <cell r="AA359">
            <v>11502.702702702703</v>
          </cell>
          <cell r="AB359">
            <v>1.6333333333333335</v>
          </cell>
          <cell r="AC359">
            <v>2.9666666666666668</v>
          </cell>
          <cell r="AD359">
            <v>69.333333333333329</v>
          </cell>
          <cell r="AE359">
            <v>76</v>
          </cell>
          <cell r="AF359">
            <v>12569.369369369369</v>
          </cell>
          <cell r="AG359">
            <v>15.641293013555787</v>
          </cell>
          <cell r="AH359">
            <v>3</v>
          </cell>
          <cell r="AI359">
            <v>1128.4491296296299</v>
          </cell>
          <cell r="AJ359">
            <v>1.2078919483555557</v>
          </cell>
          <cell r="AK359">
            <v>15.182440057168211</v>
          </cell>
          <cell r="AL359">
            <v>291.19920029648631</v>
          </cell>
          <cell r="AM359">
            <v>12.807710121219065</v>
          </cell>
          <cell r="AN359">
            <v>245.65188012498166</v>
          </cell>
          <cell r="AQ359">
            <v>172.62</v>
          </cell>
          <cell r="AR359">
            <v>9</v>
          </cell>
          <cell r="AU359" t="str">
            <v>C</v>
          </cell>
        </row>
        <row r="360">
          <cell r="D360">
            <v>805755</v>
          </cell>
          <cell r="E360" t="str">
            <v>อ้อยตอ 2</v>
          </cell>
          <cell r="F360" t="str">
            <v>อ้อยตอ</v>
          </cell>
          <cell r="G360">
            <v>19.2</v>
          </cell>
          <cell r="H360">
            <v>242876</v>
          </cell>
          <cell r="I360" t="str">
            <v>KK-3</v>
          </cell>
          <cell r="J360" t="str">
            <v>เหนียว</v>
          </cell>
          <cell r="K360">
            <v>1.85</v>
          </cell>
          <cell r="L360">
            <v>8.1333333333333329</v>
          </cell>
          <cell r="M360">
            <v>1.8</v>
          </cell>
          <cell r="N360">
            <v>2.9</v>
          </cell>
          <cell r="O360">
            <v>71</v>
          </cell>
          <cell r="P360">
            <v>69</v>
          </cell>
          <cell r="Q360">
            <v>12108.108108108108</v>
          </cell>
          <cell r="R360">
            <v>1.7</v>
          </cell>
          <cell r="S360">
            <v>2.9</v>
          </cell>
          <cell r="T360">
            <v>62</v>
          </cell>
          <cell r="U360">
            <v>70</v>
          </cell>
          <cell r="V360">
            <v>11416.216216216217</v>
          </cell>
          <cell r="W360">
            <v>1.6</v>
          </cell>
          <cell r="X360">
            <v>2.8</v>
          </cell>
          <cell r="Y360">
            <v>64</v>
          </cell>
          <cell r="Z360">
            <v>67</v>
          </cell>
          <cell r="AA360">
            <v>11329.72972972973</v>
          </cell>
          <cell r="AB360">
            <v>1.7</v>
          </cell>
          <cell r="AC360">
            <v>2.8666666666666667</v>
          </cell>
          <cell r="AD360">
            <v>65.666666666666671</v>
          </cell>
          <cell r="AE360">
            <v>68.666666666666671</v>
          </cell>
          <cell r="AF360">
            <v>11618.018018018018</v>
          </cell>
          <cell r="AG360">
            <v>15.625</v>
          </cell>
          <cell r="AH360">
            <v>3</v>
          </cell>
          <cell r="AI360">
            <v>1096.6624444444444</v>
          </cell>
          <cell r="AJ360">
            <v>1.1738674805333333</v>
          </cell>
          <cell r="AK360">
            <v>13.638013539601682</v>
          </cell>
          <cell r="AL360">
            <v>261.84985996035226</v>
          </cell>
          <cell r="AM360">
            <v>11.507073924038918</v>
          </cell>
          <cell r="AN360">
            <v>220.93581934154722</v>
          </cell>
          <cell r="AQ360">
            <v>172.79999999999998</v>
          </cell>
          <cell r="AR360">
            <v>9</v>
          </cell>
          <cell r="AU360" t="str">
            <v>C</v>
          </cell>
        </row>
        <row r="361">
          <cell r="D361">
            <v>805757</v>
          </cell>
          <cell r="E361" t="str">
            <v>อ้อยตอ 2</v>
          </cell>
          <cell r="F361" t="str">
            <v>อ้อยตอ</v>
          </cell>
          <cell r="G361">
            <v>16.62</v>
          </cell>
          <cell r="H361">
            <v>242875</v>
          </cell>
          <cell r="I361" t="str">
            <v>KK-3</v>
          </cell>
          <cell r="J361" t="str">
            <v>เหนียว</v>
          </cell>
          <cell r="K361">
            <v>1.85</v>
          </cell>
          <cell r="L361">
            <v>8.1666666666666661</v>
          </cell>
          <cell r="M361">
            <v>1.8</v>
          </cell>
          <cell r="N361">
            <v>3</v>
          </cell>
          <cell r="O361">
            <v>64</v>
          </cell>
          <cell r="P361">
            <v>59</v>
          </cell>
          <cell r="Q361">
            <v>10637.837837837838</v>
          </cell>
          <cell r="R361">
            <v>1.9</v>
          </cell>
          <cell r="S361">
            <v>2.9</v>
          </cell>
          <cell r="T361">
            <v>48</v>
          </cell>
          <cell r="U361">
            <v>72</v>
          </cell>
          <cell r="V361">
            <v>10378.378378378378</v>
          </cell>
          <cell r="W361">
            <v>1.5</v>
          </cell>
          <cell r="X361">
            <v>2.8</v>
          </cell>
          <cell r="Y361">
            <v>48</v>
          </cell>
          <cell r="Z361">
            <v>69</v>
          </cell>
          <cell r="AA361">
            <v>10118.918918918918</v>
          </cell>
          <cell r="AB361">
            <v>1.7333333333333334</v>
          </cell>
          <cell r="AC361">
            <v>2.9</v>
          </cell>
          <cell r="AD361">
            <v>53.333333333333336</v>
          </cell>
          <cell r="AE361">
            <v>66.666666666666671</v>
          </cell>
          <cell r="AF361">
            <v>10378.378378378378</v>
          </cell>
          <cell r="AG361">
            <v>18.050541516245485</v>
          </cell>
          <cell r="AH361">
            <v>3</v>
          </cell>
          <cell r="AI361">
            <v>1144.3206666666667</v>
          </cell>
          <cell r="AJ361">
            <v>1.2248808416000001</v>
          </cell>
          <cell r="AK361">
            <v>12.712276842551352</v>
          </cell>
          <cell r="AL361">
            <v>211.27804112320348</v>
          </cell>
          <cell r="AM361">
            <v>10.41764203342656</v>
          </cell>
          <cell r="AN361">
            <v>173.14121059554944</v>
          </cell>
          <cell r="AQ361">
            <v>149.58000000000001</v>
          </cell>
          <cell r="AR361">
            <v>9</v>
          </cell>
          <cell r="AU361" t="str">
            <v>C</v>
          </cell>
        </row>
        <row r="362">
          <cell r="D362">
            <v>1720</v>
          </cell>
          <cell r="E362" t="str">
            <v>อ้อยตอ 2</v>
          </cell>
          <cell r="F362" t="str">
            <v>อ้อยตอ</v>
          </cell>
          <cell r="G362">
            <v>13.52</v>
          </cell>
          <cell r="H362">
            <v>242959</v>
          </cell>
          <cell r="I362" t="str">
            <v>KK-3</v>
          </cell>
          <cell r="J362" t="str">
            <v>เหนียว</v>
          </cell>
          <cell r="K362">
            <v>1.65</v>
          </cell>
          <cell r="L362">
            <v>5.3666666666666663</v>
          </cell>
          <cell r="M362">
            <v>0.76</v>
          </cell>
          <cell r="N362">
            <v>2.6</v>
          </cell>
          <cell r="O362">
            <v>73</v>
          </cell>
          <cell r="P362">
            <v>55</v>
          </cell>
          <cell r="Q362">
            <v>12412.121212121212</v>
          </cell>
          <cell r="R362">
            <v>0.78</v>
          </cell>
          <cell r="S362">
            <v>2.9</v>
          </cell>
          <cell r="T362">
            <v>57</v>
          </cell>
          <cell r="U362">
            <v>68</v>
          </cell>
          <cell r="V362">
            <v>12121.212121212122</v>
          </cell>
          <cell r="W362">
            <v>0.8</v>
          </cell>
          <cell r="X362">
            <v>3</v>
          </cell>
          <cell r="Y362">
            <v>96</v>
          </cell>
          <cell r="Z362">
            <v>120</v>
          </cell>
          <cell r="AA362">
            <v>20945.454545454544</v>
          </cell>
          <cell r="AB362">
            <v>0.77999999999999992</v>
          </cell>
          <cell r="AC362">
            <v>2.8333333333333335</v>
          </cell>
          <cell r="AD362">
            <v>75.333333333333329</v>
          </cell>
          <cell r="AE362">
            <v>81</v>
          </cell>
          <cell r="AF362">
            <v>15159.595959595959</v>
          </cell>
          <cell r="AG362">
            <v>0</v>
          </cell>
          <cell r="AI362">
            <v>491.5408333333333</v>
          </cell>
          <cell r="AJ362">
            <v>0.54197292283333331</v>
          </cell>
          <cell r="AK362">
            <v>8.2160905311946113</v>
          </cell>
          <cell r="AL362">
            <v>111.08154398175114</v>
          </cell>
          <cell r="AM362">
            <v>8.2160905311946113</v>
          </cell>
          <cell r="AN362">
            <v>111.08154398175114</v>
          </cell>
          <cell r="AO362">
            <v>40.56</v>
          </cell>
          <cell r="AP362">
            <v>3</v>
          </cell>
          <cell r="AQ362">
            <v>108.16</v>
          </cell>
          <cell r="AR362">
            <v>8</v>
          </cell>
          <cell r="AU362" t="str">
            <v>C</v>
          </cell>
        </row>
        <row r="363">
          <cell r="D363">
            <v>1721</v>
          </cell>
          <cell r="E363" t="str">
            <v>อ้อยตอ 2</v>
          </cell>
          <cell r="F363" t="str">
            <v>อ้อยตอ</v>
          </cell>
          <cell r="G363">
            <v>15.2</v>
          </cell>
          <cell r="H363">
            <v>242954</v>
          </cell>
          <cell r="I363" t="str">
            <v>KK-3</v>
          </cell>
          <cell r="J363" t="str">
            <v>เหนียว</v>
          </cell>
          <cell r="K363">
            <v>1.85</v>
          </cell>
          <cell r="L363">
            <v>5.5333333333333332</v>
          </cell>
          <cell r="M363">
            <v>0.74</v>
          </cell>
          <cell r="N363">
            <v>2.4</v>
          </cell>
          <cell r="O363">
            <v>76</v>
          </cell>
          <cell r="P363">
            <v>70</v>
          </cell>
          <cell r="Q363">
            <v>12627.027027027027</v>
          </cell>
          <cell r="R363">
            <v>0.84</v>
          </cell>
          <cell r="S363">
            <v>3</v>
          </cell>
          <cell r="T363">
            <v>64</v>
          </cell>
          <cell r="U363">
            <v>51</v>
          </cell>
          <cell r="V363">
            <v>9945.9459459459467</v>
          </cell>
          <cell r="W363">
            <v>0.81</v>
          </cell>
          <cell r="X363">
            <v>2.5</v>
          </cell>
          <cell r="Y363">
            <v>52</v>
          </cell>
          <cell r="Z363">
            <v>38</v>
          </cell>
          <cell r="AA363">
            <v>7783.7837837837842</v>
          </cell>
          <cell r="AB363">
            <v>0.79666666666666675</v>
          </cell>
          <cell r="AC363">
            <v>2.6333333333333333</v>
          </cell>
          <cell r="AD363">
            <v>64</v>
          </cell>
          <cell r="AE363">
            <v>53</v>
          </cell>
          <cell r="AF363">
            <v>10118.918918918918</v>
          </cell>
          <cell r="AG363">
            <v>0</v>
          </cell>
          <cell r="AI363">
            <v>433.66859814814819</v>
          </cell>
          <cell r="AJ363">
            <v>0.46419886745777783</v>
          </cell>
          <cell r="AK363">
            <v>4.6971907020592436</v>
          </cell>
          <cell r="AL363">
            <v>71.397298671300504</v>
          </cell>
          <cell r="AM363">
            <v>4.6971907020592436</v>
          </cell>
          <cell r="AN363">
            <v>71.397298671300504</v>
          </cell>
          <cell r="AO363">
            <v>60.8</v>
          </cell>
          <cell r="AP363">
            <v>4</v>
          </cell>
          <cell r="AQ363">
            <v>152</v>
          </cell>
          <cell r="AR363">
            <v>10</v>
          </cell>
          <cell r="AU363" t="str">
            <v>B</v>
          </cell>
        </row>
        <row r="364">
          <cell r="D364" t="str">
            <v>1721/1</v>
          </cell>
          <cell r="E364" t="str">
            <v>อ้อยตอ 2</v>
          </cell>
          <cell r="F364" t="str">
            <v>อ้อยตอ</v>
          </cell>
          <cell r="G364">
            <v>9.4700000000000006</v>
          </cell>
          <cell r="H364">
            <v>242961</v>
          </cell>
          <cell r="I364" t="str">
            <v>KK-3</v>
          </cell>
          <cell r="J364" t="str">
            <v>เหนียว</v>
          </cell>
          <cell r="K364">
            <v>1.85</v>
          </cell>
          <cell r="L364">
            <v>5.3</v>
          </cell>
          <cell r="M364">
            <v>0.7</v>
          </cell>
          <cell r="N364">
            <v>3</v>
          </cell>
          <cell r="O364">
            <v>94</v>
          </cell>
          <cell r="P364">
            <v>108</v>
          </cell>
          <cell r="Q364">
            <v>17470.27027027027</v>
          </cell>
          <cell r="R364">
            <v>0.8</v>
          </cell>
          <cell r="S364">
            <v>2.9</v>
          </cell>
          <cell r="T364">
            <v>110</v>
          </cell>
          <cell r="U364">
            <v>113</v>
          </cell>
          <cell r="V364">
            <v>19286.486486486487</v>
          </cell>
          <cell r="W364">
            <v>0.77</v>
          </cell>
          <cell r="X364">
            <v>2.5</v>
          </cell>
          <cell r="Y364">
            <v>103</v>
          </cell>
          <cell r="Z364">
            <v>117</v>
          </cell>
          <cell r="AA364">
            <v>19027.027027027027</v>
          </cell>
          <cell r="AB364">
            <v>0.75666666666666671</v>
          </cell>
          <cell r="AC364">
            <v>2.8000000000000003</v>
          </cell>
          <cell r="AD364">
            <v>102.33333333333333</v>
          </cell>
          <cell r="AE364">
            <v>112.66666666666667</v>
          </cell>
          <cell r="AF364">
            <v>18594.594594594597</v>
          </cell>
          <cell r="AG364">
            <v>0</v>
          </cell>
          <cell r="AI364">
            <v>465.68293333333349</v>
          </cell>
          <cell r="AJ364">
            <v>0.4984670118400002</v>
          </cell>
          <cell r="AK364">
            <v>9.2687920039437888</v>
          </cell>
          <cell r="AL364">
            <v>87.77546027734769</v>
          </cell>
          <cell r="AM364">
            <v>9.2687920039437888</v>
          </cell>
          <cell r="AN364">
            <v>87.77546027734769</v>
          </cell>
          <cell r="AO364">
            <v>28.410000000000004</v>
          </cell>
          <cell r="AP364">
            <v>3</v>
          </cell>
          <cell r="AQ364">
            <v>85.23</v>
          </cell>
          <cell r="AR364">
            <v>9</v>
          </cell>
          <cell r="AU364" t="str">
            <v>C</v>
          </cell>
        </row>
        <row r="365">
          <cell r="D365" t="str">
            <v>1721/2</v>
          </cell>
          <cell r="E365" t="str">
            <v>อ้อยตอ 2</v>
          </cell>
          <cell r="F365" t="str">
            <v>อ้อยตอ</v>
          </cell>
          <cell r="G365">
            <v>13.59</v>
          </cell>
          <cell r="H365">
            <v>242961</v>
          </cell>
          <cell r="I365" t="str">
            <v>KK-3</v>
          </cell>
          <cell r="J365" t="str">
            <v>เหนียว</v>
          </cell>
          <cell r="K365">
            <v>1.85</v>
          </cell>
          <cell r="L365">
            <v>5.3</v>
          </cell>
          <cell r="M365">
            <v>0.77</v>
          </cell>
          <cell r="N365">
            <v>3</v>
          </cell>
          <cell r="O365">
            <v>102</v>
          </cell>
          <cell r="P365">
            <v>111</v>
          </cell>
          <cell r="Q365">
            <v>18421.62162162162</v>
          </cell>
          <cell r="R365">
            <v>0.8</v>
          </cell>
          <cell r="S365">
            <v>2.8</v>
          </cell>
          <cell r="T365">
            <v>98</v>
          </cell>
          <cell r="U365">
            <v>119</v>
          </cell>
          <cell r="V365">
            <v>18767.567567567567</v>
          </cell>
          <cell r="W365">
            <v>0.82</v>
          </cell>
          <cell r="X365">
            <v>3</v>
          </cell>
          <cell r="Y365">
            <v>110</v>
          </cell>
          <cell r="Z365">
            <v>10</v>
          </cell>
          <cell r="AA365">
            <v>10378.378378378378</v>
          </cell>
          <cell r="AB365">
            <v>0.79666666666666675</v>
          </cell>
          <cell r="AC365">
            <v>2.9333333333333336</v>
          </cell>
          <cell r="AD365">
            <v>103.33333333333333</v>
          </cell>
          <cell r="AE365">
            <v>80</v>
          </cell>
          <cell r="AF365">
            <v>15855.855855855856</v>
          </cell>
          <cell r="AG365">
            <v>0</v>
          </cell>
          <cell r="AI365">
            <v>538.10761481481495</v>
          </cell>
          <cell r="AJ365">
            <v>0.5933174560948149</v>
          </cell>
          <cell r="AK365">
            <v>9.4075560606024702</v>
          </cell>
          <cell r="AL365">
            <v>127.84868686358757</v>
          </cell>
          <cell r="AM365">
            <v>9.4075560606024702</v>
          </cell>
          <cell r="AN365">
            <v>127.84868686358757</v>
          </cell>
          <cell r="AO365">
            <v>40.769999999999996</v>
          </cell>
          <cell r="AP365">
            <v>3</v>
          </cell>
          <cell r="AQ365">
            <v>149.49</v>
          </cell>
          <cell r="AR365">
            <v>11</v>
          </cell>
          <cell r="AU365" t="str">
            <v>B</v>
          </cell>
        </row>
        <row r="366">
          <cell r="D366">
            <v>1723</v>
          </cell>
          <cell r="E366" t="str">
            <v>อ้อยตอ 2</v>
          </cell>
          <cell r="F366" t="str">
            <v>อ้อยตอ</v>
          </cell>
          <cell r="G366">
            <v>9.08</v>
          </cell>
          <cell r="H366">
            <v>242954</v>
          </cell>
          <cell r="I366" t="str">
            <v>KK-3</v>
          </cell>
          <cell r="J366" t="str">
            <v>เหนียว</v>
          </cell>
          <cell r="K366">
            <v>1.85</v>
          </cell>
          <cell r="L366">
            <v>5.5333333333333332</v>
          </cell>
          <cell r="M366">
            <v>0.92</v>
          </cell>
          <cell r="N366">
            <v>3.2</v>
          </cell>
          <cell r="O366">
            <v>89</v>
          </cell>
          <cell r="P366">
            <v>100</v>
          </cell>
          <cell r="Q366">
            <v>16345.945945945947</v>
          </cell>
          <cell r="R366">
            <v>0.9</v>
          </cell>
          <cell r="S366">
            <v>2.8</v>
          </cell>
          <cell r="T366">
            <v>112</v>
          </cell>
          <cell r="U366">
            <v>105</v>
          </cell>
          <cell r="V366">
            <v>18767.567567567567</v>
          </cell>
          <cell r="W366">
            <v>0.92</v>
          </cell>
          <cell r="X366">
            <v>3.1</v>
          </cell>
          <cell r="Y366">
            <v>90</v>
          </cell>
          <cell r="Z366">
            <v>84</v>
          </cell>
          <cell r="AA366">
            <v>15048.648648648648</v>
          </cell>
          <cell r="AB366">
            <v>0.91333333333333344</v>
          </cell>
          <cell r="AC366">
            <v>3.0333333333333332</v>
          </cell>
          <cell r="AD366">
            <v>97</v>
          </cell>
          <cell r="AE366">
            <v>96.333333333333329</v>
          </cell>
          <cell r="AF366">
            <v>16720.720720720721</v>
          </cell>
          <cell r="AG366">
            <v>0</v>
          </cell>
          <cell r="AI366">
            <v>659.6889962962963</v>
          </cell>
          <cell r="AJ366">
            <v>0.72737308731629624</v>
          </cell>
          <cell r="AK366">
            <v>12.162202252784196</v>
          </cell>
          <cell r="AL366">
            <v>110.4327964552805</v>
          </cell>
          <cell r="AM366">
            <v>12.162202252784196</v>
          </cell>
          <cell r="AN366">
            <v>110.4327964552805</v>
          </cell>
          <cell r="AO366">
            <v>36.32</v>
          </cell>
          <cell r="AP366">
            <v>4</v>
          </cell>
          <cell r="AQ366">
            <v>90.8</v>
          </cell>
          <cell r="AR366">
            <v>10</v>
          </cell>
          <cell r="AU366" t="str">
            <v>B</v>
          </cell>
        </row>
        <row r="367">
          <cell r="D367" t="str">
            <v>1723/1</v>
          </cell>
          <cell r="E367" t="str">
            <v>อ้อยตอ 2</v>
          </cell>
          <cell r="F367" t="str">
            <v>อ้อยตอ</v>
          </cell>
          <cell r="G367">
            <v>28.98</v>
          </cell>
          <cell r="H367">
            <v>242961</v>
          </cell>
          <cell r="I367" t="str">
            <v>KK-3</v>
          </cell>
          <cell r="J367" t="str">
            <v>เหนียว</v>
          </cell>
          <cell r="K367">
            <v>1.85</v>
          </cell>
          <cell r="L367">
            <v>5.3</v>
          </cell>
          <cell r="M367">
            <v>0.87</v>
          </cell>
          <cell r="N367">
            <v>3</v>
          </cell>
          <cell r="O367">
            <v>106</v>
          </cell>
          <cell r="P367">
            <v>104</v>
          </cell>
          <cell r="Q367">
            <v>18162.162162162163</v>
          </cell>
          <cell r="R367">
            <v>0.82</v>
          </cell>
          <cell r="S367">
            <v>3.1</v>
          </cell>
          <cell r="T367">
            <v>105</v>
          </cell>
          <cell r="U367">
            <v>100</v>
          </cell>
          <cell r="V367">
            <v>17729.72972972973</v>
          </cell>
          <cell r="W367">
            <v>0.94</v>
          </cell>
          <cell r="X367">
            <v>3</v>
          </cell>
          <cell r="Y367">
            <v>101</v>
          </cell>
          <cell r="Z367">
            <v>97</v>
          </cell>
          <cell r="AA367">
            <v>17124.324324324323</v>
          </cell>
          <cell r="AB367">
            <v>0.87666666666666659</v>
          </cell>
          <cell r="AC367">
            <v>3.0333333333333332</v>
          </cell>
          <cell r="AD367">
            <v>104</v>
          </cell>
          <cell r="AE367">
            <v>100.33333333333333</v>
          </cell>
          <cell r="AF367">
            <v>17672.072072072071</v>
          </cell>
          <cell r="AG367">
            <v>0</v>
          </cell>
          <cell r="AI367">
            <v>633.20513148148132</v>
          </cell>
          <cell r="AJ367">
            <v>0.67778277273777754</v>
          </cell>
          <cell r="AK367">
            <v>11.977826009030851</v>
          </cell>
          <cell r="AL367">
            <v>347.11739774171406</v>
          </cell>
          <cell r="AM367">
            <v>11.977826009030851</v>
          </cell>
          <cell r="AN367">
            <v>347.11739774171406</v>
          </cell>
          <cell r="AO367">
            <v>115.92</v>
          </cell>
          <cell r="AP367">
            <v>4</v>
          </cell>
          <cell r="AQ367">
            <v>318.78000000000003</v>
          </cell>
          <cell r="AR367">
            <v>11</v>
          </cell>
          <cell r="AU367" t="str">
            <v>B</v>
          </cell>
        </row>
        <row r="368">
          <cell r="D368">
            <v>1724</v>
          </cell>
          <cell r="E368" t="str">
            <v>อ้อยตอ 2</v>
          </cell>
          <cell r="F368" t="str">
            <v>อ้อยตอ</v>
          </cell>
          <cell r="G368">
            <v>17.399999999999999</v>
          </cell>
          <cell r="H368">
            <v>242956</v>
          </cell>
          <cell r="I368" t="str">
            <v>KK-3</v>
          </cell>
          <cell r="J368" t="str">
            <v>เหนียว</v>
          </cell>
          <cell r="K368">
            <v>1.85</v>
          </cell>
          <cell r="L368">
            <v>5.4666666666666668</v>
          </cell>
          <cell r="M368">
            <v>0.86</v>
          </cell>
          <cell r="N368">
            <v>3</v>
          </cell>
          <cell r="O368">
            <v>107</v>
          </cell>
          <cell r="P368">
            <v>97</v>
          </cell>
          <cell r="Q368">
            <v>17643.243243243243</v>
          </cell>
          <cell r="R368">
            <v>0.9</v>
          </cell>
          <cell r="S368">
            <v>3</v>
          </cell>
          <cell r="T368">
            <v>100</v>
          </cell>
          <cell r="U368">
            <v>106</v>
          </cell>
          <cell r="V368">
            <v>17816.216216216217</v>
          </cell>
          <cell r="W368">
            <v>0.8</v>
          </cell>
          <cell r="X368">
            <v>3</v>
          </cell>
          <cell r="Y368">
            <v>104</v>
          </cell>
          <cell r="Z368">
            <v>107</v>
          </cell>
          <cell r="AA368">
            <v>18248.64864864865</v>
          </cell>
          <cell r="AB368">
            <v>0.85333333333333339</v>
          </cell>
          <cell r="AC368">
            <v>3</v>
          </cell>
          <cell r="AD368">
            <v>103.66666666666667</v>
          </cell>
          <cell r="AE368">
            <v>103.33333333333333</v>
          </cell>
          <cell r="AF368">
            <v>17902.702702702703</v>
          </cell>
          <cell r="AG368">
            <v>0</v>
          </cell>
          <cell r="AI368">
            <v>602.88000000000011</v>
          </cell>
          <cell r="AJ368">
            <v>0.64532275200000011</v>
          </cell>
          <cell r="AK368">
            <v>11.553021376345949</v>
          </cell>
          <cell r="AL368">
            <v>201.02257194841951</v>
          </cell>
          <cell r="AM368">
            <v>11.553021376345949</v>
          </cell>
          <cell r="AN368">
            <v>201.02257194841951</v>
          </cell>
          <cell r="AO368">
            <v>87</v>
          </cell>
          <cell r="AP368">
            <v>5</v>
          </cell>
          <cell r="AQ368">
            <v>191.39999999999998</v>
          </cell>
          <cell r="AR368">
            <v>11</v>
          </cell>
          <cell r="AU368" t="str">
            <v>B</v>
          </cell>
        </row>
        <row r="369">
          <cell r="D369">
            <v>1725</v>
          </cell>
          <cell r="E369" t="str">
            <v>อ้อยตอ 1</v>
          </cell>
          <cell r="F369" t="str">
            <v>อ้อยตอ</v>
          </cell>
          <cell r="G369">
            <v>10.81</v>
          </cell>
          <cell r="H369">
            <v>242958</v>
          </cell>
          <cell r="I369" t="str">
            <v>KK-3</v>
          </cell>
          <cell r="J369" t="str">
            <v>เหนียว</v>
          </cell>
          <cell r="K369">
            <v>1.85</v>
          </cell>
          <cell r="L369">
            <v>5.4</v>
          </cell>
          <cell r="M369">
            <v>0.8</v>
          </cell>
          <cell r="N369">
            <v>2.8</v>
          </cell>
          <cell r="O369">
            <v>128</v>
          </cell>
          <cell r="P369">
            <v>87</v>
          </cell>
          <cell r="Q369">
            <v>18594.594594594593</v>
          </cell>
          <cell r="R369">
            <v>0.75</v>
          </cell>
          <cell r="S369">
            <v>3</v>
          </cell>
          <cell r="T369">
            <v>97</v>
          </cell>
          <cell r="U369">
            <v>82</v>
          </cell>
          <cell r="V369">
            <v>15481.081081081082</v>
          </cell>
          <cell r="W369">
            <v>0.82</v>
          </cell>
          <cell r="X369">
            <v>2.5</v>
          </cell>
          <cell r="Y369">
            <v>110</v>
          </cell>
          <cell r="Z369">
            <v>97</v>
          </cell>
          <cell r="AA369">
            <v>17902.702702702703</v>
          </cell>
          <cell r="AB369">
            <v>0.79</v>
          </cell>
          <cell r="AC369">
            <v>2.7666666666666671</v>
          </cell>
          <cell r="AD369">
            <v>111.66666666666667</v>
          </cell>
          <cell r="AE369">
            <v>88.666666666666671</v>
          </cell>
          <cell r="AF369">
            <v>17326.126126126124</v>
          </cell>
          <cell r="AG369">
            <v>0</v>
          </cell>
          <cell r="AI369">
            <v>474.69037222222238</v>
          </cell>
          <cell r="AJ369">
            <v>0.5081085744266669</v>
          </cell>
          <cell r="AK369">
            <v>8.8035532462825739</v>
          </cell>
          <cell r="AL369">
            <v>95.166410592314634</v>
          </cell>
          <cell r="AM369">
            <v>8.8035532462825739</v>
          </cell>
          <cell r="AN369">
            <v>95.166410592314634</v>
          </cell>
          <cell r="AO369">
            <v>32.43</v>
          </cell>
          <cell r="AP369">
            <v>3</v>
          </cell>
          <cell r="AQ369">
            <v>108.10000000000001</v>
          </cell>
          <cell r="AR369">
            <v>10</v>
          </cell>
          <cell r="AU369" t="str">
            <v>B</v>
          </cell>
        </row>
        <row r="370">
          <cell r="D370" t="str">
            <v>1725/1</v>
          </cell>
          <cell r="E370" t="str">
            <v>อ้อยตอ 1</v>
          </cell>
          <cell r="F370" t="str">
            <v>อ้อยตอ</v>
          </cell>
          <cell r="G370">
            <v>17.97</v>
          </cell>
          <cell r="H370">
            <v>242958</v>
          </cell>
          <cell r="I370" t="str">
            <v>KK-3</v>
          </cell>
          <cell r="J370" t="str">
            <v>เหนียว</v>
          </cell>
          <cell r="K370">
            <v>1.85</v>
          </cell>
          <cell r="L370">
            <v>5.4</v>
          </cell>
          <cell r="M370">
            <v>0.74</v>
          </cell>
          <cell r="N370">
            <v>3</v>
          </cell>
          <cell r="O370">
            <v>112</v>
          </cell>
          <cell r="P370">
            <v>94</v>
          </cell>
          <cell r="Q370">
            <v>17816.216216216217</v>
          </cell>
          <cell r="R370">
            <v>0.77</v>
          </cell>
          <cell r="S370">
            <v>3</v>
          </cell>
          <cell r="T370">
            <v>85</v>
          </cell>
          <cell r="U370">
            <v>90</v>
          </cell>
          <cell r="V370">
            <v>15135.135135135135</v>
          </cell>
          <cell r="W370">
            <v>0.84</v>
          </cell>
          <cell r="X370">
            <v>3</v>
          </cell>
          <cell r="Y370">
            <v>115</v>
          </cell>
          <cell r="Z370">
            <v>98</v>
          </cell>
          <cell r="AA370">
            <v>18421.62162162162</v>
          </cell>
          <cell r="AB370">
            <v>0.78333333333333333</v>
          </cell>
          <cell r="AC370">
            <v>3</v>
          </cell>
          <cell r="AD370">
            <v>104</v>
          </cell>
          <cell r="AE370">
            <v>94</v>
          </cell>
          <cell r="AF370">
            <v>17124.324324324323</v>
          </cell>
          <cell r="AG370">
            <v>0</v>
          </cell>
          <cell r="AI370">
            <v>553.42499999999995</v>
          </cell>
          <cell r="AJ370">
            <v>0.59238612000000002</v>
          </cell>
          <cell r="AK370">
            <v>10.144212044108109</v>
          </cell>
          <cell r="AL370">
            <v>182.29149043262271</v>
          </cell>
          <cell r="AM370">
            <v>10.144212044108109</v>
          </cell>
          <cell r="AN370">
            <v>182.29149043262271</v>
          </cell>
          <cell r="AO370">
            <v>62.894999999999996</v>
          </cell>
          <cell r="AP370">
            <v>3.5</v>
          </cell>
          <cell r="AQ370">
            <v>161.72999999999999</v>
          </cell>
          <cell r="AR370">
            <v>9</v>
          </cell>
          <cell r="AU370" t="str">
            <v>C</v>
          </cell>
        </row>
        <row r="371">
          <cell r="D371" t="str">
            <v>1727/1</v>
          </cell>
          <cell r="E371" t="str">
            <v>อ้อยตอ 2</v>
          </cell>
          <cell r="F371" t="str">
            <v>อ้อยตอ</v>
          </cell>
          <cell r="G371">
            <v>22.64</v>
          </cell>
          <cell r="H371">
            <v>242957</v>
          </cell>
          <cell r="I371" t="str">
            <v>KK-3</v>
          </cell>
          <cell r="J371" t="str">
            <v>เหนียว</v>
          </cell>
          <cell r="K371">
            <v>1.65</v>
          </cell>
          <cell r="L371">
            <v>5.4333333333333336</v>
          </cell>
          <cell r="M371">
            <v>0.8</v>
          </cell>
          <cell r="N371">
            <v>2.6</v>
          </cell>
          <cell r="O371">
            <v>78</v>
          </cell>
          <cell r="P371">
            <v>62</v>
          </cell>
          <cell r="Q371">
            <v>13575.757575757576</v>
          </cell>
          <cell r="R371">
            <v>0.8</v>
          </cell>
          <cell r="S371">
            <v>2.9</v>
          </cell>
          <cell r="T371">
            <v>76</v>
          </cell>
          <cell r="U371">
            <v>63</v>
          </cell>
          <cell r="V371">
            <v>13478.787878787878</v>
          </cell>
          <cell r="W371">
            <v>0.82</v>
          </cell>
          <cell r="X371">
            <v>3</v>
          </cell>
          <cell r="Y371">
            <v>87</v>
          </cell>
          <cell r="Z371">
            <v>70</v>
          </cell>
          <cell r="AA371">
            <v>15224.242424242424</v>
          </cell>
          <cell r="AB371">
            <v>0.80666666666666664</v>
          </cell>
          <cell r="AC371">
            <v>2.8333333333333335</v>
          </cell>
          <cell r="AD371">
            <v>80.333333333333329</v>
          </cell>
          <cell r="AE371">
            <v>65</v>
          </cell>
          <cell r="AF371">
            <v>14092.929292929293</v>
          </cell>
          <cell r="AG371">
            <v>0</v>
          </cell>
          <cell r="AI371">
            <v>508.34564814814814</v>
          </cell>
          <cell r="AJ371">
            <v>0.5441331817777777</v>
          </cell>
          <cell r="AK371">
            <v>7.6684304567308637</v>
          </cell>
          <cell r="AL371">
            <v>173.61326554038675</v>
          </cell>
          <cell r="AM371">
            <v>7.6684304567308637</v>
          </cell>
          <cell r="AN371">
            <v>173.61326554038675</v>
          </cell>
          <cell r="AO371">
            <v>90.56</v>
          </cell>
          <cell r="AP371">
            <v>4</v>
          </cell>
          <cell r="AQ371">
            <v>226.4</v>
          </cell>
          <cell r="AR371">
            <v>10</v>
          </cell>
          <cell r="AU371" t="str">
            <v>B</v>
          </cell>
        </row>
        <row r="372">
          <cell r="D372">
            <v>1862</v>
          </cell>
          <cell r="E372" t="str">
            <v>อ้อยตอ 1</v>
          </cell>
          <cell r="F372" t="str">
            <v>อ้อยตอ</v>
          </cell>
          <cell r="G372">
            <v>77.19</v>
          </cell>
          <cell r="H372">
            <v>242960</v>
          </cell>
          <cell r="I372" t="str">
            <v>KK-3</v>
          </cell>
          <cell r="J372" t="str">
            <v>เหนียว</v>
          </cell>
          <cell r="K372">
            <v>1.85</v>
          </cell>
          <cell r="L372">
            <v>5.333333333333333</v>
          </cell>
          <cell r="M372">
            <v>0.7</v>
          </cell>
          <cell r="N372">
            <v>2.6</v>
          </cell>
          <cell r="O372">
            <v>98</v>
          </cell>
          <cell r="P372">
            <v>180</v>
          </cell>
          <cell r="Q372">
            <v>24043.243243243243</v>
          </cell>
          <cell r="R372">
            <v>0.98</v>
          </cell>
          <cell r="S372">
            <v>2.8</v>
          </cell>
          <cell r="T372">
            <v>140</v>
          </cell>
          <cell r="U372">
            <v>138</v>
          </cell>
          <cell r="V372">
            <v>24043.243243243243</v>
          </cell>
          <cell r="W372">
            <v>1</v>
          </cell>
          <cell r="X372">
            <v>3</v>
          </cell>
          <cell r="Y372">
            <v>150</v>
          </cell>
          <cell r="Z372">
            <v>99</v>
          </cell>
          <cell r="AA372">
            <v>21535.135135135137</v>
          </cell>
          <cell r="AB372">
            <v>0.8933333333333332</v>
          </cell>
          <cell r="AC372">
            <v>2.8000000000000003</v>
          </cell>
          <cell r="AD372">
            <v>129.33333333333334</v>
          </cell>
          <cell r="AE372">
            <v>139</v>
          </cell>
          <cell r="AF372">
            <v>23207.207207207208</v>
          </cell>
          <cell r="AG372">
            <v>0</v>
          </cell>
          <cell r="AI372">
            <v>549.79306666666673</v>
          </cell>
          <cell r="AJ372">
            <v>0.58849849856000003</v>
          </cell>
          <cell r="AK372">
            <v>13.657406597212253</v>
          </cell>
          <cell r="AL372">
            <v>1054.2152152388137</v>
          </cell>
          <cell r="AM372">
            <v>13.657406597212253</v>
          </cell>
          <cell r="AN372">
            <v>1054.2152152388137</v>
          </cell>
          <cell r="AO372">
            <v>385.95</v>
          </cell>
          <cell r="AP372">
            <v>5</v>
          </cell>
          <cell r="AQ372">
            <v>771.9</v>
          </cell>
          <cell r="AR372">
            <v>10</v>
          </cell>
          <cell r="AU372" t="str">
            <v>B</v>
          </cell>
        </row>
        <row r="373">
          <cell r="D373">
            <v>1866</v>
          </cell>
          <cell r="E373" t="str">
            <v>อ้อยน้ำราด</v>
          </cell>
          <cell r="F373" t="str">
            <v>อ้อยปลูก</v>
          </cell>
          <cell r="G373">
            <v>18.34</v>
          </cell>
          <cell r="H373">
            <v>242908</v>
          </cell>
          <cell r="I373" t="str">
            <v>PK-2</v>
          </cell>
          <cell r="J373" t="str">
            <v>เหนียว</v>
          </cell>
          <cell r="K373">
            <v>1.85</v>
          </cell>
          <cell r="L373">
            <v>7.0666666666666664</v>
          </cell>
          <cell r="M373">
            <v>1</v>
          </cell>
          <cell r="N373">
            <v>2.75</v>
          </cell>
          <cell r="O373">
            <v>95</v>
          </cell>
          <cell r="P373">
            <v>87</v>
          </cell>
          <cell r="Q373">
            <v>15740.54054054054</v>
          </cell>
          <cell r="R373">
            <v>0.95</v>
          </cell>
          <cell r="S373">
            <v>2.7</v>
          </cell>
          <cell r="T373">
            <v>88</v>
          </cell>
          <cell r="U373">
            <v>74</v>
          </cell>
          <cell r="V373">
            <v>14010.81081081081</v>
          </cell>
          <cell r="W373">
            <v>1.35</v>
          </cell>
          <cell r="X373">
            <v>2.2999999999999998</v>
          </cell>
          <cell r="Y373">
            <v>103</v>
          </cell>
          <cell r="Z373">
            <v>66</v>
          </cell>
          <cell r="AA373">
            <v>14616.216216216217</v>
          </cell>
          <cell r="AB373">
            <v>1.0999999999999999</v>
          </cell>
          <cell r="AC373">
            <v>2.5833333333333335</v>
          </cell>
          <cell r="AD373">
            <v>95.333333333333329</v>
          </cell>
          <cell r="AE373">
            <v>75.666666666666671</v>
          </cell>
          <cell r="AF373">
            <v>14789.189189189188</v>
          </cell>
          <cell r="AG373">
            <v>0</v>
          </cell>
          <cell r="AI373">
            <v>576.26631944444443</v>
          </cell>
          <cell r="AJ373">
            <v>0.61683546833333336</v>
          </cell>
          <cell r="AK373">
            <v>9.1224964397837827</v>
          </cell>
          <cell r="AL373">
            <v>167.30658470563458</v>
          </cell>
          <cell r="AM373">
            <v>9.1224964397837827</v>
          </cell>
          <cell r="AN373">
            <v>167.30658470563458</v>
          </cell>
          <cell r="AO373">
            <v>73.36</v>
          </cell>
          <cell r="AP373">
            <v>4</v>
          </cell>
          <cell r="AQ373">
            <v>165.06</v>
          </cell>
          <cell r="AR373">
            <v>9</v>
          </cell>
          <cell r="AU373" t="str">
            <v>D</v>
          </cell>
        </row>
        <row r="374">
          <cell r="D374">
            <v>1867</v>
          </cell>
          <cell r="E374" t="str">
            <v>อ้อยน้ำราด</v>
          </cell>
          <cell r="F374" t="str">
            <v>อ้อยปลูก</v>
          </cell>
          <cell r="G374">
            <v>16.989999999999998</v>
          </cell>
          <cell r="H374">
            <v>242908</v>
          </cell>
          <cell r="I374" t="str">
            <v>PK-2</v>
          </cell>
          <cell r="J374" t="str">
            <v>เหนียว</v>
          </cell>
          <cell r="K374">
            <v>1.85</v>
          </cell>
          <cell r="L374">
            <v>7.0666666666666664</v>
          </cell>
          <cell r="M374">
            <v>0.95</v>
          </cell>
          <cell r="N374">
            <v>3.2</v>
          </cell>
          <cell r="O374">
            <v>124</v>
          </cell>
          <cell r="P374">
            <v>110</v>
          </cell>
          <cell r="Q374">
            <v>20237.837837837837</v>
          </cell>
          <cell r="R374">
            <v>0.96</v>
          </cell>
          <cell r="S374">
            <v>3</v>
          </cell>
          <cell r="T374">
            <v>96</v>
          </cell>
          <cell r="U374">
            <v>132</v>
          </cell>
          <cell r="V374">
            <v>19718.91891891892</v>
          </cell>
          <cell r="W374">
            <v>0.82</v>
          </cell>
          <cell r="X374">
            <v>3</v>
          </cell>
          <cell r="Y374">
            <v>93</v>
          </cell>
          <cell r="Z374">
            <v>83</v>
          </cell>
          <cell r="AA374">
            <v>15221.621621621622</v>
          </cell>
          <cell r="AB374">
            <v>0.91</v>
          </cell>
          <cell r="AC374">
            <v>3.0666666666666664</v>
          </cell>
          <cell r="AD374">
            <v>104.33333333333333</v>
          </cell>
          <cell r="AE374">
            <v>108.33333333333333</v>
          </cell>
          <cell r="AF374">
            <v>18392.792792792792</v>
          </cell>
          <cell r="AG374">
            <v>0</v>
          </cell>
          <cell r="AI374">
            <v>671.80648888888879</v>
          </cell>
          <cell r="AJ374">
            <v>0.71910166570666656</v>
          </cell>
          <cell r="AK374">
            <v>13.226287934294868</v>
          </cell>
          <cell r="AL374">
            <v>224.71463200366978</v>
          </cell>
          <cell r="AM374">
            <v>13.226287934294868</v>
          </cell>
          <cell r="AN374">
            <v>224.71463200366978</v>
          </cell>
          <cell r="AO374">
            <v>67.959999999999994</v>
          </cell>
          <cell r="AP374">
            <v>4</v>
          </cell>
          <cell r="AQ374">
            <v>152.91</v>
          </cell>
          <cell r="AR374">
            <v>9</v>
          </cell>
          <cell r="AU374" t="str">
            <v>D</v>
          </cell>
        </row>
        <row r="375">
          <cell r="D375">
            <v>1868</v>
          </cell>
          <cell r="E375" t="str">
            <v>อ้อยตอ 2</v>
          </cell>
          <cell r="F375" t="str">
            <v>อ้อยตอ</v>
          </cell>
          <cell r="G375">
            <v>14.84</v>
          </cell>
          <cell r="H375">
            <v>242951</v>
          </cell>
          <cell r="I375" t="str">
            <v>KK-3</v>
          </cell>
          <cell r="J375" t="str">
            <v>เหนียว</v>
          </cell>
          <cell r="K375">
            <v>1.65</v>
          </cell>
          <cell r="L375">
            <v>5.6333333333333337</v>
          </cell>
          <cell r="M375">
            <v>1.1000000000000001</v>
          </cell>
          <cell r="N375">
            <v>3</v>
          </cell>
          <cell r="O375">
            <v>76</v>
          </cell>
          <cell r="P375">
            <v>68</v>
          </cell>
          <cell r="Q375">
            <v>13963.636363636364</v>
          </cell>
          <cell r="R375">
            <v>1.1000000000000001</v>
          </cell>
          <cell r="S375">
            <v>2.5</v>
          </cell>
          <cell r="T375">
            <v>51</v>
          </cell>
          <cell r="U375">
            <v>38</v>
          </cell>
          <cell r="V375">
            <v>8630.30303030303</v>
          </cell>
          <cell r="W375">
            <v>0.87</v>
          </cell>
          <cell r="X375">
            <v>3.2</v>
          </cell>
          <cell r="Y375">
            <v>79</v>
          </cell>
          <cell r="Z375">
            <v>62</v>
          </cell>
          <cell r="AA375">
            <v>13672.727272727272</v>
          </cell>
          <cell r="AB375">
            <v>1.0233333333333334</v>
          </cell>
          <cell r="AC375">
            <v>2.9</v>
          </cell>
          <cell r="AD375">
            <v>68.666666666666671</v>
          </cell>
          <cell r="AE375">
            <v>56</v>
          </cell>
          <cell r="AF375">
            <v>12088.888888888889</v>
          </cell>
          <cell r="AG375">
            <v>0</v>
          </cell>
          <cell r="AI375">
            <v>675.58931666666683</v>
          </cell>
          <cell r="AJ375">
            <v>0.72315080456000025</v>
          </cell>
          <cell r="AK375">
            <v>8.742089726236447</v>
          </cell>
          <cell r="AL375">
            <v>129.73261153734887</v>
          </cell>
          <cell r="AM375">
            <v>8.742089726236447</v>
          </cell>
          <cell r="AN375">
            <v>129.73261153734887</v>
          </cell>
          <cell r="AO375">
            <v>74.2</v>
          </cell>
          <cell r="AP375">
            <v>5</v>
          </cell>
          <cell r="AQ375">
            <v>148.4</v>
          </cell>
          <cell r="AR375">
            <v>10</v>
          </cell>
          <cell r="AU375" t="str">
            <v>B</v>
          </cell>
        </row>
        <row r="376">
          <cell r="D376">
            <v>1870</v>
          </cell>
          <cell r="E376" t="str">
            <v>อ้อยตอ 1</v>
          </cell>
          <cell r="F376" t="str">
            <v>อ้อยตอ</v>
          </cell>
          <cell r="G376">
            <v>8.85</v>
          </cell>
          <cell r="H376" t="str">
            <v>ยังไม่ตัด</v>
          </cell>
          <cell r="I376" t="str">
            <v>KK-3</v>
          </cell>
          <cell r="J376" t="str">
            <v>เหนียว</v>
          </cell>
          <cell r="K376">
            <v>1.65</v>
          </cell>
          <cell r="L376">
            <v>0</v>
          </cell>
          <cell r="M376">
            <v>0.62</v>
          </cell>
          <cell r="N376">
            <v>2.65</v>
          </cell>
          <cell r="O376">
            <v>30</v>
          </cell>
          <cell r="P376">
            <v>38</v>
          </cell>
          <cell r="Q376">
            <v>6593.939393939394</v>
          </cell>
          <cell r="R376">
            <v>0.8</v>
          </cell>
          <cell r="S376">
            <v>2.8</v>
          </cell>
          <cell r="T376">
            <v>35</v>
          </cell>
          <cell r="U376">
            <v>30</v>
          </cell>
          <cell r="V376">
            <v>6303.030303030303</v>
          </cell>
          <cell r="W376">
            <v>0.8</v>
          </cell>
          <cell r="X376">
            <v>3</v>
          </cell>
          <cell r="Y376">
            <v>52</v>
          </cell>
          <cell r="Z376">
            <v>60</v>
          </cell>
          <cell r="AA376">
            <v>10860.60606060606</v>
          </cell>
          <cell r="AB376">
            <v>0.73999999999999988</v>
          </cell>
          <cell r="AC376">
            <v>2.8166666666666664</v>
          </cell>
          <cell r="AD376">
            <v>39</v>
          </cell>
          <cell r="AE376">
            <v>42.666666666666664</v>
          </cell>
          <cell r="AF376">
            <v>7919.1919191919187</v>
          </cell>
          <cell r="AG376">
            <v>0</v>
          </cell>
          <cell r="AI376">
            <v>460.86346944444426</v>
          </cell>
          <cell r="AJ376">
            <v>0.49330825769333314</v>
          </cell>
          <cell r="AK376">
            <v>3.9066027679956883</v>
          </cell>
          <cell r="AL376">
            <v>34.573434496761841</v>
          </cell>
          <cell r="AM376">
            <v>3.9066027679956883</v>
          </cell>
          <cell r="AN376">
            <v>34.573434496761841</v>
          </cell>
          <cell r="AO376">
            <v>35.4</v>
          </cell>
          <cell r="AP376">
            <v>4</v>
          </cell>
          <cell r="AQ376">
            <v>70.8</v>
          </cell>
          <cell r="AR376">
            <v>8</v>
          </cell>
          <cell r="AU376" t="str">
            <v>C</v>
          </cell>
        </row>
        <row r="377">
          <cell r="D377">
            <v>1702</v>
          </cell>
          <cell r="E377" t="str">
            <v>อ้อยตอ 1</v>
          </cell>
          <cell r="F377" t="str">
            <v>อ้อยตอ</v>
          </cell>
          <cell r="G377">
            <v>29.18</v>
          </cell>
          <cell r="H377">
            <v>242879</v>
          </cell>
          <cell r="I377" t="str">
            <v>KK-3/PK-2</v>
          </cell>
          <cell r="J377" t="str">
            <v xml:space="preserve">ทราย </v>
          </cell>
          <cell r="K377">
            <v>1.85</v>
          </cell>
          <cell r="L377">
            <v>8.0333333333333332</v>
          </cell>
          <cell r="M377">
            <v>1.25</v>
          </cell>
          <cell r="N377">
            <v>3.1</v>
          </cell>
          <cell r="O377">
            <v>60</v>
          </cell>
          <cell r="P377">
            <v>66</v>
          </cell>
          <cell r="Q377">
            <v>10897.297297297297</v>
          </cell>
          <cell r="R377">
            <v>1.27</v>
          </cell>
          <cell r="S377">
            <v>3.3</v>
          </cell>
          <cell r="T377">
            <v>60</v>
          </cell>
          <cell r="U377">
            <v>60</v>
          </cell>
          <cell r="V377">
            <v>10378.378378378378</v>
          </cell>
          <cell r="W377">
            <v>1.4</v>
          </cell>
          <cell r="X377">
            <v>3.1</v>
          </cell>
          <cell r="Y377">
            <v>63</v>
          </cell>
          <cell r="Z377">
            <v>62</v>
          </cell>
          <cell r="AA377">
            <v>10810.81081081081</v>
          </cell>
          <cell r="AB377">
            <v>1.3066666666666666</v>
          </cell>
          <cell r="AC377">
            <v>3.1666666666666665</v>
          </cell>
          <cell r="AD377">
            <v>61</v>
          </cell>
          <cell r="AE377">
            <v>62.666666666666664</v>
          </cell>
          <cell r="AF377">
            <v>10695.495495495494</v>
          </cell>
          <cell r="AG377">
            <v>0</v>
          </cell>
          <cell r="AI377">
            <v>1028.5825925925926</v>
          </cell>
          <cell r="AJ377">
            <v>1.1009948071111111</v>
          </cell>
          <cell r="AK377">
            <v>11.775685000020818</v>
          </cell>
          <cell r="AL377">
            <v>343.61448830060749</v>
          </cell>
          <cell r="AM377">
            <v>11.775685000020818</v>
          </cell>
          <cell r="AN377">
            <v>343.61448830060749</v>
          </cell>
          <cell r="AO377">
            <v>145.9</v>
          </cell>
          <cell r="AP377">
            <v>5</v>
          </cell>
          <cell r="AQ377">
            <v>291.8</v>
          </cell>
          <cell r="AR377">
            <v>10</v>
          </cell>
          <cell r="AU377" t="str">
            <v>B</v>
          </cell>
        </row>
        <row r="378">
          <cell r="D378">
            <v>1703</v>
          </cell>
          <cell r="E378" t="str">
            <v>อ้อยตอ 1</v>
          </cell>
          <cell r="F378" t="str">
            <v>อ้อยตอ</v>
          </cell>
          <cell r="G378">
            <v>35.049999999999997</v>
          </cell>
          <cell r="H378">
            <v>242879</v>
          </cell>
          <cell r="I378" t="str">
            <v>KK-3</v>
          </cell>
          <cell r="J378" t="str">
            <v xml:space="preserve">ทราย </v>
          </cell>
          <cell r="K378">
            <v>1.85</v>
          </cell>
          <cell r="L378">
            <v>8.0333333333333332</v>
          </cell>
          <cell r="M378">
            <v>1.44</v>
          </cell>
          <cell r="N378">
            <v>3.2</v>
          </cell>
          <cell r="O378">
            <v>61</v>
          </cell>
          <cell r="P378">
            <v>74</v>
          </cell>
          <cell r="Q378">
            <v>11675.675675675675</v>
          </cell>
          <cell r="R378">
            <v>1.19</v>
          </cell>
          <cell r="S378">
            <v>3.32</v>
          </cell>
          <cell r="T378">
            <v>81</v>
          </cell>
          <cell r="U378">
            <v>77</v>
          </cell>
          <cell r="V378">
            <v>13664.864864864865</v>
          </cell>
          <cell r="W378">
            <v>0.9</v>
          </cell>
          <cell r="X378">
            <v>3.1</v>
          </cell>
          <cell r="Y378">
            <v>71</v>
          </cell>
          <cell r="Z378">
            <v>74</v>
          </cell>
          <cell r="AA378">
            <v>12540.54054054054</v>
          </cell>
          <cell r="AB378">
            <v>1.1766666666666665</v>
          </cell>
          <cell r="AC378">
            <v>3.2066666666666666</v>
          </cell>
          <cell r="AD378">
            <v>71</v>
          </cell>
          <cell r="AE378">
            <v>75</v>
          </cell>
          <cell r="AF378">
            <v>12627.027027027027</v>
          </cell>
          <cell r="AG378">
            <v>0</v>
          </cell>
          <cell r="AI378">
            <v>949.79688748148146</v>
          </cell>
          <cell r="AJ378">
            <v>1.0021306959817111</v>
          </cell>
          <cell r="AK378">
            <v>12.65393138277447</v>
          </cell>
          <cell r="AL378">
            <v>443.52029496624516</v>
          </cell>
          <cell r="AM378">
            <v>12.65393138277447</v>
          </cell>
          <cell r="AN378">
            <v>443.52029496624516</v>
          </cell>
          <cell r="AO378">
            <v>175.25</v>
          </cell>
          <cell r="AP378">
            <v>5</v>
          </cell>
          <cell r="AQ378">
            <v>420.59999999999997</v>
          </cell>
          <cell r="AR378">
            <v>12</v>
          </cell>
          <cell r="AU378" t="str">
            <v>B</v>
          </cell>
        </row>
        <row r="379">
          <cell r="D379">
            <v>1704</v>
          </cell>
          <cell r="E379" t="str">
            <v>อ้อยตอ 2</v>
          </cell>
          <cell r="F379" t="str">
            <v>อ้อยตอ</v>
          </cell>
          <cell r="G379">
            <v>25.01</v>
          </cell>
          <cell r="H379">
            <v>242875</v>
          </cell>
          <cell r="I379" t="str">
            <v>KK-3</v>
          </cell>
          <cell r="J379" t="str">
            <v xml:space="preserve">ทราย </v>
          </cell>
          <cell r="K379">
            <v>1.85</v>
          </cell>
          <cell r="L379">
            <v>8.1666666666666661</v>
          </cell>
          <cell r="M379">
            <v>1.52</v>
          </cell>
          <cell r="N379">
            <v>2.9</v>
          </cell>
          <cell r="O379">
            <v>68</v>
          </cell>
          <cell r="P379">
            <v>53</v>
          </cell>
          <cell r="Q379">
            <v>10464.864864864865</v>
          </cell>
          <cell r="R379">
            <v>1</v>
          </cell>
          <cell r="S379">
            <v>3</v>
          </cell>
          <cell r="T379">
            <v>63</v>
          </cell>
          <cell r="U379">
            <v>55</v>
          </cell>
          <cell r="V379">
            <v>10205.405405405405</v>
          </cell>
          <cell r="W379">
            <v>0.75</v>
          </cell>
          <cell r="X379">
            <v>3</v>
          </cell>
          <cell r="Y379">
            <v>58</v>
          </cell>
          <cell r="Z379">
            <v>54</v>
          </cell>
          <cell r="AA379">
            <v>9686.4864864864867</v>
          </cell>
          <cell r="AB379">
            <v>1.0900000000000001</v>
          </cell>
          <cell r="AC379">
            <v>2.9666666666666668</v>
          </cell>
          <cell r="AD379">
            <v>63</v>
          </cell>
          <cell r="AE379">
            <v>54</v>
          </cell>
          <cell r="AF379">
            <v>10118.918918918918</v>
          </cell>
          <cell r="AG379">
            <v>0</v>
          </cell>
          <cell r="AI379">
            <v>753.06707222222246</v>
          </cell>
          <cell r="AJ379">
            <v>0.80608299410666684</v>
          </cell>
          <cell r="AK379">
            <v>8.1566884592847586</v>
          </cell>
          <cell r="AL379">
            <v>203.99877836671183</v>
          </cell>
          <cell r="AM379">
            <v>8.1566884592847586</v>
          </cell>
          <cell r="AN379">
            <v>203.99877836671183</v>
          </cell>
          <cell r="AO379">
            <v>125.05000000000001</v>
          </cell>
          <cell r="AP379">
            <v>5</v>
          </cell>
          <cell r="AQ379">
            <v>200.08</v>
          </cell>
          <cell r="AR379">
            <v>8</v>
          </cell>
          <cell r="AU379" t="str">
            <v>C</v>
          </cell>
        </row>
        <row r="380">
          <cell r="D380" t="str">
            <v>1704/1</v>
          </cell>
          <cell r="E380" t="str">
            <v>อ้อยน้ำราด</v>
          </cell>
          <cell r="F380" t="str">
            <v>อ้อยปลูก</v>
          </cell>
          <cell r="G380">
            <v>16.010000000000002</v>
          </cell>
          <cell r="H380">
            <v>242898</v>
          </cell>
          <cell r="I380" t="str">
            <v>PK-2</v>
          </cell>
          <cell r="J380" t="str">
            <v xml:space="preserve">ทราย </v>
          </cell>
          <cell r="K380">
            <v>1.85</v>
          </cell>
          <cell r="L380">
            <v>7.4</v>
          </cell>
          <cell r="M380">
            <v>0.82</v>
          </cell>
          <cell r="N380">
            <v>3.1</v>
          </cell>
          <cell r="O380">
            <v>31</v>
          </cell>
          <cell r="P380">
            <v>46</v>
          </cell>
          <cell r="Q380">
            <v>6659.4594594594591</v>
          </cell>
          <cell r="R380">
            <v>1.05</v>
          </cell>
          <cell r="S380">
            <v>2.7</v>
          </cell>
          <cell r="T380">
            <v>35</v>
          </cell>
          <cell r="U380">
            <v>30</v>
          </cell>
          <cell r="V380">
            <v>5621.6216216216217</v>
          </cell>
          <cell r="W380">
            <v>1</v>
          </cell>
          <cell r="X380">
            <v>2.73</v>
          </cell>
          <cell r="Y380">
            <v>38</v>
          </cell>
          <cell r="Z380">
            <v>41</v>
          </cell>
          <cell r="AA380">
            <v>6832.4324324324325</v>
          </cell>
          <cell r="AB380">
            <v>0.95666666666666667</v>
          </cell>
          <cell r="AC380">
            <v>2.8433333333333337</v>
          </cell>
          <cell r="AD380">
            <v>34.666666666666664</v>
          </cell>
          <cell r="AE380">
            <v>39</v>
          </cell>
          <cell r="AF380">
            <v>6371.1711711711714</v>
          </cell>
          <cell r="AG380">
            <v>0</v>
          </cell>
          <cell r="AI380">
            <v>607.13581353703728</v>
          </cell>
          <cell r="AJ380">
            <v>0.64987817481004473</v>
          </cell>
          <cell r="AK380">
            <v>4.1404850921230967</v>
          </cell>
          <cell r="AL380">
            <v>66.289166324890786</v>
          </cell>
          <cell r="AM380">
            <v>4.1404850921230967</v>
          </cell>
          <cell r="AN380">
            <v>66.289166324890786</v>
          </cell>
          <cell r="AO380">
            <v>48.03</v>
          </cell>
          <cell r="AP380">
            <v>3</v>
          </cell>
          <cell r="AQ380">
            <v>112.07000000000001</v>
          </cell>
          <cell r="AR380">
            <v>7</v>
          </cell>
          <cell r="AU380" t="str">
            <v>D</v>
          </cell>
        </row>
        <row r="381">
          <cell r="D381">
            <v>1705</v>
          </cell>
          <cell r="E381" t="str">
            <v>อ้อยตอ 1</v>
          </cell>
          <cell r="F381" t="str">
            <v>อ้อยตอ</v>
          </cell>
          <cell r="G381">
            <v>17.8</v>
          </cell>
          <cell r="H381">
            <v>242922</v>
          </cell>
          <cell r="I381" t="str">
            <v>KK-3</v>
          </cell>
          <cell r="J381" t="str">
            <v xml:space="preserve">ทราย </v>
          </cell>
          <cell r="K381">
            <v>1.85</v>
          </cell>
          <cell r="L381">
            <v>6.6</v>
          </cell>
          <cell r="M381">
            <v>0.94</v>
          </cell>
          <cell r="N381">
            <v>3</v>
          </cell>
          <cell r="O381">
            <v>76</v>
          </cell>
          <cell r="P381">
            <v>87</v>
          </cell>
          <cell r="Q381">
            <v>14097.297297297297</v>
          </cell>
          <cell r="R381">
            <v>0.95</v>
          </cell>
          <cell r="S381">
            <v>2.5</v>
          </cell>
          <cell r="T381">
            <v>51</v>
          </cell>
          <cell r="U381">
            <v>73</v>
          </cell>
          <cell r="V381">
            <v>10724.324324324325</v>
          </cell>
          <cell r="W381">
            <v>1.1499999999999999</v>
          </cell>
          <cell r="X381">
            <v>2.9</v>
          </cell>
          <cell r="Y381">
            <v>69</v>
          </cell>
          <cell r="Z381">
            <v>82</v>
          </cell>
          <cell r="AA381">
            <v>13059.45945945946</v>
          </cell>
          <cell r="AB381">
            <v>1.0133333333333334</v>
          </cell>
          <cell r="AC381">
            <v>2.8000000000000003</v>
          </cell>
          <cell r="AD381">
            <v>65.333333333333329</v>
          </cell>
          <cell r="AE381">
            <v>80.666666666666671</v>
          </cell>
          <cell r="AF381">
            <v>12627.027027027027</v>
          </cell>
          <cell r="AG381">
            <v>0</v>
          </cell>
          <cell r="AI381">
            <v>623.64586666666685</v>
          </cell>
          <cell r="AJ381">
            <v>0.66755053568000011</v>
          </cell>
          <cell r="AK381">
            <v>8.4291786559377311</v>
          </cell>
          <cell r="AL381">
            <v>150.03938007569161</v>
          </cell>
          <cell r="AM381">
            <v>8.4291786559377311</v>
          </cell>
          <cell r="AN381">
            <v>150.03938007569161</v>
          </cell>
          <cell r="AO381">
            <v>71.2</v>
          </cell>
          <cell r="AP381">
            <v>4</v>
          </cell>
          <cell r="AQ381">
            <v>160.20000000000002</v>
          </cell>
          <cell r="AR381">
            <v>9</v>
          </cell>
          <cell r="AU381" t="str">
            <v>C</v>
          </cell>
        </row>
        <row r="382">
          <cell r="D382" t="str">
            <v>1705/1</v>
          </cell>
          <cell r="E382" t="str">
            <v>อ้อยน้ำราด</v>
          </cell>
          <cell r="F382" t="str">
            <v>อ้อยปลูก</v>
          </cell>
          <cell r="G382">
            <v>20.89</v>
          </cell>
          <cell r="H382">
            <v>242901</v>
          </cell>
          <cell r="I382" t="str">
            <v>KK-3,PK-2</v>
          </cell>
          <cell r="J382" t="str">
            <v xml:space="preserve">ทราย </v>
          </cell>
          <cell r="K382">
            <v>1.85</v>
          </cell>
          <cell r="L382">
            <v>7.3</v>
          </cell>
          <cell r="M382">
            <v>0.75</v>
          </cell>
          <cell r="N382">
            <v>2.75</v>
          </cell>
          <cell r="O382">
            <v>40</v>
          </cell>
          <cell r="P382">
            <v>58</v>
          </cell>
          <cell r="Q382">
            <v>8475.6756756756749</v>
          </cell>
          <cell r="R382">
            <v>0.85</v>
          </cell>
          <cell r="S382">
            <v>2.82</v>
          </cell>
          <cell r="T382">
            <v>74</v>
          </cell>
          <cell r="U382">
            <v>70</v>
          </cell>
          <cell r="V382">
            <v>12454.054054054053</v>
          </cell>
          <cell r="W382">
            <v>1.07</v>
          </cell>
          <cell r="X382">
            <v>2.8</v>
          </cell>
          <cell r="Y382">
            <v>57</v>
          </cell>
          <cell r="Z382">
            <v>64</v>
          </cell>
          <cell r="AA382">
            <v>10464.864864864865</v>
          </cell>
          <cell r="AB382">
            <v>0.89</v>
          </cell>
          <cell r="AC382">
            <v>2.7900000000000005</v>
          </cell>
          <cell r="AD382">
            <v>57</v>
          </cell>
          <cell r="AE382">
            <v>64</v>
          </cell>
          <cell r="AF382">
            <v>10464.864864864865</v>
          </cell>
          <cell r="AG382">
            <v>0</v>
          </cell>
          <cell r="AI382">
            <v>543.83614650000015</v>
          </cell>
          <cell r="AJ382">
            <v>0.58212221121360019</v>
          </cell>
          <cell r="AK382">
            <v>6.0918302751866484</v>
          </cell>
          <cell r="AL382">
            <v>127.25833444864909</v>
          </cell>
          <cell r="AM382">
            <v>6.0918302751866484</v>
          </cell>
          <cell r="AN382">
            <v>127.25833444864909</v>
          </cell>
          <cell r="AO382">
            <v>104.45</v>
          </cell>
          <cell r="AP382">
            <v>5</v>
          </cell>
          <cell r="AQ382">
            <v>167.12</v>
          </cell>
          <cell r="AR382">
            <v>8</v>
          </cell>
          <cell r="AU382" t="str">
            <v>D</v>
          </cell>
        </row>
        <row r="383">
          <cell r="D383">
            <v>1706</v>
          </cell>
          <cell r="E383" t="str">
            <v>อ้อยน้ำราด</v>
          </cell>
          <cell r="F383" t="str">
            <v>อ้อยปลูก</v>
          </cell>
          <cell r="G383">
            <v>24.35</v>
          </cell>
          <cell r="H383">
            <v>242900</v>
          </cell>
          <cell r="I383" t="str">
            <v>KK-3,PK-2</v>
          </cell>
          <cell r="J383" t="str">
            <v xml:space="preserve">ทราย </v>
          </cell>
          <cell r="K383">
            <v>1.85</v>
          </cell>
          <cell r="L383">
            <v>7.333333333333333</v>
          </cell>
          <cell r="M383">
            <v>0.82</v>
          </cell>
          <cell r="N383">
            <v>3.3</v>
          </cell>
          <cell r="O383">
            <v>58</v>
          </cell>
          <cell r="P383">
            <v>69</v>
          </cell>
          <cell r="Q383">
            <v>10983.783783783783</v>
          </cell>
          <cell r="R383">
            <v>0.7</v>
          </cell>
          <cell r="S383">
            <v>2.8</v>
          </cell>
          <cell r="T383">
            <v>31</v>
          </cell>
          <cell r="U383">
            <v>36</v>
          </cell>
          <cell r="V383">
            <v>5794.594594594595</v>
          </cell>
          <cell r="W383">
            <v>1</v>
          </cell>
          <cell r="X383">
            <v>3</v>
          </cell>
          <cell r="Y383">
            <v>47</v>
          </cell>
          <cell r="Z383">
            <v>56</v>
          </cell>
          <cell r="AA383">
            <v>8908.1081081081084</v>
          </cell>
          <cell r="AB383">
            <v>0.84</v>
          </cell>
          <cell r="AC383">
            <v>3.0333333333333332</v>
          </cell>
          <cell r="AD383">
            <v>45.333333333333336</v>
          </cell>
          <cell r="AE383">
            <v>53.666666666666664</v>
          </cell>
          <cell r="AF383">
            <v>8562.1621621621616</v>
          </cell>
          <cell r="AG383">
            <v>0</v>
          </cell>
          <cell r="AI383">
            <v>606.72126666666668</v>
          </cell>
          <cell r="AJ383">
            <v>0.64943444383999993</v>
          </cell>
          <cell r="AK383">
            <v>5.5605630218516744</v>
          </cell>
          <cell r="AL383">
            <v>135.39970958208829</v>
          </cell>
          <cell r="AM383">
            <v>5.5605630218516744</v>
          </cell>
          <cell r="AN383">
            <v>135.39970958208829</v>
          </cell>
          <cell r="AO383">
            <v>97.4</v>
          </cell>
          <cell r="AP383">
            <v>4</v>
          </cell>
          <cell r="AQ383">
            <v>219.15</v>
          </cell>
          <cell r="AR383">
            <v>9</v>
          </cell>
          <cell r="AU383" t="str">
            <v>D</v>
          </cell>
        </row>
        <row r="384">
          <cell r="D384" t="str">
            <v>1706/1</v>
          </cell>
          <cell r="E384" t="str">
            <v>อ้อยตอ 2</v>
          </cell>
          <cell r="F384" t="str">
            <v>อ้อยตอ</v>
          </cell>
          <cell r="G384">
            <v>11.31</v>
          </cell>
          <cell r="H384">
            <v>242961</v>
          </cell>
          <cell r="I384" t="str">
            <v>KK-3</v>
          </cell>
          <cell r="J384" t="str">
            <v xml:space="preserve">ทราย </v>
          </cell>
          <cell r="K384">
            <v>1.85</v>
          </cell>
          <cell r="L384">
            <v>5.3</v>
          </cell>
          <cell r="M384">
            <v>0.79</v>
          </cell>
          <cell r="N384">
            <v>2.5</v>
          </cell>
          <cell r="O384">
            <v>21</v>
          </cell>
          <cell r="P384">
            <v>19</v>
          </cell>
          <cell r="Q384">
            <v>3459.4594594594596</v>
          </cell>
          <cell r="R384">
            <v>0.69</v>
          </cell>
          <cell r="S384">
            <v>2.6</v>
          </cell>
          <cell r="T384">
            <v>30</v>
          </cell>
          <cell r="U384">
            <v>36</v>
          </cell>
          <cell r="V384">
            <v>5708.1081081081084</v>
          </cell>
          <cell r="W384">
            <v>0.75</v>
          </cell>
          <cell r="X384">
            <v>2.48</v>
          </cell>
          <cell r="Y384">
            <v>27</v>
          </cell>
          <cell r="Z384">
            <v>30</v>
          </cell>
          <cell r="AA384">
            <v>4929.72972972973</v>
          </cell>
          <cell r="AB384">
            <v>0.74333333333333329</v>
          </cell>
          <cell r="AC384">
            <v>2.5266666666666668</v>
          </cell>
          <cell r="AD384">
            <v>26</v>
          </cell>
          <cell r="AE384">
            <v>28.333333333333332</v>
          </cell>
          <cell r="AF384">
            <v>4699.0990990990995</v>
          </cell>
          <cell r="AG384">
            <v>0</v>
          </cell>
          <cell r="AI384">
            <v>372.51963340740741</v>
          </cell>
          <cell r="AJ384">
            <v>0.39874501559928888</v>
          </cell>
          <cell r="AK384">
            <v>1.8737423435728746</v>
          </cell>
          <cell r="AL384">
            <v>21.192025905809214</v>
          </cell>
          <cell r="AM384">
            <v>1.8737423435728746</v>
          </cell>
          <cell r="AN384">
            <v>21.192025905809214</v>
          </cell>
          <cell r="AO384">
            <v>33.93</v>
          </cell>
          <cell r="AP384">
            <v>3</v>
          </cell>
          <cell r="AQ384">
            <v>90.48</v>
          </cell>
          <cell r="AR384">
            <v>8</v>
          </cell>
          <cell r="AU384" t="str">
            <v>C</v>
          </cell>
        </row>
        <row r="385">
          <cell r="D385">
            <v>1707</v>
          </cell>
          <cell r="E385" t="str">
            <v>อ้อยตอ 2</v>
          </cell>
          <cell r="F385" t="str">
            <v>อ้อยตอ</v>
          </cell>
          <cell r="G385">
            <v>19.93</v>
          </cell>
          <cell r="H385">
            <v>242928</v>
          </cell>
          <cell r="I385" t="str">
            <v>KK-3</v>
          </cell>
          <cell r="J385" t="str">
            <v xml:space="preserve">ทราย </v>
          </cell>
          <cell r="K385">
            <v>1.65</v>
          </cell>
          <cell r="L385">
            <v>6.4</v>
          </cell>
          <cell r="M385">
            <v>0.83</v>
          </cell>
          <cell r="N385">
            <v>2.4</v>
          </cell>
          <cell r="O385">
            <v>51</v>
          </cell>
          <cell r="P385">
            <v>38</v>
          </cell>
          <cell r="Q385">
            <v>8630.30303030303</v>
          </cell>
          <cell r="R385">
            <v>1.02</v>
          </cell>
          <cell r="S385">
            <v>3.12</v>
          </cell>
          <cell r="T385">
            <v>62</v>
          </cell>
          <cell r="U385">
            <v>79</v>
          </cell>
          <cell r="V385">
            <v>13672.727272727272</v>
          </cell>
          <cell r="W385">
            <v>1</v>
          </cell>
          <cell r="X385">
            <v>2.9</v>
          </cell>
          <cell r="Y385">
            <v>58</v>
          </cell>
          <cell r="Z385">
            <v>62</v>
          </cell>
          <cell r="AA385">
            <v>11636.363636363636</v>
          </cell>
          <cell r="AB385">
            <v>0.95000000000000007</v>
          </cell>
          <cell r="AC385">
            <v>2.8066666666666666</v>
          </cell>
          <cell r="AD385">
            <v>57</v>
          </cell>
          <cell r="AE385">
            <v>59.666666666666664</v>
          </cell>
          <cell r="AF385">
            <v>11313.131313131313</v>
          </cell>
          <cell r="AG385">
            <v>0</v>
          </cell>
          <cell r="AI385">
            <v>587.45544777777775</v>
          </cell>
          <cell r="AJ385">
            <v>0.64772837671977779</v>
          </cell>
          <cell r="AK385">
            <v>7.3278361810722332</v>
          </cell>
          <cell r="AL385">
            <v>146.04377508876959</v>
          </cell>
          <cell r="AM385">
            <v>7.3278361810722332</v>
          </cell>
          <cell r="AN385">
            <v>146.04377508876959</v>
          </cell>
          <cell r="AO385">
            <v>99.65</v>
          </cell>
          <cell r="AP385">
            <v>5</v>
          </cell>
          <cell r="AQ385">
            <v>179.37</v>
          </cell>
          <cell r="AR385">
            <v>9</v>
          </cell>
          <cell r="AU385" t="str">
            <v>C</v>
          </cell>
        </row>
        <row r="386">
          <cell r="D386" t="str">
            <v>1707/1</v>
          </cell>
          <cell r="E386" t="str">
            <v>อ้อยตอ 2</v>
          </cell>
          <cell r="F386" t="str">
            <v>อ้อยตอ</v>
          </cell>
          <cell r="G386">
            <v>16.02</v>
          </cell>
          <cell r="H386">
            <v>242929</v>
          </cell>
          <cell r="I386" t="str">
            <v>KK-3</v>
          </cell>
          <cell r="J386" t="str">
            <v xml:space="preserve">ทราย </v>
          </cell>
          <cell r="K386">
            <v>1.65</v>
          </cell>
          <cell r="L386">
            <v>6.3666666666666663</v>
          </cell>
          <cell r="M386">
            <v>0.65</v>
          </cell>
          <cell r="N386">
            <v>2.8</v>
          </cell>
          <cell r="O386">
            <v>35</v>
          </cell>
          <cell r="P386">
            <v>42</v>
          </cell>
          <cell r="Q386">
            <v>7466.666666666667</v>
          </cell>
          <cell r="R386">
            <v>0.72</v>
          </cell>
          <cell r="S386">
            <v>2.6</v>
          </cell>
          <cell r="T386">
            <v>24</v>
          </cell>
          <cell r="U386">
            <v>38</v>
          </cell>
          <cell r="V386">
            <v>6012.121212121212</v>
          </cell>
          <cell r="W386">
            <v>0.72</v>
          </cell>
          <cell r="X386">
            <v>2.63</v>
          </cell>
          <cell r="Y386">
            <v>30</v>
          </cell>
          <cell r="Z386">
            <v>41</v>
          </cell>
          <cell r="AA386">
            <v>6884.848484848485</v>
          </cell>
          <cell r="AB386">
            <v>0.69666666666666666</v>
          </cell>
          <cell r="AC386">
            <v>2.6766666666666672</v>
          </cell>
          <cell r="AD386">
            <v>29.666666666666668</v>
          </cell>
          <cell r="AE386">
            <v>40.333333333333336</v>
          </cell>
          <cell r="AF386">
            <v>6787.878787878788</v>
          </cell>
          <cell r="AG386">
            <v>0</v>
          </cell>
          <cell r="AI386">
            <v>391.81699475925944</v>
          </cell>
          <cell r="AJ386">
            <v>0.43201741842155944</v>
          </cell>
          <cell r="AK386">
            <v>2.9324818704978579</v>
          </cell>
          <cell r="AL386">
            <v>46.978359565375683</v>
          </cell>
          <cell r="AM386">
            <v>2.9324818704978579</v>
          </cell>
          <cell r="AN386">
            <v>46.978359565375683</v>
          </cell>
          <cell r="AO386">
            <v>80.099999999999994</v>
          </cell>
          <cell r="AP386">
            <v>5</v>
          </cell>
          <cell r="AQ386">
            <v>160.19999999999999</v>
          </cell>
          <cell r="AR386">
            <v>10</v>
          </cell>
          <cell r="AU386" t="str">
            <v>B</v>
          </cell>
        </row>
        <row r="387">
          <cell r="D387">
            <v>1708</v>
          </cell>
          <cell r="E387" t="str">
            <v>อ้อยตอ 2</v>
          </cell>
          <cell r="F387" t="str">
            <v>อ้อยตอ</v>
          </cell>
          <cell r="G387">
            <v>24.32</v>
          </cell>
          <cell r="H387">
            <v>242960</v>
          </cell>
          <cell r="I387" t="str">
            <v>KK-3</v>
          </cell>
          <cell r="J387" t="str">
            <v xml:space="preserve">ทราย </v>
          </cell>
          <cell r="K387">
            <v>1.85</v>
          </cell>
          <cell r="L387">
            <v>5.333333333333333</v>
          </cell>
          <cell r="M387">
            <v>0.45</v>
          </cell>
          <cell r="N387">
            <v>2.5</v>
          </cell>
          <cell r="O387">
            <v>52</v>
          </cell>
          <cell r="P387">
            <v>40</v>
          </cell>
          <cell r="Q387">
            <v>7956.7567567567567</v>
          </cell>
          <cell r="R387">
            <v>0.75</v>
          </cell>
          <cell r="S387">
            <v>2.7</v>
          </cell>
          <cell r="T387">
            <v>64</v>
          </cell>
          <cell r="U387">
            <v>40</v>
          </cell>
          <cell r="V387">
            <v>8994.594594594595</v>
          </cell>
          <cell r="W387">
            <v>1</v>
          </cell>
          <cell r="X387">
            <v>2.73</v>
          </cell>
          <cell r="Y387">
            <v>62</v>
          </cell>
          <cell r="Z387">
            <v>50</v>
          </cell>
          <cell r="AA387">
            <v>9686.4864864864867</v>
          </cell>
          <cell r="AB387">
            <v>0.73333333333333339</v>
          </cell>
          <cell r="AC387">
            <v>2.6433333333333331</v>
          </cell>
          <cell r="AD387">
            <v>59.333333333333336</v>
          </cell>
          <cell r="AE387">
            <v>43.333333333333336</v>
          </cell>
          <cell r="AF387">
            <v>8879.2792792792807</v>
          </cell>
          <cell r="AG387">
            <v>0</v>
          </cell>
          <cell r="AI387">
            <v>402.230452962963</v>
          </cell>
          <cell r="AJ387">
            <v>0.43054747685155559</v>
          </cell>
          <cell r="AK387">
            <v>3.822951289953993</v>
          </cell>
          <cell r="AL387">
            <v>92.974175371681113</v>
          </cell>
          <cell r="AM387">
            <v>3.822951289953993</v>
          </cell>
          <cell r="AN387">
            <v>92.974175371681113</v>
          </cell>
          <cell r="AO387">
            <v>85.12</v>
          </cell>
          <cell r="AP387">
            <v>3.5</v>
          </cell>
          <cell r="AQ387">
            <v>170.24</v>
          </cell>
          <cell r="AR387">
            <v>7</v>
          </cell>
          <cell r="AU387" t="str">
            <v>D</v>
          </cell>
        </row>
        <row r="388">
          <cell r="D388">
            <v>1709</v>
          </cell>
          <cell r="E388" t="str">
            <v>อ้อยตอ 1</v>
          </cell>
          <cell r="F388" t="str">
            <v>อ้อยตอ</v>
          </cell>
          <cell r="G388">
            <v>53.92</v>
          </cell>
          <cell r="H388">
            <v>242927</v>
          </cell>
          <cell r="I388" t="str">
            <v>KK-3</v>
          </cell>
          <cell r="J388" t="str">
            <v>เหนียว</v>
          </cell>
          <cell r="K388">
            <v>1.85</v>
          </cell>
          <cell r="L388">
            <v>6.4333333333333336</v>
          </cell>
          <cell r="M388">
            <v>1.3</v>
          </cell>
          <cell r="N388">
            <v>3</v>
          </cell>
          <cell r="O388">
            <v>46</v>
          </cell>
          <cell r="P388">
            <v>43</v>
          </cell>
          <cell r="Q388">
            <v>7697.2972972972975</v>
          </cell>
          <cell r="R388">
            <v>0.9</v>
          </cell>
          <cell r="S388">
            <v>3.2</v>
          </cell>
          <cell r="T388">
            <v>63</v>
          </cell>
          <cell r="U388">
            <v>64</v>
          </cell>
          <cell r="V388">
            <v>10983.783783783783</v>
          </cell>
          <cell r="W388">
            <v>1.03</v>
          </cell>
          <cell r="X388">
            <v>3</v>
          </cell>
          <cell r="Y388">
            <v>65</v>
          </cell>
          <cell r="Z388">
            <v>62</v>
          </cell>
          <cell r="AA388">
            <v>10983.783783783783</v>
          </cell>
          <cell r="AB388">
            <v>1.0766666666666669</v>
          </cell>
          <cell r="AC388">
            <v>3.0666666666666664</v>
          </cell>
          <cell r="AD388">
            <v>58</v>
          </cell>
          <cell r="AE388">
            <v>56.333333333333336</v>
          </cell>
          <cell r="AF388">
            <v>9888.2882882882877</v>
          </cell>
          <cell r="AG388">
            <v>0</v>
          </cell>
          <cell r="AI388">
            <v>794.84797037037049</v>
          </cell>
          <cell r="AJ388">
            <v>0.87639937213037045</v>
          </cell>
          <cell r="AK388">
            <v>8.66608964729995</v>
          </cell>
          <cell r="AL388">
            <v>467.27555378241334</v>
          </cell>
          <cell r="AM388">
            <v>8.66608964729995</v>
          </cell>
          <cell r="AN388">
            <v>467.27555378241334</v>
          </cell>
          <cell r="AO388">
            <v>323.52</v>
          </cell>
          <cell r="AP388">
            <v>6</v>
          </cell>
          <cell r="AQ388">
            <v>593.12</v>
          </cell>
          <cell r="AR388">
            <v>11</v>
          </cell>
          <cell r="AU388" t="str">
            <v>B</v>
          </cell>
        </row>
        <row r="389">
          <cell r="D389">
            <v>1711</v>
          </cell>
          <cell r="E389" t="str">
            <v>อ้อยน้ำราด</v>
          </cell>
          <cell r="F389" t="str">
            <v>อ้อยปลูก</v>
          </cell>
          <cell r="G389">
            <v>41.17</v>
          </cell>
          <cell r="H389">
            <v>242891</v>
          </cell>
          <cell r="I389" t="str">
            <v>PK-2</v>
          </cell>
          <cell r="J389" t="str">
            <v>เหนียว</v>
          </cell>
          <cell r="K389">
            <v>1.85</v>
          </cell>
          <cell r="L389">
            <v>7.6333333333333337</v>
          </cell>
          <cell r="M389">
            <v>0.44</v>
          </cell>
          <cell r="N389">
            <v>2.44</v>
          </cell>
          <cell r="O389">
            <v>64</v>
          </cell>
          <cell r="P389">
            <v>84</v>
          </cell>
          <cell r="Q389">
            <v>12800</v>
          </cell>
          <cell r="R389">
            <v>0.77</v>
          </cell>
          <cell r="S389">
            <v>2.4</v>
          </cell>
          <cell r="T389">
            <v>27</v>
          </cell>
          <cell r="U389">
            <v>26</v>
          </cell>
          <cell r="V389">
            <v>4583.7837837837842</v>
          </cell>
          <cell r="W389">
            <v>0.8</v>
          </cell>
          <cell r="X389">
            <v>2.5</v>
          </cell>
          <cell r="Y389">
            <v>42</v>
          </cell>
          <cell r="Z389">
            <v>48</v>
          </cell>
          <cell r="AA389">
            <v>7783.7837837837842</v>
          </cell>
          <cell r="AB389">
            <v>0.66999999999999993</v>
          </cell>
          <cell r="AC389">
            <v>2.4466666666666668</v>
          </cell>
          <cell r="AD389">
            <v>44.333333333333336</v>
          </cell>
          <cell r="AE389">
            <v>52.666666666666664</v>
          </cell>
          <cell r="AF389">
            <v>8389.1891891891883</v>
          </cell>
          <cell r="AG389">
            <v>0</v>
          </cell>
          <cell r="AI389">
            <v>314.84302022222226</v>
          </cell>
          <cell r="AJ389">
            <v>0.33219087063646668</v>
          </cell>
          <cell r="AK389">
            <v>2.7868120606907905</v>
          </cell>
          <cell r="AL389">
            <v>114.73305253863985</v>
          </cell>
          <cell r="AM389">
            <v>2.7868120606907905</v>
          </cell>
          <cell r="AN389">
            <v>114.73305253863985</v>
          </cell>
          <cell r="AO389">
            <v>123.51</v>
          </cell>
          <cell r="AP389">
            <v>3</v>
          </cell>
          <cell r="AQ389">
            <v>329.36</v>
          </cell>
          <cell r="AR389">
            <v>8</v>
          </cell>
          <cell r="AU389" t="str">
            <v>D</v>
          </cell>
        </row>
        <row r="390">
          <cell r="D390" t="str">
            <v>1711/1</v>
          </cell>
          <cell r="E390" t="str">
            <v>อ้อยตอ 1</v>
          </cell>
          <cell r="F390" t="str">
            <v>อ้อยตอ</v>
          </cell>
          <cell r="G390">
            <v>24.87</v>
          </cell>
          <cell r="H390">
            <v>242954</v>
          </cell>
          <cell r="I390" t="str">
            <v>KK-3</v>
          </cell>
          <cell r="J390" t="str">
            <v>เหนียว</v>
          </cell>
          <cell r="K390">
            <v>1.85</v>
          </cell>
          <cell r="L390">
            <v>5.5333333333333332</v>
          </cell>
          <cell r="M390">
            <v>0.72</v>
          </cell>
          <cell r="N390">
            <v>3</v>
          </cell>
          <cell r="O390">
            <v>53</v>
          </cell>
          <cell r="P390">
            <v>76</v>
          </cell>
          <cell r="Q390">
            <v>11156.756756756757</v>
          </cell>
          <cell r="R390">
            <v>0.68</v>
          </cell>
          <cell r="S390">
            <v>2.4300000000000002</v>
          </cell>
          <cell r="T390">
            <v>54</v>
          </cell>
          <cell r="U390">
            <v>53</v>
          </cell>
          <cell r="V390">
            <v>9254.0540540540533</v>
          </cell>
          <cell r="W390">
            <v>0.7</v>
          </cell>
          <cell r="X390">
            <v>2.7</v>
          </cell>
          <cell r="Y390">
            <v>56</v>
          </cell>
          <cell r="Z390">
            <v>72</v>
          </cell>
          <cell r="AA390">
            <v>11070.27027027027</v>
          </cell>
          <cell r="AB390">
            <v>0.69999999999999984</v>
          </cell>
          <cell r="AC390">
            <v>2.7099999999999995</v>
          </cell>
          <cell r="AD390">
            <v>54.333333333333336</v>
          </cell>
          <cell r="AE390">
            <v>67</v>
          </cell>
          <cell r="AF390">
            <v>10493.693693693693</v>
          </cell>
          <cell r="AG390">
            <v>8.0418174507438689</v>
          </cell>
          <cell r="AH390">
            <v>2</v>
          </cell>
          <cell r="AI390">
            <v>403.55829499999976</v>
          </cell>
          <cell r="AJ390">
            <v>0.42579435705449969</v>
          </cell>
          <cell r="AK390">
            <v>4.4681555594331641</v>
          </cell>
          <cell r="AL390">
            <v>111.12302876310279</v>
          </cell>
          <cell r="AM390">
            <v>4.1088346459282858</v>
          </cell>
          <cell r="AN390">
            <v>102.18671764423647</v>
          </cell>
          <cell r="AO390">
            <v>74.61</v>
          </cell>
          <cell r="AP390">
            <v>3</v>
          </cell>
          <cell r="AQ390">
            <v>223.83</v>
          </cell>
          <cell r="AR390">
            <v>9</v>
          </cell>
          <cell r="AU390" t="str">
            <v>C</v>
          </cell>
        </row>
        <row r="391">
          <cell r="D391" t="str">
            <v>1712/6</v>
          </cell>
          <cell r="E391" t="str">
            <v>อ้อยตอ 1</v>
          </cell>
          <cell r="F391" t="str">
            <v>อ้อยตอ</v>
          </cell>
          <cell r="G391">
            <v>148.62</v>
          </cell>
          <cell r="H391">
            <v>242956</v>
          </cell>
          <cell r="I391" t="str">
            <v>KK-3</v>
          </cell>
          <cell r="J391" t="str">
            <v>เหนียว</v>
          </cell>
          <cell r="K391">
            <v>1.85</v>
          </cell>
          <cell r="L391">
            <v>5.4666666666666668</v>
          </cell>
          <cell r="M391">
            <v>0.55000000000000004</v>
          </cell>
          <cell r="N391">
            <v>2.6</v>
          </cell>
          <cell r="O391">
            <v>88</v>
          </cell>
          <cell r="P391">
            <v>106</v>
          </cell>
          <cell r="Q391">
            <v>16778.37837837838</v>
          </cell>
          <cell r="R391">
            <v>0.8</v>
          </cell>
          <cell r="S391">
            <v>2.6</v>
          </cell>
          <cell r="T391">
            <v>66</v>
          </cell>
          <cell r="U391">
            <v>106</v>
          </cell>
          <cell r="V391">
            <v>14875.675675675675</v>
          </cell>
          <cell r="W391">
            <v>0.64</v>
          </cell>
          <cell r="X391">
            <v>2.8</v>
          </cell>
          <cell r="Y391">
            <v>80</v>
          </cell>
          <cell r="Z391">
            <v>104</v>
          </cell>
          <cell r="AA391">
            <v>15913.513513513513</v>
          </cell>
          <cell r="AB391">
            <v>0.66333333333333344</v>
          </cell>
          <cell r="AC391">
            <v>2.6666666666666665</v>
          </cell>
          <cell r="AD391">
            <v>78</v>
          </cell>
          <cell r="AE391">
            <v>105.33333333333333</v>
          </cell>
          <cell r="AF391">
            <v>15855.855855855856</v>
          </cell>
          <cell r="AG391">
            <v>0</v>
          </cell>
          <cell r="AI391">
            <v>370.28740740740744</v>
          </cell>
          <cell r="AJ391">
            <v>0.39069024355555559</v>
          </cell>
          <cell r="AK391">
            <v>6.1947281861061061</v>
          </cell>
          <cell r="AL391">
            <v>920.66050301908956</v>
          </cell>
          <cell r="AM391">
            <v>6.1947281861061061</v>
          </cell>
          <cell r="AN391">
            <v>920.66050301908956</v>
          </cell>
          <cell r="AO391">
            <v>594.48</v>
          </cell>
          <cell r="AP391">
            <v>4</v>
          </cell>
          <cell r="AQ391">
            <v>1337.58</v>
          </cell>
          <cell r="AR391">
            <v>9</v>
          </cell>
          <cell r="AU391" t="str">
            <v>C</v>
          </cell>
        </row>
        <row r="392">
          <cell r="D392">
            <v>1715</v>
          </cell>
          <cell r="E392" t="str">
            <v>อ้อยตอ 2</v>
          </cell>
          <cell r="F392" t="str">
            <v>อ้อยตอ</v>
          </cell>
          <cell r="G392">
            <v>12.150000000000002</v>
          </cell>
          <cell r="H392">
            <v>242882</v>
          </cell>
          <cell r="I392" t="str">
            <v>KK-3</v>
          </cell>
          <cell r="J392" t="str">
            <v xml:space="preserve">ทราย </v>
          </cell>
          <cell r="K392">
            <v>1.65</v>
          </cell>
          <cell r="L392">
            <v>7.9333333333333336</v>
          </cell>
          <cell r="M392">
            <v>0.75</v>
          </cell>
          <cell r="N392">
            <v>2.6</v>
          </cell>
          <cell r="O392">
            <v>72</v>
          </cell>
          <cell r="P392">
            <v>83</v>
          </cell>
          <cell r="Q392">
            <v>15030.30303030303</v>
          </cell>
          <cell r="R392">
            <v>0.76</v>
          </cell>
          <cell r="S392">
            <v>2.8</v>
          </cell>
          <cell r="T392">
            <v>58</v>
          </cell>
          <cell r="U392">
            <v>37</v>
          </cell>
          <cell r="V392">
            <v>9212.121212121212</v>
          </cell>
          <cell r="W392">
            <v>0.68</v>
          </cell>
          <cell r="X392">
            <v>2.75</v>
          </cell>
          <cell r="Y392">
            <v>57</v>
          </cell>
          <cell r="Z392">
            <v>52</v>
          </cell>
          <cell r="AA392">
            <v>10569.69696969697</v>
          </cell>
          <cell r="AB392">
            <v>0.73</v>
          </cell>
          <cell r="AC392">
            <v>2.7166666666666668</v>
          </cell>
          <cell r="AD392">
            <v>62.333333333333336</v>
          </cell>
          <cell r="AE392">
            <v>57.333333333333336</v>
          </cell>
          <cell r="AF392">
            <v>11604.040404040403</v>
          </cell>
          <cell r="AG392">
            <v>0</v>
          </cell>
          <cell r="AI392">
            <v>422.9268180555556</v>
          </cell>
          <cell r="AJ392">
            <v>0.46631910958805561</v>
          </cell>
          <cell r="AK392">
            <v>5.411185788835942</v>
          </cell>
          <cell r="AL392">
            <v>65.745907334356701</v>
          </cell>
          <cell r="AM392">
            <v>5.411185788835942</v>
          </cell>
          <cell r="AN392">
            <v>65.745907334356701</v>
          </cell>
          <cell r="AO392">
            <v>36.450000000000003</v>
          </cell>
          <cell r="AP392">
            <v>3</v>
          </cell>
          <cell r="AQ392">
            <v>109.35000000000002</v>
          </cell>
          <cell r="AR392">
            <v>9</v>
          </cell>
          <cell r="AU392" t="str">
            <v>C</v>
          </cell>
        </row>
        <row r="393">
          <cell r="D393">
            <v>1716</v>
          </cell>
          <cell r="E393" t="str">
            <v>อ้อยตอ 2</v>
          </cell>
          <cell r="F393" t="str">
            <v>อ้อยตอ</v>
          </cell>
          <cell r="G393">
            <v>9.9999999999999982</v>
          </cell>
          <cell r="J393" t="str">
            <v xml:space="preserve">ทราย </v>
          </cell>
          <cell r="K393">
            <v>1.85</v>
          </cell>
          <cell r="L393">
            <v>8104</v>
          </cell>
          <cell r="M393">
            <v>0.87</v>
          </cell>
          <cell r="N393">
            <v>2.6</v>
          </cell>
          <cell r="O393">
            <v>48</v>
          </cell>
          <cell r="P393">
            <v>43</v>
          </cell>
          <cell r="Q393">
            <v>7870.27027027027</v>
          </cell>
          <cell r="R393">
            <v>0.9</v>
          </cell>
          <cell r="S393">
            <v>3</v>
          </cell>
          <cell r="T393">
            <v>26</v>
          </cell>
          <cell r="U393">
            <v>35</v>
          </cell>
          <cell r="V393">
            <v>5275.6756756756758</v>
          </cell>
          <cell r="W393">
            <v>0.97</v>
          </cell>
          <cell r="X393">
            <v>2.8</v>
          </cell>
          <cell r="Y393">
            <v>41</v>
          </cell>
          <cell r="Z393">
            <v>41</v>
          </cell>
          <cell r="AA393">
            <v>7091.8918918918916</v>
          </cell>
          <cell r="AB393">
            <v>0.91333333333333344</v>
          </cell>
          <cell r="AC393">
            <v>2.7999999999999994</v>
          </cell>
          <cell r="AD393">
            <v>38.333333333333336</v>
          </cell>
          <cell r="AE393">
            <v>39.666666666666664</v>
          </cell>
          <cell r="AF393">
            <v>6745.9459459459467</v>
          </cell>
          <cell r="AG393">
            <v>0</v>
          </cell>
          <cell r="AI393">
            <v>562.10186666666652</v>
          </cell>
          <cell r="AJ393">
            <v>0.60167383807999986</v>
          </cell>
          <cell r="AK393">
            <v>4.0588591887775127</v>
          </cell>
          <cell r="AL393">
            <v>40.588591887775117</v>
          </cell>
          <cell r="AM393">
            <v>4.0588591887775127</v>
          </cell>
          <cell r="AN393">
            <v>40.588591887775117</v>
          </cell>
          <cell r="AO393">
            <v>39.999999999999993</v>
          </cell>
          <cell r="AP393">
            <v>4</v>
          </cell>
          <cell r="AQ393">
            <v>89.999999999999986</v>
          </cell>
          <cell r="AR393">
            <v>9</v>
          </cell>
          <cell r="AU393" t="str">
            <v>C</v>
          </cell>
        </row>
        <row r="394">
          <cell r="D394">
            <v>1717</v>
          </cell>
          <cell r="E394" t="str">
            <v>อ้อยตอ 2</v>
          </cell>
          <cell r="F394" t="str">
            <v>อ้อยตอ</v>
          </cell>
          <cell r="G394">
            <v>10</v>
          </cell>
          <cell r="J394" t="str">
            <v xml:space="preserve">ทราย </v>
          </cell>
          <cell r="K394">
            <v>1.85</v>
          </cell>
          <cell r="L394">
            <v>8104</v>
          </cell>
          <cell r="M394">
            <v>0.87</v>
          </cell>
          <cell r="N394">
            <v>2.82</v>
          </cell>
          <cell r="O394">
            <v>39</v>
          </cell>
          <cell r="P394">
            <v>42</v>
          </cell>
          <cell r="Q394">
            <v>7005.405405405405</v>
          </cell>
          <cell r="R394">
            <v>0.91</v>
          </cell>
          <cell r="S394">
            <v>2.6</v>
          </cell>
          <cell r="T394">
            <v>30</v>
          </cell>
          <cell r="U394">
            <v>24</v>
          </cell>
          <cell r="V394">
            <v>4670.27027027027</v>
          </cell>
          <cell r="W394">
            <v>0.82</v>
          </cell>
          <cell r="X394">
            <v>2.8</v>
          </cell>
          <cell r="Y394">
            <v>43</v>
          </cell>
          <cell r="Z394">
            <v>43</v>
          </cell>
          <cell r="AA394">
            <v>7437.8378378378375</v>
          </cell>
          <cell r="AB394">
            <v>0.8666666666666667</v>
          </cell>
          <cell r="AC394">
            <v>2.7399999999999998</v>
          </cell>
          <cell r="AD394">
            <v>37.333333333333336</v>
          </cell>
          <cell r="AE394">
            <v>36.333333333333336</v>
          </cell>
          <cell r="AF394">
            <v>6371.1711711711714</v>
          </cell>
          <cell r="AG394">
            <v>0</v>
          </cell>
          <cell r="AI394">
            <v>510.76705333333331</v>
          </cell>
          <cell r="AJ394">
            <v>0.53891031797199995</v>
          </cell>
          <cell r="AK394">
            <v>3.4334898817098951</v>
          </cell>
          <cell r="AL394">
            <v>34.334898817098953</v>
          </cell>
          <cell r="AM394">
            <v>3.4334898817098951</v>
          </cell>
          <cell r="AN394">
            <v>34.334898817098953</v>
          </cell>
          <cell r="AO394">
            <v>35</v>
          </cell>
          <cell r="AP394">
            <v>3.5</v>
          </cell>
          <cell r="AQ394">
            <v>90</v>
          </cell>
          <cell r="AR394">
            <v>9</v>
          </cell>
          <cell r="AU394" t="str">
            <v>C</v>
          </cell>
        </row>
        <row r="395">
          <cell r="D395" t="str">
            <v>1717/1</v>
          </cell>
          <cell r="E395" t="str">
            <v>อ้อยน้ำราด</v>
          </cell>
          <cell r="F395" t="str">
            <v>อ้อยปลูก</v>
          </cell>
          <cell r="G395">
            <v>6.26</v>
          </cell>
          <cell r="H395">
            <v>242869</v>
          </cell>
          <cell r="I395" t="str">
            <v>PK-2</v>
          </cell>
          <cell r="J395" t="str">
            <v xml:space="preserve">ทราย </v>
          </cell>
          <cell r="K395">
            <v>1.85</v>
          </cell>
          <cell r="L395">
            <v>8.3666666666666671</v>
          </cell>
          <cell r="M395">
            <v>1.53</v>
          </cell>
          <cell r="N395">
            <v>2.8</v>
          </cell>
          <cell r="O395">
            <v>107</v>
          </cell>
          <cell r="P395">
            <v>90</v>
          </cell>
          <cell r="Q395">
            <v>17037.837837837837</v>
          </cell>
          <cell r="R395">
            <v>1.74</v>
          </cell>
          <cell r="S395">
            <v>3</v>
          </cell>
          <cell r="T395">
            <v>120</v>
          </cell>
          <cell r="U395">
            <v>92</v>
          </cell>
          <cell r="V395">
            <v>18335.135135135137</v>
          </cell>
          <cell r="W395">
            <v>1.42</v>
          </cell>
          <cell r="X395">
            <v>2.9</v>
          </cell>
          <cell r="Y395">
            <v>90</v>
          </cell>
          <cell r="Z395">
            <v>80</v>
          </cell>
          <cell r="AA395">
            <v>14702.702702702703</v>
          </cell>
          <cell r="AB395">
            <v>1.5633333333333332</v>
          </cell>
          <cell r="AC395">
            <v>2.9</v>
          </cell>
          <cell r="AD395">
            <v>105.66666666666667</v>
          </cell>
          <cell r="AE395">
            <v>87.333333333333329</v>
          </cell>
          <cell r="AF395">
            <v>16691.891891891893</v>
          </cell>
          <cell r="AG395">
            <v>0</v>
          </cell>
          <cell r="AI395">
            <v>1032.0892166666667</v>
          </cell>
          <cell r="AJ395">
            <v>1.0889573325050002</v>
          </cell>
          <cell r="AK395">
            <v>18.176758069056437</v>
          </cell>
          <cell r="AL395">
            <v>113.78650551229329</v>
          </cell>
          <cell r="AM395">
            <v>18.176758069056437</v>
          </cell>
          <cell r="AN395">
            <v>113.78650551229329</v>
          </cell>
          <cell r="AO395">
            <v>31.299999999999997</v>
          </cell>
          <cell r="AP395">
            <v>5</v>
          </cell>
          <cell r="AQ395">
            <v>50.08</v>
          </cell>
          <cell r="AR395">
            <v>8</v>
          </cell>
          <cell r="AU395" t="str">
            <v>D</v>
          </cell>
        </row>
        <row r="396">
          <cell r="D396">
            <v>1718</v>
          </cell>
          <cell r="E396" t="str">
            <v>อ้อยตอ 2</v>
          </cell>
          <cell r="F396" t="str">
            <v>อ้อยตอ</v>
          </cell>
          <cell r="G396">
            <v>52.74</v>
          </cell>
          <cell r="H396">
            <v>242958</v>
          </cell>
          <cell r="I396" t="str">
            <v>KK-3</v>
          </cell>
          <cell r="J396" t="str">
            <v xml:space="preserve">ทราย </v>
          </cell>
          <cell r="K396">
            <v>1.85</v>
          </cell>
          <cell r="L396">
            <v>5.4</v>
          </cell>
          <cell r="M396">
            <v>0.98</v>
          </cell>
          <cell r="N396">
            <v>3</v>
          </cell>
          <cell r="O396">
            <v>62</v>
          </cell>
          <cell r="P396">
            <v>83</v>
          </cell>
          <cell r="Q396">
            <v>12540.54054054054</v>
          </cell>
          <cell r="R396">
            <v>1.5</v>
          </cell>
          <cell r="S396">
            <v>2.5499999999999998</v>
          </cell>
          <cell r="T396">
            <v>83</v>
          </cell>
          <cell r="U396">
            <v>85</v>
          </cell>
          <cell r="V396">
            <v>14529.72972972973</v>
          </cell>
          <cell r="W396">
            <v>1.2</v>
          </cell>
          <cell r="X396">
            <v>2.9</v>
          </cell>
          <cell r="Y396">
            <v>88</v>
          </cell>
          <cell r="Z396">
            <v>102</v>
          </cell>
          <cell r="AA396">
            <v>16432.432432432433</v>
          </cell>
          <cell r="AB396">
            <v>1.2266666666666666</v>
          </cell>
          <cell r="AC396">
            <v>2.8166666666666664</v>
          </cell>
          <cell r="AD396">
            <v>77.666666666666671</v>
          </cell>
          <cell r="AE396">
            <v>90</v>
          </cell>
          <cell r="AF396">
            <v>14500.900900900902</v>
          </cell>
          <cell r="AG396">
            <v>0</v>
          </cell>
          <cell r="AI396">
            <v>763.95385925925905</v>
          </cell>
          <cell r="AJ396">
            <v>0.80604771690444421</v>
          </cell>
          <cell r="AK396">
            <v>11.68841806422877</v>
          </cell>
          <cell r="AL396">
            <v>616.44716870742536</v>
          </cell>
          <cell r="AM396">
            <v>11.68841806422877</v>
          </cell>
          <cell r="AN396">
            <v>616.44716870742536</v>
          </cell>
          <cell r="AO396">
            <v>158.22</v>
          </cell>
          <cell r="AP396">
            <v>3</v>
          </cell>
          <cell r="AQ396">
            <v>369.18</v>
          </cell>
          <cell r="AR396">
            <v>7</v>
          </cell>
          <cell r="AU396" t="str">
            <v>D</v>
          </cell>
        </row>
        <row r="397">
          <cell r="D397">
            <v>1801</v>
          </cell>
          <cell r="E397" t="str">
            <v>อ้อยตอ 1</v>
          </cell>
          <cell r="F397" t="str">
            <v>อ้อยตอ</v>
          </cell>
          <cell r="G397">
            <v>22.11</v>
          </cell>
          <cell r="H397">
            <v>242870</v>
          </cell>
          <cell r="I397" t="str">
            <v>KK-3/PK-2</v>
          </cell>
          <cell r="J397" t="str">
            <v xml:space="preserve">ทราย </v>
          </cell>
          <cell r="K397">
            <v>1.85</v>
          </cell>
          <cell r="L397">
            <v>8.3333333333333339</v>
          </cell>
          <cell r="M397">
            <v>1.02</v>
          </cell>
          <cell r="N397">
            <v>3</v>
          </cell>
          <cell r="O397">
            <v>104</v>
          </cell>
          <cell r="P397">
            <v>106</v>
          </cell>
          <cell r="Q397">
            <v>18162.162162162163</v>
          </cell>
          <cell r="R397">
            <v>1.1399999999999999</v>
          </cell>
          <cell r="S397">
            <v>2.8</v>
          </cell>
          <cell r="T397">
            <v>107</v>
          </cell>
          <cell r="U397">
            <v>98</v>
          </cell>
          <cell r="V397">
            <v>17729.72972972973</v>
          </cell>
          <cell r="W397">
            <v>0.92</v>
          </cell>
          <cell r="X397">
            <v>3</v>
          </cell>
          <cell r="Y397">
            <v>105</v>
          </cell>
          <cell r="Z397">
            <v>100</v>
          </cell>
          <cell r="AA397">
            <v>17729.72972972973</v>
          </cell>
          <cell r="AB397">
            <v>1.0266666666666666</v>
          </cell>
          <cell r="AC397">
            <v>2.9333333333333336</v>
          </cell>
          <cell r="AD397">
            <v>105.33333333333333</v>
          </cell>
          <cell r="AE397">
            <v>101.33333333333333</v>
          </cell>
          <cell r="AF397">
            <v>17873.873873873876</v>
          </cell>
          <cell r="AG397">
            <v>0</v>
          </cell>
          <cell r="AI397">
            <v>693.46085925925934</v>
          </cell>
          <cell r="AJ397">
            <v>0.73167055260444447</v>
          </cell>
          <cell r="AK397">
            <v>13.077787174479441</v>
          </cell>
          <cell r="AL397">
            <v>289.14987442774043</v>
          </cell>
          <cell r="AM397">
            <v>13.077787174479441</v>
          </cell>
          <cell r="AN397">
            <v>289.14987442774043</v>
          </cell>
          <cell r="AO397">
            <v>132.66</v>
          </cell>
          <cell r="AP397">
            <v>6</v>
          </cell>
          <cell r="AQ397">
            <v>221.1</v>
          </cell>
          <cell r="AR397">
            <v>10</v>
          </cell>
          <cell r="AU397" t="str">
            <v>B</v>
          </cell>
        </row>
        <row r="398">
          <cell r="D398">
            <v>1802</v>
          </cell>
          <cell r="E398" t="str">
            <v>อ้อยน้ำราด</v>
          </cell>
          <cell r="F398" t="str">
            <v>อ้อยปลูก</v>
          </cell>
          <cell r="H398">
            <v>242881</v>
          </cell>
          <cell r="I398" t="str">
            <v>PK-3</v>
          </cell>
          <cell r="J398" t="str">
            <v xml:space="preserve">ทราย </v>
          </cell>
          <cell r="K398">
            <v>1.85</v>
          </cell>
          <cell r="L398">
            <v>7.9666666666666668</v>
          </cell>
          <cell r="Q398">
            <v>0</v>
          </cell>
          <cell r="V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 t="e">
            <v>#DIV/0!</v>
          </cell>
          <cell r="AH398">
            <v>23.43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 t="e">
            <v>#DIV/0!</v>
          </cell>
          <cell r="AN398" t="e">
            <v>#DIV/0!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</row>
        <row r="399">
          <cell r="D399">
            <v>1804</v>
          </cell>
          <cell r="E399" t="str">
            <v>อ้อยตอ 1</v>
          </cell>
          <cell r="F399" t="str">
            <v>อ้อยตอ</v>
          </cell>
          <cell r="G399">
            <v>48.96</v>
          </cell>
          <cell r="H399">
            <v>242917</v>
          </cell>
          <cell r="I399" t="str">
            <v>KK-3</v>
          </cell>
          <cell r="J399" t="str">
            <v xml:space="preserve">ทราย </v>
          </cell>
          <cell r="K399">
            <v>1.85</v>
          </cell>
          <cell r="L399">
            <v>6.7666666666666666</v>
          </cell>
          <cell r="M399">
            <v>0.73</v>
          </cell>
          <cell r="N399">
            <v>2.2000000000000002</v>
          </cell>
          <cell r="O399">
            <v>106</v>
          </cell>
          <cell r="P399">
            <v>86</v>
          </cell>
          <cell r="Q399">
            <v>16605.405405405407</v>
          </cell>
          <cell r="R399">
            <v>0.73</v>
          </cell>
          <cell r="S399">
            <v>2.4</v>
          </cell>
          <cell r="T399">
            <v>142</v>
          </cell>
          <cell r="U399">
            <v>148</v>
          </cell>
          <cell r="V399">
            <v>25081.08108108108</v>
          </cell>
          <cell r="W399">
            <v>0.71</v>
          </cell>
          <cell r="X399">
            <v>2.5</v>
          </cell>
          <cell r="Y399">
            <v>155</v>
          </cell>
          <cell r="Z399">
            <v>131</v>
          </cell>
          <cell r="AA399">
            <v>24735.135135135137</v>
          </cell>
          <cell r="AB399">
            <v>0.72333333333333327</v>
          </cell>
          <cell r="AC399">
            <v>2.3666666666666667</v>
          </cell>
          <cell r="AD399">
            <v>134.33333333333334</v>
          </cell>
          <cell r="AE399">
            <v>121.66666666666667</v>
          </cell>
          <cell r="AF399">
            <v>22140.540540540544</v>
          </cell>
          <cell r="AG399">
            <v>4.0849673202614376</v>
          </cell>
          <cell r="AH399">
            <v>2</v>
          </cell>
          <cell r="AI399">
            <v>318.04042407407405</v>
          </cell>
          <cell r="AJ399">
            <v>0.33556445144055552</v>
          </cell>
          <cell r="AK399">
            <v>7.4295783410838689</v>
          </cell>
          <cell r="AL399">
            <v>363.7521555794662</v>
          </cell>
          <cell r="AM399">
            <v>7.1260824938173712</v>
          </cell>
          <cell r="AN399">
            <v>348.89299889729853</v>
          </cell>
          <cell r="AO399">
            <v>146.88</v>
          </cell>
          <cell r="AP399">
            <v>3</v>
          </cell>
          <cell r="AQ399">
            <v>342.72</v>
          </cell>
          <cell r="AR399">
            <v>7</v>
          </cell>
          <cell r="AU399" t="str">
            <v>D</v>
          </cell>
        </row>
        <row r="400">
          <cell r="D400">
            <v>1805</v>
          </cell>
          <cell r="E400" t="str">
            <v>อ้อยน้ำราด</v>
          </cell>
          <cell r="F400" t="str">
            <v>อ้อยปลูก</v>
          </cell>
          <cell r="G400">
            <v>12</v>
          </cell>
          <cell r="H400">
            <v>242886</v>
          </cell>
          <cell r="I400" t="str">
            <v>PK-3</v>
          </cell>
          <cell r="J400" t="str">
            <v xml:space="preserve">ทราย </v>
          </cell>
          <cell r="K400">
            <v>1.85</v>
          </cell>
          <cell r="L400">
            <v>7.8</v>
          </cell>
          <cell r="M400">
            <v>0.56999999999999995</v>
          </cell>
          <cell r="N400">
            <v>3.5</v>
          </cell>
          <cell r="O400">
            <v>79</v>
          </cell>
          <cell r="P400">
            <v>101</v>
          </cell>
          <cell r="Q400">
            <v>15567.567567567568</v>
          </cell>
          <cell r="R400">
            <v>0.69</v>
          </cell>
          <cell r="S400">
            <v>3</v>
          </cell>
          <cell r="T400">
            <v>94</v>
          </cell>
          <cell r="U400">
            <v>108</v>
          </cell>
          <cell r="V400">
            <v>17470.27027027027</v>
          </cell>
          <cell r="W400">
            <v>0.73</v>
          </cell>
          <cell r="X400">
            <v>3</v>
          </cell>
          <cell r="Y400">
            <v>97</v>
          </cell>
          <cell r="Z400">
            <v>116</v>
          </cell>
          <cell r="AA400">
            <v>18421.62162162162</v>
          </cell>
          <cell r="AB400">
            <v>0.66333333333333322</v>
          </cell>
          <cell r="AC400">
            <v>3.1666666666666665</v>
          </cell>
          <cell r="AD400">
            <v>90</v>
          </cell>
          <cell r="AE400">
            <v>108.33333333333333</v>
          </cell>
          <cell r="AF400">
            <v>17153.153153153155</v>
          </cell>
          <cell r="AG400">
            <v>0</v>
          </cell>
          <cell r="AI400">
            <v>522.16310185185182</v>
          </cell>
          <cell r="AJ400">
            <v>0.55093428876388884</v>
          </cell>
          <cell r="AK400">
            <v>9.450260232490491</v>
          </cell>
          <cell r="AL400">
            <v>113.40312278988588</v>
          </cell>
          <cell r="AM400">
            <v>9.450260232490491</v>
          </cell>
          <cell r="AN400">
            <v>113.40312278988588</v>
          </cell>
          <cell r="AO400">
            <v>24</v>
          </cell>
          <cell r="AP400">
            <v>2</v>
          </cell>
          <cell r="AQ400">
            <v>108</v>
          </cell>
          <cell r="AR400">
            <v>9</v>
          </cell>
          <cell r="AU400" t="str">
            <v>D</v>
          </cell>
        </row>
        <row r="401">
          <cell r="D401">
            <v>1805</v>
          </cell>
          <cell r="E401" t="str">
            <v>อ้อยตุลาคม</v>
          </cell>
          <cell r="F401" t="str">
            <v>อ้อยปลูก</v>
          </cell>
          <cell r="G401">
            <v>32.209999999999994</v>
          </cell>
          <cell r="H401">
            <v>242866</v>
          </cell>
          <cell r="I401" t="str">
            <v>PK-2</v>
          </cell>
          <cell r="J401" t="str">
            <v xml:space="preserve">ทราย </v>
          </cell>
          <cell r="K401">
            <v>1.85</v>
          </cell>
          <cell r="L401">
            <v>8.4666666666666668</v>
          </cell>
          <cell r="M401">
            <v>0.82</v>
          </cell>
          <cell r="N401">
            <v>2.9</v>
          </cell>
          <cell r="O401">
            <v>106</v>
          </cell>
          <cell r="P401">
            <v>90</v>
          </cell>
          <cell r="Q401">
            <v>16951.35135135135</v>
          </cell>
          <cell r="R401">
            <v>1.2</v>
          </cell>
          <cell r="S401">
            <v>2.8</v>
          </cell>
          <cell r="T401">
            <v>110</v>
          </cell>
          <cell r="U401">
            <v>60</v>
          </cell>
          <cell r="V401">
            <v>14702.702702702703</v>
          </cell>
          <cell r="W401">
            <v>1.1100000000000001</v>
          </cell>
          <cell r="X401">
            <v>3.1</v>
          </cell>
          <cell r="Y401">
            <v>83</v>
          </cell>
          <cell r="Z401">
            <v>80</v>
          </cell>
          <cell r="AA401">
            <v>14097.297297297297</v>
          </cell>
          <cell r="AB401">
            <v>1.0433333333333332</v>
          </cell>
          <cell r="AC401">
            <v>2.9333333333333331</v>
          </cell>
          <cell r="AD401">
            <v>99.666666666666671</v>
          </cell>
          <cell r="AE401">
            <v>76.666666666666671</v>
          </cell>
          <cell r="AF401">
            <v>15250.450450450449</v>
          </cell>
          <cell r="AG401">
            <v>0</v>
          </cell>
          <cell r="AI401">
            <v>704.71834074074059</v>
          </cell>
          <cell r="AJ401">
            <v>0.75433051192888878</v>
          </cell>
          <cell r="AK401">
            <v>11.503880095434441</v>
          </cell>
          <cell r="AL401">
            <v>370.53997787394326</v>
          </cell>
          <cell r="AM401">
            <v>11.503880095434441</v>
          </cell>
          <cell r="AN401">
            <v>370.53997787394326</v>
          </cell>
          <cell r="AO401">
            <v>64.419999999999987</v>
          </cell>
          <cell r="AP401">
            <v>2</v>
          </cell>
          <cell r="AQ401">
            <v>289.88999999999993</v>
          </cell>
          <cell r="AR401">
            <v>9</v>
          </cell>
          <cell r="AU401" t="str">
            <v>D</v>
          </cell>
        </row>
        <row r="402">
          <cell r="D402">
            <v>1810</v>
          </cell>
          <cell r="E402" t="str">
            <v>อ้อยตอ 1</v>
          </cell>
          <cell r="F402" t="str">
            <v>อ้อยตอ</v>
          </cell>
          <cell r="G402">
            <v>12.65</v>
          </cell>
          <cell r="H402">
            <v>242960</v>
          </cell>
          <cell r="I402" t="str">
            <v>KK-3</v>
          </cell>
          <cell r="J402" t="str">
            <v xml:space="preserve">ทราย </v>
          </cell>
          <cell r="K402">
            <v>1.65</v>
          </cell>
          <cell r="L402">
            <v>5.333333333333333</v>
          </cell>
          <cell r="M402">
            <v>0.98</v>
          </cell>
          <cell r="N402">
            <v>2.9</v>
          </cell>
          <cell r="O402">
            <v>113</v>
          </cell>
          <cell r="P402">
            <v>80</v>
          </cell>
          <cell r="Q402">
            <v>18715.151515151516</v>
          </cell>
          <cell r="R402">
            <v>0.96</v>
          </cell>
          <cell r="S402">
            <v>2.6</v>
          </cell>
          <cell r="T402">
            <v>81</v>
          </cell>
          <cell r="U402">
            <v>80</v>
          </cell>
          <cell r="V402">
            <v>15612.121212121212</v>
          </cell>
          <cell r="W402">
            <v>0.95</v>
          </cell>
          <cell r="X402">
            <v>2.5</v>
          </cell>
          <cell r="Y402">
            <v>90</v>
          </cell>
          <cell r="Z402">
            <v>115</v>
          </cell>
          <cell r="AA402">
            <v>19878.78787878788</v>
          </cell>
          <cell r="AB402">
            <v>0.96333333333333326</v>
          </cell>
          <cell r="AC402">
            <v>2.6666666666666665</v>
          </cell>
          <cell r="AD402">
            <v>94.666666666666671</v>
          </cell>
          <cell r="AE402">
            <v>91.666666666666671</v>
          </cell>
          <cell r="AF402">
            <v>18068.686868686869</v>
          </cell>
          <cell r="AG402">
            <v>0</v>
          </cell>
          <cell r="AI402">
            <v>537.75407407407397</v>
          </cell>
          <cell r="AJ402">
            <v>0.56738432355555535</v>
          </cell>
          <cell r="AK402">
            <v>10.251889676527046</v>
          </cell>
          <cell r="AL402">
            <v>129.68640440806715</v>
          </cell>
          <cell r="AM402">
            <v>10.251889676527046</v>
          </cell>
          <cell r="AN402">
            <v>129.68640440806715</v>
          </cell>
          <cell r="AO402">
            <v>25.3</v>
          </cell>
          <cell r="AP402">
            <v>2</v>
          </cell>
          <cell r="AQ402">
            <v>101.2</v>
          </cell>
          <cell r="AR402">
            <v>8</v>
          </cell>
          <cell r="AU402" t="str">
            <v>C</v>
          </cell>
        </row>
        <row r="403">
          <cell r="D403">
            <v>1812</v>
          </cell>
          <cell r="E403" t="str">
            <v>อ้อยตอ 1</v>
          </cell>
          <cell r="F403" t="str">
            <v>อ้อยตอ</v>
          </cell>
          <cell r="G403">
            <v>67.44</v>
          </cell>
          <cell r="H403">
            <v>242920</v>
          </cell>
          <cell r="I403" t="str">
            <v>KK-3</v>
          </cell>
          <cell r="J403" t="str">
            <v xml:space="preserve">ทราย </v>
          </cell>
          <cell r="K403">
            <v>1.85</v>
          </cell>
          <cell r="L403">
            <v>6.666666666666667</v>
          </cell>
          <cell r="M403">
            <v>1.21</v>
          </cell>
          <cell r="N403">
            <v>2.6</v>
          </cell>
          <cell r="O403">
            <v>108</v>
          </cell>
          <cell r="P403">
            <v>148</v>
          </cell>
          <cell r="Q403">
            <v>22140.54054054054</v>
          </cell>
          <cell r="R403">
            <v>1.02</v>
          </cell>
          <cell r="S403">
            <v>3</v>
          </cell>
          <cell r="T403">
            <v>121</v>
          </cell>
          <cell r="U403">
            <v>143</v>
          </cell>
          <cell r="V403">
            <v>22832.432432432433</v>
          </cell>
          <cell r="W403">
            <v>1.04</v>
          </cell>
          <cell r="X403">
            <v>2.5</v>
          </cell>
          <cell r="Y403">
            <v>130</v>
          </cell>
          <cell r="Z403">
            <v>117</v>
          </cell>
          <cell r="AA403">
            <v>21362.162162162163</v>
          </cell>
          <cell r="AB403">
            <v>1.0900000000000001</v>
          </cell>
          <cell r="AC403">
            <v>2.6999999999999997</v>
          </cell>
          <cell r="AD403">
            <v>119.66666666666667</v>
          </cell>
          <cell r="AE403">
            <v>136</v>
          </cell>
          <cell r="AF403">
            <v>22111.711711711712</v>
          </cell>
          <cell r="AG403">
            <v>0</v>
          </cell>
          <cell r="AI403">
            <v>623.76884999999993</v>
          </cell>
          <cell r="AJ403">
            <v>0.65813851363499987</v>
          </cell>
          <cell r="AK403">
            <v>14.552569079871564</v>
          </cell>
          <cell r="AL403">
            <v>981.42525874653825</v>
          </cell>
          <cell r="AM403">
            <v>14.552569079871564</v>
          </cell>
          <cell r="AN403">
            <v>981.42525874653825</v>
          </cell>
          <cell r="AO403">
            <v>202.32</v>
          </cell>
          <cell r="AP403">
            <v>3</v>
          </cell>
          <cell r="AQ403">
            <v>674.4</v>
          </cell>
          <cell r="AR403">
            <v>10</v>
          </cell>
          <cell r="AU403" t="str">
            <v>B</v>
          </cell>
        </row>
        <row r="404">
          <cell r="D404">
            <v>1814</v>
          </cell>
          <cell r="E404" t="str">
            <v>อ้อยน้ำราด</v>
          </cell>
          <cell r="F404" t="str">
            <v>อ้อยปลูก</v>
          </cell>
          <cell r="G404">
            <v>32.25</v>
          </cell>
          <cell r="H404">
            <v>242885</v>
          </cell>
          <cell r="I404" t="str">
            <v>PK-3</v>
          </cell>
          <cell r="J404" t="str">
            <v xml:space="preserve">ทราย </v>
          </cell>
          <cell r="K404">
            <v>1.85</v>
          </cell>
          <cell r="L404">
            <v>7.833333333333333</v>
          </cell>
          <cell r="M404">
            <v>0.77</v>
          </cell>
          <cell r="N404">
            <v>3.2</v>
          </cell>
          <cell r="O404">
            <v>83</v>
          </cell>
          <cell r="P404">
            <v>94</v>
          </cell>
          <cell r="Q404">
            <v>15308.108108108108</v>
          </cell>
          <cell r="R404">
            <v>0.56999999999999995</v>
          </cell>
          <cell r="S404">
            <v>2.5</v>
          </cell>
          <cell r="T404">
            <v>55</v>
          </cell>
          <cell r="U404">
            <v>77</v>
          </cell>
          <cell r="V404">
            <v>11416.216216216217</v>
          </cell>
          <cell r="W404">
            <v>0.59</v>
          </cell>
          <cell r="X404">
            <v>2.5</v>
          </cell>
          <cell r="Y404">
            <v>76</v>
          </cell>
          <cell r="Z404">
            <v>58</v>
          </cell>
          <cell r="AA404">
            <v>11589.18918918919</v>
          </cell>
          <cell r="AB404">
            <v>0.6433333333333332</v>
          </cell>
          <cell r="AC404">
            <v>2.7333333333333329</v>
          </cell>
          <cell r="AD404">
            <v>71.333333333333329</v>
          </cell>
          <cell r="AE404">
            <v>76.333333333333329</v>
          </cell>
          <cell r="AF404">
            <v>12771.171171171174</v>
          </cell>
          <cell r="AG404">
            <v>0</v>
          </cell>
          <cell r="AI404">
            <v>377.30356296296281</v>
          </cell>
          <cell r="AJ404">
            <v>0.4160149085229628</v>
          </cell>
          <cell r="AK404">
            <v>5.312997606505875</v>
          </cell>
          <cell r="AL404">
            <v>171.34417280981447</v>
          </cell>
          <cell r="AM404">
            <v>5.312997606505875</v>
          </cell>
          <cell r="AN404">
            <v>171.34417280981447</v>
          </cell>
          <cell r="AO404">
            <v>64.5</v>
          </cell>
          <cell r="AP404">
            <v>2</v>
          </cell>
          <cell r="AQ404">
            <v>225.75</v>
          </cell>
          <cell r="AR404">
            <v>7</v>
          </cell>
          <cell r="AU404" t="str">
            <v>D</v>
          </cell>
        </row>
        <row r="405">
          <cell r="D405">
            <v>1816</v>
          </cell>
          <cell r="E405" t="str">
            <v>อ้อยตอ 2</v>
          </cell>
          <cell r="F405" t="str">
            <v>อ้อยตอ</v>
          </cell>
          <cell r="G405">
            <v>17.7</v>
          </cell>
          <cell r="H405">
            <v>242908</v>
          </cell>
          <cell r="I405" t="str">
            <v>KK-3</v>
          </cell>
          <cell r="J405" t="str">
            <v xml:space="preserve">ทราย </v>
          </cell>
          <cell r="K405">
            <v>1.65</v>
          </cell>
          <cell r="L405">
            <v>7.0666666666666664</v>
          </cell>
          <cell r="M405">
            <v>1.1399999999999999</v>
          </cell>
          <cell r="N405">
            <v>3.1</v>
          </cell>
          <cell r="O405">
            <v>112</v>
          </cell>
          <cell r="P405">
            <v>120</v>
          </cell>
          <cell r="Q405">
            <v>22496.969696969696</v>
          </cell>
          <cell r="R405">
            <v>1.18</v>
          </cell>
          <cell r="S405">
            <v>3</v>
          </cell>
          <cell r="T405">
            <v>98</v>
          </cell>
          <cell r="U405">
            <v>89</v>
          </cell>
          <cell r="V405">
            <v>18133.333333333332</v>
          </cell>
          <cell r="W405">
            <v>1.25</v>
          </cell>
          <cell r="X405">
            <v>2.5</v>
          </cell>
          <cell r="Y405">
            <v>117</v>
          </cell>
          <cell r="Z405">
            <v>112</v>
          </cell>
          <cell r="AA405">
            <v>22206.060606060608</v>
          </cell>
          <cell r="AB405">
            <v>1.19</v>
          </cell>
          <cell r="AC405">
            <v>2.8666666666666667</v>
          </cell>
          <cell r="AD405">
            <v>109</v>
          </cell>
          <cell r="AE405">
            <v>107</v>
          </cell>
          <cell r="AF405">
            <v>20945.454545454544</v>
          </cell>
          <cell r="AG405">
            <v>0</v>
          </cell>
          <cell r="AI405">
            <v>767.66371111111118</v>
          </cell>
          <cell r="AJ405">
            <v>0.84642600787111122</v>
          </cell>
          <cell r="AK405">
            <v>17.72877747395491</v>
          </cell>
          <cell r="AL405">
            <v>313.79936128900192</v>
          </cell>
          <cell r="AM405">
            <v>17.72877747395491</v>
          </cell>
          <cell r="AN405">
            <v>313.79936128900192</v>
          </cell>
          <cell r="AO405">
            <v>53.099999999999994</v>
          </cell>
          <cell r="AP405">
            <v>3</v>
          </cell>
          <cell r="AQ405">
            <v>123.89999999999999</v>
          </cell>
          <cell r="AR405">
            <v>7</v>
          </cell>
          <cell r="AU405" t="str">
            <v>D</v>
          </cell>
        </row>
        <row r="406">
          <cell r="D406">
            <v>1817</v>
          </cell>
          <cell r="E406" t="str">
            <v>อ้อยตอ 2</v>
          </cell>
          <cell r="F406" t="str">
            <v>อ้อยตอ</v>
          </cell>
          <cell r="G406">
            <v>32.6</v>
          </cell>
          <cell r="H406">
            <v>242910</v>
          </cell>
          <cell r="I406" t="str">
            <v>KK-3</v>
          </cell>
          <cell r="J406" t="str">
            <v xml:space="preserve">ทราย </v>
          </cell>
          <cell r="K406">
            <v>1.85</v>
          </cell>
          <cell r="L406">
            <v>7</v>
          </cell>
          <cell r="M406">
            <v>1.18</v>
          </cell>
          <cell r="N406">
            <v>2.5</v>
          </cell>
          <cell r="O406">
            <v>118</v>
          </cell>
          <cell r="P406">
            <v>84</v>
          </cell>
          <cell r="Q406">
            <v>17470.27027027027</v>
          </cell>
          <cell r="R406">
            <v>1.07</v>
          </cell>
          <cell r="S406">
            <v>2.5</v>
          </cell>
          <cell r="T406">
            <v>81</v>
          </cell>
          <cell r="U406">
            <v>105</v>
          </cell>
          <cell r="V406">
            <v>16086.486486486487</v>
          </cell>
          <cell r="W406">
            <v>1.28</v>
          </cell>
          <cell r="X406">
            <v>2.5</v>
          </cell>
          <cell r="Y406">
            <v>110</v>
          </cell>
          <cell r="Z406">
            <v>102</v>
          </cell>
          <cell r="AA406">
            <v>18335.135135135137</v>
          </cell>
          <cell r="AB406">
            <v>1.1766666666666667</v>
          </cell>
          <cell r="AC406">
            <v>2.5</v>
          </cell>
          <cell r="AD406">
            <v>103</v>
          </cell>
          <cell r="AE406">
            <v>97</v>
          </cell>
          <cell r="AF406">
            <v>17297.297297297297</v>
          </cell>
          <cell r="AG406">
            <v>0</v>
          </cell>
          <cell r="AI406">
            <v>577.30208333333337</v>
          </cell>
          <cell r="AJ406">
            <v>0.6365332770833334</v>
          </cell>
          <cell r="AK406">
            <v>11.010305333333333</v>
          </cell>
          <cell r="AL406">
            <v>358.93595386666669</v>
          </cell>
          <cell r="AM406">
            <v>11.010305333333333</v>
          </cell>
          <cell r="AN406">
            <v>358.93595386666669</v>
          </cell>
          <cell r="AO406">
            <v>97.800000000000011</v>
          </cell>
          <cell r="AP406">
            <v>3</v>
          </cell>
          <cell r="AQ406">
            <v>260.8</v>
          </cell>
          <cell r="AR406">
            <v>8</v>
          </cell>
          <cell r="AU406" t="str">
            <v>C</v>
          </cell>
        </row>
        <row r="407">
          <cell r="D407">
            <v>1818</v>
          </cell>
          <cell r="E407" t="str">
            <v>อ้อยตุลาคม</v>
          </cell>
          <cell r="F407" t="str">
            <v>อ้อยปลูก</v>
          </cell>
          <cell r="G407">
            <v>36.03</v>
          </cell>
          <cell r="H407">
            <v>242864</v>
          </cell>
          <cell r="I407" t="str">
            <v>PK-2</v>
          </cell>
          <cell r="J407" t="str">
            <v xml:space="preserve">ทราย </v>
          </cell>
          <cell r="K407">
            <v>1.85</v>
          </cell>
          <cell r="L407">
            <v>8.5333333333333332</v>
          </cell>
          <cell r="M407">
            <v>1.49</v>
          </cell>
          <cell r="N407">
            <v>3</v>
          </cell>
          <cell r="O407">
            <v>111</v>
          </cell>
          <cell r="P407">
            <v>114</v>
          </cell>
          <cell r="Q407">
            <v>19459.45945945946</v>
          </cell>
          <cell r="R407">
            <v>1.07</v>
          </cell>
          <cell r="S407">
            <v>2.8</v>
          </cell>
          <cell r="T407">
            <v>119</v>
          </cell>
          <cell r="U407">
            <v>98</v>
          </cell>
          <cell r="V407">
            <v>18767.567567567567</v>
          </cell>
          <cell r="W407">
            <v>0.67</v>
          </cell>
          <cell r="X407">
            <v>2.8</v>
          </cell>
          <cell r="Y407">
            <v>96</v>
          </cell>
          <cell r="Z407">
            <v>85</v>
          </cell>
          <cell r="AA407">
            <v>15654.054054054053</v>
          </cell>
          <cell r="AB407">
            <v>1.0766666666666667</v>
          </cell>
          <cell r="AC407">
            <v>2.8666666666666667</v>
          </cell>
          <cell r="AD407">
            <v>108.66666666666667</v>
          </cell>
          <cell r="AE407">
            <v>99</v>
          </cell>
          <cell r="AF407">
            <v>17960.360360360359</v>
          </cell>
          <cell r="AG407">
            <v>0</v>
          </cell>
          <cell r="AI407">
            <v>694.55288148148156</v>
          </cell>
          <cell r="AJ407">
            <v>0.76581400712148162</v>
          </cell>
          <cell r="AK407">
            <v>13.754295536913384</v>
          </cell>
          <cell r="AL407">
            <v>495.56726819498925</v>
          </cell>
          <cell r="AM407">
            <v>13.754295536913384</v>
          </cell>
          <cell r="AN407">
            <v>495.56726819498925</v>
          </cell>
          <cell r="AO407">
            <v>180.15</v>
          </cell>
          <cell r="AP407">
            <v>5</v>
          </cell>
          <cell r="AQ407">
            <v>324.27</v>
          </cell>
          <cell r="AR407">
            <v>9</v>
          </cell>
          <cell r="AU407" t="str">
            <v>D</v>
          </cell>
        </row>
        <row r="408">
          <cell r="D408">
            <v>1819</v>
          </cell>
          <cell r="E408" t="str">
            <v>อ้อยตุลาคม</v>
          </cell>
          <cell r="F408" t="str">
            <v>อ้อยปลูก</v>
          </cell>
          <cell r="G408">
            <v>23.74</v>
          </cell>
          <cell r="H408">
            <v>242860</v>
          </cell>
          <cell r="I408" t="str">
            <v>PK-2</v>
          </cell>
          <cell r="J408" t="str">
            <v xml:space="preserve">ทราย </v>
          </cell>
          <cell r="K408">
            <v>1.85</v>
          </cell>
          <cell r="L408">
            <v>8.6666666666666661</v>
          </cell>
          <cell r="M408">
            <v>1.1299999999999999</v>
          </cell>
          <cell r="N408">
            <v>2.7</v>
          </cell>
          <cell r="O408">
            <v>88</v>
          </cell>
          <cell r="P408">
            <v>112</v>
          </cell>
          <cell r="Q408">
            <v>17297.297297297297</v>
          </cell>
          <cell r="R408">
            <v>1.31</v>
          </cell>
          <cell r="S408">
            <v>3.1</v>
          </cell>
          <cell r="T408">
            <v>97</v>
          </cell>
          <cell r="U408">
            <v>128</v>
          </cell>
          <cell r="V408">
            <v>19459.45945945946</v>
          </cell>
          <cell r="W408">
            <v>1.23</v>
          </cell>
          <cell r="X408">
            <v>3.1</v>
          </cell>
          <cell r="Y408">
            <v>87</v>
          </cell>
          <cell r="Z408">
            <v>103</v>
          </cell>
          <cell r="AA408">
            <v>16432.432432432433</v>
          </cell>
          <cell r="AB408">
            <v>1.2233333333333334</v>
          </cell>
          <cell r="AC408">
            <v>2.9666666666666668</v>
          </cell>
          <cell r="AD408">
            <v>90.666666666666671</v>
          </cell>
          <cell r="AE408">
            <v>114.33333333333333</v>
          </cell>
          <cell r="AF408">
            <v>17729.72972972973</v>
          </cell>
          <cell r="AG408">
            <v>0</v>
          </cell>
          <cell r="AI408">
            <v>845.18536851851877</v>
          </cell>
          <cell r="AJ408">
            <v>0.891755082323889</v>
          </cell>
          <cell r="AK408">
            <v>15.810576594715437</v>
          </cell>
          <cell r="AL408">
            <v>375.34308835854443</v>
          </cell>
          <cell r="AM408">
            <v>15.810576594715437</v>
          </cell>
          <cell r="AN408">
            <v>375.34308835854443</v>
          </cell>
          <cell r="AO408">
            <v>118.69999999999999</v>
          </cell>
          <cell r="AP408">
            <v>5</v>
          </cell>
          <cell r="AQ408">
            <v>261.14</v>
          </cell>
          <cell r="AR408">
            <v>11</v>
          </cell>
          <cell r="AU408" t="str">
            <v>C</v>
          </cell>
        </row>
        <row r="409">
          <cell r="D409">
            <v>1901</v>
          </cell>
          <cell r="E409" t="str">
            <v>อ้อยตอ 2</v>
          </cell>
          <cell r="F409" t="str">
            <v>อ้อยตอ</v>
          </cell>
          <cell r="G409">
            <v>15.96</v>
          </cell>
          <cell r="H409">
            <v>242919</v>
          </cell>
          <cell r="I409" t="str">
            <v>KK-3</v>
          </cell>
          <cell r="J409" t="str">
            <v>เหนียว</v>
          </cell>
          <cell r="K409">
            <v>1.85</v>
          </cell>
          <cell r="L409">
            <v>6.7</v>
          </cell>
          <cell r="M409">
            <v>1.43</v>
          </cell>
          <cell r="N409">
            <v>3.2</v>
          </cell>
          <cell r="O409">
            <v>50</v>
          </cell>
          <cell r="P409">
            <v>76</v>
          </cell>
          <cell r="Q409">
            <v>10897.297297297297</v>
          </cell>
          <cell r="R409">
            <v>1.27</v>
          </cell>
          <cell r="S409">
            <v>3.6</v>
          </cell>
          <cell r="T409">
            <v>61</v>
          </cell>
          <cell r="U409">
            <v>32</v>
          </cell>
          <cell r="V409">
            <v>8043.2432432432433</v>
          </cell>
          <cell r="W409">
            <v>1.18</v>
          </cell>
          <cell r="X409">
            <v>2.7</v>
          </cell>
          <cell r="Y409">
            <v>40</v>
          </cell>
          <cell r="Z409">
            <v>33</v>
          </cell>
          <cell r="AA409">
            <v>6313.5135135135133</v>
          </cell>
          <cell r="AB409">
            <v>1.2933333333333332</v>
          </cell>
          <cell r="AC409">
            <v>3.1666666666666665</v>
          </cell>
          <cell r="AD409">
            <v>50.333333333333336</v>
          </cell>
          <cell r="AE409">
            <v>47</v>
          </cell>
          <cell r="AF409">
            <v>8418.0180180180178</v>
          </cell>
          <cell r="AG409">
            <v>0</v>
          </cell>
          <cell r="AI409">
            <v>1018.0868518518517</v>
          </cell>
          <cell r="AJ409">
            <v>1.089760166222222</v>
          </cell>
          <cell r="AK409">
            <v>9.173620714576975</v>
          </cell>
          <cell r="AL409">
            <v>146.41098660464854</v>
          </cell>
          <cell r="AM409">
            <v>9.173620714576975</v>
          </cell>
          <cell r="AN409">
            <v>146.41098660464854</v>
          </cell>
          <cell r="AO409">
            <v>63.84</v>
          </cell>
          <cell r="AP409">
            <v>4</v>
          </cell>
          <cell r="AQ409">
            <v>143.64000000000001</v>
          </cell>
          <cell r="AR409">
            <v>9</v>
          </cell>
          <cell r="AU409" t="str">
            <v>C</v>
          </cell>
        </row>
        <row r="410">
          <cell r="D410">
            <v>1902</v>
          </cell>
          <cell r="E410" t="str">
            <v>อ้อยตอ 2</v>
          </cell>
          <cell r="F410" t="str">
            <v>อ้อยตอ</v>
          </cell>
          <cell r="G410">
            <v>18.02</v>
          </cell>
          <cell r="H410">
            <v>242918</v>
          </cell>
          <cell r="I410" t="str">
            <v>KK-3</v>
          </cell>
          <cell r="J410" t="str">
            <v>เหนียว</v>
          </cell>
          <cell r="K410">
            <v>1.85</v>
          </cell>
          <cell r="L410">
            <v>6.7333333333333334</v>
          </cell>
          <cell r="M410">
            <v>1.1499999999999999</v>
          </cell>
          <cell r="N410">
            <v>3.4</v>
          </cell>
          <cell r="O410">
            <v>48</v>
          </cell>
          <cell r="P410">
            <v>76</v>
          </cell>
          <cell r="Q410">
            <v>10724.324324324325</v>
          </cell>
          <cell r="R410">
            <v>1.17</v>
          </cell>
          <cell r="S410">
            <v>3.4</v>
          </cell>
          <cell r="T410">
            <v>70</v>
          </cell>
          <cell r="U410">
            <v>66</v>
          </cell>
          <cell r="V410">
            <v>11762.162162162162</v>
          </cell>
          <cell r="W410">
            <v>1.2</v>
          </cell>
          <cell r="X410">
            <v>2.8</v>
          </cell>
          <cell r="Y410">
            <v>96</v>
          </cell>
          <cell r="Z410">
            <v>48</v>
          </cell>
          <cell r="AA410">
            <v>12454.054054054053</v>
          </cell>
          <cell r="AB410">
            <v>1.1733333333333331</v>
          </cell>
          <cell r="AC410">
            <v>3.1999999999999997</v>
          </cell>
          <cell r="AD410">
            <v>71.333333333333329</v>
          </cell>
          <cell r="AE410">
            <v>63.333333333333336</v>
          </cell>
          <cell r="AF410">
            <v>11646.846846846847</v>
          </cell>
          <cell r="AG410">
            <v>0</v>
          </cell>
          <cell r="AI410">
            <v>943.17226666666647</v>
          </cell>
          <cell r="AJ410">
            <v>1.0095715942399999</v>
          </cell>
          <cell r="AK410">
            <v>11.758325739040286</v>
          </cell>
          <cell r="AL410">
            <v>211.88502981750594</v>
          </cell>
          <cell r="AM410">
            <v>11.758325739040286</v>
          </cell>
          <cell r="AN410">
            <v>211.88502981750594</v>
          </cell>
          <cell r="AO410">
            <v>72.08</v>
          </cell>
          <cell r="AP410">
            <v>4</v>
          </cell>
          <cell r="AQ410">
            <v>126.14</v>
          </cell>
          <cell r="AR410">
            <v>7</v>
          </cell>
          <cell r="AU410" t="str">
            <v>D</v>
          </cell>
        </row>
        <row r="411">
          <cell r="D411">
            <v>1903</v>
          </cell>
          <cell r="E411" t="str">
            <v>อ้อยตอ 1</v>
          </cell>
          <cell r="F411" t="str">
            <v>อ้อยตอ</v>
          </cell>
          <cell r="G411">
            <v>24.68</v>
          </cell>
          <cell r="H411">
            <v>242895</v>
          </cell>
          <cell r="I411" t="str">
            <v>PK-2</v>
          </cell>
          <cell r="J411" t="str">
            <v>เหนียว</v>
          </cell>
          <cell r="K411">
            <v>1.85</v>
          </cell>
          <cell r="L411">
            <v>7.5</v>
          </cell>
          <cell r="M411">
            <v>0.85</v>
          </cell>
          <cell r="N411">
            <v>2.7</v>
          </cell>
          <cell r="O411">
            <v>55</v>
          </cell>
          <cell r="P411">
            <v>86</v>
          </cell>
          <cell r="Q411">
            <v>12194.594594594595</v>
          </cell>
          <cell r="R411">
            <v>1.1000000000000001</v>
          </cell>
          <cell r="S411">
            <v>3.6</v>
          </cell>
          <cell r="T411">
            <v>99</v>
          </cell>
          <cell r="U411">
            <v>115</v>
          </cell>
          <cell r="V411">
            <v>18508.108108108107</v>
          </cell>
          <cell r="W411">
            <v>2</v>
          </cell>
          <cell r="X411">
            <v>3</v>
          </cell>
          <cell r="Y411">
            <v>92</v>
          </cell>
          <cell r="Z411">
            <v>100</v>
          </cell>
          <cell r="AA411">
            <v>16605.405405405407</v>
          </cell>
          <cell r="AB411">
            <v>1.3166666666666667</v>
          </cell>
          <cell r="AC411">
            <v>3.1</v>
          </cell>
          <cell r="AD411">
            <v>82</v>
          </cell>
          <cell r="AE411">
            <v>100.33333333333333</v>
          </cell>
          <cell r="AF411">
            <v>15769.369369369369</v>
          </cell>
          <cell r="AG411">
            <v>0</v>
          </cell>
          <cell r="AI411">
            <v>993.27358333333336</v>
          </cell>
          <cell r="AJ411">
            <v>1.0951834529833333</v>
          </cell>
          <cell r="AK411">
            <v>17.270352397315552</v>
          </cell>
          <cell r="AL411">
            <v>426.23229716574781</v>
          </cell>
          <cell r="AM411">
            <v>17.270352397315552</v>
          </cell>
          <cell r="AN411">
            <v>426.23229716574781</v>
          </cell>
          <cell r="AO411">
            <v>123.4</v>
          </cell>
          <cell r="AP411">
            <v>5</v>
          </cell>
          <cell r="AQ411">
            <v>222.12</v>
          </cell>
          <cell r="AR411">
            <v>9</v>
          </cell>
          <cell r="AU411" t="str">
            <v>C</v>
          </cell>
        </row>
        <row r="412">
          <cell r="D412">
            <v>1904</v>
          </cell>
          <cell r="E412" t="str">
            <v>อ้อยตอ 1</v>
          </cell>
          <cell r="F412" t="str">
            <v>อ้อยตอ</v>
          </cell>
          <cell r="G412">
            <v>25.65</v>
          </cell>
          <cell r="H412">
            <v>242912</v>
          </cell>
          <cell r="I412" t="str">
            <v>PK-2/PK-3</v>
          </cell>
          <cell r="J412" t="str">
            <v>เหนียว</v>
          </cell>
          <cell r="K412">
            <v>1.85</v>
          </cell>
          <cell r="L412">
            <v>6.9333333333333336</v>
          </cell>
          <cell r="M412">
            <v>0.92</v>
          </cell>
          <cell r="N412">
            <v>2.9</v>
          </cell>
          <cell r="O412">
            <v>94</v>
          </cell>
          <cell r="P412">
            <v>48</v>
          </cell>
          <cell r="Q412">
            <v>12281.081081081082</v>
          </cell>
          <cell r="R412">
            <v>0.71</v>
          </cell>
          <cell r="S412">
            <v>3.2</v>
          </cell>
          <cell r="T412">
            <v>80</v>
          </cell>
          <cell r="U412">
            <v>102</v>
          </cell>
          <cell r="V412">
            <v>15740.54054054054</v>
          </cell>
          <cell r="W412">
            <v>0.85</v>
          </cell>
          <cell r="X412">
            <v>2.8</v>
          </cell>
          <cell r="Y412">
            <v>61</v>
          </cell>
          <cell r="Z412">
            <v>87</v>
          </cell>
          <cell r="AA412">
            <v>12800</v>
          </cell>
          <cell r="AB412">
            <v>0.82666666666666666</v>
          </cell>
          <cell r="AC412">
            <v>2.9666666666666663</v>
          </cell>
          <cell r="AD412">
            <v>78.333333333333329</v>
          </cell>
          <cell r="AE412">
            <v>79</v>
          </cell>
          <cell r="AF412">
            <v>13607.207207207206</v>
          </cell>
          <cell r="AG412">
            <v>0</v>
          </cell>
          <cell r="AI412">
            <v>571.13343703703697</v>
          </cell>
          <cell r="AJ412">
            <v>0.60260288941777762</v>
          </cell>
          <cell r="AK412">
            <v>8.1997423799694698</v>
          </cell>
          <cell r="AL412">
            <v>210.3233920462169</v>
          </cell>
          <cell r="AM412">
            <v>8.1997423799694698</v>
          </cell>
          <cell r="AN412">
            <v>210.3233920462169</v>
          </cell>
          <cell r="AO412">
            <v>102.6</v>
          </cell>
          <cell r="AP412">
            <v>4</v>
          </cell>
          <cell r="AQ412">
            <v>256.5</v>
          </cell>
          <cell r="AR412">
            <v>10</v>
          </cell>
          <cell r="AU412" t="str">
            <v>B</v>
          </cell>
        </row>
        <row r="413">
          <cell r="D413">
            <v>1905</v>
          </cell>
          <cell r="E413" t="str">
            <v>อ้อยตอ 1</v>
          </cell>
          <cell r="F413" t="str">
            <v>อ้อยตอ</v>
          </cell>
          <cell r="G413">
            <v>19.170000000000002</v>
          </cell>
          <cell r="H413">
            <v>242913</v>
          </cell>
          <cell r="I413" t="str">
            <v>PK-3</v>
          </cell>
          <cell r="J413" t="str">
            <v>เหนียว</v>
          </cell>
          <cell r="K413">
            <v>1.85</v>
          </cell>
          <cell r="L413">
            <v>6.9</v>
          </cell>
          <cell r="M413">
            <v>0.97</v>
          </cell>
          <cell r="N413">
            <v>3</v>
          </cell>
          <cell r="O413">
            <v>64</v>
          </cell>
          <cell r="P413">
            <v>53</v>
          </cell>
          <cell r="Q413">
            <v>10118.918918918918</v>
          </cell>
          <cell r="R413">
            <v>0.9</v>
          </cell>
          <cell r="S413">
            <v>2.9</v>
          </cell>
          <cell r="T413">
            <v>93</v>
          </cell>
          <cell r="U413">
            <v>74</v>
          </cell>
          <cell r="V413">
            <v>14443.243243243243</v>
          </cell>
          <cell r="W413">
            <v>0.78</v>
          </cell>
          <cell r="X413">
            <v>3.3</v>
          </cell>
          <cell r="Y413">
            <v>74</v>
          </cell>
          <cell r="Z413">
            <v>51</v>
          </cell>
          <cell r="AA413">
            <v>10810.81081081081</v>
          </cell>
          <cell r="AB413">
            <v>0.88333333333333341</v>
          </cell>
          <cell r="AC413">
            <v>3.0666666666666664</v>
          </cell>
          <cell r="AD413">
            <v>77</v>
          </cell>
          <cell r="AE413">
            <v>59.333333333333336</v>
          </cell>
          <cell r="AF413">
            <v>11790.990990990991</v>
          </cell>
          <cell r="AG413">
            <v>0</v>
          </cell>
          <cell r="AI413">
            <v>652.11985185185188</v>
          </cell>
          <cell r="AJ413">
            <v>0.69802908942222219</v>
          </cell>
          <cell r="AK413">
            <v>8.2304547048270678</v>
          </cell>
          <cell r="AL413">
            <v>157.77781669153489</v>
          </cell>
          <cell r="AM413">
            <v>8.2304547048270678</v>
          </cell>
          <cell r="AN413">
            <v>157.77781669153489</v>
          </cell>
          <cell r="AO413">
            <v>76.680000000000007</v>
          </cell>
          <cell r="AP413">
            <v>4</v>
          </cell>
          <cell r="AQ413">
            <v>172.53000000000003</v>
          </cell>
          <cell r="AR413">
            <v>9</v>
          </cell>
          <cell r="AU413" t="str">
            <v>C</v>
          </cell>
        </row>
        <row r="414">
          <cell r="D414">
            <v>1907</v>
          </cell>
          <cell r="E414" t="str">
            <v>อ้อยตอ 2</v>
          </cell>
          <cell r="F414" t="str">
            <v>อ้อยตอ</v>
          </cell>
          <cell r="G414">
            <v>15.15</v>
          </cell>
          <cell r="H414">
            <v>242917</v>
          </cell>
          <cell r="I414" t="str">
            <v>KK-3</v>
          </cell>
          <cell r="J414" t="str">
            <v>เหนียว</v>
          </cell>
          <cell r="K414">
            <v>1.65</v>
          </cell>
          <cell r="L414">
            <v>6.7666666666666666</v>
          </cell>
          <cell r="M414">
            <v>1.21</v>
          </cell>
          <cell r="N414">
            <v>2.7</v>
          </cell>
          <cell r="O414">
            <v>81</v>
          </cell>
          <cell r="P414">
            <v>50</v>
          </cell>
          <cell r="Q414">
            <v>12703.030303030304</v>
          </cell>
          <cell r="R414">
            <v>1.23</v>
          </cell>
          <cell r="S414">
            <v>3.2</v>
          </cell>
          <cell r="T414">
            <v>42</v>
          </cell>
          <cell r="U414">
            <v>61</v>
          </cell>
          <cell r="V414">
            <v>9987.878787878788</v>
          </cell>
          <cell r="W414">
            <v>0.89</v>
          </cell>
          <cell r="X414">
            <v>3</v>
          </cell>
          <cell r="Y414">
            <v>70</v>
          </cell>
          <cell r="Z414">
            <v>84</v>
          </cell>
          <cell r="AA414">
            <v>14933.333333333334</v>
          </cell>
          <cell r="AB414">
            <v>1.1100000000000001</v>
          </cell>
          <cell r="AC414">
            <v>2.9666666666666668</v>
          </cell>
          <cell r="AD414">
            <v>64.333333333333329</v>
          </cell>
          <cell r="AE414">
            <v>65</v>
          </cell>
          <cell r="AF414">
            <v>12541.414141414141</v>
          </cell>
          <cell r="AG414">
            <v>0</v>
          </cell>
          <cell r="AI414">
            <v>766.88481666666689</v>
          </cell>
          <cell r="AJ414">
            <v>0.80914017006500027</v>
          </cell>
          <cell r="AK414">
            <v>10.147761971239436</v>
          </cell>
          <cell r="AL414">
            <v>153.73859386427748</v>
          </cell>
          <cell r="AM414">
            <v>10.147761971239436</v>
          </cell>
          <cell r="AN414">
            <v>153.73859386427748</v>
          </cell>
          <cell r="AO414">
            <v>53.024999999999999</v>
          </cell>
          <cell r="AP414">
            <v>3.5</v>
          </cell>
          <cell r="AQ414">
            <v>121.2</v>
          </cell>
          <cell r="AR414">
            <v>8</v>
          </cell>
          <cell r="AU414" t="str">
            <v>C</v>
          </cell>
        </row>
        <row r="415">
          <cell r="D415" t="str">
            <v>1907/1</v>
          </cell>
          <cell r="E415" t="str">
            <v>อ้อยตอ 1</v>
          </cell>
          <cell r="F415" t="str">
            <v>อ้อยตอ</v>
          </cell>
          <cell r="G415">
            <v>5.94</v>
          </cell>
          <cell r="H415">
            <v>242917</v>
          </cell>
          <cell r="I415" t="str">
            <v>KK-3</v>
          </cell>
          <cell r="J415" t="str">
            <v>เหนียว</v>
          </cell>
          <cell r="K415">
            <v>1.85</v>
          </cell>
          <cell r="L415">
            <v>6.7666666666666666</v>
          </cell>
          <cell r="M415">
            <v>1.54</v>
          </cell>
          <cell r="N415">
            <v>3.4</v>
          </cell>
          <cell r="O415">
            <v>60</v>
          </cell>
          <cell r="P415">
            <v>91</v>
          </cell>
          <cell r="Q415">
            <v>13059.45945945946</v>
          </cell>
          <cell r="R415">
            <v>1.89</v>
          </cell>
          <cell r="S415">
            <v>3.4</v>
          </cell>
          <cell r="T415">
            <v>88</v>
          </cell>
          <cell r="U415">
            <v>74</v>
          </cell>
          <cell r="V415">
            <v>14010.81081081081</v>
          </cell>
          <cell r="W415">
            <v>1.34</v>
          </cell>
          <cell r="X415">
            <v>2.8</v>
          </cell>
          <cell r="Y415">
            <v>101</v>
          </cell>
          <cell r="Z415">
            <v>59</v>
          </cell>
          <cell r="AA415">
            <v>13837.837837837838</v>
          </cell>
          <cell r="AB415">
            <v>1.5899999999999999</v>
          </cell>
          <cell r="AC415">
            <v>3.1999999999999997</v>
          </cell>
          <cell r="AD415">
            <v>83</v>
          </cell>
          <cell r="AE415">
            <v>74.666666666666671</v>
          </cell>
          <cell r="AF415">
            <v>13636.036036036036</v>
          </cell>
          <cell r="AG415">
            <v>0</v>
          </cell>
          <cell r="AI415">
            <v>1278.1055999999999</v>
          </cell>
          <cell r="AJ415">
            <v>1.4092392345599998</v>
          </cell>
          <cell r="AK415">
            <v>19.216436985855996</v>
          </cell>
          <cell r="AL415">
            <v>114.14563569598462</v>
          </cell>
          <cell r="AM415">
            <v>19.216436985855996</v>
          </cell>
          <cell r="AN415">
            <v>114.14563569598462</v>
          </cell>
          <cell r="AO415">
            <v>23.76</v>
          </cell>
          <cell r="AP415">
            <v>4</v>
          </cell>
          <cell r="AQ415">
            <v>47.52</v>
          </cell>
          <cell r="AR415">
            <v>8</v>
          </cell>
          <cell r="AU415" t="str">
            <v>C</v>
          </cell>
        </row>
        <row r="416">
          <cell r="D416" t="str">
            <v>1907/2</v>
          </cell>
          <cell r="E416" t="str">
            <v>อ้อยตอ 1</v>
          </cell>
          <cell r="F416" t="str">
            <v>อ้อยตอ</v>
          </cell>
          <cell r="G416">
            <v>5.09</v>
          </cell>
          <cell r="H416">
            <v>242915</v>
          </cell>
          <cell r="I416" t="str">
            <v>KK-3</v>
          </cell>
          <cell r="J416" t="str">
            <v>เหนียว</v>
          </cell>
          <cell r="K416">
            <v>1.85</v>
          </cell>
          <cell r="L416">
            <v>6.833333333333333</v>
          </cell>
          <cell r="M416">
            <v>1.37</v>
          </cell>
          <cell r="N416">
            <v>3</v>
          </cell>
          <cell r="O416">
            <v>68</v>
          </cell>
          <cell r="P416">
            <v>74</v>
          </cell>
          <cell r="Q416">
            <v>12281.081081081082</v>
          </cell>
          <cell r="R416">
            <v>1.27</v>
          </cell>
          <cell r="S416">
            <v>2.8</v>
          </cell>
          <cell r="T416">
            <v>56</v>
          </cell>
          <cell r="U416">
            <v>101</v>
          </cell>
          <cell r="V416">
            <v>13578.378378378378</v>
          </cell>
          <cell r="W416">
            <v>1.44</v>
          </cell>
          <cell r="X416">
            <v>2.9</v>
          </cell>
          <cell r="Y416">
            <v>90</v>
          </cell>
          <cell r="Z416">
            <v>78</v>
          </cell>
          <cell r="AA416">
            <v>14529.72972972973</v>
          </cell>
          <cell r="AB416">
            <v>1.36</v>
          </cell>
          <cell r="AC416">
            <v>2.9</v>
          </cell>
          <cell r="AD416">
            <v>71.333333333333329</v>
          </cell>
          <cell r="AE416">
            <v>84.333333333333329</v>
          </cell>
          <cell r="AF416">
            <v>13463.063063063062</v>
          </cell>
          <cell r="AG416">
            <v>0</v>
          </cell>
          <cell r="AI416">
            <v>897.85160000000008</v>
          </cell>
          <cell r="AJ416">
            <v>0.96106035264000012</v>
          </cell>
          <cell r="AK416">
            <v>12.938816135001947</v>
          </cell>
          <cell r="AL416">
            <v>65.858574127159912</v>
          </cell>
          <cell r="AM416">
            <v>12.938816135001947</v>
          </cell>
          <cell r="AN416">
            <v>65.858574127159912</v>
          </cell>
          <cell r="AO416">
            <v>20.36</v>
          </cell>
          <cell r="AP416">
            <v>4</v>
          </cell>
          <cell r="AQ416">
            <v>35.629999999999995</v>
          </cell>
          <cell r="AR416">
            <v>7</v>
          </cell>
          <cell r="AU416" t="str">
            <v>D</v>
          </cell>
        </row>
        <row r="417">
          <cell r="D417">
            <v>1908</v>
          </cell>
          <cell r="E417" t="str">
            <v>อ้อยตอ 1</v>
          </cell>
          <cell r="F417" t="str">
            <v>อ้อยตอ</v>
          </cell>
          <cell r="G417">
            <v>27.59</v>
          </cell>
          <cell r="H417">
            <v>242918</v>
          </cell>
          <cell r="I417" t="str">
            <v>KK-3</v>
          </cell>
          <cell r="J417" t="str">
            <v>เหนียว</v>
          </cell>
          <cell r="K417">
            <v>1.85</v>
          </cell>
          <cell r="L417">
            <v>6.7333333333333334</v>
          </cell>
          <cell r="M417">
            <v>1.32</v>
          </cell>
          <cell r="N417">
            <v>3</v>
          </cell>
          <cell r="O417">
            <v>99</v>
          </cell>
          <cell r="P417">
            <v>84</v>
          </cell>
          <cell r="Q417">
            <v>15827.027027027027</v>
          </cell>
          <cell r="R417">
            <v>1.1499999999999999</v>
          </cell>
          <cell r="S417">
            <v>3</v>
          </cell>
          <cell r="T417">
            <v>78</v>
          </cell>
          <cell r="U417">
            <v>111</v>
          </cell>
          <cell r="V417">
            <v>16345.945945945947</v>
          </cell>
          <cell r="W417">
            <v>0.88</v>
          </cell>
          <cell r="X417">
            <v>3</v>
          </cell>
          <cell r="Y417">
            <v>101</v>
          </cell>
          <cell r="Z417">
            <v>99</v>
          </cell>
          <cell r="AA417">
            <v>17297.297297297297</v>
          </cell>
          <cell r="AB417">
            <v>1.1166666666666665</v>
          </cell>
          <cell r="AC417">
            <v>3</v>
          </cell>
          <cell r="AD417">
            <v>92.666666666666671</v>
          </cell>
          <cell r="AE417">
            <v>98</v>
          </cell>
          <cell r="AF417">
            <v>16490.090090090089</v>
          </cell>
          <cell r="AG417">
            <v>0</v>
          </cell>
          <cell r="AI417">
            <v>788.92499999999984</v>
          </cell>
          <cell r="AJ417">
            <v>0.86986870499999991</v>
          </cell>
          <cell r="AK417">
            <v>14.344213311999997</v>
          </cell>
          <cell r="AL417">
            <v>395.75684527807994</v>
          </cell>
          <cell r="AM417">
            <v>14.344213311999997</v>
          </cell>
          <cell r="AN417">
            <v>395.75684527807994</v>
          </cell>
          <cell r="AO417">
            <v>110.36</v>
          </cell>
          <cell r="AP417">
            <v>4</v>
          </cell>
          <cell r="AQ417">
            <v>275.89999999999998</v>
          </cell>
          <cell r="AR417">
            <v>10</v>
          </cell>
          <cell r="AU417" t="str">
            <v>B</v>
          </cell>
        </row>
        <row r="418">
          <cell r="D418" t="str">
            <v>1908/1</v>
          </cell>
          <cell r="E418" t="str">
            <v>อ้อยตอ 1</v>
          </cell>
          <cell r="F418" t="str">
            <v>อ้อยตอ</v>
          </cell>
          <cell r="G418">
            <v>8.43</v>
          </cell>
          <cell r="H418">
            <v>242915</v>
          </cell>
          <cell r="I418" t="str">
            <v>KK-3</v>
          </cell>
          <cell r="J418" t="str">
            <v>เหนียว</v>
          </cell>
          <cell r="K418">
            <v>1.65</v>
          </cell>
          <cell r="L418">
            <v>6.833333333333333</v>
          </cell>
          <cell r="M418">
            <v>1</v>
          </cell>
          <cell r="N418">
            <v>2.8</v>
          </cell>
          <cell r="O418">
            <v>115</v>
          </cell>
          <cell r="P418">
            <v>105</v>
          </cell>
          <cell r="Q418">
            <v>21333.333333333332</v>
          </cell>
          <cell r="R418">
            <v>0.99</v>
          </cell>
          <cell r="S418">
            <v>2.9</v>
          </cell>
          <cell r="T418">
            <v>98</v>
          </cell>
          <cell r="U418">
            <v>71</v>
          </cell>
          <cell r="V418">
            <v>16387.878787878788</v>
          </cell>
          <cell r="W418">
            <v>1.3</v>
          </cell>
          <cell r="X418">
            <v>3</v>
          </cell>
          <cell r="Y418">
            <v>86</v>
          </cell>
          <cell r="Z418">
            <v>100</v>
          </cell>
          <cell r="AA418">
            <v>18036.363636363636</v>
          </cell>
          <cell r="AB418">
            <v>1.0966666666666667</v>
          </cell>
          <cell r="AC418">
            <v>2.9</v>
          </cell>
          <cell r="AD418">
            <v>99.666666666666671</v>
          </cell>
          <cell r="AE418">
            <v>92</v>
          </cell>
          <cell r="AF418">
            <v>18585.858585858587</v>
          </cell>
          <cell r="AG418">
            <v>0</v>
          </cell>
          <cell r="AI418">
            <v>724.00288333333344</v>
          </cell>
          <cell r="AJ418">
            <v>0.77497268632000005</v>
          </cell>
          <cell r="AK418">
            <v>14.403532755846467</v>
          </cell>
          <cell r="AL418">
            <v>121.42178113178571</v>
          </cell>
          <cell r="AM418">
            <v>14.403532755846467</v>
          </cell>
          <cell r="AN418">
            <v>121.42178113178571</v>
          </cell>
          <cell r="AO418">
            <v>33.72</v>
          </cell>
          <cell r="AP418">
            <v>4</v>
          </cell>
          <cell r="AQ418">
            <v>67.44</v>
          </cell>
          <cell r="AR418">
            <v>8</v>
          </cell>
          <cell r="AU418" t="str">
            <v>C</v>
          </cell>
        </row>
        <row r="419">
          <cell r="D419">
            <v>1909</v>
          </cell>
          <cell r="E419" t="str">
            <v>อ้อยตอ 1</v>
          </cell>
          <cell r="F419" t="str">
            <v>อ้อยตอ</v>
          </cell>
          <cell r="G419">
            <v>20.53</v>
          </cell>
          <cell r="H419">
            <v>242914</v>
          </cell>
          <cell r="I419" t="str">
            <v>KK-3</v>
          </cell>
          <cell r="J419" t="str">
            <v>เหนียว</v>
          </cell>
          <cell r="K419">
            <v>1.85</v>
          </cell>
          <cell r="L419">
            <v>6.8666666666666663</v>
          </cell>
          <cell r="M419">
            <v>1.25</v>
          </cell>
          <cell r="N419">
            <v>3</v>
          </cell>
          <cell r="O419">
            <v>97</v>
          </cell>
          <cell r="P419">
            <v>88</v>
          </cell>
          <cell r="Q419">
            <v>16000</v>
          </cell>
          <cell r="R419">
            <v>1.03</v>
          </cell>
          <cell r="S419">
            <v>3.1</v>
          </cell>
          <cell r="T419">
            <v>70</v>
          </cell>
          <cell r="U419">
            <v>112</v>
          </cell>
          <cell r="V419">
            <v>15740.54054054054</v>
          </cell>
          <cell r="W419">
            <v>1.18</v>
          </cell>
          <cell r="X419">
            <v>2.9</v>
          </cell>
          <cell r="Y419">
            <v>107</v>
          </cell>
          <cell r="Z419">
            <v>96</v>
          </cell>
          <cell r="AA419">
            <v>17556.756756756757</v>
          </cell>
          <cell r="AB419">
            <v>1.1533333333333333</v>
          </cell>
          <cell r="AC419">
            <v>3</v>
          </cell>
          <cell r="AD419">
            <v>91.333333333333329</v>
          </cell>
          <cell r="AE419">
            <v>98.666666666666671</v>
          </cell>
          <cell r="AF419">
            <v>16432.43243243243</v>
          </cell>
          <cell r="AG419">
            <v>0</v>
          </cell>
          <cell r="AI419">
            <v>814.83</v>
          </cell>
          <cell r="AJ419">
            <v>0.85972713300000003</v>
          </cell>
          <cell r="AK419">
            <v>14.12740802335135</v>
          </cell>
          <cell r="AL419">
            <v>290.03568671940326</v>
          </cell>
          <cell r="AM419">
            <v>14.12740802335135</v>
          </cell>
          <cell r="AN419">
            <v>290.03568671940326</v>
          </cell>
          <cell r="AO419">
            <v>82.12</v>
          </cell>
          <cell r="AP419">
            <v>4</v>
          </cell>
          <cell r="AQ419">
            <v>184.77</v>
          </cell>
          <cell r="AR419">
            <v>9</v>
          </cell>
          <cell r="AU419" t="str">
            <v>C</v>
          </cell>
        </row>
        <row r="420">
          <cell r="D420" t="str">
            <v>1909/1</v>
          </cell>
          <cell r="E420" t="str">
            <v>อ้อยตอ 1</v>
          </cell>
          <cell r="F420" t="str">
            <v>อ้อยตอ</v>
          </cell>
          <cell r="G420">
            <v>7.38</v>
          </cell>
          <cell r="H420">
            <v>242920</v>
          </cell>
          <cell r="I420" t="str">
            <v>PK-2</v>
          </cell>
          <cell r="J420" t="str">
            <v>เหนียว</v>
          </cell>
          <cell r="K420">
            <v>1.85</v>
          </cell>
          <cell r="L420">
            <v>6.666666666666667</v>
          </cell>
          <cell r="M420">
            <v>1.1000000000000001</v>
          </cell>
          <cell r="N420">
            <v>2.8</v>
          </cell>
          <cell r="O420">
            <v>48</v>
          </cell>
          <cell r="P420">
            <v>61</v>
          </cell>
          <cell r="Q420">
            <v>9427.0270270270266</v>
          </cell>
          <cell r="R420">
            <v>1.03</v>
          </cell>
          <cell r="S420">
            <v>2.8</v>
          </cell>
          <cell r="T420">
            <v>71</v>
          </cell>
          <cell r="U420">
            <v>58</v>
          </cell>
          <cell r="V420">
            <v>11156.756756756757</v>
          </cell>
          <cell r="W420">
            <v>0.85</v>
          </cell>
          <cell r="X420">
            <v>2.6</v>
          </cell>
          <cell r="Y420">
            <v>50</v>
          </cell>
          <cell r="Z420">
            <v>62</v>
          </cell>
          <cell r="AA420">
            <v>9686.4864864864867</v>
          </cell>
          <cell r="AB420">
            <v>0.99333333333333329</v>
          </cell>
          <cell r="AC420">
            <v>2.7333333333333329</v>
          </cell>
          <cell r="AD420">
            <v>56.333333333333336</v>
          </cell>
          <cell r="AE420">
            <v>60.333333333333336</v>
          </cell>
          <cell r="AF420">
            <v>10090.090090090091</v>
          </cell>
          <cell r="AG420">
            <v>0</v>
          </cell>
          <cell r="AI420">
            <v>582.57234074074063</v>
          </cell>
          <cell r="AJ420">
            <v>0.62358543352888873</v>
          </cell>
          <cell r="AK420">
            <v>6.2920332031743724</v>
          </cell>
          <cell r="AL420">
            <v>46.435205039426869</v>
          </cell>
          <cell r="AM420">
            <v>6.2920332031743724</v>
          </cell>
          <cell r="AN420">
            <v>46.435205039426869</v>
          </cell>
          <cell r="AO420">
            <v>29.52</v>
          </cell>
          <cell r="AP420">
            <v>4</v>
          </cell>
          <cell r="AQ420">
            <v>66.42</v>
          </cell>
          <cell r="AR420">
            <v>9</v>
          </cell>
          <cell r="AU420" t="str">
            <v>C</v>
          </cell>
        </row>
        <row r="421">
          <cell r="D421">
            <v>1910</v>
          </cell>
          <cell r="E421" t="str">
            <v>อ้อยตอ 1</v>
          </cell>
          <cell r="F421" t="str">
            <v>อ้อยตอ</v>
          </cell>
          <cell r="G421">
            <v>17.11</v>
          </cell>
          <cell r="H421">
            <v>242920</v>
          </cell>
          <cell r="I421" t="str">
            <v>KK-3</v>
          </cell>
          <cell r="J421" t="str">
            <v>เหนียว</v>
          </cell>
          <cell r="K421">
            <v>1.85</v>
          </cell>
          <cell r="L421">
            <v>6.666666666666667</v>
          </cell>
          <cell r="M421">
            <v>1.49</v>
          </cell>
          <cell r="N421">
            <v>3</v>
          </cell>
          <cell r="O421">
            <v>98</v>
          </cell>
          <cell r="P421">
            <v>107</v>
          </cell>
          <cell r="Q421">
            <v>17729.72972972973</v>
          </cell>
          <cell r="R421">
            <v>1.25</v>
          </cell>
          <cell r="S421">
            <v>3.2</v>
          </cell>
          <cell r="T421">
            <v>120</v>
          </cell>
          <cell r="U421">
            <v>78</v>
          </cell>
          <cell r="V421">
            <v>17124.324324324323</v>
          </cell>
          <cell r="W421">
            <v>0.95</v>
          </cell>
          <cell r="X421">
            <v>2.8</v>
          </cell>
          <cell r="Y421">
            <v>96</v>
          </cell>
          <cell r="Z421">
            <v>68</v>
          </cell>
          <cell r="AA421">
            <v>14183.783783783783</v>
          </cell>
          <cell r="AB421">
            <v>1.2300000000000002</v>
          </cell>
          <cell r="AC421">
            <v>3</v>
          </cell>
          <cell r="AD421">
            <v>104.66666666666667</v>
          </cell>
          <cell r="AE421">
            <v>84.333333333333329</v>
          </cell>
          <cell r="AF421">
            <v>16345.945945945947</v>
          </cell>
          <cell r="AG421">
            <v>0</v>
          </cell>
          <cell r="AI421">
            <v>868.99500000000012</v>
          </cell>
          <cell r="AJ421">
            <v>0.91687662450000007</v>
          </cell>
          <cell r="AK421">
            <v>14.98721574317838</v>
          </cell>
          <cell r="AL421">
            <v>256.43126136578206</v>
          </cell>
          <cell r="AM421">
            <v>14.98721574317838</v>
          </cell>
          <cell r="AN421">
            <v>256.43126136578206</v>
          </cell>
          <cell r="AO421">
            <v>85.55</v>
          </cell>
          <cell r="AP421">
            <v>5</v>
          </cell>
          <cell r="AQ421">
            <v>153.99</v>
          </cell>
          <cell r="AR421">
            <v>9</v>
          </cell>
          <cell r="AU421" t="str">
            <v>C</v>
          </cell>
        </row>
        <row r="422">
          <cell r="D422">
            <v>1913</v>
          </cell>
          <cell r="E422" t="str">
            <v>อ้อยตอ 1</v>
          </cell>
          <cell r="F422" t="str">
            <v>อ้อยตอ</v>
          </cell>
          <cell r="G422">
            <v>33.33</v>
          </cell>
          <cell r="H422">
            <v>242922</v>
          </cell>
          <cell r="I422" t="str">
            <v>KK-3</v>
          </cell>
          <cell r="J422" t="str">
            <v>เหนียว</v>
          </cell>
          <cell r="K422">
            <v>1.85</v>
          </cell>
          <cell r="L422">
            <v>6.6</v>
          </cell>
          <cell r="M422">
            <v>1</v>
          </cell>
          <cell r="N422">
            <v>2.6</v>
          </cell>
          <cell r="O422">
            <v>61</v>
          </cell>
          <cell r="P422">
            <v>90</v>
          </cell>
          <cell r="Q422">
            <v>13059.45945945946</v>
          </cell>
          <cell r="R422">
            <v>0.74</v>
          </cell>
          <cell r="S422">
            <v>3</v>
          </cell>
          <cell r="T422">
            <v>73</v>
          </cell>
          <cell r="U422">
            <v>71</v>
          </cell>
          <cell r="V422">
            <v>12454.054054054053</v>
          </cell>
          <cell r="W422">
            <v>0.91</v>
          </cell>
          <cell r="X422">
            <v>2.9</v>
          </cell>
          <cell r="Y422">
            <v>61</v>
          </cell>
          <cell r="Z422">
            <v>75</v>
          </cell>
          <cell r="AA422">
            <v>11762.162162162162</v>
          </cell>
          <cell r="AB422">
            <v>0.8833333333333333</v>
          </cell>
          <cell r="AC422">
            <v>2.8333333333333335</v>
          </cell>
          <cell r="AD422">
            <v>65</v>
          </cell>
          <cell r="AE422">
            <v>78.666666666666671</v>
          </cell>
          <cell r="AF422">
            <v>12425.225225225224</v>
          </cell>
          <cell r="AG422">
            <v>0</v>
          </cell>
          <cell r="AI422">
            <v>556.65949074074081</v>
          </cell>
          <cell r="AJ422">
            <v>0.58733142868055566</v>
          </cell>
          <cell r="AK422">
            <v>7.2977252832092097</v>
          </cell>
          <cell r="AL422">
            <v>243.23318368936293</v>
          </cell>
          <cell r="AM422">
            <v>7.2977252832092097</v>
          </cell>
          <cell r="AN422">
            <v>243.23318368936293</v>
          </cell>
          <cell r="AO422">
            <v>133.32</v>
          </cell>
          <cell r="AP422">
            <v>4</v>
          </cell>
          <cell r="AQ422">
            <v>233.31</v>
          </cell>
          <cell r="AR422">
            <v>7</v>
          </cell>
          <cell r="AU422" t="str">
            <v>D</v>
          </cell>
        </row>
        <row r="423">
          <cell r="D423" t="str">
            <v>1913/2</v>
          </cell>
          <cell r="E423" t="str">
            <v>อ้อยตอ 2</v>
          </cell>
          <cell r="F423" t="str">
            <v>อ้อยตอ</v>
          </cell>
          <cell r="G423">
            <v>9.65</v>
          </cell>
          <cell r="H423">
            <v>242923</v>
          </cell>
          <cell r="I423" t="str">
            <v>KK-3</v>
          </cell>
          <cell r="J423" t="str">
            <v>เหนียว</v>
          </cell>
          <cell r="K423">
            <v>1.85</v>
          </cell>
          <cell r="L423">
            <v>6.5666666666666664</v>
          </cell>
          <cell r="M423">
            <v>1</v>
          </cell>
          <cell r="N423">
            <v>3.2</v>
          </cell>
          <cell r="O423">
            <v>79</v>
          </cell>
          <cell r="P423">
            <v>37</v>
          </cell>
          <cell r="Q423">
            <v>10032.432432432432</v>
          </cell>
          <cell r="R423">
            <v>1</v>
          </cell>
          <cell r="S423">
            <v>2.9</v>
          </cell>
          <cell r="T423">
            <v>56</v>
          </cell>
          <cell r="U423">
            <v>86</v>
          </cell>
          <cell r="V423">
            <v>12281.081081081082</v>
          </cell>
          <cell r="W423">
            <v>1</v>
          </cell>
          <cell r="X423">
            <v>2.9</v>
          </cell>
          <cell r="Y423">
            <v>44</v>
          </cell>
          <cell r="Z423">
            <v>62</v>
          </cell>
          <cell r="AA423">
            <v>9167.5675675675684</v>
          </cell>
          <cell r="AB423">
            <v>1</v>
          </cell>
          <cell r="AC423">
            <v>3</v>
          </cell>
          <cell r="AD423">
            <v>59.666666666666664</v>
          </cell>
          <cell r="AE423">
            <v>61.666666666666664</v>
          </cell>
          <cell r="AF423">
            <v>10493.693693693693</v>
          </cell>
          <cell r="AG423">
            <v>0</v>
          </cell>
          <cell r="AI423">
            <v>706.5</v>
          </cell>
          <cell r="AJ423">
            <v>0.75623760000000007</v>
          </cell>
          <cell r="AK423">
            <v>7.9357257340540537</v>
          </cell>
          <cell r="AL423">
            <v>76.579753333621625</v>
          </cell>
          <cell r="AM423">
            <v>7.9357257340540537</v>
          </cell>
          <cell r="AN423">
            <v>76.579753333621625</v>
          </cell>
          <cell r="AO423">
            <v>33.774999999999999</v>
          </cell>
          <cell r="AP423">
            <v>3.5</v>
          </cell>
          <cell r="AQ423">
            <v>67.55</v>
          </cell>
          <cell r="AR423">
            <v>7</v>
          </cell>
          <cell r="AU423" t="str">
            <v>D</v>
          </cell>
        </row>
        <row r="424">
          <cell r="D424">
            <v>1914</v>
          </cell>
          <cell r="E424" t="str">
            <v>อ้อยตอ 2</v>
          </cell>
          <cell r="F424" t="str">
            <v>อ้อยตอ</v>
          </cell>
          <cell r="G424">
            <v>19.7</v>
          </cell>
          <cell r="H424">
            <v>242923</v>
          </cell>
          <cell r="I424" t="str">
            <v>KK-3</v>
          </cell>
          <cell r="J424" t="str">
            <v>เหนียว</v>
          </cell>
          <cell r="K424">
            <v>1.65</v>
          </cell>
          <cell r="L424">
            <v>6.5666666666666664</v>
          </cell>
          <cell r="M424">
            <v>0.86</v>
          </cell>
          <cell r="N424">
            <v>2.8</v>
          </cell>
          <cell r="O424">
            <v>58</v>
          </cell>
          <cell r="P424">
            <v>58</v>
          </cell>
          <cell r="Q424">
            <v>11248.484848484848</v>
          </cell>
          <cell r="R424">
            <v>0.66</v>
          </cell>
          <cell r="S424">
            <v>3</v>
          </cell>
          <cell r="T424">
            <v>49</v>
          </cell>
          <cell r="U424">
            <v>50</v>
          </cell>
          <cell r="V424">
            <v>9600</v>
          </cell>
          <cell r="W424">
            <v>0.78</v>
          </cell>
          <cell r="X424">
            <v>2.7</v>
          </cell>
          <cell r="Y424">
            <v>64</v>
          </cell>
          <cell r="Z424">
            <v>70</v>
          </cell>
          <cell r="AA424">
            <v>12993.939393939394</v>
          </cell>
          <cell r="AB424">
            <v>0.76666666666666661</v>
          </cell>
          <cell r="AC424">
            <v>2.8333333333333335</v>
          </cell>
          <cell r="AD424">
            <v>57</v>
          </cell>
          <cell r="AE424">
            <v>59.333333333333336</v>
          </cell>
          <cell r="AF424">
            <v>11280.808080808079</v>
          </cell>
          <cell r="AG424">
            <v>0</v>
          </cell>
          <cell r="AI424">
            <v>483.1384259259259</v>
          </cell>
          <cell r="AJ424">
            <v>0.50975935319444432</v>
          </cell>
          <cell r="AK424">
            <v>5.7504974307833869</v>
          </cell>
          <cell r="AL424">
            <v>113.28479938643272</v>
          </cell>
          <cell r="AM424">
            <v>5.7504974307833869</v>
          </cell>
          <cell r="AN424">
            <v>113.28479938643272</v>
          </cell>
          <cell r="AO424">
            <v>68.95</v>
          </cell>
          <cell r="AP424">
            <v>3.5</v>
          </cell>
          <cell r="AQ424">
            <v>137.9</v>
          </cell>
          <cell r="AR424">
            <v>7</v>
          </cell>
          <cell r="AU424" t="str">
            <v>D</v>
          </cell>
        </row>
        <row r="425">
          <cell r="D425">
            <v>1915</v>
          </cell>
          <cell r="E425" t="str">
            <v>อ้อยตอ 3</v>
          </cell>
          <cell r="F425" t="str">
            <v>อ้อยตอ</v>
          </cell>
          <cell r="G425">
            <v>56.14</v>
          </cell>
          <cell r="H425">
            <v>242928</v>
          </cell>
          <cell r="I425" t="str">
            <v>KK-3</v>
          </cell>
          <cell r="J425" t="str">
            <v>เหนียว</v>
          </cell>
          <cell r="K425">
            <v>1.85</v>
          </cell>
          <cell r="L425">
            <v>6.4</v>
          </cell>
          <cell r="M425">
            <v>1</v>
          </cell>
          <cell r="N425">
            <v>3.1</v>
          </cell>
          <cell r="O425">
            <v>88</v>
          </cell>
          <cell r="P425">
            <v>65</v>
          </cell>
          <cell r="Q425">
            <v>13232.432432432432</v>
          </cell>
          <cell r="R425">
            <v>1.1599999999999999</v>
          </cell>
          <cell r="S425">
            <v>3.1</v>
          </cell>
          <cell r="T425">
            <v>75</v>
          </cell>
          <cell r="U425">
            <v>72</v>
          </cell>
          <cell r="V425">
            <v>12713.513513513513</v>
          </cell>
          <cell r="W425">
            <v>1.21</v>
          </cell>
          <cell r="X425">
            <v>2.4</v>
          </cell>
          <cell r="Y425">
            <v>42</v>
          </cell>
          <cell r="Z425">
            <v>68</v>
          </cell>
          <cell r="AA425">
            <v>9513.5135135135133</v>
          </cell>
          <cell r="AB425">
            <v>1.1233333333333333</v>
          </cell>
          <cell r="AC425">
            <v>2.8666666666666667</v>
          </cell>
          <cell r="AD425">
            <v>68.333333333333329</v>
          </cell>
          <cell r="AE425">
            <v>68.333333333333329</v>
          </cell>
          <cell r="AF425">
            <v>11819.819819819821</v>
          </cell>
          <cell r="AG425">
            <v>0</v>
          </cell>
          <cell r="AI425">
            <v>724.65734074074078</v>
          </cell>
          <cell r="AJ425">
            <v>0.77567321752888896</v>
          </cell>
          <cell r="AK425">
            <v>9.1683176702513727</v>
          </cell>
          <cell r="AL425">
            <v>514.70935400791211</v>
          </cell>
          <cell r="AM425">
            <v>9.1683176702513727</v>
          </cell>
          <cell r="AN425">
            <v>514.70935400791211</v>
          </cell>
          <cell r="AO425">
            <v>224.56</v>
          </cell>
          <cell r="AP425">
            <v>4</v>
          </cell>
          <cell r="AQ425">
            <v>505.26</v>
          </cell>
          <cell r="AR425">
            <v>9</v>
          </cell>
          <cell r="AU425" t="str">
            <v>C</v>
          </cell>
        </row>
        <row r="426">
          <cell r="D426">
            <v>1916</v>
          </cell>
          <cell r="E426" t="str">
            <v>อ้อยตอ 1</v>
          </cell>
          <cell r="F426" t="str">
            <v>อ้อยตอ</v>
          </cell>
          <cell r="G426">
            <v>105.16</v>
          </cell>
          <cell r="H426">
            <v>242961</v>
          </cell>
          <cell r="I426" t="str">
            <v>KK-3</v>
          </cell>
          <cell r="J426" t="str">
            <v>เหนียว</v>
          </cell>
          <cell r="K426">
            <v>1.85</v>
          </cell>
          <cell r="L426">
            <v>5.3</v>
          </cell>
          <cell r="M426">
            <v>0.61</v>
          </cell>
          <cell r="N426">
            <v>2.9</v>
          </cell>
          <cell r="O426">
            <v>60</v>
          </cell>
          <cell r="P426">
            <v>74</v>
          </cell>
          <cell r="Q426">
            <v>11589.18918918919</v>
          </cell>
          <cell r="R426">
            <v>0.84</v>
          </cell>
          <cell r="S426">
            <v>3.2</v>
          </cell>
          <cell r="T426">
            <v>86</v>
          </cell>
          <cell r="U426">
            <v>57</v>
          </cell>
          <cell r="V426">
            <v>12367.567567567568</v>
          </cell>
          <cell r="W426">
            <v>0.93</v>
          </cell>
          <cell r="X426">
            <v>3.1</v>
          </cell>
          <cell r="Y426">
            <v>69</v>
          </cell>
          <cell r="Z426">
            <v>90</v>
          </cell>
          <cell r="AA426">
            <v>13751.351351351352</v>
          </cell>
          <cell r="AB426">
            <v>0.79333333333333333</v>
          </cell>
          <cell r="AC426">
            <v>3.0666666666666664</v>
          </cell>
          <cell r="AD426">
            <v>71.666666666666671</v>
          </cell>
          <cell r="AE426">
            <v>73.666666666666671</v>
          </cell>
          <cell r="AF426">
            <v>12569.369369369371</v>
          </cell>
          <cell r="AG426">
            <v>0</v>
          </cell>
          <cell r="AI426">
            <v>585.67745185185174</v>
          </cell>
          <cell r="AJ426">
            <v>0.64576795841185175</v>
          </cell>
          <cell r="AK426">
            <v>8.116895996182123</v>
          </cell>
          <cell r="AL426">
            <v>853.57278295851199</v>
          </cell>
          <cell r="AM426">
            <v>8.116895996182123</v>
          </cell>
          <cell r="AN426">
            <v>853.57278295851199</v>
          </cell>
          <cell r="AO426">
            <v>368.06</v>
          </cell>
          <cell r="AP426">
            <v>3.5</v>
          </cell>
          <cell r="AQ426">
            <v>1051.5999999999999</v>
          </cell>
          <cell r="AR426">
            <v>10</v>
          </cell>
          <cell r="AU426" t="str">
            <v>B</v>
          </cell>
        </row>
        <row r="427">
          <cell r="G427">
            <v>197.41</v>
          </cell>
          <cell r="M427">
            <v>1.2684486873508345</v>
          </cell>
          <cell r="N427">
            <v>2.8769617224880366</v>
          </cell>
          <cell r="O427">
            <v>58.997613365155132</v>
          </cell>
          <cell r="P427">
            <v>57.959427207637233</v>
          </cell>
          <cell r="Q427">
            <v>10347.18519778185</v>
          </cell>
          <cell r="R427">
            <v>1.2906682577565629</v>
          </cell>
          <cell r="S427">
            <v>2.8581622911694482</v>
          </cell>
          <cell r="T427">
            <v>58.245823389021481</v>
          </cell>
          <cell r="U427">
            <v>58.109785202863961</v>
          </cell>
          <cell r="V427">
            <v>10288.864520845424</v>
          </cell>
          <cell r="W427">
            <v>1.2633174224343677</v>
          </cell>
          <cell r="X427">
            <v>2.8472792362768491</v>
          </cell>
          <cell r="Y427">
            <v>57.41288782816229</v>
          </cell>
          <cell r="Z427">
            <v>57.250596658711217</v>
          </cell>
          <cell r="AA427">
            <v>10152.576529664837</v>
          </cell>
          <cell r="AB427">
            <v>1.2741447891805888</v>
          </cell>
          <cell r="AC427">
            <v>2.8585123309466973</v>
          </cell>
          <cell r="AD427">
            <v>58.218774860779583</v>
          </cell>
          <cell r="AE427">
            <v>57.773269689737482</v>
          </cell>
          <cell r="AF427">
            <v>9115.2971152971149</v>
          </cell>
          <cell r="AG427">
            <v>38.670786687604483</v>
          </cell>
          <cell r="AH427">
            <v>76.34</v>
          </cell>
          <cell r="AI427">
            <v>813.29440432098761</v>
          </cell>
          <cell r="AJ427">
            <v>0.87055033038518526</v>
          </cell>
          <cell r="AK427">
            <v>7.9353249152810292</v>
          </cell>
          <cell r="AL427">
            <v>1630.4200826509109</v>
          </cell>
          <cell r="AM427">
            <v>4.8666723443243711</v>
          </cell>
          <cell r="AN427">
            <v>1630.4200826509109</v>
          </cell>
          <cell r="AO427">
            <v>1072.92</v>
          </cell>
          <cell r="AP427">
            <v>5.4349830302416295</v>
          </cell>
          <cell r="AQ427">
            <v>2042.7</v>
          </cell>
          <cell r="AR427">
            <v>10.347500126639988</v>
          </cell>
        </row>
        <row r="430">
          <cell r="G430">
            <v>197.41</v>
          </cell>
          <cell r="AQ430">
            <v>0</v>
          </cell>
          <cell r="AR430">
            <v>0</v>
          </cell>
        </row>
        <row r="431">
          <cell r="G431">
            <v>5.9222999999999999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สรุป"/>
      <sheetName val="สรุปพื้นที่แยกให้น้ำ "/>
      <sheetName val="Sheet2"/>
      <sheetName val="สรุปเป้าหมาย สนง."/>
      <sheetName val="เทียบประเมิน"/>
      <sheetName val="แผนรถตัดคนตัด"/>
      <sheetName val="สรุปรายไร่ (ก.ค.)"/>
      <sheetName val="ประเมิน หน.ไร่(ส.ค.)"/>
      <sheetName val="Sheet10"/>
      <sheetName val="Sheet1"/>
      <sheetName val="Sheet3"/>
      <sheetName val="รายแปลง6566 (พื้นที่อ้อย)"/>
      <sheetName val="สรุปแยกประเภทอ้อย"/>
      <sheetName val="แผนงานกิจกรรม AE (2)"/>
      <sheetName val="Sheet8"/>
      <sheetName val="Sheet6"/>
      <sheetName val="วิเคราะห์ดิน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กระทุ่ม 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4"/>
      <sheetName val="แผนงานกิจกรรม AE (2)"/>
      <sheetName val="แผนงานกิจกรรม AE"/>
      <sheetName val="แปลงเป้าปลูก Direct Drill"/>
      <sheetName val="สรุปผลผลิตอ้อย (2)"/>
      <sheetName val="สรุปผลผลิตอ้อย"/>
      <sheetName val="ประเมินครั้งที่2 6364 20-5-63 "/>
      <sheetName val="พื้นที่ปลูก 2 ปี (2)"/>
      <sheetName val="เปรียบเทียพื้นที่ปลูก 2 ปี"/>
      <sheetName val="รายแปลง6364 (ณ 14-4-63)"/>
      <sheetName val="สรุป"/>
      <sheetName val="สรุปผลผลิตอ้อย ประเมิน ก.ค."/>
      <sheetName val="พื้นที่รวมปี64-65 V3 (10,005 ไร"/>
      <sheetName val="Sheet2"/>
      <sheetName val="รายแปลง6465 (พื้นที่ 10,005 (2"/>
      <sheetName val="AE สำรวจ"/>
      <sheetName val="Sheet16"/>
      <sheetName val="Sheet13"/>
      <sheetName val="Sheet6"/>
      <sheetName val="Sheet5"/>
      <sheetName val="meiosi"/>
      <sheetName val="Sheet4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KN-Benjamink\Downloads\&#3611;&#3637;6566%20&#3585;&#3634;&#3619;&#3623;&#3633;&#3604;&#3629;&#3657;&#3629;&#3618;&#3649;&#3621;&#3632;&#3594;&#3633;&#3656;&#3591;&#3609;&#3657;&#3635;&#3627;&#3609;&#3633;&#3585;%20(Corpcut)%20&#3648;&#3604;&#3639;&#3629;&#3609;%20&#3614;.&#3618;.%206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awan Neampan" refreshedDate="43679.38567048611" createdVersion="1" refreshedVersion="4" recordCount="432" upgradeOnRefresh="1" xr:uid="{00000000-000A-0000-FFFF-FFFF06000000}">
  <cacheSource type="worksheet">
    <worksheetSource ref="A5:AJ426" sheet="รายละเอียดรายแปลง" r:id="rId2"/>
  </cacheSource>
  <cacheFields count="32">
    <cacheField name="Zone" numFmtId="0">
      <sharedItems containsSemiMixedTypes="0" containsString="0" containsNumber="1" containsInteger="1" minValue="1" maxValue="4"/>
    </cacheField>
    <cacheField name="ไร่ (โซน)" numFmtId="0">
      <sharedItems count="21">
        <s v="กระทุ่ม 1"/>
        <s v="กระทุ่ม 2"/>
        <s v="หนองขอน"/>
        <s v="สระบัวก่ำ"/>
        <s v="ดงเชือก "/>
        <s v="หนองหูช้าง"/>
        <s v="เขาแหลม "/>
        <s v="เขาประทุน"/>
        <s v="หนองยายเงิน"/>
        <s v="หนองจอก"/>
        <s v="ทัพผึ้ง "/>
        <s v="ทัพหลวง"/>
        <s v="หนองขาม"/>
        <s v="รุ่งนภา "/>
        <s v="หนองแก "/>
        <s v="บ้านไร่ "/>
        <s v="หนองกระทิง "/>
        <s v="หนองมะค่า "/>
        <s v="หนองปรือ"/>
        <s v="ลำอีซู "/>
        <s v="ทุ่งโป่ง "/>
      </sharedItems>
    </cacheField>
    <cacheField name="ลำดับ" numFmtId="0">
      <sharedItems containsSemiMixedTypes="0" containsString="0" containsNumber="1" containsInteger="1" minValue="1" maxValue="462"/>
    </cacheField>
    <cacheField name="รหัสแปลง" numFmtId="0">
      <sharedItems containsMixedTypes="1" containsNumber="1" containsInteger="1" minValue="115" maxValue="8121031"/>
    </cacheField>
    <cacheField name="ประเภทอ้อย" numFmtId="0">
      <sharedItems count="3">
        <s v="อ้อยตอ"/>
        <s v="อ้อยน้ำราด"/>
        <s v="อ้อยปลายฝน"/>
      </sharedItems>
    </cacheField>
    <cacheField name="ไว้ตอต่อ" numFmtId="0">
      <sharedItems/>
    </cacheField>
    <cacheField name="ประเภทอ้อย2" numFmtId="0">
      <sharedItems/>
    </cacheField>
    <cacheField name="พท.อ้อย" numFmtId="0">
      <sharedItems containsSemiMixedTypes="0" containsString="0" containsNumber="1" minValue="2.95" maxValue="148.62"/>
    </cacheField>
    <cacheField name="ว/ด/ป ปลูก-ตัด" numFmtId="0">
      <sharedItems containsSemiMixedTypes="0" containsNonDate="0" containsDate="1" containsString="0" minDate="2561-10-16T00:00:00" maxDate="2562-03-19T00:00:00"/>
    </cacheField>
    <cacheField name="วันที่ปัจจุบัน" numFmtId="0">
      <sharedItems containsSemiMixedTypes="0" containsNonDate="0" containsDate="1" containsString="0" minDate="2562-06-16T00:00:00" maxDate="2562-06-17T00:00:00"/>
    </cacheField>
    <cacheField name="ระยะ_x000a_ร่อง" numFmtId="0">
      <sharedItems containsSemiMixedTypes="0" containsString="0" containsNumber="1" minValue="1.65" maxValue="1.85"/>
    </cacheField>
    <cacheField name="อายุ_x000a_อ้อย" numFmtId="0">
      <sharedItems containsSemiMixedTypes="0" containsString="0" containsNumber="1" minValue="3" maxValue="8.1"/>
    </cacheField>
    <cacheField name="ความสูงเฉลี่ย(ม.)" numFmtId="0">
      <sharedItems containsString="0" containsBlank="1" containsNumber="1" minValue="0.2" maxValue="2"/>
    </cacheField>
    <cacheField name="ขนาดลำ" numFmtId="0">
      <sharedItems containsString="0" containsBlank="1" containsNumber="1" minValue="0.2" maxValue="4.0999999999999996"/>
    </cacheField>
    <cacheField name="แถวที่ 1" numFmtId="0">
      <sharedItems containsString="0" containsBlank="1" containsNumber="1" minValue="0.5" maxValue="155"/>
    </cacheField>
    <cacheField name="แถวที่ 2" numFmtId="0">
      <sharedItems containsString="0" containsBlank="1" containsNumber="1" minValue="0.51" maxValue="165"/>
    </cacheField>
    <cacheField name="จำนวนลำ/ไร่" numFmtId="0">
      <sharedItems containsSemiMixedTypes="0" containsString="0" containsNumber="1" minValue="0" maxValue="27243.243243243243"/>
    </cacheField>
    <cacheField name="ความสูงเฉลี่ย(ม.)2" numFmtId="0">
      <sharedItems containsString="0" containsBlank="1" containsNumber="1" minValue="0.2" maxValue="2"/>
    </cacheField>
    <cacheField name="ขนาดลำ2" numFmtId="0">
      <sharedItems containsString="0" containsBlank="1" containsNumber="1" minValue="1.2" maxValue="4.0999999999999996"/>
    </cacheField>
    <cacheField name="แถวที่ 12" numFmtId="0">
      <sharedItems containsString="0" containsBlank="1" containsNumber="1" containsInteger="1" minValue="1" maxValue="142"/>
    </cacheField>
    <cacheField name="แถวที่ 22" numFmtId="0">
      <sharedItems containsString="0" containsBlank="1" containsNumber="1" containsInteger="1" minValue="6" maxValue="151"/>
    </cacheField>
    <cacheField name="จำนวนลำ/ไร่2" numFmtId="0">
      <sharedItems containsSemiMixedTypes="0" containsString="0" containsNumber="1" minValue="0" maxValue="25340.54054054054"/>
    </cacheField>
    <cacheField name="ความสูงเฉลี่ย(ม.)3" numFmtId="0">
      <sharedItems containsString="0" containsBlank="1" containsNumber="1" minValue="0.2" maxValue="2.2000000000000002"/>
    </cacheField>
    <cacheField name="ขนาดลำ3" numFmtId="0">
      <sharedItems containsString="0" containsBlank="1" containsNumber="1" minValue="1.5" maxValue="3.9"/>
    </cacheField>
    <cacheField name="แถวที่ 13" numFmtId="0">
      <sharedItems containsString="0" containsBlank="1" containsNumber="1" containsInteger="1" minValue="5" maxValue="161"/>
    </cacheField>
    <cacheField name="แถวที่ 23" numFmtId="0">
      <sharedItems containsString="0" containsBlank="1" containsNumber="1" containsInteger="1" minValue="9" maxValue="185"/>
    </cacheField>
    <cacheField name="จำนวนลำ/ไร่3" numFmtId="0">
      <sharedItems containsSemiMixedTypes="0" containsString="0" containsNumber="1" minValue="0" maxValue="29924.324324324323"/>
    </cacheField>
    <cacheField name="ความสูงเฉลี่ย(ม.)4" numFmtId="0">
      <sharedItems containsString="0" containsBlank="1" containsNumber="1" minValue="0" maxValue="1.9333333333333336"/>
    </cacheField>
    <cacheField name="ขนาดลำ4" numFmtId="0">
      <sharedItems containsString="0" containsBlank="1" containsNumber="1" minValue="0" maxValue="3.7666666666666662"/>
    </cacheField>
    <cacheField name="แถวที่ 14" numFmtId="0">
      <sharedItems containsString="0" containsBlank="1" containsNumber="1" minValue="15" maxValue="141.66666666666666"/>
    </cacheField>
    <cacheField name="แถวที่ 24" numFmtId="0">
      <sharedItems containsString="0" containsBlank="1" containsNumber="1" minValue="16" maxValue="141.33333333333334"/>
    </cacheField>
    <cacheField name="จำนวนลำ/ไร่4" numFmtId="0">
      <sharedItems containsSemiMixedTypes="0" containsString="0" containsNumber="1" minValue="0" maxValue="24475.675675675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n v="1"/>
    <x v="0"/>
    <n v="1"/>
    <n v="601"/>
    <x v="0"/>
    <s v="อ้อยตอ 2"/>
    <s v="อ้อยตอ"/>
    <n v="25.29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2"/>
    <n v="604"/>
    <x v="0"/>
    <s v="อ้อยตอ 2"/>
    <s v="อ้อยตอ"/>
    <n v="11.75"/>
    <d v="2562-01-22T00:00:00"/>
    <d v="2562-06-16T00:00:00"/>
    <n v="1.85"/>
    <n v="4.833333333333333"/>
    <m/>
    <m/>
    <m/>
    <m/>
    <n v="0"/>
    <m/>
    <m/>
    <m/>
    <m/>
    <n v="0"/>
    <m/>
    <m/>
    <m/>
    <m/>
    <n v="0"/>
    <m/>
    <m/>
    <m/>
    <m/>
    <n v="0"/>
  </r>
  <r>
    <n v="1"/>
    <x v="0"/>
    <n v="3"/>
    <n v="605"/>
    <x v="0"/>
    <s v="อ้อยตอ 2"/>
    <s v="อ้อยตอ"/>
    <n v="15.6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4"/>
    <n v="606"/>
    <x v="0"/>
    <s v="อ้อยตอ 2"/>
    <s v="อ้อยตอ"/>
    <n v="11.19"/>
    <d v="2562-01-21T00:00:00"/>
    <d v="2562-06-16T00:00:00"/>
    <n v="1.85"/>
    <n v="4.8666666666666663"/>
    <m/>
    <m/>
    <m/>
    <m/>
    <n v="0"/>
    <m/>
    <m/>
    <m/>
    <m/>
    <n v="0"/>
    <m/>
    <m/>
    <m/>
    <m/>
    <n v="0"/>
    <m/>
    <m/>
    <m/>
    <m/>
    <n v="0"/>
  </r>
  <r>
    <n v="1"/>
    <x v="0"/>
    <n v="6"/>
    <n v="612"/>
    <x v="1"/>
    <s v="อ้อยน้ำราด"/>
    <s v="อ้อยน้ำราด"/>
    <n v="14.15"/>
    <d v="2562-02-27T00:00:00"/>
    <d v="2562-06-16T00:00:00"/>
    <n v="1.85"/>
    <n v="3.6333333333333333"/>
    <m/>
    <m/>
    <n v="83"/>
    <n v="64"/>
    <n v="12713.513513513513"/>
    <m/>
    <m/>
    <n v="96"/>
    <n v="54"/>
    <n v="12972.972972972973"/>
    <m/>
    <m/>
    <n v="45"/>
    <n v="79"/>
    <n v="10724.324324324325"/>
    <n v="0"/>
    <n v="0"/>
    <n v="74.666666666666671"/>
    <n v="65.666666666666671"/>
    <n v="12136.936936936938"/>
  </r>
  <r>
    <n v="1"/>
    <x v="0"/>
    <n v="7"/>
    <n v="613"/>
    <x v="1"/>
    <s v="อ้อยน้ำราด"/>
    <s v="อ้อยน้ำราด"/>
    <n v="29.67"/>
    <d v="2562-03-03T00:00:00"/>
    <d v="2562-06-16T00:00:00"/>
    <n v="1.85"/>
    <n v="3.5"/>
    <m/>
    <m/>
    <n v="57"/>
    <n v="81"/>
    <n v="11935.135135135135"/>
    <m/>
    <m/>
    <n v="82"/>
    <n v="74"/>
    <n v="13491.891891891892"/>
    <m/>
    <m/>
    <n v="72"/>
    <n v="38"/>
    <n v="9513.5135135135133"/>
    <n v="0"/>
    <n v="0"/>
    <n v="70.333333333333329"/>
    <n v="64.333333333333329"/>
    <n v="11646.846846846847"/>
  </r>
  <r>
    <n v="1"/>
    <x v="0"/>
    <n v="8"/>
    <n v="614"/>
    <x v="1"/>
    <s v="อ้อยน้ำราด"/>
    <s v="อ้อยน้ำราด"/>
    <n v="25.78"/>
    <d v="2562-03-05T00:00:00"/>
    <d v="2562-06-16T00:00:00"/>
    <n v="1.85"/>
    <n v="3.4333333333333331"/>
    <m/>
    <m/>
    <n v="83"/>
    <n v="78"/>
    <n v="13924.324324324325"/>
    <m/>
    <m/>
    <n v="91"/>
    <n v="99"/>
    <n v="16432.432432432433"/>
    <m/>
    <m/>
    <n v="93"/>
    <n v="72"/>
    <n v="14270.27027027027"/>
    <n v="0"/>
    <n v="0"/>
    <n v="89"/>
    <n v="83"/>
    <n v="14875.675675675675"/>
  </r>
  <r>
    <n v="1"/>
    <x v="0"/>
    <n v="10"/>
    <n v="617"/>
    <x v="0"/>
    <s v="อ้อยตอ 2"/>
    <s v="อ้อยตอ"/>
    <n v="60.6"/>
    <d v="2562-01-20T00:00:00"/>
    <d v="2562-06-16T00:00:00"/>
    <n v="1.85"/>
    <n v="4.9000000000000004"/>
    <n v="1"/>
    <n v="2.8"/>
    <n v="78"/>
    <n v="64"/>
    <n v="12281.081081081082"/>
    <n v="1"/>
    <n v="2.7"/>
    <n v="85"/>
    <n v="69"/>
    <n v="13318.918918918918"/>
    <m/>
    <m/>
    <n v="58"/>
    <n v="45"/>
    <n v="8908.1081081081084"/>
    <n v="0.66666666666666663"/>
    <n v="1.8333333333333333"/>
    <n v="73.666666666666671"/>
    <n v="59.333333333333336"/>
    <n v="11502.702702702702"/>
  </r>
  <r>
    <n v="1"/>
    <x v="0"/>
    <n v="11"/>
    <n v="618"/>
    <x v="2"/>
    <s v="อ้อยตุลาคม"/>
    <s v="อ้อยปลายฝน"/>
    <n v="61.2"/>
    <d v="2561-11-19T00:00:00"/>
    <d v="2562-06-16T00:00:00"/>
    <n v="1.85"/>
    <n v="6.9666666666666668"/>
    <n v="2"/>
    <n v="3"/>
    <n v="0.65"/>
    <n v="0.91"/>
    <n v="134.91891891891891"/>
    <n v="0.6"/>
    <n v="2.7"/>
    <n v="63"/>
    <n v="66"/>
    <n v="11156.756756756757"/>
    <n v="0.7"/>
    <n v="2.5"/>
    <n v="65"/>
    <n v="73"/>
    <n v="11935.135135135135"/>
    <n v="1.0999999999999999"/>
    <n v="2.7333333333333329"/>
    <n v="42.883333333333333"/>
    <n v="46.636666666666663"/>
    <n v="7742.27027027027"/>
  </r>
  <r>
    <n v="1"/>
    <x v="0"/>
    <n v="12"/>
    <n v="620"/>
    <x v="0"/>
    <s v="อ้อยตอ 2"/>
    <s v="อ้อยตอ"/>
    <n v="80.7"/>
    <d v="2562-01-19T00:00:00"/>
    <d v="2562-06-16T00:00:00"/>
    <n v="1.85"/>
    <n v="4.9333333333333336"/>
    <n v="1.3"/>
    <n v="3.2"/>
    <n v="89"/>
    <n v="82"/>
    <n v="14789.18918918919"/>
    <n v="0.7"/>
    <n v="2.5"/>
    <n v="57"/>
    <n v="76"/>
    <n v="11502.702702702703"/>
    <n v="1"/>
    <n v="2.7"/>
    <n v="76"/>
    <n v="89"/>
    <n v="14270.27027027027"/>
    <n v="1"/>
    <n v="2.8000000000000003"/>
    <n v="74"/>
    <n v="82.333333333333329"/>
    <n v="13520.720720720719"/>
  </r>
  <r>
    <n v="1"/>
    <x v="0"/>
    <n v="15"/>
    <n v="632"/>
    <x v="0"/>
    <s v="อ้อยตอ 3"/>
    <s v="อ้อยตอ"/>
    <n v="21.91"/>
    <d v="2562-02-12T00:00:00"/>
    <d v="2562-06-16T00:00:00"/>
    <n v="1.85"/>
    <n v="4.1333333333333337"/>
    <m/>
    <m/>
    <m/>
    <m/>
    <n v="0"/>
    <m/>
    <m/>
    <m/>
    <m/>
    <n v="0"/>
    <m/>
    <m/>
    <m/>
    <m/>
    <n v="0"/>
    <m/>
    <m/>
    <m/>
    <m/>
    <n v="0"/>
  </r>
  <r>
    <n v="1"/>
    <x v="0"/>
    <n v="16"/>
    <n v="634"/>
    <x v="0"/>
    <s v="อ้อยตอ 2"/>
    <s v="อ้อยตอ"/>
    <n v="15.72"/>
    <d v="2562-02-13T00:00:00"/>
    <d v="2562-06-16T00:00:00"/>
    <n v="1.85"/>
    <n v="4.0999999999999996"/>
    <n v="1"/>
    <n v="2.5"/>
    <n v="82"/>
    <n v="90"/>
    <n v="14875.675675675675"/>
    <n v="1"/>
    <n v="3"/>
    <n v="89"/>
    <n v="85"/>
    <n v="15048.648648648648"/>
    <n v="1"/>
    <n v="2.7"/>
    <n v="83"/>
    <n v="68"/>
    <n v="13059.45945945946"/>
    <n v="1"/>
    <n v="2.7333333333333329"/>
    <n v="84.666666666666671"/>
    <n v="81"/>
    <n v="14327.927927927929"/>
  </r>
  <r>
    <n v="1"/>
    <x v="0"/>
    <n v="18"/>
    <n v="635"/>
    <x v="0"/>
    <s v="อ้อยตอ 2"/>
    <s v="อ้อยตอ"/>
    <n v="11.86"/>
    <d v="2561-12-27T00:00:00"/>
    <d v="2562-06-16T00:00:00"/>
    <n v="1.85"/>
    <n v="5.7"/>
    <m/>
    <m/>
    <m/>
    <m/>
    <n v="0"/>
    <m/>
    <m/>
    <m/>
    <m/>
    <n v="0"/>
    <m/>
    <m/>
    <m/>
    <m/>
    <n v="0"/>
    <m/>
    <m/>
    <m/>
    <m/>
    <n v="0"/>
  </r>
  <r>
    <n v="1"/>
    <x v="0"/>
    <n v="21"/>
    <n v="639"/>
    <x v="0"/>
    <s v="อ้อยตอ 3"/>
    <s v="อ้อยตอ"/>
    <n v="8.3699999999999992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22"/>
    <n v="640"/>
    <x v="0"/>
    <s v="อ้อยตอ 2"/>
    <s v="อ้อยตอ"/>
    <n v="20.11"/>
    <d v="2562-02-02T00:00:00"/>
    <d v="2562-06-16T00:00:00"/>
    <n v="1.85"/>
    <n v="4.4666666666666668"/>
    <m/>
    <m/>
    <m/>
    <m/>
    <n v="0"/>
    <m/>
    <m/>
    <m/>
    <m/>
    <n v="0"/>
    <m/>
    <m/>
    <m/>
    <m/>
    <n v="0"/>
    <m/>
    <m/>
    <m/>
    <m/>
    <n v="0"/>
  </r>
  <r>
    <n v="1"/>
    <x v="0"/>
    <n v="23"/>
    <n v="701"/>
    <x v="0"/>
    <s v="อ้อยตอ 3"/>
    <s v="อ้อยตอ"/>
    <n v="33.700000000000003"/>
    <d v="2562-01-11T00:00:00"/>
    <d v="2562-06-16T00:00:00"/>
    <n v="1.85"/>
    <n v="5.2"/>
    <m/>
    <m/>
    <m/>
    <m/>
    <n v="0"/>
    <m/>
    <m/>
    <m/>
    <m/>
    <n v="0"/>
    <m/>
    <m/>
    <m/>
    <m/>
    <n v="0"/>
    <m/>
    <m/>
    <m/>
    <m/>
    <n v="0"/>
  </r>
  <r>
    <n v="1"/>
    <x v="0"/>
    <n v="24"/>
    <n v="702"/>
    <x v="0"/>
    <s v="อ้อยตอ 3"/>
    <s v="อ้อยตอ"/>
    <n v="36.86"/>
    <d v="2562-01-10T00:00:00"/>
    <d v="2562-06-16T00:00:00"/>
    <n v="1.85"/>
    <n v="5.2333333333333334"/>
    <m/>
    <m/>
    <m/>
    <m/>
    <n v="0"/>
    <m/>
    <m/>
    <m/>
    <m/>
    <n v="0"/>
    <m/>
    <m/>
    <m/>
    <m/>
    <n v="0"/>
    <m/>
    <m/>
    <m/>
    <m/>
    <n v="0"/>
  </r>
  <r>
    <n v="1"/>
    <x v="0"/>
    <n v="25"/>
    <n v="703"/>
    <x v="2"/>
    <s v="อ้อยตุลาคม"/>
    <s v="อ้อยปลายฝน"/>
    <n v="39.83"/>
    <d v="2561-11-03T00:00:00"/>
    <d v="2562-06-16T00:00:00"/>
    <n v="1.85"/>
    <n v="7.5"/>
    <n v="1.6"/>
    <n v="3"/>
    <n v="0.66"/>
    <n v="0.77"/>
    <n v="123.67567567567571"/>
    <n v="2"/>
    <n v="3.2"/>
    <n v="72"/>
    <n v="80"/>
    <n v="13145.945945945947"/>
    <n v="2.2000000000000002"/>
    <n v="2.9"/>
    <n v="78"/>
    <n v="74"/>
    <n v="13145.945945945947"/>
    <n v="1.9333333333333336"/>
    <n v="3.0333333333333332"/>
    <n v="50.22"/>
    <n v="51.589999999999996"/>
    <n v="8805.1891891891883"/>
  </r>
  <r>
    <n v="1"/>
    <x v="0"/>
    <n v="28"/>
    <n v="708"/>
    <x v="0"/>
    <s v="อ้อยตอ 3"/>
    <s v="อ้อยตอ"/>
    <n v="25.96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29"/>
    <n v="710"/>
    <x v="0"/>
    <s v="อ้อยตอ 3"/>
    <s v="อ้อยตอ"/>
    <n v="14.24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0"/>
    <n v="711"/>
    <x v="0"/>
    <s v="อ้อยตอ 3"/>
    <s v="อ้อยตอ"/>
    <n v="68.260000000000005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1"/>
    <n v="714"/>
    <x v="0"/>
    <s v="อ้อยตอ 2"/>
    <s v="อ้อยตอ"/>
    <n v="12.42"/>
    <d v="2562-01-13T00:00:00"/>
    <d v="2562-06-16T00:00:00"/>
    <n v="1.85"/>
    <n v="5.1333333333333337"/>
    <m/>
    <m/>
    <m/>
    <m/>
    <n v="0"/>
    <m/>
    <m/>
    <m/>
    <m/>
    <n v="0"/>
    <m/>
    <m/>
    <m/>
    <m/>
    <n v="0"/>
    <m/>
    <m/>
    <m/>
    <m/>
    <n v="0"/>
  </r>
  <r>
    <n v="1"/>
    <x v="0"/>
    <n v="32"/>
    <n v="715"/>
    <x v="0"/>
    <s v="อ้อยตอ 2"/>
    <s v="อ้อยตอ"/>
    <n v="59.33"/>
    <d v="2562-01-15T00:00:00"/>
    <d v="2562-06-16T00:00:00"/>
    <n v="1.85"/>
    <n v="5.0666666666666664"/>
    <m/>
    <m/>
    <m/>
    <m/>
    <n v="0"/>
    <m/>
    <m/>
    <m/>
    <m/>
    <n v="0"/>
    <m/>
    <m/>
    <m/>
    <m/>
    <n v="0"/>
    <m/>
    <m/>
    <m/>
    <m/>
    <n v="0"/>
  </r>
  <r>
    <n v="1"/>
    <x v="0"/>
    <n v="33"/>
    <n v="718"/>
    <x v="0"/>
    <s v="อ้อยตอ 2"/>
    <s v="อ้อยตอ"/>
    <n v="11.98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1"/>
    <x v="0"/>
    <n v="34"/>
    <n v="719"/>
    <x v="0"/>
    <s v="อ้อยตอ 2"/>
    <s v="อ้อยตอ"/>
    <n v="16.82"/>
    <d v="2562-02-17T00:00:00"/>
    <d v="2562-06-16T00:00:00"/>
    <n v="1.85"/>
    <n v="3.9666666666666668"/>
    <m/>
    <m/>
    <m/>
    <m/>
    <n v="0"/>
    <m/>
    <m/>
    <m/>
    <m/>
    <n v="0"/>
    <m/>
    <m/>
    <m/>
    <m/>
    <n v="0"/>
    <m/>
    <m/>
    <m/>
    <m/>
    <n v="0"/>
  </r>
  <r>
    <n v="1"/>
    <x v="0"/>
    <n v="35"/>
    <n v="720"/>
    <x v="0"/>
    <s v="อ้อยตอ 2"/>
    <s v="อ้อยตอ"/>
    <n v="10.23"/>
    <d v="2562-02-07T00:00:00"/>
    <d v="2562-06-16T00:00:00"/>
    <n v="1.85"/>
    <n v="4.3"/>
    <m/>
    <m/>
    <m/>
    <m/>
    <n v="0"/>
    <m/>
    <m/>
    <m/>
    <m/>
    <n v="0"/>
    <m/>
    <m/>
    <m/>
    <m/>
    <n v="0"/>
    <m/>
    <m/>
    <m/>
    <m/>
    <n v="0"/>
  </r>
  <r>
    <n v="1"/>
    <x v="0"/>
    <n v="36"/>
    <n v="721"/>
    <x v="0"/>
    <s v="อ้อยตอ 2"/>
    <s v="อ้อยตอ"/>
    <n v="5.36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37"/>
    <n v="725"/>
    <x v="0"/>
    <s v="อ้อยตอ 2"/>
    <s v="อ้อยตอ"/>
    <n v="20.75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8"/>
    <n v="726"/>
    <x v="0"/>
    <s v="อ้อยตอ 2"/>
    <s v="อ้อยตอ"/>
    <n v="13.86"/>
    <d v="2562-02-14T00:00:00"/>
    <d v="2562-06-16T00:00:00"/>
    <n v="1.85"/>
    <n v="4.0666666666666664"/>
    <m/>
    <m/>
    <m/>
    <m/>
    <n v="0"/>
    <m/>
    <m/>
    <m/>
    <m/>
    <n v="0"/>
    <m/>
    <m/>
    <m/>
    <m/>
    <n v="0"/>
    <m/>
    <m/>
    <m/>
    <m/>
    <n v="0"/>
  </r>
  <r>
    <n v="1"/>
    <x v="0"/>
    <n v="39"/>
    <n v="731"/>
    <x v="0"/>
    <s v="อ้อยตอ 2"/>
    <s v="อ้อยตอ"/>
    <n v="11.12"/>
    <d v="2562-03-09T00:00:00"/>
    <d v="2562-06-16T00:00:00"/>
    <n v="1.85"/>
    <n v="3.3"/>
    <m/>
    <m/>
    <m/>
    <m/>
    <n v="0"/>
    <m/>
    <m/>
    <m/>
    <m/>
    <n v="0"/>
    <m/>
    <m/>
    <m/>
    <m/>
    <n v="0"/>
    <m/>
    <m/>
    <m/>
    <m/>
    <n v="0"/>
  </r>
  <r>
    <n v="1"/>
    <x v="0"/>
    <n v="40"/>
    <n v="732"/>
    <x v="0"/>
    <s v="อ้อยตอ 2"/>
    <s v="อ้อยตอ"/>
    <n v="24.21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1"/>
    <n v="733"/>
    <x v="0"/>
    <s v="อ้อยตอ 2"/>
    <s v="อ้อยตอ"/>
    <n v="24.15"/>
    <d v="2562-03-08T00:00:00"/>
    <d v="2562-06-16T00:00:00"/>
    <n v="1.85"/>
    <n v="3.3333333333333335"/>
    <m/>
    <m/>
    <m/>
    <m/>
    <n v="0"/>
    <m/>
    <m/>
    <m/>
    <m/>
    <n v="0"/>
    <m/>
    <m/>
    <m/>
    <m/>
    <n v="0"/>
    <m/>
    <m/>
    <m/>
    <m/>
    <n v="0"/>
  </r>
  <r>
    <n v="1"/>
    <x v="0"/>
    <n v="42"/>
    <n v="734"/>
    <x v="0"/>
    <s v="อ้อยตอ 2"/>
    <s v="อ้อยตอ"/>
    <n v="25.32"/>
    <d v="2562-03-07T00:00:00"/>
    <d v="2562-06-16T00:00:00"/>
    <n v="1.85"/>
    <n v="3.3666666666666667"/>
    <m/>
    <m/>
    <m/>
    <m/>
    <n v="0"/>
    <m/>
    <m/>
    <m/>
    <m/>
    <n v="0"/>
    <m/>
    <m/>
    <m/>
    <m/>
    <n v="0"/>
    <m/>
    <m/>
    <m/>
    <m/>
    <n v="0"/>
  </r>
  <r>
    <n v="1"/>
    <x v="0"/>
    <n v="45"/>
    <n v="735"/>
    <x v="0"/>
    <s v="อ้อยตอ 2"/>
    <s v="อ้อยตอ"/>
    <n v="25.18"/>
    <d v="2562-02-16T00:00:00"/>
    <d v="2562-06-16T00:00:00"/>
    <n v="1.85"/>
    <n v="4"/>
    <m/>
    <m/>
    <m/>
    <m/>
    <n v="0"/>
    <m/>
    <m/>
    <m/>
    <m/>
    <n v="0"/>
    <m/>
    <m/>
    <m/>
    <m/>
    <n v="0"/>
    <m/>
    <m/>
    <m/>
    <m/>
    <n v="0"/>
  </r>
  <r>
    <n v="1"/>
    <x v="0"/>
    <n v="49"/>
    <n v="740"/>
    <x v="0"/>
    <s v="อ้อยตอ 2"/>
    <s v="อ้อยตอ"/>
    <n v="9.44"/>
    <d v="2562-02-13T00:00:00"/>
    <d v="2562-06-16T00:00:00"/>
    <n v="1.85"/>
    <n v="4.0999999999999996"/>
    <m/>
    <m/>
    <m/>
    <m/>
    <n v="0"/>
    <m/>
    <m/>
    <m/>
    <m/>
    <n v="0"/>
    <m/>
    <m/>
    <m/>
    <m/>
    <n v="0"/>
    <m/>
    <m/>
    <m/>
    <m/>
    <n v="0"/>
  </r>
  <r>
    <n v="1"/>
    <x v="0"/>
    <n v="50"/>
    <n v="742"/>
    <x v="2"/>
    <s v="อ้อยตุลาคม"/>
    <s v="อ้อยปลายฝน"/>
    <n v="28.66"/>
    <d v="2561-11-07T00:00:00"/>
    <d v="2562-06-16T00:00:00"/>
    <n v="1.85"/>
    <n v="7.3666666666666663"/>
    <n v="2"/>
    <n v="3.1"/>
    <n v="0.5"/>
    <n v="0.51"/>
    <n v="87.351351351351354"/>
    <n v="1.5"/>
    <n v="2.5"/>
    <n v="65"/>
    <n v="75"/>
    <n v="12108.108108108108"/>
    <n v="1.5"/>
    <n v="3.2"/>
    <n v="56"/>
    <n v="86"/>
    <n v="12281.081081081082"/>
    <n v="1.6666666666666667"/>
    <n v="2.9333333333333336"/>
    <n v="40.5"/>
    <n v="53.836666666666666"/>
    <n v="8158.8468468468463"/>
  </r>
  <r>
    <n v="1"/>
    <x v="0"/>
    <n v="51"/>
    <n v="743"/>
    <x v="2"/>
    <s v="อ้อยตุลาคม"/>
    <s v="อ้อยปลายฝน"/>
    <n v="90.48"/>
    <d v="2561-11-10T00:00:00"/>
    <d v="2562-06-16T00:00:00"/>
    <n v="1.85"/>
    <n v="7.2666666666666666"/>
    <n v="1.5"/>
    <n v="3"/>
    <n v="0.68"/>
    <n v="0.56000000000000005"/>
    <n v="107.24324324324327"/>
    <n v="1"/>
    <n v="2.8"/>
    <n v="62"/>
    <n v="81"/>
    <n v="12367.567567567568"/>
    <n v="1.2"/>
    <n v="2.9"/>
    <n v="49"/>
    <n v="78"/>
    <n v="10983.783783783783"/>
    <n v="1.2333333333333334"/>
    <n v="2.9"/>
    <n v="37.226666666666667"/>
    <n v="53.186666666666667"/>
    <n v="7819.5315315315311"/>
  </r>
  <r>
    <n v="1"/>
    <x v="0"/>
    <n v="52"/>
    <n v="744"/>
    <x v="2"/>
    <s v="อ้อยตุลาคม"/>
    <s v="อ้อยปลายฝน"/>
    <n v="141.9"/>
    <d v="2561-11-30T00:00:00"/>
    <d v="2562-06-16T00:00:00"/>
    <n v="1.85"/>
    <n v="6.6"/>
    <n v="2"/>
    <n v="3.1"/>
    <n v="0.68"/>
    <n v="0.64"/>
    <n v="114.16216216216216"/>
    <n v="1"/>
    <n v="3"/>
    <n v="76"/>
    <n v="74"/>
    <n v="12972.972972972973"/>
    <n v="1.6"/>
    <n v="3"/>
    <n v="74"/>
    <n v="67"/>
    <n v="12194.594594594595"/>
    <n v="1.5333333333333332"/>
    <n v="3.0333333333333332"/>
    <n v="50.226666666666667"/>
    <n v="47.213333333333331"/>
    <n v="8427.2432432432433"/>
  </r>
  <r>
    <n v="1"/>
    <x v="0"/>
    <n v="53"/>
    <n v="745"/>
    <x v="2"/>
    <s v="อ้อยตุลาคม"/>
    <s v="อ้อยปลายฝน"/>
    <n v="19.8"/>
    <d v="2561-11-30T00:00:00"/>
    <d v="2562-06-16T00:00:00"/>
    <n v="1.85"/>
    <n v="6.6"/>
    <n v="1.5"/>
    <n v="3.3"/>
    <n v="0.75"/>
    <n v="0.65"/>
    <n v="121.08108108108108"/>
    <n v="1.5"/>
    <n v="3.2"/>
    <n v="73"/>
    <n v="75"/>
    <n v="12800"/>
    <n v="1.4"/>
    <n v="3"/>
    <n v="77"/>
    <n v="70"/>
    <n v="12713.513513513513"/>
    <n v="1.4666666666666668"/>
    <n v="3.1666666666666665"/>
    <n v="50.25"/>
    <n v="48.550000000000004"/>
    <n v="8544.864864864865"/>
  </r>
  <r>
    <n v="1"/>
    <x v="0"/>
    <n v="54"/>
    <n v="746"/>
    <x v="2"/>
    <s v="อ้อยตุลาคม"/>
    <s v="อ้อยปลายฝน"/>
    <n v="17.18"/>
    <d v="2561-11-29T00:00:00"/>
    <d v="2562-06-16T00:00:00"/>
    <n v="1.85"/>
    <n v="6.6333333333333337"/>
    <n v="1.5"/>
    <n v="3.1"/>
    <n v="0.63"/>
    <n v="0.69"/>
    <n v="114.16216216216213"/>
    <n v="1.7"/>
    <n v="3.1"/>
    <n v="114"/>
    <n v="103"/>
    <n v="18767.567567567567"/>
    <n v="1"/>
    <n v="2.5"/>
    <n v="70"/>
    <n v="55"/>
    <n v="10810.81081081081"/>
    <n v="1.4000000000000001"/>
    <n v="2.9"/>
    <n v="61.543333333333329"/>
    <n v="52.896666666666668"/>
    <n v="9897.5135135135133"/>
  </r>
  <r>
    <n v="1"/>
    <x v="1"/>
    <n v="1"/>
    <n v="901"/>
    <x v="0"/>
    <s v="อ้อยตอ 3"/>
    <s v="อ้อยตอ"/>
    <n v="7.3"/>
    <d v="2562-02-05T00:00:00"/>
    <d v="2562-06-16T00:00:00"/>
    <n v="1.85"/>
    <n v="4.3666666666666663"/>
    <n v="0.7"/>
    <n v="3"/>
    <n v="51"/>
    <n v="60"/>
    <n v="9600"/>
    <n v="0.8"/>
    <n v="2.9"/>
    <n v="53"/>
    <n v="59"/>
    <n v="9686.4864864864867"/>
    <n v="0.8"/>
    <n v="2.9"/>
    <n v="50"/>
    <n v="55"/>
    <n v="9081.0810810810817"/>
    <n v="0.76666666666666661"/>
    <n v="2.9333333333333336"/>
    <n v="51.333333333333336"/>
    <n v="58"/>
    <n v="9455.8558558558561"/>
  </r>
  <r>
    <n v="1"/>
    <x v="1"/>
    <n v="4"/>
    <n v="904"/>
    <x v="1"/>
    <s v="อ้อยน้ำราด"/>
    <s v="อ้อยน้ำราด"/>
    <n v="11.18"/>
    <d v="2562-02-25T00:00:00"/>
    <d v="2562-06-16T00:00:00"/>
    <n v="1.85"/>
    <n v="3.7"/>
    <n v="0.6"/>
    <n v="3"/>
    <n v="66"/>
    <n v="81"/>
    <n v="12713.513513513513"/>
    <n v="0.6"/>
    <n v="3.1"/>
    <n v="70"/>
    <n v="78"/>
    <n v="12800"/>
    <n v="0.7"/>
    <n v="2.9"/>
    <n v="74"/>
    <n v="79"/>
    <n v="13232.432432432432"/>
    <n v="0.6333333333333333"/>
    <n v="3"/>
    <n v="70"/>
    <n v="79.333333333333329"/>
    <n v="12915.315315315316"/>
  </r>
  <r>
    <n v="1"/>
    <x v="1"/>
    <n v="5"/>
    <n v="906"/>
    <x v="1"/>
    <s v="อ้อยน้ำราด"/>
    <s v="อ้อยน้ำราด"/>
    <n v="19.100000000000001"/>
    <d v="2562-03-08T00:00:00"/>
    <d v="2562-06-16T00:00:00"/>
    <n v="1.85"/>
    <n v="3.3333333333333335"/>
    <n v="0.5"/>
    <n v="3.2"/>
    <n v="52"/>
    <n v="44"/>
    <n v="8302.7027027027034"/>
    <n v="0.5"/>
    <n v="3.1"/>
    <n v="51"/>
    <n v="42"/>
    <n v="8043.2432432432433"/>
    <n v="0.6"/>
    <n v="3.2"/>
    <n v="60"/>
    <n v="35"/>
    <n v="8216.2162162162167"/>
    <n v="0.53333333333333333"/>
    <n v="3.1666666666666665"/>
    <n v="54.333333333333336"/>
    <n v="40.333333333333336"/>
    <n v="8187.3873873873881"/>
  </r>
  <r>
    <n v="1"/>
    <x v="1"/>
    <n v="7"/>
    <n v="908"/>
    <x v="1"/>
    <s v="อ้อยน้ำราด"/>
    <s v="อ้อยน้ำราด"/>
    <n v="40.04"/>
    <d v="2562-03-06T00:00:00"/>
    <d v="2562-06-16T00:00:00"/>
    <n v="1.85"/>
    <n v="3.4"/>
    <n v="0.5"/>
    <n v="2.2999999999999998"/>
    <n v="63"/>
    <n v="71"/>
    <n v="11589.18918918919"/>
    <n v="0.5"/>
    <n v="2.2000000000000002"/>
    <n v="70"/>
    <n v="69"/>
    <n v="12021.621621621622"/>
    <n v="0.6"/>
    <n v="2.4"/>
    <n v="71"/>
    <n v="64"/>
    <n v="11675.675675675675"/>
    <n v="0.53333333333333333"/>
    <n v="2.3000000000000003"/>
    <n v="68"/>
    <n v="68"/>
    <n v="11762.162162162162"/>
  </r>
  <r>
    <n v="1"/>
    <x v="1"/>
    <n v="10"/>
    <n v="911"/>
    <x v="2"/>
    <s v="อ้อยตุลาคม"/>
    <s v="อ้อยปลายฝน"/>
    <n v="17.54"/>
    <d v="2561-11-05T00:00:00"/>
    <d v="2562-06-16T00:00:00"/>
    <n v="1.85"/>
    <n v="7.4333333333333336"/>
    <n v="1.7"/>
    <n v="1.5"/>
    <n v="81"/>
    <n v="72"/>
    <n v="13232.432432432432"/>
    <n v="1.8"/>
    <n v="1.4"/>
    <n v="76"/>
    <n v="74"/>
    <n v="12972.972972972973"/>
    <n v="1.7"/>
    <n v="1.5"/>
    <n v="79"/>
    <n v="70"/>
    <n v="12886.486486486487"/>
    <n v="1.7333333333333334"/>
    <n v="1.4666666666666668"/>
    <n v="78.666666666666671"/>
    <n v="72"/>
    <n v="13030.630630630631"/>
  </r>
  <r>
    <n v="1"/>
    <x v="1"/>
    <n v="11"/>
    <n v="912"/>
    <x v="0"/>
    <s v="อ้อยตอ 2"/>
    <s v="อ้อยตอ"/>
    <n v="18.54"/>
    <d v="2562-02-12T00:00:00"/>
    <d v="2562-06-16T00:00:00"/>
    <n v="1.85"/>
    <n v="4.1333333333333337"/>
    <n v="1.6"/>
    <n v="1.5"/>
    <n v="74"/>
    <n v="65"/>
    <n v="12021.621621621622"/>
    <n v="1.7"/>
    <n v="3.1"/>
    <n v="69"/>
    <n v="71"/>
    <n v="12108.108108108108"/>
    <n v="1.8"/>
    <n v="3.3"/>
    <n v="69"/>
    <n v="70"/>
    <n v="12021.621621621622"/>
    <n v="1.7"/>
    <n v="2.6333333333333333"/>
    <n v="70.666666666666671"/>
    <n v="68.666666666666671"/>
    <n v="12050.450450450451"/>
  </r>
  <r>
    <n v="1"/>
    <x v="1"/>
    <n v="12"/>
    <n v="914"/>
    <x v="2"/>
    <s v="อ้อยตุลาคม"/>
    <s v="อ้อยปลายฝน"/>
    <n v="7.37"/>
    <d v="2561-11-03T00:00:00"/>
    <d v="2562-06-16T00:00:00"/>
    <n v="1.85"/>
    <n v="7.5"/>
    <n v="1.6"/>
    <n v="1.5"/>
    <n v="76"/>
    <n v="85"/>
    <n v="13924.324324324325"/>
    <n v="1.7"/>
    <n v="1.5"/>
    <n v="74"/>
    <n v="84"/>
    <n v="13664.864864864865"/>
    <n v="1.7"/>
    <n v="1.5"/>
    <n v="65"/>
    <n v="80"/>
    <n v="12540.54054054054"/>
    <n v="1.6666666666666667"/>
    <n v="1.5"/>
    <n v="71.666666666666671"/>
    <n v="83"/>
    <n v="13376.576576576577"/>
  </r>
  <r>
    <n v="1"/>
    <x v="1"/>
    <n v="13"/>
    <n v="915"/>
    <x v="0"/>
    <s v="อ้อยตอ 3"/>
    <s v="อ้อยตอ"/>
    <n v="26.18"/>
    <d v="2561-12-28T00:00:00"/>
    <d v="2562-06-16T00:00:00"/>
    <n v="1.85"/>
    <n v="5.666666666666667"/>
    <n v="0.6"/>
    <n v="2.4"/>
    <n v="43"/>
    <n v="62"/>
    <n v="9081.0810810810817"/>
    <n v="0.6"/>
    <n v="2.6"/>
    <n v="43"/>
    <n v="60"/>
    <n v="8908.1081081081084"/>
    <n v="0.6"/>
    <n v="2.6"/>
    <n v="50"/>
    <n v="57"/>
    <n v="9254.0540540540533"/>
    <n v="0.6"/>
    <n v="2.5333333333333332"/>
    <n v="45.333333333333336"/>
    <n v="59.666666666666664"/>
    <n v="9081.0810810810817"/>
  </r>
  <r>
    <n v="1"/>
    <x v="1"/>
    <n v="14"/>
    <n v="917"/>
    <x v="2"/>
    <s v="อ้อยตุลาคม"/>
    <s v="อ้อยปลายฝน"/>
    <n v="34.03"/>
    <d v="2561-11-20T00:00:00"/>
    <d v="2562-06-16T00:00:00"/>
    <n v="1.85"/>
    <n v="6.9333333333333336"/>
    <n v="1.3"/>
    <n v="3.2"/>
    <n v="70"/>
    <n v="56"/>
    <n v="10897.297297297297"/>
    <n v="1.4"/>
    <n v="3.2"/>
    <n v="72"/>
    <n v="52"/>
    <n v="10724.324324324325"/>
    <n v="1.3"/>
    <n v="3.1"/>
    <n v="65"/>
    <n v="60"/>
    <n v="10810.81081081081"/>
    <n v="1.3333333333333333"/>
    <n v="3.1666666666666665"/>
    <n v="69"/>
    <n v="56"/>
    <n v="10810.81081081081"/>
  </r>
  <r>
    <n v="1"/>
    <x v="1"/>
    <n v="16"/>
    <n v="919"/>
    <x v="0"/>
    <s v="อ้อยตอ 2"/>
    <s v="อ้อยตอ"/>
    <n v="31.06"/>
    <d v="2562-02-03T00:00:00"/>
    <d v="2562-06-16T00:00:00"/>
    <n v="1.85"/>
    <n v="4.4333333333333336"/>
    <n v="1.2"/>
    <n v="3.1"/>
    <n v="60"/>
    <n v="67"/>
    <n v="10983.783783783783"/>
    <n v="1.3"/>
    <n v="3.1"/>
    <n v="55"/>
    <n v="70"/>
    <n v="10810.81081081081"/>
    <n v="1.3"/>
    <n v="2.9"/>
    <n v="68"/>
    <n v="59"/>
    <n v="10983.783783783783"/>
    <n v="1.2666666666666666"/>
    <n v="3.0333333333333332"/>
    <n v="61"/>
    <n v="65.333333333333329"/>
    <n v="10926.126126126124"/>
  </r>
  <r>
    <n v="1"/>
    <x v="1"/>
    <n v="17"/>
    <n v="922"/>
    <x v="0"/>
    <s v="อ้อยตอ 3"/>
    <s v="อ้อยตอ"/>
    <n v="26.48"/>
    <d v="2562-02-03T00:00:00"/>
    <d v="2562-06-16T00:00:00"/>
    <n v="1.85"/>
    <n v="4.4333333333333336"/>
    <n v="0.6"/>
    <n v="2.8"/>
    <n v="26"/>
    <n v="59"/>
    <n v="7351.3513513513517"/>
    <n v="0.5"/>
    <n v="2.6"/>
    <n v="34"/>
    <n v="44"/>
    <n v="6745.9459459459458"/>
    <n v="0.6"/>
    <n v="2.7"/>
    <n v="28"/>
    <n v="60"/>
    <n v="7610.8108108108108"/>
    <n v="0.56666666666666676"/>
    <n v="2.7000000000000006"/>
    <n v="29.333333333333332"/>
    <n v="54.333333333333336"/>
    <n v="7236.0360360360355"/>
  </r>
  <r>
    <n v="1"/>
    <x v="1"/>
    <n v="18"/>
    <n v="923"/>
    <x v="0"/>
    <s v="อ้อยตอ 3"/>
    <s v="อ้อยตอ"/>
    <n v="51.56"/>
    <d v="2562-01-17T00:00:00"/>
    <d v="2562-06-16T00:00:00"/>
    <n v="1.85"/>
    <n v="5"/>
    <n v="0.6"/>
    <n v="2.5"/>
    <n v="20"/>
    <n v="43"/>
    <n v="5448.6486486486483"/>
    <n v="0.7"/>
    <n v="2.7"/>
    <n v="41"/>
    <n v="52"/>
    <n v="8043.2432432432433"/>
    <n v="1.4"/>
    <n v="3.7"/>
    <n v="38"/>
    <n v="50"/>
    <n v="7610.8108108108108"/>
    <n v="0.89999999999999991"/>
    <n v="2.9666666666666668"/>
    <n v="33"/>
    <n v="48.333333333333336"/>
    <n v="7034.2342342342345"/>
  </r>
  <r>
    <n v="1"/>
    <x v="1"/>
    <n v="19"/>
    <n v="924"/>
    <x v="1"/>
    <s v="อ้อยน้ำราด"/>
    <s v="อ้อยน้ำราด"/>
    <n v="17.46"/>
    <d v="2562-02-27T00:00:00"/>
    <d v="2562-06-16T00:00:00"/>
    <n v="1.85"/>
    <n v="3.6333333333333333"/>
    <n v="0.5"/>
    <n v="2.2000000000000002"/>
    <n v="62"/>
    <n v="70"/>
    <n v="11416.216216216217"/>
    <n v="0.6"/>
    <n v="2.2000000000000002"/>
    <n v="71"/>
    <n v="70"/>
    <n v="12194.594594594595"/>
    <n v="0.6"/>
    <n v="2.4"/>
    <n v="64"/>
    <n v="60"/>
    <n v="10724.324324324325"/>
    <n v="0.56666666666666676"/>
    <n v="2.2666666666666671"/>
    <n v="65.666666666666671"/>
    <n v="66.666666666666671"/>
    <n v="11445.045045045046"/>
  </r>
  <r>
    <n v="1"/>
    <x v="1"/>
    <n v="21"/>
    <n v="928"/>
    <x v="0"/>
    <s v="อ้อยตอ 1"/>
    <s v="อ้อยตอ"/>
    <n v="40.799999999999997"/>
    <d v="2561-12-07T00:00:00"/>
    <d v="2562-06-16T00:00:00"/>
    <n v="1.85"/>
    <n v="6.3666666666666663"/>
    <n v="1.4"/>
    <n v="2.9"/>
    <n v="54"/>
    <n v="72"/>
    <n v="10897.297297297297"/>
    <n v="1.4"/>
    <n v="3.1"/>
    <n v="60"/>
    <n v="64"/>
    <n v="10724.324324324325"/>
    <n v="1.3"/>
    <n v="2.9"/>
    <n v="58"/>
    <n v="60"/>
    <n v="10205.405405405405"/>
    <n v="1.3666666666666665"/>
    <n v="2.9666666666666668"/>
    <n v="57.333333333333336"/>
    <n v="65.333333333333329"/>
    <n v="10609.009009009009"/>
  </r>
  <r>
    <n v="1"/>
    <x v="1"/>
    <n v="22"/>
    <n v="929"/>
    <x v="2"/>
    <s v="อ้อยตุลาคม"/>
    <s v="อ้อยปลายฝน"/>
    <n v="14"/>
    <d v="2561-11-10T00:00:00"/>
    <d v="2562-06-16T00:00:00"/>
    <n v="1.85"/>
    <n v="7.2666666666666666"/>
    <n v="1.6"/>
    <n v="1.6"/>
    <n v="80"/>
    <n v="76"/>
    <n v="13491.891891891892"/>
    <n v="1.6"/>
    <n v="1.2"/>
    <n v="77"/>
    <n v="80"/>
    <n v="13578.378378378378"/>
    <n v="1.8"/>
    <n v="1.7"/>
    <n v="71"/>
    <n v="76"/>
    <n v="12713.513513513513"/>
    <n v="1.6666666666666667"/>
    <n v="1.5"/>
    <n v="76"/>
    <n v="77.333333333333329"/>
    <n v="13261.261261261263"/>
  </r>
  <r>
    <n v="1"/>
    <x v="1"/>
    <n v="25"/>
    <s v="934/1"/>
    <x v="1"/>
    <s v="อ้อยน้ำราด"/>
    <s v="อ้อยน้ำราด"/>
    <n v="66.12"/>
    <d v="2562-02-28T00:00:00"/>
    <d v="2562-06-16T00:00:00"/>
    <n v="1.85"/>
    <n v="3.6"/>
    <n v="0.6"/>
    <n v="2.1"/>
    <n v="68"/>
    <n v="67"/>
    <n v="11675.675675675675"/>
    <n v="0.6"/>
    <n v="2.2000000000000002"/>
    <n v="65"/>
    <n v="69"/>
    <n v="11589.18918918919"/>
    <n v="0.8"/>
    <n v="2.2000000000000002"/>
    <n v="61"/>
    <n v="70"/>
    <n v="11329.72972972973"/>
    <n v="0.66666666666666663"/>
    <n v="2.166666666666667"/>
    <n v="64.666666666666671"/>
    <n v="68.666666666666671"/>
    <n v="11531.531531531533"/>
  </r>
  <r>
    <n v="1"/>
    <x v="1"/>
    <n v="28"/>
    <n v="937"/>
    <x v="2"/>
    <s v="อ้อยตุลาคม"/>
    <s v="อ้อยปลายฝน"/>
    <n v="33.630000000000003"/>
    <d v="2561-10-30T00:00:00"/>
    <d v="2562-06-16T00:00:00"/>
    <n v="1.85"/>
    <n v="7.6333333333333337"/>
    <n v="1.8"/>
    <n v="3.2"/>
    <n v="69"/>
    <n v="60"/>
    <n v="11156.756756756757"/>
    <n v="1.7"/>
    <n v="3.1"/>
    <n v="60"/>
    <n v="59"/>
    <n v="10291.891891891892"/>
    <n v="1.8"/>
    <n v="3.1"/>
    <n v="61"/>
    <n v="57"/>
    <n v="10205.405405405405"/>
    <n v="1.7666666666666666"/>
    <n v="3.1333333333333333"/>
    <n v="63.333333333333336"/>
    <n v="58.666666666666664"/>
    <n v="10551.351351351352"/>
  </r>
  <r>
    <n v="1"/>
    <x v="1"/>
    <n v="29"/>
    <n v="938"/>
    <x v="1"/>
    <s v="อ้อยน้ำราด"/>
    <s v="อ้อยน้ำราด"/>
    <n v="35.08"/>
    <d v="2562-02-14T00:00:00"/>
    <d v="2562-06-16T00:00:00"/>
    <n v="1.85"/>
    <n v="4.0666666666666664"/>
    <n v="0.7"/>
    <n v="1.9"/>
    <n v="57"/>
    <n v="49"/>
    <n v="9167.5675675675684"/>
    <n v="0.6"/>
    <n v="1.8"/>
    <n v="58"/>
    <n v="50"/>
    <n v="9340.54054054054"/>
    <n v="0.7"/>
    <n v="1.9"/>
    <n v="64"/>
    <n v="60"/>
    <n v="10724.324324324325"/>
    <n v="0.66666666666666663"/>
    <n v="1.8666666666666665"/>
    <n v="59.666666666666664"/>
    <n v="53"/>
    <n v="9744.1441441441439"/>
  </r>
  <r>
    <n v="1"/>
    <x v="1"/>
    <n v="34"/>
    <n v="727"/>
    <x v="1"/>
    <s v="อ้อยน้ำราด"/>
    <s v="อ้อยน้ำราด"/>
    <n v="9.86"/>
    <d v="2562-03-12T00:00:00"/>
    <d v="2562-06-16T00:00:00"/>
    <n v="1.85"/>
    <n v="3.2"/>
    <n v="0.5"/>
    <n v="3.2"/>
    <n v="55"/>
    <n v="45"/>
    <n v="8648.6486486486483"/>
    <n v="0.6"/>
    <n v="3"/>
    <n v="78"/>
    <n v="70"/>
    <n v="12800"/>
    <n v="0.5"/>
    <n v="1.8"/>
    <n v="38"/>
    <n v="59"/>
    <n v="8389.1891891891901"/>
    <n v="0.53333333333333333"/>
    <n v="2.6666666666666665"/>
    <n v="57"/>
    <n v="58"/>
    <n v="9945.9459459459449"/>
  </r>
  <r>
    <n v="1"/>
    <x v="1"/>
    <n v="35"/>
    <n v="728"/>
    <x v="1"/>
    <s v="อ้อยน้ำราด"/>
    <s v="อ้อยน้ำราด"/>
    <n v="9.4600000000000009"/>
    <d v="2562-03-11T00:00:00"/>
    <d v="2562-06-16T00:00:00"/>
    <n v="1.85"/>
    <n v="3.2333333333333334"/>
    <n v="0.8"/>
    <n v="2.8"/>
    <n v="60"/>
    <n v="42"/>
    <n v="8821.6216216216217"/>
    <n v="0.7"/>
    <n v="2.9"/>
    <n v="66"/>
    <n v="74"/>
    <n v="12108.108108108108"/>
    <n v="0.7"/>
    <n v="2"/>
    <n v="61"/>
    <n v="67"/>
    <n v="11070.27027027027"/>
    <n v="0.73333333333333339"/>
    <n v="2.5666666666666664"/>
    <n v="62.333333333333336"/>
    <n v="61"/>
    <n v="10666.666666666666"/>
  </r>
  <r>
    <n v="1"/>
    <x v="1"/>
    <n v="38"/>
    <n v="730"/>
    <x v="0"/>
    <s v="อ้อยตอ 3"/>
    <s v="อ้อยตอ"/>
    <n v="29.32"/>
    <d v="2562-02-17T00:00:00"/>
    <d v="2562-06-16T00:00:00"/>
    <n v="1.85"/>
    <n v="3.9666666666666668"/>
    <n v="0.7"/>
    <n v="2.4"/>
    <n v="37"/>
    <n v="44"/>
    <n v="7005.405405405405"/>
    <n v="0.6"/>
    <n v="2.5"/>
    <n v="42"/>
    <n v="50"/>
    <n v="7956.7567567567567"/>
    <n v="0.8"/>
    <n v="2.7"/>
    <n v="34"/>
    <n v="33"/>
    <n v="5794.594594594595"/>
    <n v="0.69999999999999984"/>
    <n v="2.5333333333333337"/>
    <n v="37.666666666666664"/>
    <n v="42.333333333333336"/>
    <n v="6918.9189189189192"/>
  </r>
  <r>
    <n v="1"/>
    <x v="1"/>
    <n v="39"/>
    <n v="741"/>
    <x v="0"/>
    <s v="อ้อยตอ 3"/>
    <s v="อ้อยตอ"/>
    <n v="18.670000000000002"/>
    <d v="2562-02-17T00:00:00"/>
    <d v="2562-06-16T00:00:00"/>
    <n v="1.85"/>
    <n v="3.9666666666666668"/>
    <n v="0.8"/>
    <n v="1.9"/>
    <n v="52"/>
    <n v="49"/>
    <n v="8735.135135135135"/>
    <n v="0.8"/>
    <n v="2"/>
    <n v="51"/>
    <n v="42"/>
    <n v="8043.2432432432433"/>
    <n v="0.7"/>
    <n v="2.4"/>
    <n v="48"/>
    <n v="55"/>
    <n v="8908.1081081081084"/>
    <n v="0.76666666666666661"/>
    <n v="2.1"/>
    <n v="50.333333333333336"/>
    <n v="48.666666666666664"/>
    <n v="8562.1621621621616"/>
  </r>
  <r>
    <n v="1"/>
    <x v="1"/>
    <n v="40"/>
    <n v="1001"/>
    <x v="1"/>
    <s v="อ้อยน้ำราด"/>
    <s v="อ้อยน้ำราด"/>
    <n v="21.96"/>
    <d v="2562-03-02T00:00:00"/>
    <d v="2562-06-16T00:00:00"/>
    <n v="1.85"/>
    <n v="3.5333333333333332"/>
    <n v="0.6"/>
    <n v="2.9"/>
    <n v="81"/>
    <n v="65"/>
    <n v="12627.027027027027"/>
    <n v="0.6"/>
    <n v="3.2"/>
    <n v="79"/>
    <n v="68"/>
    <n v="12713.513513513513"/>
    <n v="0.7"/>
    <n v="2.8"/>
    <n v="73"/>
    <n v="78"/>
    <n v="13059.45945945946"/>
    <n v="0.6333333333333333"/>
    <n v="2.9666666666666663"/>
    <n v="77.666666666666671"/>
    <n v="70.333333333333329"/>
    <n v="12800"/>
  </r>
  <r>
    <n v="1"/>
    <x v="1"/>
    <n v="41"/>
    <n v="1002"/>
    <x v="0"/>
    <s v="อ้อยตอ 2"/>
    <s v="อ้อยตอ"/>
    <n v="37.68"/>
    <d v="2562-01-23T00:00:00"/>
    <d v="2562-06-16T00:00:00"/>
    <n v="1.85"/>
    <n v="4.8"/>
    <n v="0.7"/>
    <n v="2.2000000000000002"/>
    <n v="50"/>
    <n v="55"/>
    <n v="9081.0810810810817"/>
    <n v="0.6"/>
    <n v="2.2000000000000002"/>
    <n v="51"/>
    <n v="60"/>
    <n v="9600"/>
    <n v="0.7"/>
    <n v="2.4"/>
    <n v="58"/>
    <n v="51"/>
    <n v="9427.0270270270266"/>
    <n v="0.66666666666666663"/>
    <n v="2.2666666666666671"/>
    <n v="53"/>
    <n v="55.333333333333336"/>
    <n v="9369.3693693693695"/>
  </r>
  <r>
    <n v="1"/>
    <x v="1"/>
    <n v="43"/>
    <n v="1007"/>
    <x v="1"/>
    <s v="อ้อยน้ำราด"/>
    <s v="อ้อยน้ำราด"/>
    <n v="21.51"/>
    <d v="2562-03-04T00:00:00"/>
    <d v="2562-06-16T00:00:00"/>
    <n v="1.85"/>
    <n v="3.4666666666666668"/>
    <n v="0.5"/>
    <n v="2.8"/>
    <n v="52"/>
    <n v="48"/>
    <n v="8648.6486486486483"/>
    <n v="0.5"/>
    <n v="2.8"/>
    <n v="50"/>
    <n v="49"/>
    <n v="8562.1621621621616"/>
    <n v="0.5"/>
    <n v="2.8"/>
    <n v="55"/>
    <n v="50"/>
    <n v="9081.0810810810817"/>
    <n v="0.5"/>
    <n v="2.7999999999999994"/>
    <n v="52.333333333333336"/>
    <n v="49"/>
    <n v="8763.9639639639645"/>
  </r>
  <r>
    <n v="1"/>
    <x v="1"/>
    <n v="44"/>
    <n v="1008"/>
    <x v="1"/>
    <s v="อ้อยน้ำราด"/>
    <s v="อ้อยน้ำราด"/>
    <n v="28.3"/>
    <d v="2562-03-07T00:00:00"/>
    <d v="2562-06-16T00:00:00"/>
    <n v="1.85"/>
    <n v="3.3666666666666667"/>
    <n v="0.5"/>
    <n v="3.2"/>
    <n v="49"/>
    <n v="51"/>
    <n v="8648.6486486486483"/>
    <n v="0.6"/>
    <n v="3.1"/>
    <n v="42"/>
    <n v="52"/>
    <n v="8129.72972972973"/>
    <n v="0.6"/>
    <n v="3.1"/>
    <n v="39"/>
    <n v="57"/>
    <n v="8302.7027027027034"/>
    <n v="0.56666666666666676"/>
    <n v="3.1333333333333333"/>
    <n v="43.333333333333336"/>
    <n v="53.333333333333336"/>
    <n v="8360.3603603603606"/>
  </r>
  <r>
    <n v="1"/>
    <x v="1"/>
    <n v="45"/>
    <n v="1013"/>
    <x v="0"/>
    <s v="อ้อยตอ 2"/>
    <s v="อ้อยตอ"/>
    <n v="20.55"/>
    <d v="2562-01-28T00:00:00"/>
    <d v="2562-06-16T00:00:00"/>
    <n v="1.85"/>
    <n v="4.6333333333333337"/>
    <n v="0.6"/>
    <n v="2.2000000000000002"/>
    <n v="62"/>
    <n v="58"/>
    <n v="10378.378378378378"/>
    <n v="0.7"/>
    <n v="2.2999999999999998"/>
    <n v="57"/>
    <n v="60"/>
    <n v="10118.918918918918"/>
    <n v="0.6"/>
    <n v="2.5"/>
    <n v="49"/>
    <n v="65"/>
    <n v="9859.45945945946"/>
    <n v="0.6333333333333333"/>
    <n v="2.3333333333333335"/>
    <n v="56"/>
    <n v="61"/>
    <n v="10118.918918918918"/>
  </r>
  <r>
    <n v="1"/>
    <x v="1"/>
    <n v="46"/>
    <n v="1014"/>
    <x v="1"/>
    <s v="อ้อยน้ำราด"/>
    <s v="อ้อยน้ำราด"/>
    <n v="37.53"/>
    <d v="2562-02-16T00:00:00"/>
    <d v="2562-06-16T00:00:00"/>
    <n v="1.85"/>
    <n v="4"/>
    <n v="0.6"/>
    <n v="2.4"/>
    <n v="65"/>
    <n v="66"/>
    <n v="11329.72972972973"/>
    <n v="0.7"/>
    <n v="2.2999999999999998"/>
    <n v="61"/>
    <n v="56"/>
    <n v="10118.918918918918"/>
    <n v="0.8"/>
    <n v="3"/>
    <n v="68"/>
    <n v="52"/>
    <n v="10378.378378378378"/>
    <n v="0.69999999999999984"/>
    <n v="2.5666666666666664"/>
    <n v="64.666666666666671"/>
    <n v="58"/>
    <n v="10609.009009009009"/>
  </r>
  <r>
    <n v="1"/>
    <x v="1"/>
    <n v="47"/>
    <n v="1015"/>
    <x v="0"/>
    <s v="อ้อยตอ 2"/>
    <s v="อ้อยตอ"/>
    <n v="32.56"/>
    <d v="2562-01-28T00:00:00"/>
    <d v="2562-06-16T00:00:00"/>
    <n v="1.85"/>
    <n v="4.6333333333333337"/>
    <n v="0.5"/>
    <n v="2"/>
    <n v="40"/>
    <n v="36"/>
    <n v="6572.9729729729734"/>
    <n v="0.5"/>
    <n v="1.9"/>
    <n v="35"/>
    <n v="37"/>
    <n v="6227.0270270270266"/>
    <n v="0.7"/>
    <n v="2.2000000000000002"/>
    <n v="40"/>
    <n v="42"/>
    <n v="7091.8918918918916"/>
    <n v="0.56666666666666665"/>
    <n v="2.0333333333333332"/>
    <n v="38.333333333333336"/>
    <n v="38.333333333333336"/>
    <n v="6630.6306306306315"/>
  </r>
  <r>
    <n v="1"/>
    <x v="1"/>
    <n v="48"/>
    <n v="1017"/>
    <x v="0"/>
    <s v="อ้อยตอ 2"/>
    <s v="อ้อยตอ"/>
    <n v="18.46"/>
    <d v="2562-01-27T00:00:00"/>
    <d v="2562-06-16T00:00:00"/>
    <n v="1.85"/>
    <n v="4.666666666666667"/>
    <n v="0.6"/>
    <n v="2"/>
    <n v="55"/>
    <n v="53"/>
    <n v="9340.54054054054"/>
    <n v="0.6"/>
    <n v="1.9"/>
    <n v="50"/>
    <n v="57"/>
    <n v="9254.0540540540533"/>
    <n v="0.6"/>
    <n v="2"/>
    <n v="61"/>
    <n v="60"/>
    <n v="10464.864864864865"/>
    <n v="0.6"/>
    <n v="1.9666666666666668"/>
    <n v="55.333333333333336"/>
    <n v="56.666666666666664"/>
    <n v="9686.4864864864867"/>
  </r>
  <r>
    <n v="1"/>
    <x v="1"/>
    <n v="49"/>
    <n v="1018"/>
    <x v="0"/>
    <s v="อ้อยตอ 2"/>
    <s v="อ้อยตอ"/>
    <n v="17.63"/>
    <d v="2562-01-30T00:00:00"/>
    <d v="2562-06-16T00:00:00"/>
    <n v="1.85"/>
    <n v="4.5666666666666664"/>
    <n v="1.1000000000000001"/>
    <n v="2.7"/>
    <n v="61"/>
    <n v="71"/>
    <n v="11416.216216216217"/>
    <n v="1.4"/>
    <n v="2.5"/>
    <n v="43"/>
    <n v="60"/>
    <n v="8908.1081081081084"/>
    <n v="1.4"/>
    <n v="3"/>
    <n v="55"/>
    <n v="58"/>
    <n v="9772.9729729729734"/>
    <n v="1.3"/>
    <n v="2.7333333333333329"/>
    <n v="53"/>
    <n v="63"/>
    <n v="10032.432432432433"/>
  </r>
  <r>
    <n v="1"/>
    <x v="1"/>
    <n v="50"/>
    <n v="1019"/>
    <x v="1"/>
    <s v="อ้อยน้ำราด"/>
    <s v="อ้อยน้ำราด"/>
    <n v="19.28"/>
    <d v="2562-02-17T00:00:00"/>
    <d v="2562-06-16T00:00:00"/>
    <n v="1.85"/>
    <n v="3.9666666666666668"/>
    <n v="0.8"/>
    <n v="2.6"/>
    <n v="49"/>
    <n v="73"/>
    <n v="10551.351351351352"/>
    <n v="0.6"/>
    <n v="3.1"/>
    <n v="57"/>
    <n v="70"/>
    <n v="10983.783783783783"/>
    <n v="0.6"/>
    <n v="2.9"/>
    <n v="77"/>
    <n v="58"/>
    <n v="11675.675675675675"/>
    <n v="0.66666666666666663"/>
    <n v="2.8666666666666667"/>
    <n v="61"/>
    <n v="67"/>
    <n v="11070.270270270268"/>
  </r>
  <r>
    <n v="1"/>
    <x v="1"/>
    <n v="51"/>
    <n v="1020"/>
    <x v="0"/>
    <s v="อ้อยตอ 2"/>
    <s v="อ้อยตอ"/>
    <n v="33.700000000000003"/>
    <d v="2562-02-05T00:00:00"/>
    <d v="2562-06-16T00:00:00"/>
    <n v="1.85"/>
    <n v="4.3666666666666663"/>
    <n v="0.8"/>
    <n v="2.6"/>
    <n v="76"/>
    <n v="75"/>
    <n v="13059.45945945946"/>
    <n v="1.2"/>
    <n v="2.1"/>
    <n v="73"/>
    <n v="69"/>
    <n v="12281.081081081082"/>
    <n v="1"/>
    <n v="2.5"/>
    <n v="61"/>
    <n v="63"/>
    <n v="10724.324324324325"/>
    <n v="1"/>
    <n v="2.4"/>
    <n v="70"/>
    <n v="69"/>
    <n v="12021.621621621622"/>
  </r>
  <r>
    <n v="1"/>
    <x v="1"/>
    <n v="52"/>
    <n v="1022"/>
    <x v="1"/>
    <s v="อ้อยน้ำราด"/>
    <s v="อ้อยน้ำราด"/>
    <n v="13.78"/>
    <d v="2562-03-09T00:00:00"/>
    <d v="2562-06-16T00:00:00"/>
    <n v="1.85"/>
    <n v="3.3"/>
    <n v="0.5"/>
    <n v="3.2"/>
    <n v="61"/>
    <n v="77"/>
    <n v="11935.135135135135"/>
    <n v="0.6"/>
    <n v="2.4"/>
    <n v="40"/>
    <n v="61"/>
    <n v="8735.135135135135"/>
    <n v="0.6"/>
    <n v="1.7"/>
    <n v="65"/>
    <n v="50"/>
    <n v="9945.9459459459467"/>
    <n v="0.56666666666666676"/>
    <n v="2.4333333333333331"/>
    <n v="55.333333333333336"/>
    <n v="62.666666666666664"/>
    <n v="10205.405405405405"/>
  </r>
  <r>
    <n v="1"/>
    <x v="1"/>
    <n v="54"/>
    <n v="1028"/>
    <x v="0"/>
    <s v="อ้อยตอ 2"/>
    <s v="อ้อยตอ"/>
    <n v="15.81"/>
    <d v="2562-01-31T00:00:00"/>
    <d v="2562-06-16T00:00:00"/>
    <n v="1.85"/>
    <n v="4.5333333333333332"/>
    <n v="0.6"/>
    <n v="2.4"/>
    <n v="69"/>
    <n v="62"/>
    <n v="11329.72972972973"/>
    <n v="0.7"/>
    <n v="1.6"/>
    <n v="59"/>
    <n v="70"/>
    <n v="11156.756756756757"/>
    <n v="0.9"/>
    <n v="1.9"/>
    <n v="60"/>
    <n v="49"/>
    <n v="9427.0270270270266"/>
    <n v="0.73333333333333328"/>
    <n v="1.9666666666666668"/>
    <n v="62.666666666666664"/>
    <n v="60.333333333333336"/>
    <n v="10637.837837837838"/>
  </r>
  <r>
    <n v="1"/>
    <x v="1"/>
    <n v="57"/>
    <n v="1033"/>
    <x v="2"/>
    <s v="อ้อยตุลาคม"/>
    <s v="อ้อยปลายฝน"/>
    <n v="44.91"/>
    <d v="2561-11-17T00:00:00"/>
    <d v="2562-06-16T00:00:00"/>
    <n v="1.85"/>
    <n v="7.0333333333333332"/>
    <n v="1.5"/>
    <n v="3.1"/>
    <n v="65"/>
    <n v="64"/>
    <n v="11156.756756756757"/>
    <n v="1.6"/>
    <n v="3.1"/>
    <n v="66"/>
    <n v="60"/>
    <n v="10897.297297297297"/>
    <n v="1.5"/>
    <n v="3.2"/>
    <n v="69"/>
    <n v="61"/>
    <n v="11243.243243243243"/>
    <n v="1.5333333333333332"/>
    <n v="3.1333333333333333"/>
    <n v="66.666666666666671"/>
    <n v="61.666666666666664"/>
    <n v="11099.099099099098"/>
  </r>
  <r>
    <n v="1"/>
    <x v="1"/>
    <n v="58"/>
    <n v="1034"/>
    <x v="2"/>
    <s v="อ้อยตุลาคม"/>
    <s v="อ้อยปลายฝน"/>
    <n v="42.09"/>
    <d v="2561-11-22T00:00:00"/>
    <d v="2562-06-16T00:00:00"/>
    <n v="1.85"/>
    <n v="6.8666666666666663"/>
    <n v="1.5"/>
    <n v="3"/>
    <n v="61"/>
    <n v="60"/>
    <n v="10464.864864864865"/>
    <n v="1.7"/>
    <n v="2.8"/>
    <n v="71"/>
    <n v="65"/>
    <n v="11762.162162162162"/>
    <n v="1.6"/>
    <n v="3.2"/>
    <n v="55"/>
    <n v="68"/>
    <n v="10637.837837837838"/>
    <n v="1.6000000000000003"/>
    <n v="3"/>
    <n v="62.333333333333336"/>
    <n v="64.333333333333329"/>
    <n v="10954.954954954956"/>
  </r>
  <r>
    <n v="1"/>
    <x v="1"/>
    <n v="60"/>
    <n v="1036"/>
    <x v="2"/>
    <s v="อ้อยตุลาคม"/>
    <s v="อ้อยปลายฝน"/>
    <n v="13.44"/>
    <d v="2561-11-18T00:00:00"/>
    <d v="2562-06-16T00:00:00"/>
    <n v="1.85"/>
    <n v="7"/>
    <n v="1.7"/>
    <n v="3.4"/>
    <n v="63"/>
    <n v="59"/>
    <n v="10551.351351351352"/>
    <n v="1.7"/>
    <n v="3.1"/>
    <n v="55"/>
    <n v="62"/>
    <n v="10118.918918918918"/>
    <n v="1.6"/>
    <n v="3.3"/>
    <n v="60"/>
    <n v="66"/>
    <n v="10897.297297297297"/>
    <n v="1.6666666666666667"/>
    <n v="3.2666666666666671"/>
    <n v="59.333333333333336"/>
    <n v="62.333333333333336"/>
    <n v="10522.522522522522"/>
  </r>
  <r>
    <n v="1"/>
    <x v="1"/>
    <n v="61"/>
    <n v="1037"/>
    <x v="2"/>
    <s v="อ้อยตุลาคม"/>
    <s v="อ้อยปลายฝน"/>
    <n v="48.99"/>
    <d v="2561-11-07T00:00:00"/>
    <d v="2562-06-16T00:00:00"/>
    <n v="1.85"/>
    <n v="7.3666666666666663"/>
    <n v="1.8"/>
    <n v="3"/>
    <n v="71"/>
    <n v="85"/>
    <n v="13491.891891891892"/>
    <n v="1.5"/>
    <n v="3"/>
    <n v="69"/>
    <n v="81"/>
    <n v="12972.972972972973"/>
    <n v="1.8"/>
    <n v="2.9"/>
    <n v="75"/>
    <n v="82"/>
    <n v="13578.378378378378"/>
    <n v="1.7"/>
    <n v="2.9666666666666668"/>
    <n v="71.666666666666671"/>
    <n v="82.666666666666671"/>
    <n v="13347.74774774775"/>
  </r>
  <r>
    <n v="1"/>
    <x v="1"/>
    <n v="62"/>
    <n v="1038"/>
    <x v="0"/>
    <s v="อ้อยตอ 1"/>
    <s v="อ้อยตอ"/>
    <n v="14.52"/>
    <d v="2561-12-07T00:00:00"/>
    <d v="2562-06-16T00:00:00"/>
    <n v="1.85"/>
    <n v="6.3666666666666663"/>
    <n v="1"/>
    <n v="3"/>
    <n v="36"/>
    <n v="67"/>
    <n v="8908.1081081081084"/>
    <n v="1.4"/>
    <n v="3.3"/>
    <n v="57"/>
    <n v="65"/>
    <n v="10551.351351351352"/>
    <n v="1.4"/>
    <n v="3.1"/>
    <n v="62"/>
    <n v="55"/>
    <n v="10118.918918918918"/>
    <n v="1.2666666666666666"/>
    <n v="3.1333333333333333"/>
    <n v="51.666666666666664"/>
    <n v="62.333333333333336"/>
    <n v="9859.45945945946"/>
  </r>
  <r>
    <n v="1"/>
    <x v="1"/>
    <n v="63"/>
    <n v="1039"/>
    <x v="2"/>
    <s v="อ้อยตุลาคม"/>
    <s v="อ้อยปลายฝน"/>
    <n v="8.07"/>
    <d v="2561-11-22T00:00:00"/>
    <d v="2562-06-16T00:00:00"/>
    <n v="1.85"/>
    <n v="6.8666666666666663"/>
    <n v="1.8"/>
    <n v="3.1"/>
    <n v="64"/>
    <n v="60"/>
    <n v="10724.324324324325"/>
    <n v="1.7"/>
    <n v="2.9"/>
    <n v="58"/>
    <n v="77"/>
    <n v="11675.675675675675"/>
    <n v="1.7"/>
    <n v="3"/>
    <n v="56"/>
    <n v="74"/>
    <n v="11243.243243243243"/>
    <n v="1.7333333333333334"/>
    <n v="3"/>
    <n v="59.333333333333336"/>
    <n v="70.333333333333329"/>
    <n v="11214.414414414414"/>
  </r>
  <r>
    <n v="1"/>
    <x v="1"/>
    <n v="64"/>
    <n v="1040"/>
    <x v="2"/>
    <s v="อ้อยตุลาคม"/>
    <s v="อ้อยปลายฝน"/>
    <n v="29.81"/>
    <d v="2561-11-01T00:00:00"/>
    <d v="2562-06-16T00:00:00"/>
    <n v="1.85"/>
    <n v="7.5666666666666664"/>
    <n v="1.4"/>
    <n v="3.6"/>
    <n v="45"/>
    <n v="54"/>
    <n v="8562.1621621621616"/>
    <n v="1.5"/>
    <n v="3.5"/>
    <n v="51"/>
    <n v="56"/>
    <n v="9254.0540540540533"/>
    <n v="1.4"/>
    <n v="3.7"/>
    <n v="49"/>
    <n v="50"/>
    <n v="8562.1621621621616"/>
    <n v="1.4333333333333333"/>
    <n v="3.6"/>
    <n v="48.333333333333336"/>
    <n v="53.333333333333336"/>
    <n v="8792.7927927927904"/>
  </r>
  <r>
    <n v="1"/>
    <x v="2"/>
    <n v="1"/>
    <n v="801"/>
    <x v="2"/>
    <s v="อ้อยตุลาคม"/>
    <s v="อ้อยปลายฝน"/>
    <n v="17.79"/>
    <d v="2561-11-09T00:00:00"/>
    <d v="2562-06-16T00:00:00"/>
    <n v="1.85"/>
    <n v="7.3"/>
    <n v="1.1000000000000001"/>
    <n v="2.4"/>
    <n v="69"/>
    <n v="75"/>
    <n v="12454.054054054053"/>
    <n v="1.2"/>
    <n v="2.5"/>
    <n v="77"/>
    <n v="75"/>
    <n v="13145.945945945947"/>
    <n v="1.1000000000000001"/>
    <n v="2.6"/>
    <n v="77"/>
    <n v="71"/>
    <n v="12800"/>
    <n v="1.1333333333333333"/>
    <n v="2.5"/>
    <n v="74.333333333333329"/>
    <n v="73.666666666666671"/>
    <n v="12800"/>
  </r>
  <r>
    <n v="1"/>
    <x v="2"/>
    <n v="2"/>
    <n v="802"/>
    <x v="0"/>
    <s v="อ้อยตอ 1"/>
    <s v="อ้อยตอ"/>
    <n v="12.99"/>
    <d v="2561-11-09T00:00:00"/>
    <d v="2562-06-16T00:00:00"/>
    <n v="1.85"/>
    <n v="7.3"/>
    <n v="0.8"/>
    <n v="2.5"/>
    <n v="68"/>
    <n v="75"/>
    <n v="12367.567567567568"/>
    <n v="1"/>
    <n v="2.8"/>
    <n v="71"/>
    <n v="78"/>
    <n v="12886.486486486487"/>
    <n v="1"/>
    <n v="2.5"/>
    <n v="74"/>
    <n v="76"/>
    <n v="12972.972972972973"/>
    <n v="0.93333333333333324"/>
    <n v="2.6"/>
    <n v="71"/>
    <n v="76.333333333333329"/>
    <n v="12742.342342342343"/>
  </r>
  <r>
    <n v="1"/>
    <x v="2"/>
    <n v="6"/>
    <n v="806"/>
    <x v="0"/>
    <s v="อ้อยตอ 3"/>
    <s v="อ้อยตอ"/>
    <n v="8.34"/>
    <d v="2562-02-20T00:00:00"/>
    <d v="2562-06-16T00:00:00"/>
    <n v="1.85"/>
    <n v="3.8666666666666667"/>
    <n v="0.9"/>
    <n v="2.7"/>
    <n v="64"/>
    <n v="69"/>
    <n v="11502.702702702703"/>
    <n v="1"/>
    <n v="2.6"/>
    <n v="70"/>
    <n v="73"/>
    <n v="12367.567567567568"/>
    <n v="0.8"/>
    <n v="2.8"/>
    <n v="73"/>
    <n v="70"/>
    <n v="12367.567567567568"/>
    <n v="0.9"/>
    <n v="2.7000000000000006"/>
    <n v="69"/>
    <n v="70.666666666666671"/>
    <n v="12079.279279279281"/>
  </r>
  <r>
    <n v="1"/>
    <x v="2"/>
    <n v="7"/>
    <n v="808"/>
    <x v="0"/>
    <s v="อ้อยตอ 1"/>
    <s v="อ้อยตอ"/>
    <n v="88.29"/>
    <d v="2562-01-09T00:00:00"/>
    <d v="2562-06-16T00:00:00"/>
    <n v="1.85"/>
    <n v="5.2666666666666666"/>
    <n v="1"/>
    <n v="2.7"/>
    <n v="65"/>
    <n v="68"/>
    <n v="11502.702702702703"/>
    <n v="0.9"/>
    <n v="2.6"/>
    <n v="73"/>
    <n v="68"/>
    <n v="12194.594594594595"/>
    <n v="0.9"/>
    <n v="2.6"/>
    <n v="68"/>
    <n v="75"/>
    <n v="12367.567567567568"/>
    <n v="0.93333333333333324"/>
    <n v="2.6333333333333333"/>
    <n v="68.666666666666671"/>
    <n v="70.333333333333329"/>
    <n v="12021.621621621622"/>
  </r>
  <r>
    <n v="1"/>
    <x v="2"/>
    <n v="8"/>
    <n v="812"/>
    <x v="0"/>
    <s v="อ้อยตอ 1"/>
    <s v="อ้อยตอ"/>
    <n v="29.76"/>
    <d v="2562-01-09T00:00:00"/>
    <d v="2562-06-16T00:00:00"/>
    <n v="1.85"/>
    <n v="5.2666666666666666"/>
    <n v="0.8"/>
    <n v="2.4"/>
    <n v="63"/>
    <n v="65"/>
    <n v="11070.27027027027"/>
    <n v="0.8"/>
    <n v="2.4"/>
    <n v="63"/>
    <n v="63"/>
    <n v="10897.297297297297"/>
    <n v="1"/>
    <n v="2.5"/>
    <n v="63"/>
    <n v="65"/>
    <n v="11070.27027027027"/>
    <n v="0.8666666666666667"/>
    <n v="2.4333333333333331"/>
    <n v="63"/>
    <n v="64.333333333333329"/>
    <n v="11012.612612612613"/>
  </r>
  <r>
    <n v="1"/>
    <x v="2"/>
    <n v="9"/>
    <n v="822"/>
    <x v="0"/>
    <s v="อ้อยตอ 2"/>
    <s v="อ้อยตอ"/>
    <n v="13.75"/>
    <d v="2562-01-24T00:00:00"/>
    <d v="2562-06-16T00:00:00"/>
    <n v="1.85"/>
    <n v="4.7666666666666666"/>
    <n v="0.6"/>
    <n v="2.7"/>
    <n v="39"/>
    <n v="72"/>
    <n v="9600"/>
    <n v="0.7"/>
    <n v="2.7"/>
    <n v="72"/>
    <n v="74"/>
    <n v="12627.027027027027"/>
    <n v="0.7"/>
    <n v="2.6"/>
    <n v="68"/>
    <n v="69"/>
    <n v="11848.648648648648"/>
    <n v="0.66666666666666663"/>
    <n v="2.6666666666666665"/>
    <n v="59.666666666666664"/>
    <n v="71.666666666666671"/>
    <n v="11358.558558558558"/>
  </r>
  <r>
    <n v="1"/>
    <x v="2"/>
    <n v="10"/>
    <n v="825"/>
    <x v="0"/>
    <s v="อ้อยตอ 1"/>
    <s v="อ้อยตอ"/>
    <n v="11.74"/>
    <d v="2562-01-08T00:00:00"/>
    <d v="2562-06-16T00:00:00"/>
    <n v="1.85"/>
    <n v="5.3"/>
    <n v="1.1000000000000001"/>
    <n v="2.7"/>
    <n v="67"/>
    <n v="70"/>
    <n v="11848.648648648648"/>
    <n v="1"/>
    <n v="2.7"/>
    <n v="71"/>
    <n v="75"/>
    <n v="12627.027027027027"/>
    <n v="1.1000000000000001"/>
    <n v="2.7"/>
    <n v="71"/>
    <n v="73"/>
    <n v="12454.054054054053"/>
    <n v="1.0666666666666667"/>
    <n v="2.7000000000000006"/>
    <n v="69.666666666666671"/>
    <n v="72.666666666666671"/>
    <n v="12309.909909909909"/>
  </r>
  <r>
    <n v="1"/>
    <x v="2"/>
    <n v="11"/>
    <n v="834"/>
    <x v="0"/>
    <s v="อ้อยตอ 1"/>
    <s v="อ้อยตอ"/>
    <n v="4.16"/>
    <d v="2562-01-07T00:00:00"/>
    <d v="2562-06-16T00:00:00"/>
    <n v="1.85"/>
    <n v="5.333333333333333"/>
    <n v="1.3"/>
    <n v="3"/>
    <n v="73"/>
    <n v="73"/>
    <n v="12627.027027027027"/>
    <n v="1.1000000000000001"/>
    <n v="2.8"/>
    <n v="78"/>
    <n v="72"/>
    <n v="12972.972972972973"/>
    <n v="1.1000000000000001"/>
    <n v="2.8"/>
    <n v="79"/>
    <n v="81"/>
    <n v="13837.837837837838"/>
    <n v="1.1666666666666667"/>
    <n v="2.8666666666666667"/>
    <n v="76.666666666666671"/>
    <n v="75.333333333333329"/>
    <n v="13145.945945945947"/>
  </r>
  <r>
    <n v="1"/>
    <x v="2"/>
    <n v="13"/>
    <n v="837"/>
    <x v="0"/>
    <s v="อ้อยตอ 1"/>
    <s v="อ้อยตอ"/>
    <n v="21.55"/>
    <d v="2561-11-05T00:00:00"/>
    <d v="2562-06-16T00:00:00"/>
    <n v="1.85"/>
    <n v="7.4333333333333336"/>
    <n v="1.4"/>
    <n v="3"/>
    <n v="81"/>
    <n v="78"/>
    <n v="13751.351351351352"/>
    <n v="1.3"/>
    <n v="2.9"/>
    <n v="75"/>
    <n v="77"/>
    <n v="13145.945945945947"/>
    <n v="1.3"/>
    <n v="2.9"/>
    <n v="77"/>
    <n v="79"/>
    <n v="13491.891891891892"/>
    <n v="1.3333333333333333"/>
    <n v="2.9333333333333336"/>
    <n v="77.666666666666671"/>
    <n v="78"/>
    <n v="13463.063063063064"/>
  </r>
  <r>
    <n v="1"/>
    <x v="2"/>
    <n v="15"/>
    <n v="846"/>
    <x v="0"/>
    <s v="อ้อยตอ 1"/>
    <s v="อ้อยตอ"/>
    <n v="19.48"/>
    <d v="2561-11-17T00:00:00"/>
    <d v="2562-06-16T00:00:00"/>
    <n v="1.85"/>
    <n v="7.0333333333333332"/>
    <n v="1.5"/>
    <n v="3"/>
    <n v="79"/>
    <n v="83"/>
    <n v="14010.81081081081"/>
    <n v="1.3"/>
    <n v="3"/>
    <n v="79"/>
    <n v="81"/>
    <n v="13837.837837837838"/>
    <n v="1.3"/>
    <n v="3"/>
    <n v="86"/>
    <n v="83"/>
    <n v="14616.216216216217"/>
    <n v="1.3666666666666665"/>
    <n v="3"/>
    <n v="81.333333333333329"/>
    <n v="82.333333333333329"/>
    <n v="14154.954954954956"/>
  </r>
  <r>
    <n v="1"/>
    <x v="2"/>
    <n v="16"/>
    <n v="852"/>
    <x v="2"/>
    <s v="อ้อยตุลาคม"/>
    <s v="อ้อยปลายฝน"/>
    <n v="60.9"/>
    <d v="2561-11-26T00:00:00"/>
    <d v="2562-06-16T00:00:00"/>
    <n v="1.85"/>
    <n v="6.7333333333333334"/>
    <n v="0.9"/>
    <n v="2.8"/>
    <n v="72"/>
    <n v="75"/>
    <n v="12713.513513513513"/>
    <n v="1"/>
    <n v="2.8"/>
    <n v="66"/>
    <n v="74"/>
    <n v="12108.108108108108"/>
    <n v="1"/>
    <n v="2.9"/>
    <n v="78"/>
    <n v="74"/>
    <n v="13145.945945945947"/>
    <n v="0.96666666666666667"/>
    <n v="2.8333333333333335"/>
    <n v="72"/>
    <n v="74.333333333333329"/>
    <n v="12655.855855855856"/>
  </r>
  <r>
    <n v="1"/>
    <x v="2"/>
    <n v="17"/>
    <n v="853"/>
    <x v="2"/>
    <s v="อ้อยตุลาคม"/>
    <s v="อ้อยปลายฝน"/>
    <n v="23.3"/>
    <d v="2561-11-10T00:00:00"/>
    <d v="2562-06-16T00:00:00"/>
    <n v="1.85"/>
    <n v="7.2666666666666666"/>
    <n v="1"/>
    <n v="2.7"/>
    <n v="59"/>
    <n v="63"/>
    <n v="10551.351351351352"/>
    <n v="0.9"/>
    <n v="3"/>
    <n v="71"/>
    <n v="74"/>
    <n v="12540.54054054054"/>
    <n v="1.1000000000000001"/>
    <n v="3"/>
    <n v="72"/>
    <n v="77"/>
    <n v="12886.486486486487"/>
    <n v="1"/>
    <n v="2.9"/>
    <n v="67.333333333333329"/>
    <n v="71.333333333333329"/>
    <n v="11992.792792792794"/>
  </r>
  <r>
    <n v="1"/>
    <x v="2"/>
    <n v="18"/>
    <n v="854"/>
    <x v="2"/>
    <s v="อ้อยตุลาคม"/>
    <s v="อ้อยปลายฝน"/>
    <n v="20.69"/>
    <d v="2561-11-27T00:00:00"/>
    <d v="2562-06-16T00:00:00"/>
    <n v="1.85"/>
    <n v="6.7"/>
    <n v="1"/>
    <n v="2.5"/>
    <n v="48"/>
    <n v="54"/>
    <n v="8821.6216216216217"/>
    <n v="0.9"/>
    <n v="2.4"/>
    <n v="63"/>
    <n v="65"/>
    <n v="11070.27027027027"/>
    <n v="0.8"/>
    <n v="2.5"/>
    <n v="57"/>
    <n v="54"/>
    <n v="9600"/>
    <n v="0.9"/>
    <n v="2.4666666666666668"/>
    <n v="56"/>
    <n v="57.666666666666664"/>
    <n v="9830.6306306306305"/>
  </r>
  <r>
    <n v="1"/>
    <x v="2"/>
    <n v="19"/>
    <n v="856"/>
    <x v="0"/>
    <s v="อ้อยตอ 1"/>
    <s v="อ้อยตอ"/>
    <n v="26.09"/>
    <d v="2562-01-06T00:00:00"/>
    <d v="2562-06-16T00:00:00"/>
    <n v="1.85"/>
    <n v="5.3666666666666663"/>
    <n v="0.9"/>
    <n v="2.8"/>
    <n v="83"/>
    <n v="80"/>
    <n v="14097.297297297297"/>
    <n v="1"/>
    <n v="3"/>
    <n v="74"/>
    <n v="76"/>
    <n v="12972.972972972973"/>
    <n v="1"/>
    <n v="3"/>
    <n v="77"/>
    <n v="78"/>
    <n v="13405.405405405405"/>
    <n v="0.96666666666666667"/>
    <n v="2.9333333333333336"/>
    <n v="78"/>
    <n v="78"/>
    <n v="13491.891891891892"/>
  </r>
  <r>
    <n v="1"/>
    <x v="2"/>
    <n v="20"/>
    <n v="857"/>
    <x v="1"/>
    <s v="อ้อยน้ำราด"/>
    <s v="อ้อยน้ำราด"/>
    <n v="30.75"/>
    <d v="2562-02-13T00:00:00"/>
    <d v="2562-06-16T00:00:00"/>
    <n v="1.85"/>
    <n v="4.0999999999999996"/>
    <n v="0.5"/>
    <n v="2.1"/>
    <n v="54"/>
    <n v="61"/>
    <n v="9945.9459459459467"/>
    <n v="0.8"/>
    <n v="2.2999999999999998"/>
    <n v="67"/>
    <n v="66"/>
    <n v="11502.702702702703"/>
    <n v="0.6"/>
    <n v="2.7"/>
    <n v="55"/>
    <n v="59"/>
    <n v="9859.45945945946"/>
    <n v="0.6333333333333333"/>
    <n v="2.3666666666666667"/>
    <n v="58.666666666666664"/>
    <n v="62"/>
    <n v="10436.036036036037"/>
  </r>
  <r>
    <n v="1"/>
    <x v="2"/>
    <n v="21"/>
    <n v="858"/>
    <x v="1"/>
    <s v="อ้อยน้ำราด"/>
    <s v="อ้อยน้ำราด"/>
    <n v="8.91"/>
    <d v="2562-02-11T00:00:00"/>
    <d v="2562-06-16T00:00:00"/>
    <n v="1.85"/>
    <n v="4.166666666666667"/>
    <n v="1.2"/>
    <n v="2.8"/>
    <n v="85"/>
    <n v="69"/>
    <n v="13318.918918918918"/>
    <n v="1.2"/>
    <n v="2.8"/>
    <n v="69"/>
    <n v="76"/>
    <n v="12540.54054054054"/>
    <n v="1.2"/>
    <n v="2.8"/>
    <n v="69"/>
    <n v="60"/>
    <n v="11156.756756756757"/>
    <n v="1.2"/>
    <n v="2.7999999999999994"/>
    <n v="74.333333333333329"/>
    <n v="68.333333333333329"/>
    <n v="12338.738738738737"/>
  </r>
  <r>
    <n v="1"/>
    <x v="2"/>
    <n v="22"/>
    <n v="859"/>
    <x v="1"/>
    <s v="อ้อยน้ำราด"/>
    <s v="อ้อยน้ำราด"/>
    <n v="19.57"/>
    <d v="2562-02-25T00:00:00"/>
    <d v="2562-06-16T00:00:00"/>
    <n v="1.85"/>
    <n v="3.7"/>
    <n v="1.5"/>
    <n v="3.1"/>
    <n v="81"/>
    <n v="74"/>
    <n v="13405.405405405405"/>
    <n v="1.3"/>
    <n v="3"/>
    <n v="70"/>
    <n v="68"/>
    <n v="11935.135135135135"/>
    <n v="1.3"/>
    <n v="2.7"/>
    <n v="70"/>
    <n v="74"/>
    <n v="12454.054054054053"/>
    <n v="1.3666666666666665"/>
    <n v="2.9333333333333336"/>
    <n v="73.666666666666671"/>
    <n v="72"/>
    <n v="12598.198198198197"/>
  </r>
  <r>
    <n v="1"/>
    <x v="2"/>
    <n v="23"/>
    <n v="860"/>
    <x v="2"/>
    <s v="อ้อยตุลาคม"/>
    <s v="อ้อยปลายฝน"/>
    <n v="22.83"/>
    <d v="2561-11-28T00:00:00"/>
    <d v="2562-06-16T00:00:00"/>
    <n v="1.85"/>
    <n v="6.666666666666667"/>
    <n v="1.3"/>
    <n v="3"/>
    <n v="73"/>
    <n v="65"/>
    <n v="11935.135135135135"/>
    <n v="1"/>
    <n v="2.5"/>
    <n v="72"/>
    <n v="72"/>
    <n v="12454.054054054053"/>
    <n v="1.1000000000000001"/>
    <n v="2.8"/>
    <n v="70"/>
    <n v="68"/>
    <n v="11935.135135135135"/>
    <n v="1.1333333333333333"/>
    <n v="2.7666666666666671"/>
    <n v="71.666666666666671"/>
    <n v="68.333333333333329"/>
    <n v="12108.108108108107"/>
  </r>
  <r>
    <n v="1"/>
    <x v="2"/>
    <n v="24"/>
    <n v="861"/>
    <x v="2"/>
    <s v="อ้อยตุลาคม"/>
    <s v="อ้อยปลายฝน"/>
    <n v="14.61"/>
    <d v="2561-11-28T00:00:00"/>
    <d v="2562-06-16T00:00:00"/>
    <n v="1.85"/>
    <n v="6.666666666666667"/>
    <n v="1.3"/>
    <n v="3"/>
    <n v="69"/>
    <n v="60"/>
    <n v="11156.756756756757"/>
    <n v="1"/>
    <n v="2.5"/>
    <n v="73"/>
    <n v="75"/>
    <n v="12800"/>
    <n v="1.3"/>
    <n v="2.5"/>
    <n v="70"/>
    <n v="71"/>
    <n v="12194.594594594595"/>
    <n v="1.2"/>
    <n v="2.6666666666666665"/>
    <n v="70.666666666666671"/>
    <n v="68.666666666666671"/>
    <n v="12050.450450450451"/>
  </r>
  <r>
    <n v="1"/>
    <x v="2"/>
    <n v="25"/>
    <n v="863"/>
    <x v="2"/>
    <s v="อ้อยตุลาคม"/>
    <s v="อ้อยปลายฝน"/>
    <n v="6.21"/>
    <d v="2561-11-30T00:00:00"/>
    <d v="2562-06-16T00:00:00"/>
    <n v="1.85"/>
    <n v="6.6"/>
    <n v="0.8"/>
    <n v="2.8"/>
    <n v="81"/>
    <n v="83"/>
    <n v="14183.783783783783"/>
    <n v="1"/>
    <n v="3"/>
    <n v="79"/>
    <n v="81"/>
    <n v="13837.837837837838"/>
    <n v="0.8"/>
    <n v="2.8"/>
    <n v="79"/>
    <n v="81"/>
    <n v="13837.837837837838"/>
    <n v="0.8666666666666667"/>
    <n v="2.8666666666666667"/>
    <n v="79.666666666666671"/>
    <n v="81.666666666666671"/>
    <n v="13953.153153153153"/>
  </r>
  <r>
    <n v="1"/>
    <x v="2"/>
    <n v="26"/>
    <n v="864"/>
    <x v="1"/>
    <s v="อ้อยน้ำราด"/>
    <s v="อ้อยน้ำราด"/>
    <n v="6.27"/>
    <d v="2562-02-24T00:00:00"/>
    <d v="2562-06-16T00:00:00"/>
    <n v="1.85"/>
    <n v="3.7333333333333334"/>
    <m/>
    <m/>
    <m/>
    <m/>
    <n v="0"/>
    <m/>
    <m/>
    <m/>
    <m/>
    <n v="0"/>
    <m/>
    <m/>
    <m/>
    <m/>
    <n v="0"/>
    <m/>
    <m/>
    <m/>
    <m/>
    <n v="0"/>
  </r>
  <r>
    <n v="1"/>
    <x v="2"/>
    <n v="29"/>
    <n v="867"/>
    <x v="2"/>
    <s v="อ้อยตุลาคม"/>
    <s v="อ้อยปลายฝน"/>
    <n v="11.6"/>
    <d v="2561-11-23T00:00:00"/>
    <d v="2562-06-16T00:00:00"/>
    <n v="1.85"/>
    <n v="6.833333333333333"/>
    <m/>
    <m/>
    <m/>
    <m/>
    <n v="0"/>
    <m/>
    <m/>
    <m/>
    <m/>
    <n v="0"/>
    <m/>
    <m/>
    <m/>
    <m/>
    <n v="0"/>
    <m/>
    <m/>
    <m/>
    <m/>
    <n v="0"/>
  </r>
  <r>
    <n v="1"/>
    <x v="2"/>
    <n v="30"/>
    <n v="868"/>
    <x v="0"/>
    <s v="อ้อยตอ 3"/>
    <s v="อ้อยตอ"/>
    <n v="10.93"/>
    <d v="2562-01-20T00:00:00"/>
    <d v="2562-06-16T00:00:00"/>
    <n v="1.65"/>
    <n v="4.9000000000000004"/>
    <n v="0.6"/>
    <n v="2.4"/>
    <n v="69"/>
    <n v="74"/>
    <n v="13866.666666666666"/>
    <n v="0.7"/>
    <n v="2.8"/>
    <n v="76"/>
    <n v="73"/>
    <n v="14448.484848484848"/>
    <n v="0.7"/>
    <n v="2.8"/>
    <n v="70"/>
    <n v="74"/>
    <n v="13963.636363636364"/>
    <n v="0.66666666666666663"/>
    <n v="2.6666666666666665"/>
    <n v="71.666666666666671"/>
    <n v="73.666666666666671"/>
    <n v="14092.929292929291"/>
  </r>
  <r>
    <n v="1"/>
    <x v="2"/>
    <n v="31"/>
    <n v="869"/>
    <x v="0"/>
    <s v="อ้อยตอ 3"/>
    <s v="อ้อยตอ"/>
    <n v="8.14"/>
    <d v="2562-01-21T00:00:00"/>
    <d v="2562-06-16T00:00:00"/>
    <n v="1.65"/>
    <n v="4.8666666666666663"/>
    <n v="0.7"/>
    <n v="2.5"/>
    <n v="63"/>
    <n v="66"/>
    <n v="12509.09090909091"/>
    <n v="0.8"/>
    <n v="2.8"/>
    <n v="66"/>
    <n v="72"/>
    <n v="13381.818181818182"/>
    <n v="0.8"/>
    <n v="2.8"/>
    <n v="71"/>
    <n v="74"/>
    <n v="14060.60606060606"/>
    <n v="0.76666666666666661"/>
    <n v="2.6999999999999997"/>
    <n v="66.666666666666671"/>
    <n v="70.666666666666671"/>
    <n v="13317.171717171717"/>
  </r>
  <r>
    <n v="1"/>
    <x v="2"/>
    <n v="32"/>
    <n v="870"/>
    <x v="0"/>
    <s v="อ้อยตอ 3"/>
    <s v="อ้อยตอ"/>
    <n v="18.600000000000001"/>
    <d v="2561-12-12T00:00:00"/>
    <d v="2562-06-16T00:00:00"/>
    <n v="1.65"/>
    <n v="6.2"/>
    <n v="0.5"/>
    <n v="2.1"/>
    <n v="54"/>
    <n v="58"/>
    <n v="10860.60606060606"/>
    <n v="0.9"/>
    <n v="2.7"/>
    <n v="66"/>
    <n v="68"/>
    <n v="12993.939393939394"/>
    <n v="0.8"/>
    <n v="2.6"/>
    <n v="71"/>
    <n v="68"/>
    <n v="13478.787878787878"/>
    <n v="0.73333333333333339"/>
    <n v="2.4666666666666668"/>
    <n v="63.666666666666664"/>
    <n v="64.666666666666671"/>
    <n v="12444.444444444445"/>
  </r>
  <r>
    <n v="1"/>
    <x v="2"/>
    <n v="33"/>
    <n v="871"/>
    <x v="0"/>
    <s v="อ้อยตอ 4"/>
    <s v="อ้อยตอ"/>
    <n v="4.45"/>
    <d v="2561-12-28T00:00:00"/>
    <d v="2562-06-16T00:00:00"/>
    <n v="1.85"/>
    <n v="5.666666666666667"/>
    <n v="0.6"/>
    <n v="2.2999999999999998"/>
    <n v="31"/>
    <n v="64"/>
    <n v="8216.2162162162167"/>
    <n v="0.8"/>
    <n v="2.5"/>
    <n v="68"/>
    <n v="66"/>
    <n v="11589.18918918919"/>
    <n v="0.9"/>
    <n v="2.6"/>
    <n v="66"/>
    <n v="66"/>
    <n v="11416.216216216217"/>
    <n v="0.76666666666666661"/>
    <n v="2.4666666666666668"/>
    <n v="55"/>
    <n v="65.333333333333329"/>
    <n v="10407.207207207208"/>
  </r>
  <r>
    <n v="1"/>
    <x v="2"/>
    <n v="34"/>
    <n v="872"/>
    <x v="0"/>
    <s v="อ้อยตอ 3"/>
    <s v="อ้อยตอ"/>
    <n v="14.56"/>
    <d v="2562-01-16T00:00:00"/>
    <d v="2562-06-16T00:00:00"/>
    <n v="1.85"/>
    <n v="5.0333333333333332"/>
    <n v="0.8"/>
    <n v="2.8"/>
    <n v="73"/>
    <n v="68"/>
    <n v="12194.594594594595"/>
    <n v="1"/>
    <n v="2.8"/>
    <n v="66"/>
    <n v="71"/>
    <n v="11848.648648648648"/>
    <n v="0.8"/>
    <n v="2.8"/>
    <n v="66"/>
    <n v="66"/>
    <n v="11416.216216216217"/>
    <n v="0.8666666666666667"/>
    <n v="2.7999999999999994"/>
    <n v="68.333333333333329"/>
    <n v="68.333333333333329"/>
    <n v="11819.819819819821"/>
  </r>
  <r>
    <n v="1"/>
    <x v="2"/>
    <n v="35"/>
    <n v="873"/>
    <x v="0"/>
    <s v="อ้อยตอ 3"/>
    <s v="อ้อยตอ"/>
    <n v="6.12"/>
    <d v="2562-01-15T00:00:00"/>
    <d v="2562-06-16T00:00:00"/>
    <n v="1.85"/>
    <n v="5.0666666666666664"/>
    <n v="0.9"/>
    <n v="2.8"/>
    <n v="65"/>
    <n v="68"/>
    <n v="11502.702702702703"/>
    <n v="0.9"/>
    <n v="2.7"/>
    <n v="68"/>
    <n v="72"/>
    <n v="12108.108108108108"/>
    <n v="0.7"/>
    <n v="2.5"/>
    <n v="70"/>
    <n v="73"/>
    <n v="12367.567567567568"/>
    <n v="0.83333333333333337"/>
    <n v="2.6666666666666665"/>
    <n v="67.666666666666671"/>
    <n v="71"/>
    <n v="11992.792792792794"/>
  </r>
  <r>
    <n v="1"/>
    <x v="2"/>
    <n v="36"/>
    <n v="874"/>
    <x v="0"/>
    <s v="อ้อยตอ 3"/>
    <s v="อ้อยตอ"/>
    <n v="10.28"/>
    <d v="2562-01-23T00:00:00"/>
    <d v="2562-06-16T00:00:00"/>
    <n v="1.85"/>
    <n v="4.8"/>
    <n v="0.7"/>
    <n v="2.6"/>
    <n v="59"/>
    <n v="61"/>
    <n v="10378.378378378378"/>
    <n v="0.7"/>
    <n v="2.6"/>
    <n v="61"/>
    <n v="70"/>
    <n v="11329.72972972973"/>
    <n v="0.7"/>
    <n v="2.6"/>
    <n v="70"/>
    <n v="69"/>
    <n v="12021.621621621622"/>
    <n v="0.69999999999999984"/>
    <n v="2.6"/>
    <n v="63.333333333333336"/>
    <n v="66.666666666666671"/>
    <n v="11243.243243243242"/>
  </r>
  <r>
    <n v="1"/>
    <x v="2"/>
    <n v="37"/>
    <n v="874"/>
    <x v="0"/>
    <s v="อ้อยตอ 2"/>
    <s v="อ้อยตอ"/>
    <n v="6.98"/>
    <d v="2562-01-23T00:00:00"/>
    <d v="2562-06-16T00:00:00"/>
    <n v="1.85"/>
    <n v="4.8"/>
    <n v="0.6"/>
    <n v="2.5"/>
    <n v="55"/>
    <n v="56"/>
    <n v="9600"/>
    <n v="0.7"/>
    <n v="2.6"/>
    <n v="64"/>
    <n v="68"/>
    <n v="11416.216216216217"/>
    <n v="0.6"/>
    <n v="2.4"/>
    <n v="58"/>
    <n v="55"/>
    <n v="9772.9729729729734"/>
    <n v="0.6333333333333333"/>
    <n v="2.5"/>
    <n v="59"/>
    <n v="59.666666666666664"/>
    <n v="10263.063063063064"/>
  </r>
  <r>
    <n v="1"/>
    <x v="2"/>
    <n v="38"/>
    <n v="875"/>
    <x v="0"/>
    <s v="อ้อยตอ 2"/>
    <s v="อ้อยตอ"/>
    <n v="5.87"/>
    <d v="2562-01-22T00:00:00"/>
    <d v="2562-06-16T00:00:00"/>
    <n v="1.85"/>
    <n v="4.833333333333333"/>
    <n v="0.5"/>
    <n v="2.1"/>
    <n v="50"/>
    <n v="52"/>
    <n v="8821.6216216216217"/>
    <n v="0.7"/>
    <n v="2.8"/>
    <n v="61"/>
    <n v="66"/>
    <n v="10983.783783783783"/>
    <n v="0.6"/>
    <n v="2.4"/>
    <n v="66"/>
    <n v="64"/>
    <n v="11243.243243243243"/>
    <n v="0.6"/>
    <n v="2.4333333333333336"/>
    <n v="59"/>
    <n v="60.666666666666664"/>
    <n v="10349.549549549551"/>
  </r>
  <r>
    <n v="1"/>
    <x v="2"/>
    <n v="39"/>
    <n v="876"/>
    <x v="0"/>
    <s v="อ้อยตอ 1"/>
    <s v="อ้อยตอ"/>
    <n v="27.31"/>
    <d v="2562-01-05T00:00:00"/>
    <d v="2562-06-16T00:00:00"/>
    <n v="1.85"/>
    <n v="5.4"/>
    <n v="0.7"/>
    <n v="2.8"/>
    <n v="61"/>
    <n v="66"/>
    <n v="10983.783783783783"/>
    <n v="0.5"/>
    <n v="2.2000000000000002"/>
    <n v="61"/>
    <n v="66"/>
    <n v="10983.783783783783"/>
    <n v="0.7"/>
    <n v="2.2999999999999998"/>
    <n v="66"/>
    <n v="66"/>
    <n v="11416.216216216217"/>
    <n v="0.6333333333333333"/>
    <n v="2.4333333333333331"/>
    <n v="62.666666666666664"/>
    <n v="66"/>
    <n v="11127.927927927929"/>
  </r>
  <r>
    <n v="1"/>
    <x v="2"/>
    <n v="40"/>
    <n v="877"/>
    <x v="0"/>
    <s v="อ้อยตอ 2"/>
    <s v="อ้อยตอ"/>
    <n v="12.53"/>
    <d v="2562-01-06T00:00:00"/>
    <d v="2562-06-16T00:00:00"/>
    <n v="1.85"/>
    <n v="5.3666666666666663"/>
    <n v="0.5"/>
    <n v="2.1"/>
    <n v="59"/>
    <n v="63"/>
    <n v="10551.351351351352"/>
    <n v="0.7"/>
    <n v="2.8"/>
    <n v="65"/>
    <n v="64"/>
    <n v="11156.756756756757"/>
    <n v="0.7"/>
    <n v="2.6"/>
    <n v="64"/>
    <n v="64"/>
    <n v="11070.27027027027"/>
    <n v="0.6333333333333333"/>
    <n v="2.5"/>
    <n v="62.666666666666664"/>
    <n v="63.666666666666664"/>
    <n v="10926.126126126124"/>
  </r>
  <r>
    <n v="1"/>
    <x v="2"/>
    <n v="41"/>
    <n v="878"/>
    <x v="0"/>
    <s v="อ้อยตอ 3"/>
    <s v="อ้อยตอ"/>
    <n v="3.13"/>
    <d v="2562-01-06T00:00:00"/>
    <d v="2562-06-16T00:00:00"/>
    <n v="1.85"/>
    <n v="5.3666666666666663"/>
    <n v="0.7"/>
    <n v="2.8"/>
    <n v="51"/>
    <n v="59"/>
    <n v="9513.5135135135133"/>
    <n v="0.7"/>
    <n v="2.8"/>
    <n v="61"/>
    <n v="59"/>
    <n v="10378.378378378378"/>
    <n v="0.8"/>
    <n v="2.8"/>
    <n v="65"/>
    <n v="61"/>
    <n v="10897.297297297297"/>
    <n v="0.73333333333333339"/>
    <n v="2.7999999999999994"/>
    <n v="59"/>
    <n v="59.666666666666664"/>
    <n v="10263.063063063064"/>
  </r>
  <r>
    <n v="1"/>
    <x v="2"/>
    <n v="42"/>
    <n v="880"/>
    <x v="0"/>
    <s v="อ้อยตอ 3"/>
    <s v="อ้อยตอ"/>
    <n v="6.23"/>
    <d v="2562-01-06T00:00:00"/>
    <d v="2562-06-16T00:00:00"/>
    <n v="1.85"/>
    <n v="5.3666666666666663"/>
    <n v="0.6"/>
    <n v="2.7"/>
    <n v="57"/>
    <n v="60"/>
    <n v="10118.918918918918"/>
    <n v="0.6"/>
    <n v="2.7"/>
    <n v="52"/>
    <n v="53"/>
    <n v="9081.0810810810817"/>
    <n v="0.8"/>
    <n v="2.8"/>
    <n v="59"/>
    <n v="60"/>
    <n v="10291.891891891892"/>
    <n v="0.66666666666666663"/>
    <n v="2.7333333333333329"/>
    <n v="56"/>
    <n v="57.666666666666664"/>
    <n v="9830.6306306306305"/>
  </r>
  <r>
    <n v="1"/>
    <x v="2"/>
    <n v="43"/>
    <n v="2001"/>
    <x v="0"/>
    <s v="อ้อยตอ 2"/>
    <s v="อ้อยตอ"/>
    <n v="15.51"/>
    <d v="2562-01-06T00:00:00"/>
    <d v="2562-06-16T00:00:00"/>
    <n v="1.85"/>
    <n v="5.3666666666666663"/>
    <n v="0.8"/>
    <n v="2.6"/>
    <n v="57"/>
    <n v="54"/>
    <n v="9600"/>
    <n v="0.8"/>
    <n v="2.5"/>
    <n v="59"/>
    <n v="58"/>
    <n v="10118.918918918918"/>
    <n v="0.6"/>
    <n v="2.7"/>
    <n v="54"/>
    <n v="55"/>
    <n v="9427.0270270270266"/>
    <n v="0.73333333333333339"/>
    <n v="2.6"/>
    <n v="56.666666666666664"/>
    <n v="55.666666666666664"/>
    <n v="9715.3153153153162"/>
  </r>
  <r>
    <n v="1"/>
    <x v="2"/>
    <n v="44"/>
    <n v="2002"/>
    <x v="0"/>
    <s v="อ้อยตอ 2"/>
    <s v="อ้อยตอ"/>
    <n v="15.89"/>
    <d v="2562-01-05T00:00:00"/>
    <d v="2562-06-16T00:00:00"/>
    <n v="1.85"/>
    <n v="5.4"/>
    <n v="0.5"/>
    <n v="2.5"/>
    <n v="54"/>
    <n v="56"/>
    <n v="9513.5135135135133"/>
    <n v="0.5"/>
    <n v="2.6"/>
    <n v="60"/>
    <n v="54"/>
    <n v="9859.45945945946"/>
    <n v="0.5"/>
    <n v="2.6"/>
    <n v="55"/>
    <n v="58"/>
    <n v="9772.9729729729734"/>
    <n v="0.5"/>
    <n v="2.5666666666666664"/>
    <n v="56.333333333333336"/>
    <n v="56"/>
    <n v="9715.3153153153162"/>
  </r>
  <r>
    <n v="1"/>
    <x v="2"/>
    <n v="45"/>
    <n v="2003"/>
    <x v="0"/>
    <s v="อ้อยตอ 2"/>
    <s v="อ้อยตอ"/>
    <n v="15.01"/>
    <d v="2562-01-06T00:00:00"/>
    <d v="2562-06-16T00:00:00"/>
    <n v="1.85"/>
    <n v="5.3666666666666663"/>
    <n v="0.7"/>
    <n v="2.6"/>
    <n v="60"/>
    <n v="59"/>
    <n v="10291.891891891892"/>
    <n v="0.5"/>
    <n v="2.6"/>
    <n v="55"/>
    <n v="57"/>
    <n v="9686.4864864864867"/>
    <n v="0.7"/>
    <n v="2.6"/>
    <n v="57"/>
    <n v="53"/>
    <n v="9513.5135135135133"/>
    <n v="0.6333333333333333"/>
    <n v="2.6"/>
    <n v="57.333333333333336"/>
    <n v="56.333333333333336"/>
    <n v="9830.6306306306305"/>
  </r>
  <r>
    <n v="1"/>
    <x v="2"/>
    <n v="46"/>
    <n v="2004"/>
    <x v="0"/>
    <s v="อ้อยตอ 2"/>
    <s v="อ้อยตอ"/>
    <n v="14.65"/>
    <d v="2562-01-06T00:00:00"/>
    <d v="2562-06-16T00:00:00"/>
    <n v="1.85"/>
    <n v="5.3666666666666663"/>
    <n v="0.5"/>
    <n v="2.4"/>
    <n v="59"/>
    <n v="59"/>
    <n v="10205.405405405405"/>
    <n v="0.5"/>
    <n v="2.6"/>
    <n v="57"/>
    <n v="60"/>
    <n v="10118.918918918918"/>
    <n v="0.7"/>
    <n v="2.6"/>
    <n v="60"/>
    <n v="62"/>
    <n v="10551.351351351352"/>
    <n v="0.56666666666666665"/>
    <n v="2.5333333333333332"/>
    <n v="58.666666666666664"/>
    <n v="60.333333333333336"/>
    <n v="10291.891891891892"/>
  </r>
  <r>
    <n v="1"/>
    <x v="2"/>
    <n v="47"/>
    <n v="2005"/>
    <x v="0"/>
    <s v="อ้อยตอ 1"/>
    <s v="อ้อยตอ"/>
    <n v="36.36"/>
    <d v="2562-01-04T00:00:00"/>
    <d v="2562-06-16T00:00:00"/>
    <n v="1.85"/>
    <n v="5.4333333333333336"/>
    <n v="1.4"/>
    <n v="2.8"/>
    <n v="78"/>
    <n v="81"/>
    <n v="13751.351351351352"/>
    <n v="1.4"/>
    <n v="2.8"/>
    <n v="83"/>
    <n v="85"/>
    <n v="14529.72972972973"/>
    <n v="1.2"/>
    <n v="2.8"/>
    <n v="80"/>
    <n v="81"/>
    <n v="13924.324324324325"/>
    <n v="1.3333333333333333"/>
    <n v="2.7999999999999994"/>
    <n v="80.333333333333329"/>
    <n v="82.333333333333329"/>
    <n v="14068.468468468469"/>
  </r>
  <r>
    <n v="1"/>
    <x v="2"/>
    <n v="48"/>
    <n v="2006"/>
    <x v="0"/>
    <s v="อ้อยตอ 2"/>
    <s v="อ้อยตอ"/>
    <n v="7.27"/>
    <d v="2562-01-03T00:00:00"/>
    <d v="2562-06-16T00:00:00"/>
    <n v="1.85"/>
    <n v="5.4666666666666668"/>
    <n v="1"/>
    <n v="2.5"/>
    <n v="79"/>
    <n v="80"/>
    <n v="13751.351351351352"/>
    <n v="1"/>
    <n v="2.6"/>
    <n v="80"/>
    <n v="75"/>
    <n v="13405.405405405405"/>
    <n v="1.2"/>
    <n v="2.6"/>
    <n v="75"/>
    <n v="73"/>
    <n v="12800"/>
    <n v="1.0666666666666667"/>
    <n v="2.5666666666666664"/>
    <n v="78"/>
    <n v="76"/>
    <n v="13318.91891891892"/>
  </r>
  <r>
    <n v="1"/>
    <x v="2"/>
    <n v="49"/>
    <n v="2008"/>
    <x v="0"/>
    <s v="อ้อยตอ 4"/>
    <s v="อ้อยตอ"/>
    <n v="18.079999999999998"/>
    <d v="2562-01-05T00:00:00"/>
    <d v="2562-06-16T00:00:00"/>
    <n v="1.85"/>
    <n v="5.4"/>
    <n v="0.8"/>
    <n v="2.8"/>
    <n v="80"/>
    <n v="80"/>
    <n v="13837.837837837838"/>
    <n v="1"/>
    <n v="2.6"/>
    <n v="73"/>
    <n v="68"/>
    <n v="12194.594594594595"/>
    <n v="0.8"/>
    <n v="2.6"/>
    <n v="65"/>
    <n v="59"/>
    <n v="10724.324324324325"/>
    <n v="0.8666666666666667"/>
    <n v="2.6666666666666665"/>
    <n v="72.666666666666671"/>
    <n v="69"/>
    <n v="12252.252252252254"/>
  </r>
  <r>
    <n v="1"/>
    <x v="2"/>
    <n v="50"/>
    <n v="2009"/>
    <x v="0"/>
    <s v="อ้อยตอ 3"/>
    <s v="อ้อยตอ"/>
    <n v="11.6"/>
    <d v="2562-01-06T00:00:00"/>
    <d v="2562-06-16T00:00:00"/>
    <n v="1.65"/>
    <n v="5.3666666666666663"/>
    <n v="0.8"/>
    <n v="2.4"/>
    <n v="65"/>
    <n v="67"/>
    <n v="12800"/>
    <n v="0.8"/>
    <n v="2.4"/>
    <n v="71"/>
    <n v="69"/>
    <n v="13575.757575757576"/>
    <n v="1.1000000000000001"/>
    <n v="2.4"/>
    <n v="64"/>
    <n v="69"/>
    <n v="12896.969696969696"/>
    <n v="0.9"/>
    <n v="2.4"/>
    <n v="66.666666666666671"/>
    <n v="68.333333333333329"/>
    <n v="13090.90909090909"/>
  </r>
  <r>
    <n v="1"/>
    <x v="2"/>
    <n v="51"/>
    <n v="2010"/>
    <x v="0"/>
    <s v="อ้อยตอ 3"/>
    <s v="อ้อยตอ"/>
    <n v="6.27"/>
    <d v="2562-01-07T00:00:00"/>
    <d v="2562-06-16T00:00:00"/>
    <n v="1.65"/>
    <n v="5.333333333333333"/>
    <n v="0.75"/>
    <n v="2.4"/>
    <n v="67"/>
    <n v="67"/>
    <n v="12993.939393939394"/>
    <n v="0.8"/>
    <n v="2.5"/>
    <n v="70"/>
    <n v="71"/>
    <n v="13672.727272727272"/>
    <n v="0.8"/>
    <n v="2.4"/>
    <n v="60"/>
    <n v="68"/>
    <n v="12412.121212121212"/>
    <n v="0.78333333333333333"/>
    <n v="2.4333333333333336"/>
    <n v="65.666666666666671"/>
    <n v="68.666666666666671"/>
    <n v="13026.262626262624"/>
  </r>
  <r>
    <n v="1"/>
    <x v="2"/>
    <n v="52"/>
    <n v="801301"/>
    <x v="0"/>
    <s v="อ้อยตอ 3"/>
    <s v="อ้อยตอ"/>
    <n v="10.57"/>
    <d v="2562-01-29T00:00:00"/>
    <d v="2562-06-16T00:00:00"/>
    <n v="1.65"/>
    <n v="4.5999999999999996"/>
    <n v="0.6"/>
    <n v="2.4"/>
    <n v="61"/>
    <n v="60"/>
    <n v="11733.333333333334"/>
    <n v="0.7"/>
    <n v="2.4"/>
    <n v="71"/>
    <n v="73"/>
    <n v="13963.636363636364"/>
    <n v="0.7"/>
    <n v="2.6"/>
    <n v="71"/>
    <n v="71"/>
    <n v="13769.69696969697"/>
    <n v="0.66666666666666663"/>
    <n v="2.4666666666666668"/>
    <n v="67.666666666666671"/>
    <n v="68"/>
    <n v="13155.555555555555"/>
  </r>
  <r>
    <n v="1"/>
    <x v="2"/>
    <n v="53"/>
    <n v="801302"/>
    <x v="0"/>
    <s v="อ้อยตอ 3"/>
    <s v="อ้อยตอ"/>
    <n v="22.19"/>
    <d v="2562-01-27T00:00:00"/>
    <d v="2562-06-16T00:00:00"/>
    <n v="1.65"/>
    <n v="4.666666666666667"/>
    <n v="0.8"/>
    <n v="2.8"/>
    <n v="61"/>
    <n v="61"/>
    <n v="11830.30303030303"/>
    <n v="0.8"/>
    <n v="2.8"/>
    <n v="65"/>
    <n v="67"/>
    <n v="12800"/>
    <n v="0.7"/>
    <n v="2.6"/>
    <n v="71"/>
    <n v="71"/>
    <n v="13769.69696969697"/>
    <n v="0.76666666666666661"/>
    <n v="2.7333333333333329"/>
    <n v="65.666666666666671"/>
    <n v="66.333333333333329"/>
    <n v="12800"/>
  </r>
  <r>
    <n v="1"/>
    <x v="2"/>
    <n v="55"/>
    <n v="8121013"/>
    <x v="0"/>
    <s v="อ้อยตอ 2"/>
    <s v="อ้อยตอ"/>
    <n v="41.84"/>
    <d v="2562-01-17T00:00:00"/>
    <d v="2562-06-16T00:00:00"/>
    <n v="1.85"/>
    <n v="5"/>
    <n v="0.8"/>
    <n v="2.8"/>
    <n v="71"/>
    <n v="70"/>
    <n v="12194.594594594595"/>
    <n v="1"/>
    <n v="3"/>
    <n v="61"/>
    <n v="69"/>
    <n v="11243.243243243243"/>
    <n v="0.8"/>
    <n v="2.8"/>
    <n v="71"/>
    <n v="73"/>
    <n v="12454.054054054053"/>
    <n v="0.8666666666666667"/>
    <n v="2.8666666666666667"/>
    <n v="67.666666666666671"/>
    <n v="70.666666666666671"/>
    <n v="11963.963963963964"/>
  </r>
  <r>
    <n v="1"/>
    <x v="2"/>
    <n v="56"/>
    <n v="8121015"/>
    <x v="0"/>
    <s v="อ้อยตอ 1"/>
    <s v="อ้อยตอ"/>
    <n v="28.46"/>
    <d v="2561-12-23T00:00:00"/>
    <d v="2562-06-16T00:00:00"/>
    <n v="1.85"/>
    <n v="5.833333333333333"/>
    <n v="1.2"/>
    <n v="3"/>
    <n v="78"/>
    <n v="83"/>
    <n v="13924.324324324325"/>
    <n v="1"/>
    <n v="2.8"/>
    <n v="79"/>
    <n v="79"/>
    <n v="13664.864864864865"/>
    <n v="1.1000000000000001"/>
    <n v="2.8"/>
    <n v="79"/>
    <n v="76"/>
    <n v="13405.405405405405"/>
    <n v="1.1000000000000001"/>
    <n v="2.8666666666666667"/>
    <n v="78.666666666666671"/>
    <n v="79.333333333333329"/>
    <n v="13664.864864864865"/>
  </r>
  <r>
    <n v="1"/>
    <x v="2"/>
    <n v="57"/>
    <n v="8121018"/>
    <x v="0"/>
    <s v="อ้อยตอ 1"/>
    <s v="อ้อยตอ"/>
    <n v="39.380000000000003"/>
    <d v="2561-12-22T00:00:00"/>
    <d v="2562-06-16T00:00:00"/>
    <n v="1.85"/>
    <n v="5.8666666666666663"/>
    <n v="0.9"/>
    <n v="2.5"/>
    <n v="69"/>
    <n v="71"/>
    <n v="12108.108108108108"/>
    <n v="0.9"/>
    <n v="2.5"/>
    <n v="64"/>
    <n v="67"/>
    <n v="11329.72972972973"/>
    <n v="0.8"/>
    <n v="2.5"/>
    <n v="71"/>
    <n v="65"/>
    <n v="11762.162162162162"/>
    <n v="0.8666666666666667"/>
    <n v="2.5"/>
    <n v="68"/>
    <n v="67.666666666666671"/>
    <n v="11733.333333333334"/>
  </r>
  <r>
    <n v="1"/>
    <x v="2"/>
    <n v="58"/>
    <n v="8121019"/>
    <x v="0"/>
    <s v="อ้อยตอ 1"/>
    <s v="อ้อยตอ"/>
    <n v="18.98"/>
    <d v="2561-12-21T00:00:00"/>
    <d v="2562-06-16T00:00:00"/>
    <n v="1.85"/>
    <n v="5.9"/>
    <n v="1"/>
    <n v="2.9"/>
    <n v="85"/>
    <n v="87"/>
    <n v="14875.675675675675"/>
    <n v="1.1000000000000001"/>
    <n v="3"/>
    <n v="78"/>
    <n v="77"/>
    <n v="13405.405405405405"/>
    <n v="1"/>
    <n v="2.9"/>
    <n v="83"/>
    <n v="85"/>
    <n v="14529.72972972973"/>
    <n v="1.0333333333333334"/>
    <n v="2.9333333333333336"/>
    <n v="82"/>
    <n v="83"/>
    <n v="14270.270270270272"/>
  </r>
  <r>
    <n v="1"/>
    <x v="2"/>
    <n v="59"/>
    <n v="8121020"/>
    <x v="0"/>
    <s v="อ้อยตอ 2"/>
    <s v="อ้อยตอ"/>
    <n v="14.04"/>
    <d v="2561-12-23T00:00:00"/>
    <d v="2562-06-16T00:00:00"/>
    <n v="1.85"/>
    <n v="5.833333333333333"/>
    <n v="0.8"/>
    <n v="2.9"/>
    <n v="80"/>
    <n v="74"/>
    <n v="13318.918918918918"/>
    <n v="1"/>
    <n v="2.9"/>
    <n v="75"/>
    <n v="81"/>
    <n v="13491.891891891892"/>
    <n v="0.9"/>
    <n v="2.8"/>
    <n v="75"/>
    <n v="75"/>
    <n v="12972.972972972973"/>
    <n v="0.9"/>
    <n v="2.8666666666666667"/>
    <n v="76.666666666666671"/>
    <n v="76.666666666666671"/>
    <n v="13261.261261261263"/>
  </r>
  <r>
    <n v="1"/>
    <x v="2"/>
    <n v="60"/>
    <n v="8121023"/>
    <x v="2"/>
    <s v="อ้อยตุลาคม"/>
    <s v="อ้อยปลายฝน"/>
    <n v="8.1300000000000008"/>
    <d v="2561-11-25T00:00:00"/>
    <d v="2562-06-16T00:00:00"/>
    <n v="1.85"/>
    <n v="6.7666666666666666"/>
    <n v="1"/>
    <n v="2.6"/>
    <n v="73"/>
    <n v="71"/>
    <n v="12454.054054054053"/>
    <n v="0.9"/>
    <n v="2.6"/>
    <n v="78"/>
    <n v="73"/>
    <n v="13059.45945945946"/>
    <n v="0.9"/>
    <n v="2.6"/>
    <n v="78"/>
    <n v="77"/>
    <n v="13405.405405405405"/>
    <n v="0.93333333333333324"/>
    <n v="2.6"/>
    <n v="76.333333333333329"/>
    <n v="73.666666666666671"/>
    <n v="12972.972972972973"/>
  </r>
  <r>
    <n v="1"/>
    <x v="2"/>
    <n v="61"/>
    <n v="8121024"/>
    <x v="2"/>
    <s v="อ้อยตุลาคม"/>
    <s v="อ้อยปลายฝน"/>
    <n v="18.93"/>
    <d v="2561-11-26T00:00:00"/>
    <d v="2562-06-16T00:00:00"/>
    <n v="1.85"/>
    <n v="6.7333333333333334"/>
    <n v="0.8"/>
    <n v="2.4"/>
    <n v="69"/>
    <n v="69"/>
    <n v="11935.135135135135"/>
    <n v="0.9"/>
    <n v="2.4"/>
    <n v="75"/>
    <n v="77"/>
    <n v="13145.945945945947"/>
    <n v="0.9"/>
    <n v="2.4"/>
    <n v="77"/>
    <n v="70"/>
    <n v="12713.513513513513"/>
    <n v="0.8666666666666667"/>
    <n v="2.4"/>
    <n v="73.666666666666671"/>
    <n v="72"/>
    <n v="12598.198198198197"/>
  </r>
  <r>
    <n v="1"/>
    <x v="2"/>
    <n v="62"/>
    <n v="8121025"/>
    <x v="0"/>
    <s v="อ้อยตอ 1"/>
    <s v="อ้อยตอ"/>
    <n v="32.24"/>
    <d v="2561-12-20T00:00:00"/>
    <d v="2562-06-16T00:00:00"/>
    <n v="1.85"/>
    <n v="5.9333333333333336"/>
    <n v="1"/>
    <n v="2.6"/>
    <n v="72"/>
    <n v="83"/>
    <n v="13405.405405405405"/>
    <n v="1.2"/>
    <n v="3"/>
    <n v="70"/>
    <n v="78"/>
    <n v="12800"/>
    <n v="1"/>
    <n v="2.6"/>
    <n v="68"/>
    <n v="80"/>
    <n v="12800"/>
    <n v="1.0666666666666667"/>
    <n v="2.7333333333333329"/>
    <n v="70"/>
    <n v="80.333333333333329"/>
    <n v="13001.801801801803"/>
  </r>
  <r>
    <n v="1"/>
    <x v="2"/>
    <n v="63"/>
    <n v="8121028"/>
    <x v="2"/>
    <s v="อ้อยตุลาคม"/>
    <s v="อ้อยปลายฝน"/>
    <n v="3.86"/>
    <d v="2561-11-27T00:00:00"/>
    <d v="2562-06-16T00:00:00"/>
    <n v="1.85"/>
    <n v="6.7"/>
    <n v="0.5"/>
    <n v="2.1"/>
    <n v="43"/>
    <n v="40"/>
    <n v="7178.3783783783783"/>
    <n v="0.5"/>
    <n v="2.2999999999999998"/>
    <n v="55"/>
    <n v="57"/>
    <n v="9686.4864864864867"/>
    <n v="0.5"/>
    <n v="2.2999999999999998"/>
    <n v="55"/>
    <n v="50"/>
    <n v="9081.0810810810817"/>
    <n v="0.5"/>
    <n v="2.2333333333333334"/>
    <n v="51"/>
    <n v="49"/>
    <n v="8648.6486486486483"/>
  </r>
  <r>
    <n v="1"/>
    <x v="2"/>
    <n v="64"/>
    <n v="8121029"/>
    <x v="2"/>
    <s v="อ้อยตุลาคม"/>
    <s v="อ้อยปลายฝน"/>
    <n v="3.9"/>
    <d v="2561-11-27T00:00:00"/>
    <d v="2562-06-16T00:00:00"/>
    <n v="1.85"/>
    <n v="6.7"/>
    <n v="1"/>
    <n v="2.8"/>
    <n v="60"/>
    <n v="54"/>
    <n v="9859.45945945946"/>
    <n v="0.9"/>
    <n v="2.8"/>
    <n v="55"/>
    <n v="50"/>
    <n v="9081.0810810810817"/>
    <n v="1"/>
    <n v="2.8"/>
    <n v="53"/>
    <n v="53"/>
    <n v="9167.5675675675684"/>
    <n v="0.96666666666666667"/>
    <n v="2.7999999999999994"/>
    <n v="56"/>
    <n v="52.333333333333336"/>
    <n v="9369.3693693693695"/>
  </r>
  <r>
    <n v="1"/>
    <x v="2"/>
    <n v="65"/>
    <n v="8121030"/>
    <x v="0"/>
    <s v="อ้อยตอ 3"/>
    <s v="อ้อยตอ"/>
    <n v="19.989999999999998"/>
    <d v="2562-01-23T00:00:00"/>
    <d v="2562-06-16T00:00:00"/>
    <n v="1.65"/>
    <n v="4.8"/>
    <n v="0.5"/>
    <n v="2.2000000000000002"/>
    <n v="53"/>
    <n v="50"/>
    <n v="9987.878787878788"/>
    <n v="0.5"/>
    <n v="2"/>
    <n v="56"/>
    <n v="51"/>
    <n v="10375.757575757576"/>
    <n v="0.5"/>
    <n v="2.2000000000000002"/>
    <n v="50"/>
    <n v="48"/>
    <n v="9503.0303030303039"/>
    <n v="0.5"/>
    <n v="2.1333333333333333"/>
    <n v="53"/>
    <n v="49.666666666666664"/>
    <n v="9955.5555555555566"/>
  </r>
  <r>
    <n v="1"/>
    <x v="2"/>
    <n v="66"/>
    <n v="8121031"/>
    <x v="0"/>
    <s v="อ้อยตอ 2"/>
    <s v="อ้อยตอ"/>
    <n v="10.61"/>
    <d v="2562-01-02T00:00:00"/>
    <d v="2562-06-16T00:00:00"/>
    <n v="1.85"/>
    <n v="5.5"/>
    <n v="0.6"/>
    <n v="2.5"/>
    <n v="60"/>
    <n v="60"/>
    <n v="10378.378378378378"/>
    <n v="0.6"/>
    <n v="2.6"/>
    <n v="67"/>
    <n v="64"/>
    <n v="11329.72972972973"/>
    <n v="0.6"/>
    <n v="2.5"/>
    <n v="70"/>
    <n v="61"/>
    <n v="11329.72972972973"/>
    <n v="0.6"/>
    <n v="2.5333333333333332"/>
    <n v="65.666666666666671"/>
    <n v="61.666666666666664"/>
    <n v="11012.612612612613"/>
  </r>
  <r>
    <n v="1"/>
    <x v="2"/>
    <n v="73"/>
    <n v="812542"/>
    <x v="0"/>
    <s v="อ้อยตอ 3"/>
    <s v="อ้อยตอ"/>
    <n v="12.9"/>
    <d v="2562-01-14T00:00:00"/>
    <d v="2562-06-16T00:00:00"/>
    <n v="1.85"/>
    <n v="5.0999999999999996"/>
    <n v="0.5"/>
    <n v="2.6"/>
    <n v="69"/>
    <n v="69"/>
    <n v="11935.135135135135"/>
    <n v="0.6"/>
    <n v="2.8"/>
    <n v="58"/>
    <n v="58"/>
    <n v="10032.432432432432"/>
    <n v="0.6"/>
    <n v="2.5"/>
    <n v="55"/>
    <n v="59"/>
    <n v="9859.45945945946"/>
    <n v="0.56666666666666676"/>
    <n v="2.6333333333333333"/>
    <n v="60.666666666666664"/>
    <n v="62"/>
    <n v="10609.009009009009"/>
  </r>
  <r>
    <n v="1"/>
    <x v="2"/>
    <n v="74"/>
    <n v="812543"/>
    <x v="0"/>
    <s v="อ้อยตอ 3"/>
    <s v="อ้อยตอ"/>
    <n v="14.96"/>
    <d v="2562-01-06T00:00:00"/>
    <d v="2562-06-16T00:00:00"/>
    <n v="1.85"/>
    <n v="5.3666666666666663"/>
    <n v="0.5"/>
    <n v="2.8"/>
    <n v="69"/>
    <n v="64"/>
    <n v="11502.702702702703"/>
    <n v="0.6"/>
    <n v="2.7"/>
    <n v="57"/>
    <n v="59"/>
    <n v="10032.432432432432"/>
    <n v="0.5"/>
    <n v="2.7"/>
    <n v="61"/>
    <n v="61"/>
    <n v="10551.351351351352"/>
    <n v="0.53333333333333333"/>
    <n v="2.7333333333333329"/>
    <n v="62.333333333333336"/>
    <n v="61.333333333333336"/>
    <n v="10695.495495495496"/>
  </r>
  <r>
    <n v="1"/>
    <x v="2"/>
    <n v="75"/>
    <n v="812544"/>
    <x v="1"/>
    <s v="อ้อยน้ำราด"/>
    <s v="อ้อยน้ำราด"/>
    <n v="20.010000000000002"/>
    <d v="2562-02-16T00:00:00"/>
    <d v="2562-06-16T00:00:00"/>
    <n v="1.85"/>
    <n v="4"/>
    <n v="0.6"/>
    <n v="2.2999999999999998"/>
    <n v="55"/>
    <n v="58"/>
    <n v="9772.9729729729734"/>
    <n v="0.6"/>
    <n v="2.4"/>
    <n v="61"/>
    <n v="57"/>
    <n v="10205.405405405405"/>
    <n v="0.5"/>
    <n v="2.2999999999999998"/>
    <n v="57"/>
    <n v="57"/>
    <n v="9859.45945945946"/>
    <n v="0.56666666666666665"/>
    <n v="2.333333333333333"/>
    <n v="57.666666666666664"/>
    <n v="57.333333333333336"/>
    <n v="9945.9459459459467"/>
  </r>
  <r>
    <n v="1"/>
    <x v="2"/>
    <n v="76"/>
    <n v="812545"/>
    <x v="1"/>
    <s v="อ้อยน้ำราด"/>
    <s v="อ้อยน้ำราด"/>
    <n v="15.72"/>
    <d v="2562-02-18T00:00:00"/>
    <d v="2562-06-16T00:00:00"/>
    <n v="1.85"/>
    <n v="3.9333333333333331"/>
    <n v="0.5"/>
    <n v="2.4"/>
    <n v="59"/>
    <n v="53"/>
    <n v="9686.4864864864867"/>
    <n v="0.6"/>
    <n v="2.4"/>
    <n v="61"/>
    <n v="58"/>
    <n v="10291.891891891892"/>
    <n v="0.6"/>
    <n v="2.2999999999999998"/>
    <n v="60"/>
    <n v="57"/>
    <n v="10118.918918918918"/>
    <n v="0.56666666666666676"/>
    <n v="2.3666666666666667"/>
    <n v="60"/>
    <n v="56"/>
    <n v="10032.432432432433"/>
  </r>
  <r>
    <n v="1"/>
    <x v="2"/>
    <n v="78"/>
    <n v="812548"/>
    <x v="1"/>
    <s v="อ้อยน้ำราด"/>
    <s v="อ้อยน้ำราด"/>
    <n v="28.3"/>
    <d v="2562-02-23T00:00:00"/>
    <d v="2562-06-16T00:00:00"/>
    <n v="1.85"/>
    <n v="3.7666666666666666"/>
    <n v="0.8"/>
    <n v="2.6"/>
    <n v="65"/>
    <n v="70"/>
    <n v="11675.675675675675"/>
    <n v="0.8"/>
    <n v="2.6"/>
    <n v="71"/>
    <n v="69"/>
    <n v="12108.108108108108"/>
    <n v="1"/>
    <n v="2.6"/>
    <n v="71"/>
    <n v="71"/>
    <n v="12281.081081081082"/>
    <n v="0.8666666666666667"/>
    <n v="2.6"/>
    <n v="69"/>
    <n v="70"/>
    <n v="12021.621621621622"/>
  </r>
  <r>
    <n v="1"/>
    <x v="2"/>
    <n v="79"/>
    <n v="812549"/>
    <x v="1"/>
    <s v="อ้อยน้ำราด"/>
    <s v="อ้อยน้ำราด"/>
    <n v="8.14"/>
    <d v="2562-02-28T00:00:00"/>
    <d v="2562-06-16T00:00:00"/>
    <n v="1.85"/>
    <n v="3.6"/>
    <n v="0.5"/>
    <n v="2.2999999999999998"/>
    <n v="63"/>
    <n v="68"/>
    <n v="11329.72972972973"/>
    <n v="0.5"/>
    <n v="2.2999999999999998"/>
    <n v="60"/>
    <n v="62"/>
    <n v="10551.351351351352"/>
    <n v="0.5"/>
    <n v="2.2999999999999998"/>
    <n v="63"/>
    <n v="62"/>
    <n v="10810.81081081081"/>
    <n v="0.5"/>
    <n v="2.2999999999999998"/>
    <n v="62"/>
    <n v="64"/>
    <n v="10897.297297297297"/>
  </r>
  <r>
    <n v="1"/>
    <x v="2"/>
    <n v="80"/>
    <n v="812550"/>
    <x v="2"/>
    <s v="อ้อยตุลาคม"/>
    <s v="อ้อยปลายฝน"/>
    <n v="15.42"/>
    <d v="2561-11-28T00:00:00"/>
    <d v="2562-06-16T00:00:00"/>
    <n v="1.85"/>
    <n v="6.666666666666667"/>
    <n v="1"/>
    <n v="3"/>
    <n v="64"/>
    <n v="68"/>
    <n v="11416.216216216217"/>
    <n v="0.8"/>
    <n v="2.4"/>
    <n v="59"/>
    <n v="63"/>
    <n v="10551.351351351352"/>
    <n v="0.7"/>
    <n v="2.4"/>
    <n v="63"/>
    <n v="63"/>
    <n v="10897.297297297297"/>
    <n v="0.83333333333333337"/>
    <n v="2.6"/>
    <n v="62"/>
    <n v="64.666666666666671"/>
    <n v="10954.954954954956"/>
  </r>
  <r>
    <n v="1"/>
    <x v="3"/>
    <n v="5"/>
    <n v="801307"/>
    <x v="0"/>
    <s v="อ้อยตอ 1"/>
    <s v="อ้อยตอ"/>
    <n v="19.940000000000001"/>
    <d v="2561-12-18T00:00:00"/>
    <d v="2562-06-16T00:00:00"/>
    <n v="1.85"/>
    <n v="6"/>
    <n v="0.68"/>
    <n v="2.7"/>
    <n v="21"/>
    <n v="23"/>
    <n v="3805.4054054054054"/>
    <n v="0.7"/>
    <n v="2.6"/>
    <n v="19"/>
    <n v="17"/>
    <n v="3113.5135135135133"/>
    <n v="0.65"/>
    <n v="2.6"/>
    <n v="22"/>
    <n v="23"/>
    <n v="3891.8918918918921"/>
    <n v="0.67666666666666664"/>
    <n v="2.6333333333333333"/>
    <n v="20.666666666666668"/>
    <n v="21"/>
    <n v="3603.6036036036035"/>
  </r>
  <r>
    <n v="1"/>
    <x v="3"/>
    <n v="6"/>
    <n v="801309"/>
    <x v="0"/>
    <s v="อ้อยตอ 1"/>
    <s v="อ้อยตอ"/>
    <n v="10.039999999999999"/>
    <d v="2561-12-18T00:00:00"/>
    <d v="2562-06-16T00:00:00"/>
    <n v="1.85"/>
    <n v="6"/>
    <n v="0.67"/>
    <n v="2.6"/>
    <n v="19"/>
    <n v="24"/>
    <n v="3718.9189189189187"/>
    <n v="0.68"/>
    <n v="2.5"/>
    <n v="21"/>
    <n v="20"/>
    <n v="3545.9459459459458"/>
    <n v="0.62"/>
    <n v="2.5"/>
    <n v="21"/>
    <n v="22"/>
    <n v="3718.9189189189187"/>
    <n v="0.65666666666666673"/>
    <n v="2.5333333333333332"/>
    <n v="20.333333333333332"/>
    <n v="22"/>
    <n v="3661.2612612612611"/>
  </r>
  <r>
    <n v="1"/>
    <x v="3"/>
    <n v="18"/>
    <n v="801325"/>
    <x v="0"/>
    <s v="อ้อยตอ 1"/>
    <s v="อ้อยตอ"/>
    <n v="30"/>
    <d v="2561-12-16T00:00:00"/>
    <d v="2562-06-16T00:00:00"/>
    <n v="1.85"/>
    <n v="6.0666666666666664"/>
    <n v="0.65"/>
    <n v="2.5"/>
    <n v="21"/>
    <n v="20"/>
    <n v="3545.9459459459458"/>
    <n v="0.67"/>
    <n v="2.7"/>
    <n v="20"/>
    <n v="20"/>
    <n v="3459.4594594594596"/>
    <n v="0.6"/>
    <n v="2.4"/>
    <n v="20"/>
    <n v="19"/>
    <n v="3372.9729729729729"/>
    <n v="0.64"/>
    <n v="2.5333333333333332"/>
    <n v="20.333333333333332"/>
    <n v="19.666666666666668"/>
    <n v="3459.4594594594596"/>
  </r>
  <r>
    <n v="1"/>
    <x v="3"/>
    <n v="20"/>
    <n v="801328"/>
    <x v="1"/>
    <s v="อ้อยน้ำราด"/>
    <s v="อ้อยน้ำราด"/>
    <n v="45.45"/>
    <d v="2562-02-09T00:00:00"/>
    <d v="2562-06-16T00:00:00"/>
    <n v="1.85"/>
    <n v="4.2333333333333334"/>
    <n v="0.45"/>
    <n v="2.5"/>
    <n v="20"/>
    <n v="19"/>
    <n v="3372.9729729729729"/>
    <n v="0.43"/>
    <n v="2.2000000000000002"/>
    <n v="19"/>
    <n v="18"/>
    <n v="3200"/>
    <n v="0.4"/>
    <n v="2.1"/>
    <n v="21"/>
    <n v="20"/>
    <n v="3545.9459459459458"/>
    <n v="0.42666666666666669"/>
    <n v="2.2666666666666671"/>
    <n v="20"/>
    <n v="19"/>
    <n v="3372.9729729729734"/>
  </r>
  <r>
    <n v="1"/>
    <x v="3"/>
    <n v="21"/>
    <n v="801330"/>
    <x v="2"/>
    <s v="อ้อยตุลาคม"/>
    <s v="อ้อยปลายฝน"/>
    <n v="17.66"/>
    <d v="2561-11-17T00:00:00"/>
    <d v="2562-06-16T00:00:00"/>
    <n v="1.85"/>
    <n v="7.0333333333333332"/>
    <n v="0.85"/>
    <n v="3"/>
    <n v="19"/>
    <n v="20"/>
    <n v="3372.9729729729729"/>
    <n v="0.7"/>
    <n v="2.9"/>
    <n v="21"/>
    <n v="19"/>
    <n v="3459.4594594594596"/>
    <n v="0.78"/>
    <n v="2.8"/>
    <n v="19"/>
    <n v="18"/>
    <n v="3200"/>
    <n v="0.77666666666666673"/>
    <n v="2.9"/>
    <n v="19.666666666666668"/>
    <n v="19"/>
    <n v="3344.1441441441443"/>
  </r>
  <r>
    <n v="1"/>
    <x v="3"/>
    <n v="24"/>
    <n v="801334"/>
    <x v="0"/>
    <s v="อ้อยตอ 3"/>
    <s v="อ้อยตอ"/>
    <n v="40.049999999999997"/>
    <d v="2562-02-11T00:00:00"/>
    <d v="2562-06-16T00:00:00"/>
    <n v="1.85"/>
    <n v="4.166666666666667"/>
    <n v="0.52"/>
    <n v="2.1"/>
    <n v="19"/>
    <n v="21"/>
    <n v="3459.4594594594596"/>
    <n v="0.5"/>
    <n v="2"/>
    <n v="18"/>
    <n v="23"/>
    <n v="3545.9459459459458"/>
    <n v="0.45"/>
    <n v="2.2999999999999998"/>
    <n v="20"/>
    <n v="19"/>
    <n v="3372.9729729729729"/>
    <n v="0.49"/>
    <n v="2.1333333333333333"/>
    <n v="19"/>
    <n v="21"/>
    <n v="3459.4594594594596"/>
  </r>
  <r>
    <n v="1"/>
    <x v="3"/>
    <n v="25"/>
    <n v="801336"/>
    <x v="2"/>
    <s v="อ้อยตุลาคม"/>
    <s v="อ้อยปลายฝน"/>
    <n v="9.43"/>
    <d v="2561-11-16T00:00:00"/>
    <d v="2562-06-16T00:00:00"/>
    <n v="1.85"/>
    <n v="7.0666666666666664"/>
    <n v="0.65"/>
    <n v="3"/>
    <n v="18"/>
    <n v="19"/>
    <n v="3200"/>
    <n v="0.8"/>
    <n v="3.1"/>
    <n v="21"/>
    <n v="20"/>
    <n v="3545.9459459459458"/>
    <n v="0.75"/>
    <n v="2.8"/>
    <n v="19"/>
    <n v="17"/>
    <n v="3113.5135135135133"/>
    <n v="0.73333333333333339"/>
    <n v="2.9666666666666663"/>
    <n v="19.333333333333332"/>
    <n v="18.666666666666668"/>
    <n v="3286.4864864864867"/>
  </r>
  <r>
    <n v="1"/>
    <x v="3"/>
    <n v="26"/>
    <n v="801337"/>
    <x v="1"/>
    <s v="อ้อยน้ำราด"/>
    <s v="อ้อยน้ำราด"/>
    <n v="136.69"/>
    <d v="2562-02-16T00:00:00"/>
    <d v="2562-06-16T00:00:00"/>
    <n v="1.85"/>
    <n v="4"/>
    <n v="0.4"/>
    <n v="2"/>
    <n v="19"/>
    <n v="17"/>
    <n v="3113.5135135135133"/>
    <n v="0.35"/>
    <n v="2.1"/>
    <n v="19"/>
    <n v="19"/>
    <n v="3286.4864864864867"/>
    <n v="0.3"/>
    <n v="1.8"/>
    <n v="15"/>
    <n v="19"/>
    <n v="2940.5405405405404"/>
    <n v="0.35000000000000003"/>
    <n v="1.9666666666666666"/>
    <n v="17.666666666666668"/>
    <n v="18.333333333333332"/>
    <n v="3113.5135135135133"/>
  </r>
  <r>
    <n v="1"/>
    <x v="3"/>
    <n v="28"/>
    <n v="801339"/>
    <x v="0"/>
    <s v="อ้อยตอ 2"/>
    <s v="อ้อยตอ"/>
    <n v="22.16"/>
    <d v="2562-02-18T00:00:00"/>
    <d v="2562-06-16T00:00:00"/>
    <n v="1.85"/>
    <n v="3.9333333333333331"/>
    <n v="0.4"/>
    <n v="2"/>
    <n v="17"/>
    <n v="19"/>
    <n v="3113.5135135135133"/>
    <n v="0.41"/>
    <n v="2"/>
    <n v="19"/>
    <n v="15"/>
    <n v="2940.5405405405404"/>
    <n v="0.35"/>
    <n v="2.1"/>
    <n v="15"/>
    <n v="17"/>
    <n v="2767.5675675675675"/>
    <n v="0.38666666666666671"/>
    <n v="2.0333333333333332"/>
    <n v="17"/>
    <n v="17"/>
    <n v="2940.54054054054"/>
  </r>
  <r>
    <n v="1"/>
    <x v="3"/>
    <n v="29"/>
    <n v="801340"/>
    <x v="0"/>
    <s v="อ้อยตอ 2"/>
    <s v="อ้อยตอ"/>
    <n v="19.29"/>
    <d v="2562-02-16T00:00:00"/>
    <d v="2562-06-16T00:00:00"/>
    <n v="1.85"/>
    <n v="4"/>
    <n v="0.35"/>
    <n v="2.1"/>
    <n v="18"/>
    <n v="17"/>
    <n v="3027.0270270270271"/>
    <n v="0.37"/>
    <n v="2.1"/>
    <n v="18"/>
    <n v="20"/>
    <n v="3286.4864864864867"/>
    <n v="0.36"/>
    <n v="2.2000000000000002"/>
    <n v="19"/>
    <n v="14"/>
    <n v="2854.0540540540542"/>
    <n v="0.36000000000000004"/>
    <n v="2.1333333333333333"/>
    <n v="18.333333333333332"/>
    <n v="17"/>
    <n v="3055.8558558558557"/>
  </r>
  <r>
    <n v="1"/>
    <x v="3"/>
    <n v="30"/>
    <n v="801341"/>
    <x v="0"/>
    <s v="อ้อยตอ 2"/>
    <s v="อ้อยตอ"/>
    <n v="15.71"/>
    <d v="2562-02-18T00:00:00"/>
    <d v="2562-06-16T00:00:00"/>
    <n v="1.85"/>
    <n v="3.9333333333333331"/>
    <n v="0.41"/>
    <n v="2"/>
    <n v="20"/>
    <n v="18"/>
    <n v="3286.4864864864867"/>
    <n v="0.35"/>
    <n v="2.2000000000000002"/>
    <n v="19"/>
    <n v="18"/>
    <n v="3200"/>
    <n v="0.4"/>
    <n v="2"/>
    <n v="20"/>
    <n v="17"/>
    <n v="3200"/>
    <n v="0.38666666666666671"/>
    <n v="2.0666666666666669"/>
    <n v="19.666666666666668"/>
    <n v="17.666666666666668"/>
    <n v="3228.828828828829"/>
  </r>
  <r>
    <n v="1"/>
    <x v="3"/>
    <n v="31"/>
    <n v="801342"/>
    <x v="0"/>
    <s v="อ้อยตอ 3"/>
    <s v="อ้อยตอ"/>
    <n v="11.72"/>
    <d v="2562-01-18T00:00:00"/>
    <d v="2562-06-16T00:00:00"/>
    <n v="1.85"/>
    <n v="4.9666666666666668"/>
    <n v="0.42"/>
    <n v="2"/>
    <n v="21"/>
    <n v="19"/>
    <n v="3459.4594594594596"/>
    <n v="0.42"/>
    <n v="2.1"/>
    <n v="21"/>
    <n v="20"/>
    <n v="3545.9459459459458"/>
    <n v="0.42"/>
    <n v="2.2000000000000002"/>
    <n v="19"/>
    <n v="21"/>
    <n v="3459.4594594594596"/>
    <n v="0.42"/>
    <n v="2.1"/>
    <n v="20.333333333333332"/>
    <n v="20"/>
    <n v="3488.2882882882882"/>
  </r>
  <r>
    <n v="1"/>
    <x v="3"/>
    <n v="34"/>
    <n v="801351"/>
    <x v="1"/>
    <s v="อ้อยน้ำราด"/>
    <s v="อ้อยน้ำราด"/>
    <n v="39.409999999999997"/>
    <d v="2562-02-18T00:00:00"/>
    <d v="2562-06-16T00:00:00"/>
    <n v="1.85"/>
    <n v="3.9333333333333331"/>
    <n v="0.43"/>
    <n v="2"/>
    <n v="18"/>
    <n v="19"/>
    <n v="3200"/>
    <n v="0.38"/>
    <n v="2"/>
    <n v="20"/>
    <n v="19"/>
    <n v="3372.9729729729729"/>
    <n v="0.4"/>
    <n v="2.1"/>
    <n v="22"/>
    <n v="18"/>
    <n v="3459.4594594594596"/>
    <n v="0.40333333333333332"/>
    <n v="2.0333333333333332"/>
    <n v="20"/>
    <n v="18.666666666666668"/>
    <n v="3344.1441441441443"/>
  </r>
  <r>
    <n v="1"/>
    <x v="3"/>
    <n v="35"/>
    <n v="801353"/>
    <x v="2"/>
    <s v="อ้อยตุลาคม"/>
    <s v="อ้อยปลายฝน"/>
    <n v="24.82"/>
    <d v="2561-11-15T00:00:00"/>
    <d v="2562-06-16T00:00:00"/>
    <n v="1.85"/>
    <n v="7.1"/>
    <n v="0.85"/>
    <n v="3.2"/>
    <n v="18"/>
    <n v="19"/>
    <n v="3200"/>
    <n v="0.75"/>
    <n v="3"/>
    <n v="18"/>
    <n v="17"/>
    <n v="3027.0270270270271"/>
    <n v="0.71"/>
    <n v="2.9"/>
    <n v="20"/>
    <n v="18"/>
    <n v="3286.4864864864867"/>
    <n v="0.77"/>
    <n v="3.0333333333333332"/>
    <n v="18.666666666666668"/>
    <n v="18"/>
    <n v="3171.171171171171"/>
  </r>
  <r>
    <n v="1"/>
    <x v="3"/>
    <n v="36"/>
    <n v="801354"/>
    <x v="0"/>
    <s v="อ้อยตอ 2"/>
    <s v="อ้อยตอ"/>
    <n v="16.170000000000002"/>
    <d v="2562-02-11T00:00:00"/>
    <d v="2562-06-16T00:00:00"/>
    <n v="1.85"/>
    <n v="4.166666666666667"/>
    <n v="0.51"/>
    <n v="2.2000000000000002"/>
    <n v="20"/>
    <n v="18"/>
    <n v="3286.4864864864867"/>
    <n v="0.46"/>
    <n v="2"/>
    <n v="19"/>
    <n v="19"/>
    <n v="3286.4864864864867"/>
    <n v="0.35"/>
    <n v="2.1"/>
    <n v="20"/>
    <n v="22"/>
    <n v="3632.4324324324325"/>
    <n v="0.43999999999999995"/>
    <n v="2.1"/>
    <n v="19.666666666666668"/>
    <n v="19.666666666666668"/>
    <n v="3401.8018018018024"/>
  </r>
  <r>
    <n v="1"/>
    <x v="3"/>
    <n v="37"/>
    <n v="802419"/>
    <x v="0"/>
    <s v="อ้อยตอ 3"/>
    <s v="อ้อยตอ"/>
    <n v="15.91"/>
    <d v="2561-12-26T00:00:00"/>
    <d v="2562-06-16T00:00:00"/>
    <n v="1.85"/>
    <n v="5.7333333333333334"/>
    <n v="0.6"/>
    <n v="2"/>
    <n v="21"/>
    <n v="22"/>
    <n v="3718.9189189189187"/>
    <n v="0.62"/>
    <n v="2"/>
    <n v="23"/>
    <n v="20"/>
    <n v="3718.9189189189187"/>
    <n v="0.6"/>
    <n v="2.2000000000000002"/>
    <n v="20"/>
    <n v="19"/>
    <n v="3372.9729729729729"/>
    <n v="0.60666666666666658"/>
    <n v="2.0666666666666669"/>
    <n v="21.333333333333332"/>
    <n v="20.333333333333332"/>
    <n v="3603.6036036036035"/>
  </r>
  <r>
    <n v="1"/>
    <x v="3"/>
    <n v="38"/>
    <n v="802420"/>
    <x v="0"/>
    <s v="อ้อยตอ 2"/>
    <s v="อ้อยตอ"/>
    <n v="3.31"/>
    <d v="2562-01-19T00:00:00"/>
    <d v="2562-06-16T00:00:00"/>
    <n v="1.85"/>
    <n v="4.9333333333333336"/>
    <n v="0.57999999999999996"/>
    <n v="2"/>
    <n v="20"/>
    <n v="17"/>
    <n v="3200"/>
    <n v="0.61"/>
    <n v="2.1"/>
    <n v="20"/>
    <n v="21"/>
    <n v="3545.9459459459458"/>
    <n v="0.59"/>
    <n v="2.1"/>
    <n v="22"/>
    <n v="23"/>
    <n v="3891.8918918918921"/>
    <n v="0.59333333333333327"/>
    <n v="2.0666666666666664"/>
    <n v="20.666666666666668"/>
    <n v="20.333333333333332"/>
    <n v="3545.9459459459463"/>
  </r>
  <r>
    <n v="1"/>
    <x v="3"/>
    <n v="39"/>
    <n v="802421"/>
    <x v="2"/>
    <s v="อ้อยตุลาคม"/>
    <s v="อ้อยปลายฝน"/>
    <n v="29.09"/>
    <d v="2561-11-18T00:00:00"/>
    <d v="2562-06-16T00:00:00"/>
    <n v="1.85"/>
    <n v="7"/>
    <n v="0.85"/>
    <n v="3"/>
    <n v="19"/>
    <n v="17"/>
    <n v="3113.5135135135133"/>
    <n v="0.75"/>
    <n v="2.9"/>
    <n v="19"/>
    <n v="21"/>
    <n v="3459.4594594594596"/>
    <n v="0.83"/>
    <n v="2.9"/>
    <n v="18"/>
    <n v="21"/>
    <n v="3372.9729729729729"/>
    <n v="0.81"/>
    <n v="2.9333333333333336"/>
    <n v="18.666666666666668"/>
    <n v="19.666666666666668"/>
    <n v="3315.3153153153157"/>
  </r>
  <r>
    <n v="1"/>
    <x v="3"/>
    <n v="40"/>
    <n v="802422"/>
    <x v="2"/>
    <s v="อ้อยตุลาคม"/>
    <s v="อ้อยปลายฝน"/>
    <n v="17.489999999999998"/>
    <d v="2561-11-19T00:00:00"/>
    <d v="2562-06-16T00:00:00"/>
    <n v="1.85"/>
    <n v="6.9666666666666668"/>
    <n v="0.9"/>
    <n v="3.1"/>
    <n v="21"/>
    <n v="20"/>
    <n v="3545.9459459459458"/>
    <n v="0.7"/>
    <n v="3.2"/>
    <n v="22"/>
    <n v="18"/>
    <n v="3459.4594594594596"/>
    <n v="0.8"/>
    <n v="3"/>
    <n v="19"/>
    <n v="18"/>
    <n v="3200"/>
    <n v="0.80000000000000016"/>
    <n v="3.1"/>
    <n v="20.666666666666668"/>
    <n v="18.666666666666668"/>
    <n v="3401.8018018018015"/>
  </r>
  <r>
    <n v="1"/>
    <x v="3"/>
    <n v="41"/>
    <n v="802425"/>
    <x v="2"/>
    <s v="อ้อยตุลาคม"/>
    <s v="อ้อยปลายฝน"/>
    <n v="29.32"/>
    <d v="2561-11-21T00:00:00"/>
    <d v="2562-06-16T00:00:00"/>
    <n v="1.85"/>
    <n v="6.9"/>
    <n v="0.77"/>
    <n v="3.2"/>
    <n v="22"/>
    <n v="19"/>
    <n v="3545.9459459459458"/>
    <n v="0.79"/>
    <n v="3"/>
    <n v="19"/>
    <n v="19"/>
    <n v="3286.4864864864867"/>
    <n v="0.82"/>
    <n v="3"/>
    <n v="21"/>
    <n v="20"/>
    <n v="3545.9459459459458"/>
    <n v="0.79333333333333333"/>
    <n v="3.0666666666666664"/>
    <n v="20.666666666666668"/>
    <n v="19.333333333333332"/>
    <n v="3459.4594594594596"/>
  </r>
  <r>
    <n v="1"/>
    <x v="3"/>
    <n v="42"/>
    <n v="802426"/>
    <x v="0"/>
    <s v="อ้อยตอ 1"/>
    <s v="อ้อยตอ"/>
    <n v="4.45"/>
    <d v="2561-11-23T00:00:00"/>
    <d v="2562-06-16T00:00:00"/>
    <n v="1.85"/>
    <n v="6.833333333333333"/>
    <n v="0.62"/>
    <n v="1.9"/>
    <n v="19"/>
    <n v="19"/>
    <n v="3286.4864864864867"/>
    <n v="0.57999999999999996"/>
    <n v="2"/>
    <n v="21"/>
    <n v="21"/>
    <n v="3632.4324324324325"/>
    <n v="0.54"/>
    <n v="2.2999999999999998"/>
    <n v="21"/>
    <n v="20"/>
    <n v="3545.9459459459458"/>
    <n v="0.57999999999999996"/>
    <n v="2.0666666666666664"/>
    <n v="20.333333333333332"/>
    <n v="20"/>
    <n v="3488.2882882882882"/>
  </r>
  <r>
    <n v="1"/>
    <x v="3"/>
    <n v="43"/>
    <n v="802428"/>
    <x v="0"/>
    <s v="อ้อยตอ 2"/>
    <s v="อ้อยตอ"/>
    <n v="30.31"/>
    <d v="2562-01-14T00:00:00"/>
    <d v="2562-06-16T00:00:00"/>
    <n v="1.85"/>
    <n v="5.0999999999999996"/>
    <n v="0.52"/>
    <n v="2.2000000000000002"/>
    <n v="21"/>
    <n v="21"/>
    <n v="3632.4324324324325"/>
    <n v="0.55000000000000004"/>
    <n v="1.8"/>
    <n v="20"/>
    <n v="23"/>
    <n v="3718.9189189189187"/>
    <n v="0.53"/>
    <n v="2.4"/>
    <n v="19"/>
    <n v="19"/>
    <n v="3286.4864864864867"/>
    <n v="0.53333333333333333"/>
    <n v="2.1333333333333333"/>
    <n v="20"/>
    <n v="21"/>
    <n v="3545.9459459459463"/>
  </r>
  <r>
    <n v="1"/>
    <x v="3"/>
    <n v="44"/>
    <s v="802429/1"/>
    <x v="0"/>
    <s v="อ้อยตอ 2"/>
    <s v="อ้อยตอ"/>
    <n v="22.11"/>
    <d v="2561-12-23T00:00:00"/>
    <d v="2562-06-16T00:00:00"/>
    <n v="1.85"/>
    <n v="5.833333333333333"/>
    <n v="0.62"/>
    <n v="2.2999999999999998"/>
    <n v="19"/>
    <n v="21"/>
    <n v="3459.4594594594596"/>
    <n v="0.53"/>
    <n v="1.9"/>
    <n v="22"/>
    <n v="21"/>
    <n v="3718.9189189189187"/>
    <n v="0.48"/>
    <n v="2.2999999999999998"/>
    <n v="22"/>
    <n v="21"/>
    <n v="3718.9189189189187"/>
    <n v="0.54333333333333333"/>
    <n v="2.1666666666666665"/>
    <n v="21"/>
    <n v="21"/>
    <n v="3632.4324324324321"/>
  </r>
  <r>
    <n v="1"/>
    <x v="3"/>
    <n v="47"/>
    <n v="802435"/>
    <x v="1"/>
    <s v="อ้อยน้ำราด"/>
    <s v="อ้อยน้ำราด"/>
    <n v="25.43"/>
    <d v="2562-02-28T00:00:00"/>
    <d v="2562-06-16T00:00:00"/>
    <n v="1.85"/>
    <n v="3.6"/>
    <n v="0.41"/>
    <n v="1.8"/>
    <n v="18"/>
    <n v="20"/>
    <n v="3286.4864864864867"/>
    <n v="0.44"/>
    <n v="1.9"/>
    <n v="18"/>
    <n v="21"/>
    <n v="3372.9729729729729"/>
    <n v="0.38"/>
    <n v="2"/>
    <n v="20"/>
    <n v="21"/>
    <n v="3545.9459459459458"/>
    <n v="0.41"/>
    <n v="1.9000000000000001"/>
    <n v="18.666666666666668"/>
    <n v="20.666666666666668"/>
    <n v="3401.8018018018024"/>
  </r>
  <r>
    <n v="1"/>
    <x v="3"/>
    <n v="50"/>
    <n v="802441"/>
    <x v="1"/>
    <s v="อ้อยน้ำราด"/>
    <s v="อ้อยน้ำราด"/>
    <n v="10.86"/>
    <d v="2562-03-01T00:00:00"/>
    <d v="2562-06-16T00:00:00"/>
    <n v="1.85"/>
    <n v="3.5666666666666669"/>
    <n v="0.37"/>
    <n v="1.9"/>
    <n v="19"/>
    <n v="18"/>
    <n v="3200"/>
    <n v="0.39"/>
    <n v="1.8"/>
    <n v="21"/>
    <n v="20"/>
    <n v="3545.9459459459458"/>
    <n v="0.41"/>
    <n v="2"/>
    <n v="19"/>
    <n v="19"/>
    <n v="3286.4864864864867"/>
    <n v="0.38999999999999996"/>
    <n v="1.9000000000000001"/>
    <n v="19.666666666666668"/>
    <n v="19"/>
    <n v="3344.1441441441443"/>
  </r>
  <r>
    <n v="1"/>
    <x v="3"/>
    <n v="51"/>
    <n v="802444"/>
    <x v="1"/>
    <s v="อ้อยน้ำราด"/>
    <s v="อ้อยน้ำราด"/>
    <n v="24.31"/>
    <d v="2562-03-01T00:00:00"/>
    <d v="2562-06-16T00:00:00"/>
    <n v="1.85"/>
    <n v="3.5666666666666669"/>
    <n v="0.52"/>
    <n v="2.2000000000000002"/>
    <n v="21"/>
    <n v="21"/>
    <n v="3632.4324324324325"/>
    <n v="0.54"/>
    <n v="2.1"/>
    <n v="19"/>
    <n v="20"/>
    <n v="3372.9729729729729"/>
    <n v="0.5"/>
    <n v="2.2999999999999998"/>
    <n v="22"/>
    <n v="20"/>
    <n v="3632.4324324324325"/>
    <n v="0.52"/>
    <n v="2.2000000000000002"/>
    <n v="20.666666666666668"/>
    <n v="20.333333333333332"/>
    <n v="3545.9459459459454"/>
  </r>
  <r>
    <n v="1"/>
    <x v="3"/>
    <n v="53"/>
    <n v="802447"/>
    <x v="0"/>
    <s v="อ้อยตอ 1"/>
    <s v="อ้อยตอ"/>
    <n v="8.9700000000000006"/>
    <d v="2562-01-12T00:00:00"/>
    <d v="2562-06-16T00:00:00"/>
    <n v="1.85"/>
    <n v="5.166666666666667"/>
    <n v="0.57999999999999996"/>
    <n v="2"/>
    <n v="19"/>
    <n v="17"/>
    <n v="3113.5135135135133"/>
    <n v="0.55000000000000004"/>
    <n v="2.1"/>
    <n v="24"/>
    <n v="19"/>
    <n v="3718.9189189189187"/>
    <n v="0.52"/>
    <n v="2.5"/>
    <n v="20"/>
    <n v="23"/>
    <n v="3718.9189189189187"/>
    <n v="0.54999999999999993"/>
    <n v="2.1999999999999997"/>
    <n v="21"/>
    <n v="19.666666666666668"/>
    <n v="3517.1171171171168"/>
  </r>
  <r>
    <n v="1"/>
    <x v="3"/>
    <n v="56"/>
    <n v="802467"/>
    <x v="2"/>
    <s v="อ้อยตุลาคม"/>
    <s v="อ้อยปลายฝน"/>
    <n v="13.8"/>
    <d v="2561-11-22T00:00:00"/>
    <d v="2562-06-16T00:00:00"/>
    <n v="1.85"/>
    <n v="6.8666666666666663"/>
    <n v="0.75"/>
    <n v="2.9"/>
    <n v="20"/>
    <n v="18"/>
    <n v="3286.4864864864867"/>
    <n v="0.8"/>
    <n v="2.8"/>
    <n v="21"/>
    <n v="20"/>
    <n v="3545.9459459459458"/>
    <n v="0.92"/>
    <n v="3.1"/>
    <n v="21"/>
    <n v="19"/>
    <n v="3459.4594594594596"/>
    <n v="0.82333333333333336"/>
    <n v="2.9333333333333331"/>
    <n v="20.666666666666668"/>
    <n v="19"/>
    <n v="3430.6306306306305"/>
  </r>
  <r>
    <n v="1"/>
    <x v="3"/>
    <n v="58"/>
    <n v="802478"/>
    <x v="0"/>
    <s v="อ้อยตอ 2"/>
    <s v="อ้อยตอ"/>
    <n v="16.36"/>
    <d v="2561-12-25T00:00:00"/>
    <d v="2562-06-16T00:00:00"/>
    <n v="1.85"/>
    <n v="5.7666666666666666"/>
    <n v="0.61"/>
    <n v="2"/>
    <n v="21"/>
    <n v="20"/>
    <n v="3545.9459459459458"/>
    <n v="0.6"/>
    <n v="2"/>
    <n v="19"/>
    <n v="22"/>
    <n v="3545.9459459459458"/>
    <n v="0.49"/>
    <n v="2.1"/>
    <n v="20"/>
    <n v="19"/>
    <n v="3372.9729729729729"/>
    <n v="0.56666666666666665"/>
    <n v="2.0333333333333332"/>
    <n v="20"/>
    <n v="20.333333333333332"/>
    <n v="3488.2882882882882"/>
  </r>
  <r>
    <n v="1"/>
    <x v="3"/>
    <n v="59"/>
    <n v="802479"/>
    <x v="0"/>
    <s v="อ้อยตอ 3"/>
    <s v="อ้อยตอ"/>
    <n v="18.98"/>
    <d v="2561-12-25T00:00:00"/>
    <d v="2562-06-16T00:00:00"/>
    <n v="1.85"/>
    <n v="5.7666666666666666"/>
    <n v="0.68"/>
    <n v="2.1"/>
    <n v="22"/>
    <n v="19"/>
    <n v="3545.9459459459458"/>
    <n v="0.6"/>
    <n v="2.1"/>
    <n v="20"/>
    <n v="24"/>
    <n v="3805.4054054054054"/>
    <n v="0.52"/>
    <n v="2.8"/>
    <n v="17"/>
    <n v="21"/>
    <n v="3286.4864864864867"/>
    <n v="0.6"/>
    <n v="2.3333333333333335"/>
    <n v="19.666666666666668"/>
    <n v="21.333333333333332"/>
    <n v="3545.9459459459463"/>
  </r>
  <r>
    <n v="1"/>
    <x v="3"/>
    <n v="60"/>
    <n v="802480"/>
    <x v="2"/>
    <s v="อ้อยตุลาคม"/>
    <s v="อ้อยปลายฝน"/>
    <n v="30.51"/>
    <d v="2561-11-23T00:00:00"/>
    <d v="2562-06-16T00:00:00"/>
    <n v="1.85"/>
    <n v="6.833333333333333"/>
    <n v="0.77"/>
    <n v="2.8"/>
    <n v="19"/>
    <n v="19"/>
    <n v="3286.4864864864867"/>
    <n v="0.74"/>
    <n v="2.9"/>
    <n v="19"/>
    <n v="17"/>
    <n v="3113.5135135135133"/>
    <n v="0.81"/>
    <n v="2.9"/>
    <n v="19"/>
    <n v="18"/>
    <n v="3200"/>
    <n v="0.77333333333333343"/>
    <n v="2.8666666666666667"/>
    <n v="19"/>
    <n v="18"/>
    <n v="3200"/>
  </r>
  <r>
    <n v="1"/>
    <x v="3"/>
    <n v="61"/>
    <n v="802481"/>
    <x v="0"/>
    <s v="อ้อยตอ 1"/>
    <s v="อ้อยตอ"/>
    <n v="28.26"/>
    <d v="2561-11-30T00:00:00"/>
    <d v="2562-06-16T00:00:00"/>
    <n v="1.85"/>
    <n v="6.6"/>
    <n v="0.7"/>
    <n v="2.8"/>
    <n v="18"/>
    <n v="19"/>
    <n v="3200"/>
    <n v="0.78"/>
    <n v="2.7"/>
    <n v="23"/>
    <n v="21"/>
    <n v="3805.4054054054054"/>
    <n v="0.75"/>
    <n v="2.7"/>
    <n v="21"/>
    <n v="18"/>
    <n v="3372.9729729729729"/>
    <n v="0.74333333333333329"/>
    <n v="2.7333333333333329"/>
    <n v="20.666666666666668"/>
    <n v="19.333333333333332"/>
    <n v="3459.4594594594596"/>
  </r>
  <r>
    <n v="1"/>
    <x v="3"/>
    <n v="65"/>
    <n v="802527"/>
    <x v="0"/>
    <s v="อ้อยตอ 3"/>
    <s v="อ้อยตอ"/>
    <n v="10.37"/>
    <d v="2562-01-14T00:00:00"/>
    <d v="2562-06-16T00:00:00"/>
    <n v="1.85"/>
    <n v="5.0999999999999996"/>
    <n v="0.65"/>
    <n v="2.7"/>
    <n v="22"/>
    <n v="20"/>
    <n v="3632.4324324324325"/>
    <n v="0.6"/>
    <n v="2.8"/>
    <n v="20"/>
    <n v="19"/>
    <n v="3372.9729729729729"/>
    <n v="0.57999999999999996"/>
    <n v="2.6"/>
    <n v="20"/>
    <n v="19"/>
    <n v="3372.9729729729729"/>
    <n v="0.61"/>
    <n v="2.6999999999999997"/>
    <n v="20.666666666666668"/>
    <n v="19.333333333333332"/>
    <n v="3459.4594594594596"/>
  </r>
  <r>
    <n v="1"/>
    <x v="3"/>
    <n v="66"/>
    <n v="802528"/>
    <x v="0"/>
    <s v="อ้อยตอ 3"/>
    <s v="อ้อยตอ"/>
    <n v="12.77"/>
    <d v="2562-01-14T00:00:00"/>
    <d v="2562-06-16T00:00:00"/>
    <n v="1.85"/>
    <n v="5.0999999999999996"/>
    <n v="0.6"/>
    <n v="2"/>
    <n v="23"/>
    <n v="20"/>
    <n v="3718.9189189189187"/>
    <n v="0.56999999999999995"/>
    <n v="2.7"/>
    <n v="18"/>
    <n v="19"/>
    <n v="3200"/>
    <n v="0.61"/>
    <n v="2.4"/>
    <n v="21"/>
    <n v="21"/>
    <n v="3632.4324324324325"/>
    <n v="0.59333333333333327"/>
    <n v="2.3666666666666667"/>
    <n v="20.666666666666668"/>
    <n v="20"/>
    <n v="3517.1171171171168"/>
  </r>
  <r>
    <n v="1"/>
    <x v="3"/>
    <n v="73"/>
    <n v="802555"/>
    <x v="0"/>
    <s v="อ้อยตอ 1"/>
    <s v="อ้อยตอ"/>
    <n v="28.09"/>
    <d v="2562-01-26T00:00:00"/>
    <d v="2562-06-16T00:00:00"/>
    <n v="1.85"/>
    <n v="4.7"/>
    <n v="0.4"/>
    <n v="1.9"/>
    <n v="21"/>
    <n v="19"/>
    <n v="3459.4594594594596"/>
    <n v="0.35"/>
    <n v="2"/>
    <n v="19"/>
    <n v="14"/>
    <n v="2854.0540540540542"/>
    <n v="0.33"/>
    <n v="2.1"/>
    <n v="19"/>
    <n v="18"/>
    <n v="3200"/>
    <n v="0.36000000000000004"/>
    <n v="2"/>
    <n v="19.666666666666668"/>
    <n v="17"/>
    <n v="3171.171171171171"/>
  </r>
  <r>
    <n v="1"/>
    <x v="3"/>
    <n v="75"/>
    <n v="812551"/>
    <x v="0"/>
    <s v="อ้อยตอ 1"/>
    <s v="อ้อยตอ"/>
    <n v="15.78"/>
    <d v="2562-01-15T00:00:00"/>
    <d v="2562-06-16T00:00:00"/>
    <n v="1.85"/>
    <n v="5.0666666666666664"/>
    <n v="0.39"/>
    <n v="1"/>
    <n v="20"/>
    <n v="18"/>
    <n v="3286.4864864864867"/>
    <n v="0.42"/>
    <n v="2.6"/>
    <n v="15"/>
    <n v="21"/>
    <n v="3113.5135135135133"/>
    <n v="0.46"/>
    <n v="2.7"/>
    <n v="21"/>
    <n v="20"/>
    <n v="3545.9459459459458"/>
    <n v="0.42333333333333334"/>
    <n v="2.1"/>
    <n v="18.666666666666668"/>
    <n v="19.666666666666668"/>
    <n v="3315.3153153153157"/>
  </r>
  <r>
    <n v="1"/>
    <x v="3"/>
    <n v="76"/>
    <n v="812552"/>
    <x v="2"/>
    <s v="อ้อยตุลาคม"/>
    <s v="อ้อยปลายฝน"/>
    <n v="13.53"/>
    <d v="2561-11-17T00:00:00"/>
    <d v="2562-06-16T00:00:00"/>
    <n v="1.85"/>
    <n v="7.0333333333333332"/>
    <n v="0.85"/>
    <n v="2.9"/>
    <n v="20"/>
    <n v="19"/>
    <n v="3372.9729729729729"/>
    <n v="0.8"/>
    <n v="2.8"/>
    <n v="19"/>
    <n v="21"/>
    <n v="3459.4594594594596"/>
    <n v="0.84"/>
    <n v="2.9"/>
    <n v="19"/>
    <n v="20"/>
    <n v="3372.9729729729729"/>
    <n v="0.83"/>
    <n v="2.8666666666666667"/>
    <n v="19.333333333333332"/>
    <n v="20"/>
    <n v="3401.8018018018015"/>
  </r>
  <r>
    <n v="1"/>
    <x v="3"/>
    <n v="79"/>
    <n v="812554"/>
    <x v="0"/>
    <s v="อ้อยตอ 1"/>
    <s v="อ้อยตอ"/>
    <n v="18.14"/>
    <d v="2561-12-26T00:00:00"/>
    <d v="2562-06-16T00:00:00"/>
    <n v="1.85"/>
    <n v="5.7333333333333334"/>
    <n v="0.5"/>
    <n v="2"/>
    <n v="20"/>
    <n v="19"/>
    <n v="3372.9729729729729"/>
    <n v="0.45"/>
    <n v="2.5"/>
    <n v="21"/>
    <n v="18"/>
    <n v="3372.9729729729729"/>
    <n v="0.51"/>
    <n v="2.1"/>
    <n v="22"/>
    <n v="23"/>
    <n v="3891.8918918918921"/>
    <n v="0.48666666666666664"/>
    <n v="2.1999999999999997"/>
    <n v="21"/>
    <n v="20"/>
    <n v="3545.9459459459463"/>
  </r>
  <r>
    <n v="4"/>
    <x v="4"/>
    <n v="1"/>
    <n v="804601"/>
    <x v="1"/>
    <s v="อ้อยน้ำราด"/>
    <s v="อ้อยน้ำราด"/>
    <n v="18.02"/>
    <d v="2562-02-24T00:00:00"/>
    <d v="2562-06-16T00:00:00"/>
    <n v="1.85"/>
    <n v="3.7333333333333334"/>
    <n v="0.6"/>
    <n v="2.5"/>
    <n v="6"/>
    <n v="45"/>
    <n v="4410.8108108108108"/>
    <n v="0.5"/>
    <n v="2.2999999999999998"/>
    <n v="54"/>
    <n v="40"/>
    <n v="8129.72972972973"/>
    <n v="0.65"/>
    <n v="2.4"/>
    <n v="60"/>
    <n v="40"/>
    <n v="8648.6486486486483"/>
    <n v="0.58333333333333337"/>
    <n v="2.4"/>
    <n v="40"/>
    <n v="41.666666666666664"/>
    <n v="7063.0630630630621"/>
  </r>
  <r>
    <n v="4"/>
    <x v="4"/>
    <n v="2"/>
    <n v="804602"/>
    <x v="1"/>
    <s v="อ้อยน้ำราด"/>
    <s v="อ้อยน้ำราด"/>
    <n v="24.14"/>
    <d v="2562-02-23T00:00:00"/>
    <d v="2562-06-16T00:00:00"/>
    <n v="1.85"/>
    <n v="3.7666666666666666"/>
    <n v="0.8"/>
    <n v="2.5"/>
    <n v="56"/>
    <n v="72"/>
    <n v="11070.27027027027"/>
    <n v="0.6"/>
    <n v="2.7"/>
    <n v="44"/>
    <n v="35"/>
    <n v="6832.4324324324325"/>
    <n v="0.6"/>
    <n v="2.6"/>
    <n v="70"/>
    <n v="41"/>
    <n v="9600"/>
    <n v="0.66666666666666663"/>
    <n v="2.6"/>
    <n v="56.666666666666664"/>
    <n v="49.333333333333336"/>
    <n v="9167.5675675675684"/>
  </r>
  <r>
    <n v="4"/>
    <x v="4"/>
    <n v="3"/>
    <n v="804609"/>
    <x v="0"/>
    <s v="อ้อยตอ 1"/>
    <s v="อ้อยตอ"/>
    <n v="20.14"/>
    <d v="2562-01-09T00:00:00"/>
    <d v="2562-06-16T00:00:00"/>
    <n v="1.85"/>
    <n v="5.2666666666666666"/>
    <n v="0.7"/>
    <n v="2.2000000000000002"/>
    <n v="62"/>
    <n v="68"/>
    <n v="11243.243243243243"/>
    <n v="0.8"/>
    <n v="2.5"/>
    <n v="44"/>
    <n v="65"/>
    <n v="9427.0270270270266"/>
    <n v="0.6"/>
    <n v="2.6"/>
    <n v="55"/>
    <n v="50"/>
    <n v="9081.0810810810817"/>
    <n v="0.70000000000000007"/>
    <n v="2.4333333333333336"/>
    <n v="53.666666666666664"/>
    <n v="61"/>
    <n v="9917.1171171171172"/>
  </r>
  <r>
    <n v="4"/>
    <x v="4"/>
    <n v="4"/>
    <n v="804611"/>
    <x v="2"/>
    <s v="อ้อยตุลาคม"/>
    <s v="อ้อยปลายฝน"/>
    <n v="6.29"/>
    <d v="2561-11-14T00:00:00"/>
    <d v="2562-06-16T00:00:00"/>
    <n v="1.85"/>
    <n v="7.1333333333333337"/>
    <n v="1.7"/>
    <n v="2.5"/>
    <n v="94"/>
    <n v="72"/>
    <n v="14356.756756756757"/>
    <n v="1.8"/>
    <n v="2.5"/>
    <n v="70"/>
    <n v="105"/>
    <n v="15135.135135135135"/>
    <n v="1.6"/>
    <n v="2.5"/>
    <n v="95"/>
    <n v="100"/>
    <n v="16864.864864864863"/>
    <n v="1.7"/>
    <n v="2.5"/>
    <n v="86.333333333333329"/>
    <n v="92.333333333333329"/>
    <n v="15452.252252252254"/>
  </r>
  <r>
    <n v="4"/>
    <x v="4"/>
    <n v="5"/>
    <n v="804612"/>
    <x v="0"/>
    <s v="อ้อยตอ 1"/>
    <s v="อ้อยตอ"/>
    <n v="13.24"/>
    <d v="2561-12-06T00:00:00"/>
    <d v="2562-06-16T00:00:00"/>
    <n v="1.85"/>
    <n v="6.4"/>
    <n v="1.3"/>
    <n v="2.5"/>
    <n v="105"/>
    <n v="98"/>
    <n v="17556.756756756757"/>
    <n v="0.3"/>
    <n v="1.8"/>
    <n v="1"/>
    <n v="117"/>
    <n v="10205.405405405405"/>
    <n v="0.4"/>
    <n v="1.8"/>
    <n v="105"/>
    <n v="100"/>
    <n v="17729.72972972973"/>
    <n v="0.66666666666666663"/>
    <n v="2.0333333333333332"/>
    <n v="70.333333333333329"/>
    <n v="105"/>
    <n v="15163.963963963964"/>
  </r>
  <r>
    <n v="4"/>
    <x v="4"/>
    <n v="6"/>
    <n v="804613"/>
    <x v="0"/>
    <s v="อ้อยตอ 1"/>
    <s v="อ้อยตอ"/>
    <n v="6.26"/>
    <d v="2561-12-06T00:00:00"/>
    <d v="2562-06-16T00:00:00"/>
    <n v="1.85"/>
    <n v="6.4"/>
    <n v="1.1000000000000001"/>
    <n v="2.6"/>
    <n v="72"/>
    <n v="76"/>
    <n v="12800"/>
    <n v="1"/>
    <n v="2.7"/>
    <n v="94"/>
    <n v="82"/>
    <n v="15221.621621621622"/>
    <n v="1.1000000000000001"/>
    <n v="2.5"/>
    <n v="80"/>
    <n v="75"/>
    <n v="13405.405405405405"/>
    <n v="1.0666666666666667"/>
    <n v="2.6"/>
    <n v="82"/>
    <n v="77.666666666666671"/>
    <n v="13809.009009009009"/>
  </r>
  <r>
    <n v="4"/>
    <x v="4"/>
    <n v="7"/>
    <n v="804617"/>
    <x v="0"/>
    <s v="อ้อยตอ 1"/>
    <s v="อ้อยตอ"/>
    <n v="8.4"/>
    <d v="2561-12-06T00:00:00"/>
    <d v="2562-06-16T00:00:00"/>
    <n v="1.85"/>
    <n v="6.4"/>
    <n v="0.75"/>
    <n v="2.5"/>
    <n v="40"/>
    <n v="38"/>
    <n v="6745.9459459459458"/>
    <n v="0.6"/>
    <n v="2.4"/>
    <n v="48"/>
    <n v="45"/>
    <n v="8043.2432432432433"/>
    <n v="0.7"/>
    <n v="2.5"/>
    <n v="50"/>
    <n v="45"/>
    <n v="8216.2162162162167"/>
    <n v="0.68333333333333324"/>
    <n v="2.4666666666666668"/>
    <n v="46"/>
    <n v="42.666666666666664"/>
    <n v="7668.4684684684689"/>
  </r>
  <r>
    <n v="4"/>
    <x v="4"/>
    <n v="8"/>
    <n v="804618"/>
    <x v="0"/>
    <s v="อ้อยตอ 1"/>
    <s v="อ้อยตอ"/>
    <n v="36.020000000000003"/>
    <d v="2561-12-06T00:00:00"/>
    <d v="2562-06-16T00:00:00"/>
    <n v="1.85"/>
    <n v="6.4"/>
    <n v="0.9"/>
    <n v="2.7"/>
    <n v="57"/>
    <n v="104"/>
    <n v="13924.324324324325"/>
    <n v="0.4"/>
    <n v="2"/>
    <n v="78"/>
    <n v="63"/>
    <n v="12194.594594594595"/>
    <n v="0.6"/>
    <n v="2.5"/>
    <n v="96"/>
    <n v="77"/>
    <n v="14962.162162162162"/>
    <n v="0.6333333333333333"/>
    <n v="2.4"/>
    <n v="77"/>
    <n v="81.333333333333329"/>
    <n v="13693.693693693693"/>
  </r>
  <r>
    <n v="4"/>
    <x v="4"/>
    <n v="9"/>
    <n v="804621"/>
    <x v="0"/>
    <s v="อ้อยตอ 1"/>
    <s v="อ้อยตอ"/>
    <n v="5.12"/>
    <d v="2561-12-07T00:00:00"/>
    <d v="2562-06-16T00:00:00"/>
    <n v="1.85"/>
    <n v="6.3666666666666663"/>
    <n v="0.5"/>
    <n v="2.4"/>
    <n v="82"/>
    <n v="42"/>
    <n v="10724.324324324325"/>
    <n v="0.3"/>
    <n v="1.2"/>
    <n v="77"/>
    <n v="64"/>
    <n v="12194.594594594595"/>
    <n v="0.6"/>
    <n v="2.4"/>
    <n v="35"/>
    <n v="40"/>
    <n v="6486.4864864864867"/>
    <n v="0.46666666666666662"/>
    <n v="2"/>
    <n v="64.666666666666671"/>
    <n v="48.666666666666664"/>
    <n v="9801.8018018018029"/>
  </r>
  <r>
    <n v="4"/>
    <x v="4"/>
    <n v="10"/>
    <n v="804628"/>
    <x v="0"/>
    <s v="อ้อยตอ 1"/>
    <s v="อ้อยตอ"/>
    <n v="17.03"/>
    <d v="2562-02-08T00:00:00"/>
    <d v="2562-06-16T00:00:00"/>
    <n v="1.85"/>
    <n v="4.2666666666666666"/>
    <n v="0.5"/>
    <n v="2.2999999999999998"/>
    <n v="54"/>
    <n v="69"/>
    <n v="10637.837837837838"/>
    <n v="0.6"/>
    <n v="2.4"/>
    <n v="55"/>
    <n v="50"/>
    <n v="9081.0810810810817"/>
    <n v="0.6"/>
    <n v="2.4"/>
    <n v="55"/>
    <n v="50"/>
    <n v="9081.0810810810817"/>
    <n v="0.56666666666666676"/>
    <n v="2.3666666666666667"/>
    <n v="54.666666666666664"/>
    <n v="56.333333333333336"/>
    <n v="9600"/>
  </r>
  <r>
    <n v="4"/>
    <x v="4"/>
    <n v="11"/>
    <n v="804630"/>
    <x v="0"/>
    <s v="อ้อยตอ 3"/>
    <s v="อ้อยตอ"/>
    <n v="13.66"/>
    <d v="2562-01-18T00:00:00"/>
    <d v="2562-06-16T00:00:00"/>
    <n v="1.85"/>
    <n v="4.9666666666666668"/>
    <n v="0.3"/>
    <n v="2.2000000000000002"/>
    <n v="40"/>
    <n v="20"/>
    <n v="5189.1891891891892"/>
    <n v="1"/>
    <n v="2.4"/>
    <n v="53"/>
    <n v="74"/>
    <n v="10983.783783783783"/>
    <n v="0.4"/>
    <n v="2.2000000000000002"/>
    <n v="8"/>
    <n v="9"/>
    <n v="1470.2702702702702"/>
    <n v="0.56666666666666676"/>
    <n v="2.2666666666666666"/>
    <n v="33.666666666666664"/>
    <n v="34.333333333333336"/>
    <n v="5881.0810810810808"/>
  </r>
  <r>
    <n v="4"/>
    <x v="4"/>
    <n v="12"/>
    <n v="804631"/>
    <x v="0"/>
    <s v="อ้อยตอ 1"/>
    <s v="อ้อยตอ"/>
    <n v="13.84"/>
    <d v="2562-01-20T00:00:00"/>
    <d v="2562-06-16T00:00:00"/>
    <n v="1.85"/>
    <n v="4.9000000000000004"/>
    <n v="0.3"/>
    <n v="2.2000000000000002"/>
    <n v="72"/>
    <n v="50"/>
    <n v="10551.351351351352"/>
    <n v="0.8"/>
    <n v="2.5"/>
    <n v="40"/>
    <n v="38"/>
    <n v="6745.9459459459458"/>
    <n v="0.6"/>
    <n v="2.4"/>
    <n v="53"/>
    <n v="42"/>
    <n v="8216.2162162162167"/>
    <n v="0.56666666666666676"/>
    <n v="2.3666666666666667"/>
    <n v="55"/>
    <n v="43.333333333333336"/>
    <n v="8504.5045045045044"/>
  </r>
  <r>
    <n v="4"/>
    <x v="4"/>
    <n v="13"/>
    <n v="804632"/>
    <x v="0"/>
    <s v="อ้อยตอ 1"/>
    <s v="อ้อยตอ"/>
    <n v="7.96"/>
    <d v="2562-01-20T00:00:00"/>
    <d v="2562-06-16T00:00:00"/>
    <n v="1.85"/>
    <n v="4.9000000000000004"/>
    <n v="1"/>
    <n v="2.4"/>
    <n v="93"/>
    <n v="85"/>
    <n v="15394.594594594595"/>
    <n v="0.9"/>
    <n v="2.5"/>
    <n v="69"/>
    <n v="44"/>
    <n v="9772.9729729729734"/>
    <n v="0.65"/>
    <n v="2.5"/>
    <n v="37"/>
    <n v="38"/>
    <n v="6486.4864864864867"/>
    <n v="0.85"/>
    <n v="2.4666666666666668"/>
    <n v="66.333333333333329"/>
    <n v="55.666666666666664"/>
    <n v="10551.351351351352"/>
  </r>
  <r>
    <n v="4"/>
    <x v="4"/>
    <n v="14"/>
    <n v="804636"/>
    <x v="0"/>
    <s v="อ้อยตอ 1"/>
    <s v="อ้อยตอ"/>
    <n v="17.170000000000002"/>
    <d v="2561-12-16T00:00:00"/>
    <d v="2562-06-16T00:00:00"/>
    <n v="1.85"/>
    <n v="6.0666666666666664"/>
    <n v="0.6"/>
    <n v="2.5"/>
    <n v="46"/>
    <n v="47"/>
    <n v="8043.2432432432433"/>
    <n v="0.7"/>
    <n v="2.4"/>
    <n v="50"/>
    <n v="55"/>
    <n v="9081.0810810810817"/>
    <n v="0.6"/>
    <n v="2.5"/>
    <n v="65"/>
    <n v="60"/>
    <n v="10810.81081081081"/>
    <n v="0.6333333333333333"/>
    <n v="2.4666666666666668"/>
    <n v="53.666666666666664"/>
    <n v="54"/>
    <n v="9311.7117117117123"/>
  </r>
  <r>
    <n v="4"/>
    <x v="4"/>
    <n v="15"/>
    <n v="804637"/>
    <x v="0"/>
    <s v="อ้อยตอ 1"/>
    <s v="อ้อยตอ"/>
    <n v="12.92"/>
    <d v="2561-12-17T00:00:00"/>
    <d v="2562-06-16T00:00:00"/>
    <n v="1.85"/>
    <n v="6.0333333333333332"/>
    <n v="0.7"/>
    <n v="2.4"/>
    <n v="65"/>
    <n v="55"/>
    <n v="10378.378378378378"/>
    <n v="0.6"/>
    <n v="2.4"/>
    <n v="47"/>
    <n v="49"/>
    <n v="8302.7027027027034"/>
    <n v="0.5"/>
    <n v="2.4"/>
    <n v="45"/>
    <n v="46"/>
    <n v="7870.27027027027"/>
    <n v="0.6"/>
    <n v="2.4"/>
    <n v="52.333333333333336"/>
    <n v="50"/>
    <n v="8850.4504504504494"/>
  </r>
  <r>
    <n v="4"/>
    <x v="4"/>
    <n v="16"/>
    <n v="804638"/>
    <x v="0"/>
    <s v="อ้อยตอ 2"/>
    <s v="อ้อยตอ"/>
    <n v="17.649999999999999"/>
    <d v="2561-12-17T00:00:00"/>
    <d v="2562-06-16T00:00:00"/>
    <n v="1.85"/>
    <n v="6.0333333333333332"/>
    <n v="0.7"/>
    <n v="2.4"/>
    <n v="75"/>
    <n v="63"/>
    <n v="11935.135135135135"/>
    <n v="0.6"/>
    <n v="2.1"/>
    <n v="56"/>
    <n v="46"/>
    <n v="8821.6216216216217"/>
    <n v="0.6"/>
    <n v="2.4"/>
    <n v="45"/>
    <n v="40"/>
    <n v="7351.3513513513517"/>
    <n v="0.6333333333333333"/>
    <n v="2.3000000000000003"/>
    <n v="58.666666666666664"/>
    <n v="49.666666666666664"/>
    <n v="9369.3693693693695"/>
  </r>
  <r>
    <n v="4"/>
    <x v="4"/>
    <n v="17"/>
    <n v="804639"/>
    <x v="0"/>
    <s v="อ้อยตอ 2"/>
    <s v="อ้อยตอ"/>
    <n v="29.51"/>
    <d v="2562-01-16T00:00:00"/>
    <d v="2562-06-16T00:00:00"/>
    <n v="1.85"/>
    <n v="5.0333333333333332"/>
    <n v="0.65"/>
    <n v="2.2000000000000002"/>
    <n v="68"/>
    <n v="55"/>
    <n v="10637.837837837838"/>
    <n v="0.54"/>
    <n v="2.1"/>
    <n v="46"/>
    <n v="38"/>
    <n v="7264.864864864865"/>
    <n v="0.6"/>
    <n v="2.2999999999999998"/>
    <n v="40"/>
    <n v="50"/>
    <n v="7783.7837837837842"/>
    <n v="0.59666666666666668"/>
    <n v="2.2000000000000002"/>
    <n v="51.333333333333336"/>
    <n v="47.666666666666664"/>
    <n v="8562.1621621621616"/>
  </r>
  <r>
    <n v="4"/>
    <x v="4"/>
    <n v="18"/>
    <n v="804642"/>
    <x v="0"/>
    <s v="อ้อยตอ 3"/>
    <s v="อ้อยตอ"/>
    <n v="13.97"/>
    <d v="2562-01-10T00:00:00"/>
    <d v="2562-06-16T00:00:00"/>
    <n v="1.85"/>
    <n v="5.2333333333333334"/>
    <n v="0.6"/>
    <n v="2.4"/>
    <n v="33"/>
    <n v="27"/>
    <n v="5189.1891891891892"/>
    <n v="0.8"/>
    <n v="2.6"/>
    <n v="40"/>
    <n v="62"/>
    <n v="8821.6216216216217"/>
    <n v="0.7"/>
    <n v="2.4"/>
    <n v="47"/>
    <n v="65"/>
    <n v="9686.4864864864867"/>
    <n v="0.69999999999999984"/>
    <n v="2.4666666666666668"/>
    <n v="40"/>
    <n v="51.333333333333336"/>
    <n v="7899.0990990990986"/>
  </r>
  <r>
    <n v="4"/>
    <x v="4"/>
    <n v="19"/>
    <n v="804645"/>
    <x v="0"/>
    <s v="อ้อยตอ 1"/>
    <s v="อ้อยตอ"/>
    <n v="9.07"/>
    <d v="2562-01-28T00:00:00"/>
    <d v="2562-06-16T00:00:00"/>
    <n v="1.85"/>
    <n v="4.6333333333333337"/>
    <m/>
    <m/>
    <m/>
    <m/>
    <n v="0"/>
    <m/>
    <m/>
    <m/>
    <m/>
    <n v="0"/>
    <m/>
    <m/>
    <m/>
    <m/>
    <n v="0"/>
    <m/>
    <m/>
    <m/>
    <m/>
    <n v="0"/>
  </r>
  <r>
    <n v="4"/>
    <x v="4"/>
    <n v="20"/>
    <n v="804650"/>
    <x v="0"/>
    <s v="อ้อยตอ 1"/>
    <s v="อ้อยตอ"/>
    <n v="14"/>
    <d v="2561-12-18T00:00:00"/>
    <d v="2562-06-16T00:00:00"/>
    <n v="1.85"/>
    <n v="6"/>
    <n v="0.6"/>
    <n v="2.4"/>
    <n v="33"/>
    <n v="28"/>
    <n v="5275.6756756756758"/>
    <n v="0.6"/>
    <n v="2.5"/>
    <n v="35"/>
    <n v="40"/>
    <n v="6486.4864864864867"/>
    <n v="0.7"/>
    <n v="2.4"/>
    <n v="55"/>
    <n v="45"/>
    <n v="8648.6486486486483"/>
    <n v="0.6333333333333333"/>
    <n v="2.4333333333333336"/>
    <n v="41"/>
    <n v="37.666666666666664"/>
    <n v="6803.6036036036048"/>
  </r>
  <r>
    <n v="4"/>
    <x v="4"/>
    <n v="21"/>
    <n v="804662"/>
    <x v="1"/>
    <s v="อ้อยน้ำราด"/>
    <s v="อ้อยน้ำราด"/>
    <n v="38.89"/>
    <d v="2562-02-23T00:00:00"/>
    <d v="2562-06-16T00:00:00"/>
    <n v="1.85"/>
    <n v="3.7666666666666666"/>
    <n v="0.5"/>
    <n v="2.2999999999999998"/>
    <n v="58"/>
    <n v="79"/>
    <n v="11848.648648648648"/>
    <n v="0.5"/>
    <n v="2.4"/>
    <n v="37"/>
    <n v="43"/>
    <n v="6918.9189189189192"/>
    <n v="0.3"/>
    <n v="2.4"/>
    <n v="15"/>
    <n v="17"/>
    <n v="2767.5675675675675"/>
    <n v="0.43333333333333335"/>
    <n v="2.3666666666666667"/>
    <n v="36.666666666666664"/>
    <n v="46.333333333333336"/>
    <n v="7178.3783783783774"/>
  </r>
  <r>
    <n v="4"/>
    <x v="4"/>
    <n v="22"/>
    <n v="804663"/>
    <x v="0"/>
    <s v="อ้อยตอ 2"/>
    <s v="อ้อยตอ"/>
    <n v="21.65"/>
    <d v="2562-01-18T00:00:00"/>
    <d v="2562-06-16T00:00:00"/>
    <n v="1.85"/>
    <n v="4.9666666666666668"/>
    <n v="0.5"/>
    <n v="2.2000000000000002"/>
    <n v="40"/>
    <n v="42"/>
    <n v="7091.8918918918916"/>
    <n v="0.55000000000000004"/>
    <n v="2.2999999999999998"/>
    <n v="38"/>
    <n v="40"/>
    <n v="6745.9459459459458"/>
    <n v="0.45"/>
    <n v="2"/>
    <n v="35"/>
    <n v="30"/>
    <n v="5621.6216216216217"/>
    <n v="0.5"/>
    <n v="2.1666666666666665"/>
    <n v="37.666666666666664"/>
    <n v="37.333333333333336"/>
    <n v="6486.4864864864867"/>
  </r>
  <r>
    <n v="1"/>
    <x v="5"/>
    <n v="1"/>
    <n v="809001"/>
    <x v="2"/>
    <s v="อ้อยตุลาคม"/>
    <s v="อ้อยปลายฝน"/>
    <n v="42.25"/>
    <d v="2561-11-03T00:00:00"/>
    <d v="2562-06-16T00:00:00"/>
    <n v="1.85"/>
    <n v="7.5"/>
    <n v="1.1000000000000001"/>
    <n v="2.7"/>
    <n v="61"/>
    <n v="77"/>
    <n v="11935.135135135135"/>
    <n v="1.3"/>
    <n v="3"/>
    <n v="76"/>
    <n v="81"/>
    <n v="13578.378378378378"/>
    <n v="0.4"/>
    <n v="2"/>
    <n v="50"/>
    <n v="56"/>
    <n v="9167.5675675675684"/>
    <n v="0.93333333333333346"/>
    <n v="2.5666666666666669"/>
    <n v="62.333333333333336"/>
    <n v="71.333333333333329"/>
    <n v="11560.360360360361"/>
  </r>
  <r>
    <n v="1"/>
    <x v="5"/>
    <n v="2"/>
    <n v="809003"/>
    <x v="2"/>
    <s v="อ้อยตุลาคม"/>
    <s v="อ้อยปลายฝน"/>
    <n v="41.43"/>
    <d v="2561-10-30T00:00:00"/>
    <d v="2562-06-16T00:00:00"/>
    <n v="1.85"/>
    <n v="7.6333333333333337"/>
    <n v="1.5"/>
    <n v="3"/>
    <n v="62"/>
    <n v="72"/>
    <n v="11589.18918918919"/>
    <n v="1"/>
    <n v="2.7"/>
    <n v="70"/>
    <n v="70"/>
    <n v="12108.108108108108"/>
    <n v="0.6"/>
    <n v="2.5"/>
    <n v="56"/>
    <n v="64"/>
    <n v="10378.378378378378"/>
    <n v="1.0333333333333334"/>
    <n v="2.7333333333333329"/>
    <n v="62.666666666666664"/>
    <n v="68.666666666666671"/>
    <n v="11358.55855855856"/>
  </r>
  <r>
    <n v="1"/>
    <x v="5"/>
    <n v="3"/>
    <n v="809004"/>
    <x v="2"/>
    <s v="อ้อยตุลาคม"/>
    <s v="อ้อยปลายฝน"/>
    <n v="26.55"/>
    <d v="2561-10-25T00:00:00"/>
    <d v="2562-06-16T00:00:00"/>
    <n v="1.85"/>
    <n v="7.8"/>
    <n v="1.5"/>
    <n v="2.4"/>
    <n v="83"/>
    <n v="90"/>
    <n v="14962.162162162162"/>
    <n v="1.1000000000000001"/>
    <n v="2.2999999999999998"/>
    <n v="85"/>
    <n v="85"/>
    <n v="14702.702702702703"/>
    <n v="0.8"/>
    <n v="2.1"/>
    <n v="68"/>
    <n v="61"/>
    <n v="11156.756756756757"/>
    <n v="1.1333333333333335"/>
    <n v="2.2666666666666662"/>
    <n v="78.666666666666671"/>
    <n v="78.666666666666671"/>
    <n v="13607.20720720721"/>
  </r>
  <r>
    <n v="1"/>
    <x v="5"/>
    <n v="4"/>
    <n v="809005"/>
    <x v="2"/>
    <s v="อ้อยตุลาคม"/>
    <s v="อ้อยปลายฝน"/>
    <n v="36.270000000000003"/>
    <d v="2561-10-25T00:00:00"/>
    <d v="2562-06-16T00:00:00"/>
    <n v="1.85"/>
    <n v="7.8"/>
    <n v="1.3"/>
    <n v="2.5"/>
    <n v="73"/>
    <n v="70"/>
    <n v="12367.567567567568"/>
    <n v="1.4"/>
    <n v="2.5"/>
    <n v="63"/>
    <n v="58"/>
    <n v="10464.864864864865"/>
    <n v="0.6"/>
    <n v="2.5"/>
    <n v="56"/>
    <n v="64"/>
    <n v="10378.378378378378"/>
    <n v="1.1000000000000001"/>
    <n v="2.5"/>
    <n v="64"/>
    <n v="64"/>
    <n v="11070.270270270272"/>
  </r>
  <r>
    <n v="1"/>
    <x v="5"/>
    <n v="5"/>
    <n v="809006"/>
    <x v="2"/>
    <s v="อ้อยตุลาคม"/>
    <s v="อ้อยปลายฝน"/>
    <n v="29.98"/>
    <d v="2561-10-27T00:00:00"/>
    <d v="2562-06-16T00:00:00"/>
    <n v="1.85"/>
    <n v="7.7333333333333334"/>
    <n v="1"/>
    <n v="2.8"/>
    <n v="64"/>
    <n v="66"/>
    <n v="11243.243243243243"/>
    <n v="1"/>
    <n v="2.5"/>
    <n v="56"/>
    <n v="60"/>
    <n v="10032.432432432432"/>
    <n v="1"/>
    <n v="2.7"/>
    <n v="60"/>
    <n v="61"/>
    <n v="10464.864864864865"/>
    <n v="1"/>
    <n v="2.6666666666666665"/>
    <n v="60"/>
    <n v="62.333333333333336"/>
    <n v="10580.180180180179"/>
  </r>
  <r>
    <n v="1"/>
    <x v="5"/>
    <n v="6"/>
    <n v="809007"/>
    <x v="2"/>
    <s v="อ้อยตุลาคม"/>
    <s v="อ้อยปลายฝน"/>
    <n v="36.82"/>
    <d v="2561-10-29T00:00:00"/>
    <d v="2562-06-16T00:00:00"/>
    <n v="1.85"/>
    <n v="7.666666666666667"/>
    <n v="1"/>
    <n v="3"/>
    <n v="50"/>
    <n v="50"/>
    <n v="8648.6486486486483"/>
    <n v="0.8"/>
    <n v="2.5"/>
    <n v="43"/>
    <n v="40"/>
    <n v="7178.3783783783783"/>
    <n v="0.8"/>
    <n v="2.5"/>
    <n v="47"/>
    <n v="50"/>
    <n v="8389.1891891891901"/>
    <n v="0.8666666666666667"/>
    <n v="2.6666666666666665"/>
    <n v="46.666666666666664"/>
    <n v="46.666666666666664"/>
    <n v="8072.0720720720719"/>
  </r>
  <r>
    <n v="1"/>
    <x v="5"/>
    <n v="7"/>
    <n v="809008"/>
    <x v="2"/>
    <s v="อ้อยตุลาคม"/>
    <s v="อ้อยปลายฝน"/>
    <n v="8.6"/>
    <d v="2561-10-26T00:00:00"/>
    <d v="2562-06-16T00:00:00"/>
    <n v="1.85"/>
    <n v="7.7666666666666666"/>
    <n v="1.1000000000000001"/>
    <n v="2.8"/>
    <n v="69"/>
    <n v="75"/>
    <n v="12454.054054054053"/>
    <n v="1"/>
    <n v="3"/>
    <n v="70"/>
    <n v="65"/>
    <n v="11675.675675675675"/>
    <n v="0.8"/>
    <n v="2.5"/>
    <n v="70"/>
    <n v="55"/>
    <n v="10810.81081081081"/>
    <n v="0.96666666666666679"/>
    <n v="2.7666666666666671"/>
    <n v="69.666666666666671"/>
    <n v="65"/>
    <n v="11646.846846846844"/>
  </r>
  <r>
    <n v="1"/>
    <x v="5"/>
    <n v="8"/>
    <n v="809009"/>
    <x v="2"/>
    <s v="อ้อยตุลาคม"/>
    <s v="อ้อยปลายฝน"/>
    <n v="29.39"/>
    <d v="2561-11-26T00:00:00"/>
    <d v="2562-06-16T00:00:00"/>
    <n v="1.85"/>
    <n v="6.7333333333333334"/>
    <n v="1"/>
    <n v="2.2000000000000002"/>
    <n v="70"/>
    <n v="78"/>
    <n v="12800"/>
    <n v="1"/>
    <n v="2"/>
    <n v="85"/>
    <n v="80"/>
    <n v="14270.27027027027"/>
    <n v="1"/>
    <n v="2.5"/>
    <n v="49"/>
    <n v="57"/>
    <n v="9167.5675675675684"/>
    <n v="1"/>
    <n v="2.2333333333333334"/>
    <n v="68"/>
    <n v="71.666666666666671"/>
    <n v="12079.279279279281"/>
  </r>
  <r>
    <n v="1"/>
    <x v="5"/>
    <n v="9"/>
    <n v="809010"/>
    <x v="2"/>
    <s v="อ้อยตุลาคม"/>
    <s v="อ้อยปลายฝน"/>
    <n v="3.34"/>
    <d v="2561-10-30T00:00:00"/>
    <d v="2562-06-16T00:00:00"/>
    <n v="1.85"/>
    <n v="7.6333333333333337"/>
    <n v="0.5"/>
    <n v="2.2999999999999998"/>
    <n v="37"/>
    <n v="37"/>
    <n v="6400"/>
    <n v="0.7"/>
    <n v="2.5"/>
    <n v="68"/>
    <n v="65"/>
    <n v="11502.702702702703"/>
    <n v="1"/>
    <n v="2.8"/>
    <n v="53"/>
    <n v="55"/>
    <n v="9340.54054054054"/>
    <n v="0.73333333333333339"/>
    <n v="2.5333333333333332"/>
    <n v="52.666666666666664"/>
    <n v="52.333333333333336"/>
    <n v="9081.0810810810817"/>
  </r>
  <r>
    <n v="1"/>
    <x v="5"/>
    <n v="14"/>
    <n v="809015"/>
    <x v="2"/>
    <s v="อ้อยตุลาคม"/>
    <s v="อ้อยปลายฝน"/>
    <n v="18.63"/>
    <d v="2561-11-19T00:00:00"/>
    <d v="2562-06-16T00:00:00"/>
    <n v="1.85"/>
    <n v="6.9666666666666668"/>
    <n v="1"/>
    <n v="3"/>
    <n v="68"/>
    <n v="61"/>
    <n v="11156.756756756757"/>
    <n v="0.8"/>
    <n v="2.9"/>
    <n v="34"/>
    <n v="63"/>
    <n v="8389.1891891891901"/>
    <n v="1"/>
    <n v="2.5"/>
    <n v="40"/>
    <n v="40"/>
    <n v="6918.9189189189192"/>
    <n v="0.93333333333333324"/>
    <n v="2.8000000000000003"/>
    <n v="47.333333333333336"/>
    <n v="54.666666666666664"/>
    <n v="8821.6216216216217"/>
  </r>
  <r>
    <n v="1"/>
    <x v="5"/>
    <n v="15"/>
    <n v="809016"/>
    <x v="2"/>
    <s v="อ้อยตุลาคม"/>
    <s v="อ้อยปลายฝน"/>
    <n v="41.56"/>
    <d v="2561-11-14T00:00:00"/>
    <d v="2562-06-16T00:00:00"/>
    <n v="1.85"/>
    <n v="7.1333333333333337"/>
    <n v="0.5"/>
    <n v="2.2000000000000002"/>
    <n v="12"/>
    <n v="21"/>
    <n v="2854.0540540540542"/>
    <n v="0.6"/>
    <n v="2.2999999999999998"/>
    <n v="15"/>
    <n v="23"/>
    <n v="3286.4864864864867"/>
    <n v="0.5"/>
    <n v="2.4"/>
    <n v="48"/>
    <n v="56"/>
    <n v="8994.594594594595"/>
    <n v="0.53333333333333333"/>
    <n v="2.3000000000000003"/>
    <n v="25"/>
    <n v="33.333333333333336"/>
    <n v="5045.0450450450453"/>
  </r>
  <r>
    <n v="1"/>
    <x v="5"/>
    <n v="16"/>
    <n v="809017"/>
    <x v="2"/>
    <s v="อ้อยตุลาคม"/>
    <s v="อ้อยปลายฝน"/>
    <n v="28.5"/>
    <d v="2561-11-18T00:00:00"/>
    <d v="2562-06-16T00:00:00"/>
    <n v="1.85"/>
    <n v="7"/>
    <n v="0.7"/>
    <n v="3"/>
    <n v="45"/>
    <n v="49"/>
    <n v="8129.72972972973"/>
    <n v="0.5"/>
    <n v="2"/>
    <n v="33"/>
    <n v="58"/>
    <n v="7870.27027027027"/>
    <n v="0.5"/>
    <n v="2"/>
    <n v="55"/>
    <n v="60"/>
    <n v="9945.9459459459467"/>
    <n v="0.56666666666666665"/>
    <n v="2.3333333333333335"/>
    <n v="44.333333333333336"/>
    <n v="55.666666666666664"/>
    <n v="8648.6486486486483"/>
  </r>
  <r>
    <n v="1"/>
    <x v="5"/>
    <n v="20"/>
    <n v="809021"/>
    <x v="2"/>
    <s v="อ้อยตุลาคม"/>
    <s v="อ้อยปลายฝน"/>
    <n v="28.3"/>
    <d v="2561-10-30T00:00:00"/>
    <d v="2562-06-16T00:00:00"/>
    <n v="1.85"/>
    <n v="7.6333333333333337"/>
    <n v="0.6"/>
    <n v="2.5"/>
    <n v="76"/>
    <n v="75"/>
    <n v="13059.45945945946"/>
    <n v="0.4"/>
    <n v="2.2999999999999998"/>
    <n v="42"/>
    <n v="50"/>
    <n v="7956.7567567567567"/>
    <n v="0.8"/>
    <n v="3"/>
    <n v="36"/>
    <n v="45"/>
    <n v="7005.405405405405"/>
    <n v="0.6"/>
    <n v="2.6"/>
    <n v="51.333333333333336"/>
    <n v="56.666666666666664"/>
    <n v="9340.54054054054"/>
  </r>
  <r>
    <n v="1"/>
    <x v="5"/>
    <n v="24"/>
    <n v="809025"/>
    <x v="2"/>
    <s v="อ้อยตุลาคม"/>
    <s v="อ้อยปลายฝน"/>
    <n v="25.47"/>
    <d v="2561-11-24T00:00:00"/>
    <d v="2562-06-16T00:00:00"/>
    <n v="1.85"/>
    <n v="6.8"/>
    <n v="0.8"/>
    <n v="3"/>
    <n v="80"/>
    <n v="53"/>
    <n v="11502.702702702703"/>
    <n v="0.5"/>
    <n v="2.2999999999999998"/>
    <n v="59"/>
    <n v="45"/>
    <n v="8994.594594594595"/>
    <n v="0.5"/>
    <n v="3"/>
    <n v="42"/>
    <n v="27"/>
    <n v="5967.5675675675675"/>
    <n v="0.6"/>
    <n v="2.7666666666666671"/>
    <n v="60.333333333333336"/>
    <n v="41.666666666666664"/>
    <n v="8821.6216216216217"/>
  </r>
  <r>
    <n v="1"/>
    <x v="5"/>
    <n v="25"/>
    <n v="809026"/>
    <x v="2"/>
    <s v="อ้อยตุลาคม"/>
    <s v="อ้อยปลายฝน"/>
    <n v="45.05"/>
    <d v="2561-11-23T00:00:00"/>
    <d v="2562-06-16T00:00:00"/>
    <n v="1.85"/>
    <n v="6.833333333333333"/>
    <n v="1"/>
    <n v="2.7"/>
    <n v="70"/>
    <n v="54"/>
    <n v="10724.324324324325"/>
    <n v="0.4"/>
    <n v="2"/>
    <n v="30"/>
    <n v="22"/>
    <n v="4497.2972972972975"/>
    <n v="0.5"/>
    <n v="3"/>
    <n v="58"/>
    <n v="60"/>
    <n v="10205.405405405405"/>
    <n v="0.6333333333333333"/>
    <n v="2.5666666666666669"/>
    <n v="52.666666666666664"/>
    <n v="45.333333333333336"/>
    <n v="8475.6756756756749"/>
  </r>
  <r>
    <n v="1"/>
    <x v="5"/>
    <n v="30"/>
    <n v="809031"/>
    <x v="2"/>
    <s v="อ้อยตุลาคม"/>
    <s v="อ้อยปลายฝน"/>
    <n v="24.77"/>
    <d v="2561-10-25T00:00:00"/>
    <d v="2562-06-16T00:00:00"/>
    <n v="1.85"/>
    <n v="7.8"/>
    <n v="0.4"/>
    <n v="3"/>
    <n v="54"/>
    <n v="38"/>
    <n v="7956.7567567567567"/>
    <n v="0.5"/>
    <n v="3"/>
    <n v="33"/>
    <n v="60"/>
    <n v="8043.2432432432433"/>
    <n v="0.4"/>
    <n v="2.4"/>
    <n v="55"/>
    <n v="54"/>
    <n v="9427.0270270270266"/>
    <n v="0.43333333333333335"/>
    <n v="2.8000000000000003"/>
    <n v="47.333333333333336"/>
    <n v="50.666666666666664"/>
    <n v="8475.6756756756749"/>
  </r>
  <r>
    <n v="1"/>
    <x v="5"/>
    <n v="32"/>
    <n v="809033"/>
    <x v="2"/>
    <s v="อ้อยตุลาคม"/>
    <s v="อ้อยปลายฝน"/>
    <n v="19.34"/>
    <d v="2561-11-26T00:00:00"/>
    <d v="2562-06-16T00:00:00"/>
    <n v="1.85"/>
    <n v="6.7333333333333334"/>
    <n v="0.5"/>
    <n v="2.6"/>
    <n v="25"/>
    <n v="54"/>
    <n v="6832.4324324324325"/>
    <n v="0.4"/>
    <n v="2.5"/>
    <n v="38"/>
    <n v="41"/>
    <n v="6832.4324324324325"/>
    <n v="0.5"/>
    <n v="3"/>
    <n v="33"/>
    <n v="41"/>
    <n v="6400"/>
    <n v="0.46666666666666662"/>
    <n v="2.6999999999999997"/>
    <n v="32"/>
    <n v="45.333333333333336"/>
    <n v="6688.2882882882886"/>
  </r>
  <r>
    <n v="2"/>
    <x v="6"/>
    <n v="1"/>
    <n v="1201"/>
    <x v="0"/>
    <s v="อ้อยตอ 5"/>
    <s v="อ้อยตอ"/>
    <n v="33.520000000000003"/>
    <d v="2562-01-17T00:00:00"/>
    <d v="2562-06-16T00:00:00"/>
    <n v="1.85"/>
    <n v="5"/>
    <n v="0.8"/>
    <n v="2.8"/>
    <n v="25"/>
    <n v="30"/>
    <n v="4756.7567567567567"/>
    <n v="0.7"/>
    <n v="3"/>
    <n v="30"/>
    <n v="32"/>
    <n v="5362.1621621621625"/>
    <n v="0.55000000000000004"/>
    <n v="2.2000000000000002"/>
    <n v="22"/>
    <n v="24"/>
    <n v="3978.3783783783783"/>
    <n v="0.68333333333333324"/>
    <n v="2.6666666666666665"/>
    <n v="25.666666666666668"/>
    <n v="28.666666666666668"/>
    <n v="4699.0990990990995"/>
  </r>
  <r>
    <n v="2"/>
    <x v="6"/>
    <n v="2"/>
    <n v="1202"/>
    <x v="0"/>
    <s v="อ้อยตอ 5"/>
    <s v="อ้อยตอ"/>
    <n v="20.95"/>
    <d v="2562-02-03T00:00:00"/>
    <d v="2562-06-16T00:00:00"/>
    <n v="1.85"/>
    <n v="4.4333333333333336"/>
    <n v="0.6"/>
    <n v="2.2999999999999998"/>
    <n v="25"/>
    <n v="32"/>
    <n v="4929.72972972973"/>
    <n v="0.85"/>
    <n v="2.5"/>
    <n v="57"/>
    <n v="30"/>
    <n v="7524.3243243243242"/>
    <n v="0.65"/>
    <n v="2.5"/>
    <n v="30"/>
    <n v="40"/>
    <n v="6054.0540540540542"/>
    <n v="0.70000000000000007"/>
    <n v="2.4333333333333331"/>
    <n v="37.333333333333336"/>
    <n v="34"/>
    <n v="6169.3693693693685"/>
  </r>
  <r>
    <n v="2"/>
    <x v="6"/>
    <n v="6"/>
    <s v="1205/1"/>
    <x v="2"/>
    <s v="อ้อยตุลาคม"/>
    <s v="อ้อยปลายฝน"/>
    <n v="18.59"/>
    <d v="2561-11-01T00:00:00"/>
    <d v="2562-06-16T00:00:00"/>
    <n v="1.85"/>
    <n v="7.5666666666666664"/>
    <n v="1.1499999999999999"/>
    <n v="3"/>
    <n v="35"/>
    <n v="50"/>
    <n v="7351.3513513513517"/>
    <n v="1.1499999999999999"/>
    <n v="3.2"/>
    <n v="30"/>
    <n v="45"/>
    <n v="6486.4864864864867"/>
    <n v="1"/>
    <n v="3"/>
    <n v="52"/>
    <n v="40"/>
    <n v="7956.7567567567567"/>
    <n v="1.0999999999999999"/>
    <n v="3.0666666666666664"/>
    <n v="39"/>
    <n v="45"/>
    <n v="7264.8648648648641"/>
  </r>
  <r>
    <n v="2"/>
    <x v="6"/>
    <n v="7"/>
    <n v="1206"/>
    <x v="0"/>
    <s v="อ้อยตอ 1"/>
    <s v="อ้อยตอ"/>
    <n v="36.67"/>
    <d v="2562-01-14T00:00:00"/>
    <d v="2562-06-16T00:00:00"/>
    <n v="1.85"/>
    <n v="5.0999999999999996"/>
    <n v="0.65"/>
    <n v="2.2000000000000002"/>
    <n v="20"/>
    <n v="25"/>
    <n v="3891.8918918918921"/>
    <n v="0.7"/>
    <n v="2.2999999999999998"/>
    <n v="30"/>
    <n v="36"/>
    <n v="5708.1081081081084"/>
    <n v="0.4"/>
    <n v="2.5"/>
    <n v="25"/>
    <n v="20"/>
    <n v="3891.8918918918921"/>
    <n v="0.58333333333333337"/>
    <n v="2.3333333333333335"/>
    <n v="25"/>
    <n v="27"/>
    <n v="4497.2972972972975"/>
  </r>
  <r>
    <n v="2"/>
    <x v="6"/>
    <n v="8"/>
    <n v="1207"/>
    <x v="0"/>
    <s v="อ้อยตอ 1"/>
    <s v="อ้อยตอ"/>
    <n v="38.92"/>
    <d v="2562-01-09T00:00:00"/>
    <d v="2562-06-16T00:00:00"/>
    <n v="1.85"/>
    <n v="5.2666666666666666"/>
    <n v="0.4"/>
    <n v="2"/>
    <n v="20"/>
    <n v="20"/>
    <n v="3459.4594594594596"/>
    <n v="0.5"/>
    <n v="2.5"/>
    <n v="40"/>
    <n v="25"/>
    <n v="5621.6216216216217"/>
    <n v="0.8"/>
    <n v="2.5"/>
    <n v="25"/>
    <n v="45"/>
    <n v="6054.0540540540542"/>
    <n v="0.56666666666666676"/>
    <n v="2.3333333333333335"/>
    <n v="28.333333333333332"/>
    <n v="30"/>
    <n v="5045.0450450450453"/>
  </r>
  <r>
    <n v="2"/>
    <x v="6"/>
    <n v="10"/>
    <s v="1208/1"/>
    <x v="0"/>
    <s v="อ้อยตอ 1"/>
    <s v="อ้อยตอ"/>
    <n v="16.559999999999999"/>
    <d v="2562-01-10T00:00:00"/>
    <d v="2562-06-16T00:00:00"/>
    <n v="1.85"/>
    <n v="5.2333333333333334"/>
    <n v="0.5"/>
    <n v="2.2000000000000002"/>
    <n v="20"/>
    <n v="25"/>
    <n v="3891.8918918918921"/>
    <n v="0.4"/>
    <n v="2.5"/>
    <n v="30"/>
    <n v="31"/>
    <n v="5275.6756756756758"/>
    <n v="0.3"/>
    <n v="1.9"/>
    <n v="15"/>
    <n v="23"/>
    <n v="3286.4864864864867"/>
    <n v="0.39999999999999997"/>
    <n v="2.1999999999999997"/>
    <n v="21.666666666666668"/>
    <n v="26.333333333333332"/>
    <n v="4151.3513513513517"/>
  </r>
  <r>
    <n v="2"/>
    <x v="6"/>
    <n v="11"/>
    <s v="1208/2"/>
    <x v="2"/>
    <s v="อ้อยตุลาคม"/>
    <s v="อ้อยปลายฝน"/>
    <n v="5.46"/>
    <d v="2561-11-01T00:00:00"/>
    <d v="2562-06-16T00:00:00"/>
    <n v="1.85"/>
    <n v="7.5666666666666664"/>
    <n v="0.8"/>
    <n v="3"/>
    <n v="53"/>
    <n v="35"/>
    <n v="7610.8108108108108"/>
    <n v="1"/>
    <n v="3.2"/>
    <n v="58"/>
    <n v="40"/>
    <n v="8475.6756756756749"/>
    <n v="0.95"/>
    <n v="3"/>
    <n v="30"/>
    <n v="45"/>
    <n v="6486.4864864864867"/>
    <n v="0.91666666666666663"/>
    <n v="3.0666666666666664"/>
    <n v="47"/>
    <n v="40"/>
    <n v="7524.3243243243242"/>
  </r>
  <r>
    <n v="2"/>
    <x v="6"/>
    <n v="12"/>
    <n v="1209"/>
    <x v="0"/>
    <s v="อ้อยตอ 4"/>
    <s v="อ้อยตอ"/>
    <n v="17"/>
    <d v="2562-02-09T00:00:00"/>
    <d v="2562-06-16T00:00:00"/>
    <n v="1.85"/>
    <n v="4.2333333333333334"/>
    <m/>
    <m/>
    <m/>
    <m/>
    <n v="0"/>
    <m/>
    <m/>
    <m/>
    <m/>
    <n v="0"/>
    <m/>
    <m/>
    <m/>
    <m/>
    <n v="0"/>
    <m/>
    <m/>
    <m/>
    <m/>
    <n v="0"/>
  </r>
  <r>
    <n v="2"/>
    <x v="6"/>
    <n v="14"/>
    <n v="1211"/>
    <x v="0"/>
    <s v="อ้อยตอ 1"/>
    <s v="อ้อยตอ"/>
    <n v="22.16"/>
    <d v="2562-01-17T00:00:00"/>
    <d v="2562-06-16T00:00:00"/>
    <n v="1.85"/>
    <n v="5"/>
    <n v="0.5"/>
    <n v="2.8"/>
    <n v="30"/>
    <n v="32"/>
    <n v="5362.1621621621625"/>
    <n v="0.75"/>
    <n v="3"/>
    <n v="40"/>
    <n v="32"/>
    <n v="6227.0270270270266"/>
    <n v="0.4"/>
    <n v="2.4"/>
    <n v="31"/>
    <n v="30"/>
    <n v="5275.6756756756758"/>
    <n v="0.54999999999999993"/>
    <n v="2.7333333333333329"/>
    <n v="33.666666666666664"/>
    <n v="31.333333333333332"/>
    <n v="5621.6216216216226"/>
  </r>
  <r>
    <n v="2"/>
    <x v="6"/>
    <n v="15"/>
    <n v="1212"/>
    <x v="0"/>
    <s v="อ้อยตอ 2"/>
    <s v="อ้อยตอ"/>
    <n v="68.760000000000005"/>
    <d v="2561-12-27T00:00:00"/>
    <d v="2562-06-16T00:00:00"/>
    <n v="1.85"/>
    <n v="5.7"/>
    <n v="0.45"/>
    <n v="2"/>
    <n v="20"/>
    <n v="30"/>
    <n v="4324.3243243243242"/>
    <n v="0.45"/>
    <n v="2.2000000000000002"/>
    <n v="30"/>
    <n v="35"/>
    <n v="5621.6216216216217"/>
    <n v="0.5"/>
    <n v="2.5"/>
    <n v="32"/>
    <n v="35"/>
    <n v="5794.594594594595"/>
    <n v="0.46666666666666662"/>
    <n v="2.2333333333333334"/>
    <n v="27.333333333333332"/>
    <n v="33.333333333333336"/>
    <n v="5246.8468468468473"/>
  </r>
  <r>
    <n v="2"/>
    <x v="6"/>
    <n v="16"/>
    <n v="1213"/>
    <x v="0"/>
    <s v="อ้อยตอ 1"/>
    <s v="อ้อยตอ"/>
    <n v="24.05"/>
    <d v="2561-12-06T00:00:00"/>
    <d v="2562-06-16T00:00:00"/>
    <n v="1.85"/>
    <n v="6.4"/>
    <n v="0.55000000000000004"/>
    <n v="2.1"/>
    <n v="35"/>
    <n v="30"/>
    <n v="5621.6216216216217"/>
    <n v="0.4"/>
    <n v="2"/>
    <n v="28"/>
    <n v="35"/>
    <n v="5448.6486486486483"/>
    <n v="0.4"/>
    <n v="2"/>
    <n v="30"/>
    <n v="35"/>
    <n v="5621.6216216216217"/>
    <n v="0.45"/>
    <n v="2.0333333333333332"/>
    <n v="31"/>
    <n v="33.333333333333336"/>
    <n v="5563.9639639639645"/>
  </r>
  <r>
    <n v="2"/>
    <x v="6"/>
    <n v="17"/>
    <n v="1214"/>
    <x v="0"/>
    <s v="อ้อยตอ 1"/>
    <s v="อ้อยตอ"/>
    <n v="43.12"/>
    <d v="2561-12-07T00:00:00"/>
    <d v="2562-06-16T00:00:00"/>
    <n v="1.85"/>
    <n v="6.3666666666666663"/>
    <n v="0.75"/>
    <n v="2.5"/>
    <n v="40"/>
    <n v="30"/>
    <n v="6054.0540540540542"/>
    <n v="0.45"/>
    <n v="2"/>
    <n v="35"/>
    <n v="30"/>
    <n v="5621.6216216216217"/>
    <n v="0.5"/>
    <n v="2.5"/>
    <n v="30"/>
    <n v="25"/>
    <n v="4756.7567567567567"/>
    <n v="0.56666666666666665"/>
    <n v="2.3333333333333335"/>
    <n v="35"/>
    <n v="28.333333333333332"/>
    <n v="5477.4774774774778"/>
  </r>
  <r>
    <n v="2"/>
    <x v="6"/>
    <n v="20"/>
    <n v="1216"/>
    <x v="0"/>
    <s v="อ้อยตอ 1"/>
    <s v="อ้อยตอ"/>
    <n v="42.12"/>
    <d v="2562-01-05T00:00:00"/>
    <d v="2562-06-16T00:00:00"/>
    <n v="1.85"/>
    <n v="5.4"/>
    <m/>
    <m/>
    <m/>
    <m/>
    <n v="0"/>
    <m/>
    <m/>
    <m/>
    <m/>
    <n v="0"/>
    <m/>
    <m/>
    <m/>
    <m/>
    <n v="0"/>
    <m/>
    <m/>
    <m/>
    <m/>
    <n v="0"/>
  </r>
  <r>
    <n v="2"/>
    <x v="6"/>
    <n v="21"/>
    <n v="1217"/>
    <x v="0"/>
    <s v="อ้อยตอ 1"/>
    <s v="อ้อยตอ"/>
    <n v="14.05"/>
    <d v="2562-01-27T00:00:00"/>
    <d v="2562-06-16T00:00:00"/>
    <n v="1.85"/>
    <n v="4.666666666666667"/>
    <n v="0.3"/>
    <n v="1.5"/>
    <n v="20"/>
    <n v="21"/>
    <n v="3545.9459459459458"/>
    <n v="0.4"/>
    <n v="1.4"/>
    <n v="15"/>
    <n v="17"/>
    <n v="2767.5675675675675"/>
    <n v="0.5"/>
    <n v="1.8"/>
    <n v="30"/>
    <n v="32"/>
    <n v="5362.1621621621625"/>
    <n v="0.39999999999999997"/>
    <n v="1.5666666666666667"/>
    <n v="21.666666666666668"/>
    <n v="23.333333333333332"/>
    <n v="3891.8918918918921"/>
  </r>
  <r>
    <n v="2"/>
    <x v="6"/>
    <n v="31"/>
    <n v="1224"/>
    <x v="0"/>
    <s v="อ้อยตอ 1"/>
    <s v="อ้อยตอ"/>
    <n v="23.01"/>
    <d v="2562-01-06T00:00:00"/>
    <d v="2562-06-16T00:00:00"/>
    <n v="1.85"/>
    <n v="5.3666666666666663"/>
    <n v="0.4"/>
    <n v="2"/>
    <n v="20"/>
    <n v="35"/>
    <n v="4756.7567567567567"/>
    <n v="0.3"/>
    <n v="1.8"/>
    <n v="25"/>
    <n v="40"/>
    <n v="5621.6216216216217"/>
    <n v="0.7"/>
    <n v="2.5"/>
    <n v="30"/>
    <n v="45"/>
    <n v="6486.4864864864867"/>
    <n v="0.46666666666666662"/>
    <n v="2.1"/>
    <n v="25"/>
    <n v="40"/>
    <n v="5621.6216216216226"/>
  </r>
  <r>
    <n v="2"/>
    <x v="6"/>
    <n v="34"/>
    <s v="1226/1"/>
    <x v="0"/>
    <s v="อ้อยตอ 2"/>
    <s v="อ้อยตอ"/>
    <n v="8.0500000000000007"/>
    <d v="2562-01-16T00:00:00"/>
    <d v="2562-06-16T00:00:00"/>
    <n v="1.85"/>
    <n v="5.0333333333333332"/>
    <n v="0.55000000000000004"/>
    <n v="2"/>
    <n v="25"/>
    <n v="30"/>
    <n v="4756.7567567567567"/>
    <n v="0.65"/>
    <n v="2.6"/>
    <n v="30"/>
    <n v="45"/>
    <n v="6486.4864864864867"/>
    <n v="0.85"/>
    <n v="2.9"/>
    <n v="35"/>
    <n v="50"/>
    <n v="7351.3513513513517"/>
    <n v="0.68333333333333346"/>
    <n v="2.5"/>
    <n v="30"/>
    <n v="41.666666666666664"/>
    <n v="6198.198198198198"/>
  </r>
  <r>
    <n v="2"/>
    <x v="7"/>
    <n v="2"/>
    <n v="1302"/>
    <x v="0"/>
    <s v="อ้อยตอ 4"/>
    <s v="อ้อยตอ"/>
    <n v="12.37"/>
    <d v="2561-12-22T00:00:00"/>
    <d v="2562-06-16T00:00:00"/>
    <n v="1.65"/>
    <n v="5.8666666666666663"/>
    <n v="0.8"/>
    <n v="3"/>
    <n v="69"/>
    <n v="74"/>
    <n v="13866.666666666666"/>
    <n v="0.8"/>
    <n v="2.4"/>
    <n v="78"/>
    <n v="53"/>
    <n v="12703.030303030304"/>
    <n v="0.7"/>
    <n v="2.8"/>
    <n v="63"/>
    <n v="59"/>
    <n v="11830.30303030303"/>
    <n v="0.76666666666666661"/>
    <n v="2.7333333333333329"/>
    <n v="70"/>
    <n v="62"/>
    <n v="12800"/>
  </r>
  <r>
    <n v="2"/>
    <x v="7"/>
    <n v="3"/>
    <n v="1303"/>
    <x v="0"/>
    <s v="อ้อยตอ 2"/>
    <s v="อ้อยตอ"/>
    <n v="40.61"/>
    <d v="2561-12-19T00:00:00"/>
    <d v="2562-06-16T00:00:00"/>
    <n v="1.85"/>
    <n v="5.9666666666666668"/>
    <n v="1.1000000000000001"/>
    <n v="3.8"/>
    <n v="59"/>
    <n v="62"/>
    <n v="10464.864864864865"/>
    <n v="1.1000000000000001"/>
    <n v="3.4"/>
    <n v="51"/>
    <n v="55"/>
    <n v="9167.5675675675684"/>
    <n v="0.8"/>
    <n v="3"/>
    <n v="54"/>
    <n v="55"/>
    <n v="9427.0270270270266"/>
    <n v="1"/>
    <n v="3.4"/>
    <n v="54.666666666666664"/>
    <n v="57.333333333333336"/>
    <n v="9686.4864864864867"/>
  </r>
  <r>
    <n v="2"/>
    <x v="7"/>
    <n v="4"/>
    <n v="1304"/>
    <x v="0"/>
    <s v="อ้อยตอ 2"/>
    <s v="อ้อยตอ"/>
    <n v="14.32"/>
    <d v="2562-02-09T00:00:00"/>
    <d v="2562-06-16T00:00:00"/>
    <n v="1.85"/>
    <n v="4.2333333333333334"/>
    <n v="0.75"/>
    <n v="3"/>
    <n v="33"/>
    <n v="43"/>
    <n v="6572.9729729729734"/>
    <n v="0.3"/>
    <m/>
    <n v="50"/>
    <n v="39"/>
    <n v="7697.2972972972975"/>
    <n v="0.45"/>
    <m/>
    <n v="28"/>
    <n v="50"/>
    <n v="6745.9459459459458"/>
    <n v="0.5"/>
    <n v="1"/>
    <n v="37"/>
    <n v="44"/>
    <n v="7005.4054054054059"/>
  </r>
  <r>
    <n v="2"/>
    <x v="7"/>
    <n v="7"/>
    <n v="1305"/>
    <x v="0"/>
    <s v="อ้อยตอ 2"/>
    <s v="อ้อยตอ"/>
    <n v="20.94"/>
    <d v="2561-12-13T00:00:00"/>
    <d v="2562-06-16T00:00:00"/>
    <n v="1.85"/>
    <n v="6.166666666666667"/>
    <n v="0.9"/>
    <n v="3"/>
    <n v="52"/>
    <n v="40"/>
    <n v="7956.7567567567567"/>
    <n v="0.8"/>
    <n v="3.6"/>
    <n v="82"/>
    <n v="43"/>
    <n v="10810.81081081081"/>
    <n v="0.85"/>
    <n v="3.4"/>
    <n v="46"/>
    <n v="80"/>
    <n v="10897.297297297297"/>
    <n v="0.85000000000000009"/>
    <n v="3.3333333333333335"/>
    <n v="60"/>
    <n v="54.333333333333336"/>
    <n v="9888.2882882882877"/>
  </r>
  <r>
    <n v="2"/>
    <x v="7"/>
    <n v="8"/>
    <n v="1306"/>
    <x v="0"/>
    <s v="อ้อยตอ 2"/>
    <s v="อ้อยตอ"/>
    <n v="18.8"/>
    <d v="2562-01-24T00:00:00"/>
    <d v="2562-06-16T00:00:00"/>
    <n v="1.85"/>
    <n v="4.7666666666666666"/>
    <n v="1"/>
    <n v="3.4"/>
    <n v="40"/>
    <n v="36"/>
    <n v="6572.9729729729734"/>
    <n v="0.85"/>
    <n v="3"/>
    <n v="55"/>
    <n v="63"/>
    <n v="10205.405405405405"/>
    <n v="0.4"/>
    <m/>
    <n v="28"/>
    <n v="51"/>
    <n v="6832.4324324324325"/>
    <n v="0.75"/>
    <n v="2.1333333333333333"/>
    <n v="41"/>
    <n v="50"/>
    <n v="7870.2702702702709"/>
  </r>
  <r>
    <n v="2"/>
    <x v="7"/>
    <n v="9"/>
    <n v="1307"/>
    <x v="0"/>
    <s v="อ้อยตอ 2"/>
    <s v="อ้อยตอ"/>
    <n v="18.66"/>
    <d v="2562-01-30T00:00:00"/>
    <d v="2562-06-16T00:00:00"/>
    <n v="1.85"/>
    <n v="4.5666666666666664"/>
    <n v="0.4"/>
    <m/>
    <n v="15"/>
    <n v="28"/>
    <n v="3718.9189189189187"/>
    <n v="0.3"/>
    <m/>
    <n v="23"/>
    <n v="36"/>
    <n v="5102.7027027027025"/>
    <n v="0.7"/>
    <n v="3"/>
    <n v="50"/>
    <n v="60"/>
    <n v="9513.5135135135133"/>
    <n v="0.46666666666666662"/>
    <n v="1"/>
    <n v="29.333333333333332"/>
    <n v="41.333333333333336"/>
    <n v="6111.7117117117114"/>
  </r>
  <r>
    <n v="2"/>
    <x v="7"/>
    <n v="10"/>
    <n v="1308"/>
    <x v="0"/>
    <s v="อ้อยตอ 5"/>
    <s v="อ้อยตอ"/>
    <n v="10.68"/>
    <d v="2562-02-04T00:00:00"/>
    <d v="2562-06-16T00:00:00"/>
    <n v="1.65"/>
    <n v="4.4000000000000004"/>
    <n v="0.9"/>
    <n v="3"/>
    <n v="74"/>
    <n v="63"/>
    <n v="13284.848484848484"/>
    <n v="0.5"/>
    <n v="3"/>
    <n v="32"/>
    <n v="50"/>
    <n v="7951.515151515152"/>
    <n v="0.75"/>
    <n v="2.8"/>
    <n v="61"/>
    <n v="31"/>
    <n v="8921.2121212121219"/>
    <n v="0.71666666666666667"/>
    <n v="2.9333333333333336"/>
    <n v="55.666666666666664"/>
    <n v="48"/>
    <n v="10052.525252525253"/>
  </r>
  <r>
    <n v="2"/>
    <x v="7"/>
    <n v="11"/>
    <n v="1309"/>
    <x v="0"/>
    <s v="อ้อยตอ 2"/>
    <s v="อ้อยตอ"/>
    <n v="26.85"/>
    <d v="2561-12-19T00:00:00"/>
    <d v="2562-06-16T00:00:00"/>
    <n v="1.85"/>
    <n v="5.9666666666666668"/>
    <n v="0.8"/>
    <n v="2.6"/>
    <n v="68"/>
    <n v="52"/>
    <n v="10378.378378378378"/>
    <n v="0.9"/>
    <n v="2.4"/>
    <n v="48"/>
    <n v="63"/>
    <n v="9600"/>
    <n v="1.1000000000000001"/>
    <n v="3.6"/>
    <n v="44"/>
    <n v="84"/>
    <n v="11070.27027027027"/>
    <n v="0.93333333333333346"/>
    <n v="2.8666666666666667"/>
    <n v="53.333333333333336"/>
    <n v="66.333333333333329"/>
    <n v="10349.549549549551"/>
  </r>
  <r>
    <n v="2"/>
    <x v="7"/>
    <n v="19"/>
    <n v="1317"/>
    <x v="0"/>
    <s v="อ้อยตอ 1"/>
    <s v="อ้อยตอ"/>
    <n v="13.59"/>
    <d v="2561-12-14T00:00:00"/>
    <d v="2562-06-16T00:00:00"/>
    <n v="1.85"/>
    <n v="6.1333333333333337"/>
    <n v="0.5"/>
    <m/>
    <n v="89"/>
    <n v="66"/>
    <n v="13405.405405405405"/>
    <n v="0.6"/>
    <n v="2.8"/>
    <n v="62"/>
    <n v="40"/>
    <n v="8821.6216216216217"/>
    <n v="0.45"/>
    <m/>
    <n v="50"/>
    <n v="60"/>
    <n v="9513.5135135135133"/>
    <n v="0.51666666666666672"/>
    <n v="0.93333333333333324"/>
    <n v="67"/>
    <n v="55.333333333333336"/>
    <n v="10580.180180180179"/>
  </r>
  <r>
    <n v="2"/>
    <x v="7"/>
    <n v="21"/>
    <n v="1319"/>
    <x v="2"/>
    <s v="อ้อยตุลาคม"/>
    <s v="อ้อยปลายฝน"/>
    <n v="24.54"/>
    <d v="2561-10-16T00:00:00"/>
    <d v="2562-06-16T00:00:00"/>
    <n v="1.85"/>
    <n v="8.1"/>
    <n v="1.2"/>
    <n v="3.2"/>
    <n v="54"/>
    <n v="68"/>
    <n v="10551.351351351352"/>
    <n v="0.8"/>
    <n v="2.2000000000000002"/>
    <n v="59"/>
    <n v="57"/>
    <n v="10032.432432432432"/>
    <n v="1.05"/>
    <n v="3.2"/>
    <n v="66"/>
    <n v="52"/>
    <n v="10205.405405405405"/>
    <n v="1.0166666666666666"/>
    <n v="2.8666666666666671"/>
    <n v="59.666666666666664"/>
    <n v="59"/>
    <n v="10263.063063063062"/>
  </r>
  <r>
    <n v="2"/>
    <x v="7"/>
    <n v="22"/>
    <n v="1320"/>
    <x v="0"/>
    <s v="อ้อยตอ 1"/>
    <s v="อ้อยตอ"/>
    <n v="52.04"/>
    <d v="2561-12-16T00:00:00"/>
    <d v="2562-06-16T00:00:00"/>
    <n v="1.85"/>
    <n v="6.0666666666666664"/>
    <n v="0.6"/>
    <n v="2.8"/>
    <n v="66"/>
    <n v="65"/>
    <n v="11329.72972972973"/>
    <n v="0.8"/>
    <n v="3.2"/>
    <n v="33"/>
    <n v="79"/>
    <n v="9686.4864864864867"/>
    <n v="0.75"/>
    <n v="3"/>
    <n v="64"/>
    <n v="59"/>
    <n v="10637.837837837838"/>
    <n v="0.71666666666666667"/>
    <n v="3"/>
    <n v="54.333333333333336"/>
    <n v="67.666666666666671"/>
    <n v="10551.351351351352"/>
  </r>
  <r>
    <n v="2"/>
    <x v="7"/>
    <n v="25"/>
    <s v="1323/1"/>
    <x v="0"/>
    <s v="อ้อยตอ 1"/>
    <s v="อ้อยตอ"/>
    <n v="18.86"/>
    <d v="2561-12-18T00:00:00"/>
    <d v="2562-06-16T00:00:00"/>
    <n v="1.85"/>
    <n v="6"/>
    <n v="0.8"/>
    <n v="3"/>
    <n v="73"/>
    <n v="49"/>
    <n v="10551.351351351352"/>
    <n v="0.65"/>
    <n v="2.6"/>
    <n v="50"/>
    <n v="32"/>
    <n v="7091.8918918918916"/>
    <n v="0.4"/>
    <m/>
    <n v="19"/>
    <n v="36"/>
    <n v="4756.7567567567567"/>
    <n v="0.6166666666666667"/>
    <n v="1.8666666666666665"/>
    <n v="47.333333333333336"/>
    <n v="39"/>
    <n v="7466.666666666667"/>
  </r>
  <r>
    <n v="2"/>
    <x v="7"/>
    <n v="26"/>
    <n v="1324"/>
    <x v="0"/>
    <s v="อ้อยตอ 1"/>
    <s v="อ้อยตอ"/>
    <n v="10.84"/>
    <d v="2561-12-06T00:00:00"/>
    <d v="2562-06-16T00:00:00"/>
    <n v="1.85"/>
    <n v="6.4"/>
    <m/>
    <m/>
    <m/>
    <m/>
    <n v="0"/>
    <m/>
    <m/>
    <m/>
    <m/>
    <n v="0"/>
    <m/>
    <m/>
    <m/>
    <m/>
    <n v="0"/>
    <m/>
    <m/>
    <m/>
    <m/>
    <n v="0"/>
  </r>
  <r>
    <n v="2"/>
    <x v="7"/>
    <n v="27"/>
    <n v="1325"/>
    <x v="0"/>
    <s v="อ้อยตอ 2"/>
    <s v="อ้อยตอ"/>
    <n v="18.899999999999999"/>
    <d v="2561-12-10T00:00:00"/>
    <d v="2562-06-16T00:00:00"/>
    <n v="1.85"/>
    <n v="6.2666666666666666"/>
    <n v="0.9"/>
    <n v="3.3"/>
    <n v="72"/>
    <n v="60"/>
    <n v="11416.216216216217"/>
    <n v="0.3"/>
    <m/>
    <n v="43"/>
    <n v="36"/>
    <n v="6832.4324324324325"/>
    <n v="0.75"/>
    <n v="2.6"/>
    <n v="52"/>
    <n v="55"/>
    <n v="9254.0540540540533"/>
    <n v="0.65"/>
    <n v="1.9666666666666668"/>
    <n v="55.666666666666664"/>
    <n v="50.333333333333336"/>
    <n v="9167.5675675675684"/>
  </r>
  <r>
    <n v="2"/>
    <x v="7"/>
    <n v="35"/>
    <n v="1332"/>
    <x v="0"/>
    <s v="อ้อยตอ 1"/>
    <s v="อ้อยตอ"/>
    <n v="31.85"/>
    <d v="2561-11-28T00:00:00"/>
    <d v="2562-06-16T00:00:00"/>
    <n v="1.85"/>
    <n v="6.666666666666667"/>
    <n v="0.9"/>
    <n v="3.6"/>
    <n v="72"/>
    <n v="54"/>
    <n v="10897.297297297297"/>
    <n v="1"/>
    <n v="3.7"/>
    <n v="53"/>
    <n v="60"/>
    <n v="9772.9729729729734"/>
    <n v="0.45"/>
    <n v="2.4"/>
    <n v="72"/>
    <n v="58"/>
    <n v="11243.243243243243"/>
    <n v="0.78333333333333333"/>
    <n v="3.2333333333333338"/>
    <n v="65.666666666666671"/>
    <n v="57.333333333333336"/>
    <n v="10637.837837837838"/>
  </r>
  <r>
    <n v="2"/>
    <x v="7"/>
    <n v="38"/>
    <n v="1334"/>
    <x v="0"/>
    <s v="อ้อยตอ 2"/>
    <s v="อ้อยตอ"/>
    <n v="15.2"/>
    <d v="2562-02-04T00:00:00"/>
    <d v="2562-06-16T00:00:00"/>
    <n v="1.85"/>
    <n v="4.4000000000000004"/>
    <n v="0.45"/>
    <n v="2.4"/>
    <n v="43"/>
    <n v="62"/>
    <n v="9081.0810810810817"/>
    <n v="0.8"/>
    <n v="2.8"/>
    <n v="50"/>
    <n v="25"/>
    <n v="6486.4864864864867"/>
    <n v="0.3"/>
    <m/>
    <n v="32"/>
    <n v="43"/>
    <n v="6486.4864864864867"/>
    <n v="0.51666666666666672"/>
    <n v="1.7333333333333332"/>
    <n v="41.666666666666664"/>
    <n v="43.333333333333336"/>
    <n v="7351.3513513513508"/>
  </r>
  <r>
    <n v="2"/>
    <x v="8"/>
    <n v="448"/>
    <n v="1503"/>
    <x v="0"/>
    <s v="อ้อยตอ 3"/>
    <s v="อ้อยตอ"/>
    <n v="7.52"/>
    <d v="2562-01-07T00:00:00"/>
    <d v="2562-06-16T00:00:00"/>
    <n v="1.85"/>
    <n v="5.333333333333333"/>
    <n v="0.75"/>
    <n v="3.1"/>
    <n v="56"/>
    <n v="56"/>
    <n v="9686.4864864864867"/>
    <n v="0.97"/>
    <n v="2.8"/>
    <n v="55"/>
    <n v="67"/>
    <n v="10551.351351351352"/>
    <n v="0.75"/>
    <n v="3.5"/>
    <n v="52"/>
    <n v="70"/>
    <n v="10551.351351351352"/>
    <n v="0.82333333333333325"/>
    <n v="3.1333333333333333"/>
    <n v="54.333333333333336"/>
    <n v="64.333333333333329"/>
    <n v="10263.063063063064"/>
  </r>
  <r>
    <n v="2"/>
    <x v="8"/>
    <n v="450"/>
    <n v="1504"/>
    <x v="0"/>
    <s v="อ้อยตอ 3"/>
    <s v="อ้อยตอ"/>
    <n v="11.5"/>
    <d v="2562-01-09T00:00:00"/>
    <d v="2562-06-16T00:00:00"/>
    <n v="1.85"/>
    <n v="5.2666666666666666"/>
    <n v="0.33"/>
    <n v="2.2000000000000002"/>
    <n v="52"/>
    <n v="53"/>
    <n v="9081.0810810810817"/>
    <n v="0.53"/>
    <n v="2.9"/>
    <n v="42"/>
    <n v="44"/>
    <n v="7437.8378378378375"/>
    <n v="0.44"/>
    <n v="3.2"/>
    <n v="49"/>
    <n v="19"/>
    <n v="5881.0810810810808"/>
    <n v="0.43333333333333335"/>
    <n v="2.7666666666666671"/>
    <n v="47.666666666666664"/>
    <n v="38.666666666666664"/>
    <n v="7466.666666666667"/>
  </r>
  <r>
    <n v="2"/>
    <x v="8"/>
    <n v="451"/>
    <n v="1505"/>
    <x v="0"/>
    <s v="อ้อยตอ 3"/>
    <s v="อ้อยตอ"/>
    <n v="7.5"/>
    <d v="2562-01-09T00:00:00"/>
    <d v="2562-06-16T00:00:00"/>
    <n v="1.85"/>
    <n v="5.2666666666666666"/>
    <n v="0.35"/>
    <n v="2.4"/>
    <n v="36"/>
    <n v="16"/>
    <n v="4497.2972972972975"/>
    <n v="0.47"/>
    <n v="3.3"/>
    <n v="30"/>
    <n v="28"/>
    <n v="5016.2162162162158"/>
    <n v="0.56999999999999995"/>
    <n v="2.9"/>
    <n v="34"/>
    <n v="31"/>
    <n v="5621.6216216216217"/>
    <n v="0.46333333333333332"/>
    <n v="2.8666666666666667"/>
    <n v="33.333333333333336"/>
    <n v="25"/>
    <n v="5045.0450450450453"/>
  </r>
  <r>
    <n v="2"/>
    <x v="8"/>
    <n v="452"/>
    <n v="1506"/>
    <x v="0"/>
    <s v="อ้อยตอ 3"/>
    <s v="อ้อยตอ"/>
    <n v="6.5"/>
    <d v="2562-01-20T00:00:00"/>
    <d v="2562-06-16T00:00:00"/>
    <n v="1.85"/>
    <n v="4.9000000000000004"/>
    <n v="0.3"/>
    <n v="2.2999999999999998"/>
    <n v="75"/>
    <n v="61"/>
    <n v="11762.162162162162"/>
    <n v="0.65"/>
    <n v="2.6"/>
    <n v="98"/>
    <n v="60"/>
    <n v="13664.864864864865"/>
    <n v="0.45"/>
    <n v="3.3"/>
    <n v="51"/>
    <n v="49"/>
    <n v="8648.6486486486483"/>
    <n v="0.46666666666666662"/>
    <n v="2.7333333333333329"/>
    <n v="74.666666666666671"/>
    <n v="56.666666666666664"/>
    <n v="11358.558558558558"/>
  </r>
  <r>
    <n v="2"/>
    <x v="8"/>
    <n v="454"/>
    <n v="1508"/>
    <x v="0"/>
    <s v="อ้อยตอ 1"/>
    <s v="อ้อยตอ"/>
    <n v="10.79"/>
    <d v="2561-11-02T00:00:00"/>
    <d v="2562-06-16T00:00:00"/>
    <n v="1.85"/>
    <n v="7.5333333333333332"/>
    <n v="0.25"/>
    <n v="0.2"/>
    <n v="86"/>
    <n v="64"/>
    <n v="12972.972972972973"/>
    <n v="0.2"/>
    <n v="2.2000000000000002"/>
    <n v="45"/>
    <n v="35"/>
    <n v="6918.9189189189192"/>
    <n v="0.55000000000000004"/>
    <n v="2.6"/>
    <n v="119"/>
    <n v="66"/>
    <n v="16000"/>
    <n v="0.33333333333333331"/>
    <n v="1.6666666666666667"/>
    <n v="83.333333333333329"/>
    <n v="55"/>
    <n v="11963.963963963964"/>
  </r>
  <r>
    <n v="2"/>
    <x v="8"/>
    <n v="459"/>
    <n v="1513"/>
    <x v="0"/>
    <s v="อ้อยตอ 1"/>
    <s v="อ้อยตอ"/>
    <n v="61.66"/>
    <d v="2561-12-10T00:00:00"/>
    <d v="2562-06-16T00:00:00"/>
    <n v="1.85"/>
    <n v="6.2666666666666666"/>
    <n v="0.7"/>
    <n v="0.3"/>
    <n v="85"/>
    <n v="60"/>
    <n v="12540.54054054054"/>
    <n v="0.65"/>
    <n v="3.2"/>
    <n v="70"/>
    <n v="57"/>
    <n v="10983.783783783783"/>
    <n v="1"/>
    <n v="3.6"/>
    <n v="86"/>
    <n v="106"/>
    <n v="16605.405405405407"/>
    <n v="0.78333333333333333"/>
    <n v="2.3666666666666667"/>
    <n v="80.333333333333329"/>
    <n v="74.333333333333329"/>
    <n v="13376.576576576577"/>
  </r>
  <r>
    <n v="2"/>
    <x v="8"/>
    <n v="460"/>
    <n v="1514"/>
    <x v="0"/>
    <s v="อ้อยตอ 2"/>
    <s v="อ้อยตอ"/>
    <n v="22.68"/>
    <d v="2561-12-13T00:00:00"/>
    <d v="2562-06-16T00:00:00"/>
    <n v="1.85"/>
    <n v="6.166666666666667"/>
    <n v="0.4"/>
    <n v="2.8"/>
    <n v="90"/>
    <n v="50"/>
    <n v="12108.108108108108"/>
    <n v="0.65"/>
    <n v="2.4"/>
    <n v="70"/>
    <n v="67"/>
    <n v="11848.648648648648"/>
    <n v="0.7"/>
    <n v="3.3"/>
    <n v="65"/>
    <n v="86"/>
    <n v="13059.45945945946"/>
    <n v="0.58333333333333337"/>
    <n v="2.8333333333333335"/>
    <n v="75"/>
    <n v="67.666666666666671"/>
    <n v="12338.738738738737"/>
  </r>
  <r>
    <n v="2"/>
    <x v="8"/>
    <n v="461"/>
    <n v="1515"/>
    <x v="0"/>
    <s v="อ้อยตอ 2"/>
    <s v="อ้อยตอ"/>
    <n v="14.85"/>
    <d v="2561-12-11T00:00:00"/>
    <d v="2562-06-16T00:00:00"/>
    <n v="1.85"/>
    <n v="6.2333333333333334"/>
    <n v="0.55000000000000004"/>
    <n v="3.2"/>
    <n v="73"/>
    <n v="67"/>
    <n v="12108.108108108108"/>
    <n v="0.7"/>
    <n v="2.8"/>
    <n v="59"/>
    <n v="45"/>
    <n v="8994.594594594595"/>
    <n v="0.65"/>
    <n v="2.9"/>
    <n v="111"/>
    <n v="59"/>
    <n v="14702.702702702703"/>
    <n v="0.6333333333333333"/>
    <n v="2.9666666666666668"/>
    <n v="81"/>
    <n v="57"/>
    <n v="11935.135135135135"/>
  </r>
  <r>
    <n v="2"/>
    <x v="8"/>
    <n v="462"/>
    <n v="1516"/>
    <x v="0"/>
    <s v="อ้อยตอ 2"/>
    <s v="อ้อยตอ"/>
    <n v="8.73"/>
    <d v="2561-12-12T00:00:00"/>
    <d v="2562-06-16T00:00:00"/>
    <n v="1.85"/>
    <n v="6.2"/>
    <n v="0.7"/>
    <n v="3.2"/>
    <n v="88"/>
    <n v="72"/>
    <n v="13837.837837837838"/>
    <n v="0.45"/>
    <n v="2.9"/>
    <n v="85"/>
    <n v="66"/>
    <n v="13059.45945945946"/>
    <n v="0.6"/>
    <n v="2.6"/>
    <n v="85"/>
    <n v="69"/>
    <n v="13318.918918918918"/>
    <n v="0.58333333333333337"/>
    <n v="2.9"/>
    <n v="86"/>
    <n v="69"/>
    <n v="13405.405405405407"/>
  </r>
  <r>
    <n v="2"/>
    <x v="9"/>
    <n v="1"/>
    <n v="1602"/>
    <x v="2"/>
    <s v="อ้อยตุลาคม"/>
    <s v="อ้อยปลายฝน"/>
    <n v="7.78"/>
    <d v="2561-10-29T00:00:00"/>
    <d v="2562-06-16T00:00:00"/>
    <n v="1.85"/>
    <n v="7.666666666666667"/>
    <n v="1.55"/>
    <n v="2.7"/>
    <n v="40"/>
    <n v="38"/>
    <n v="6745.9459459459458"/>
    <n v="1.6"/>
    <n v="3.2"/>
    <n v="51"/>
    <n v="48"/>
    <n v="8562.1621621621616"/>
    <n v="1.65"/>
    <n v="2.9"/>
    <n v="50"/>
    <n v="60"/>
    <n v="9513.5135135135133"/>
    <n v="1.6000000000000003"/>
    <n v="2.9333333333333336"/>
    <n v="47"/>
    <n v="48.666666666666664"/>
    <n v="8273.8738738738739"/>
  </r>
  <r>
    <n v="2"/>
    <x v="9"/>
    <n v="2"/>
    <n v="1603"/>
    <x v="2"/>
    <s v="อ้อยตุลาคม"/>
    <s v="อ้อยปลายฝน"/>
    <n v="35.659999999999997"/>
    <d v="2561-10-29T00:00:00"/>
    <d v="2562-06-16T00:00:00"/>
    <n v="1.85"/>
    <n v="7.666666666666667"/>
    <n v="0.9"/>
    <n v="3.2"/>
    <n v="40"/>
    <n v="50"/>
    <n v="7783.7837837837842"/>
    <n v="0.85"/>
    <n v="3.3"/>
    <n v="38"/>
    <n v="40"/>
    <n v="6745.9459459459458"/>
    <n v="1.45"/>
    <n v="3.1"/>
    <n v="50"/>
    <n v="48"/>
    <n v="8475.6756756756749"/>
    <n v="1.0666666666666667"/>
    <n v="3.1999999999999997"/>
    <n v="42.666666666666664"/>
    <n v="46"/>
    <n v="7668.4684684684689"/>
  </r>
  <r>
    <n v="2"/>
    <x v="9"/>
    <n v="3"/>
    <n v="1636"/>
    <x v="0"/>
    <s v="อ้อยตอ 2"/>
    <s v="อ้อยตอ"/>
    <n v="27.91"/>
    <d v="2562-01-19T00:00:00"/>
    <d v="2562-06-16T00:00:00"/>
    <n v="1.85"/>
    <n v="4.9333333333333336"/>
    <n v="0.45"/>
    <n v="2.2999999999999998"/>
    <n v="35"/>
    <n v="30"/>
    <n v="5621.6216216216217"/>
    <n v="0.53"/>
    <n v="2.5"/>
    <n v="40"/>
    <n v="36"/>
    <n v="6572.9729729729734"/>
    <n v="0.55000000000000004"/>
    <n v="2.7"/>
    <n v="45"/>
    <n v="34"/>
    <n v="6832.4324324324325"/>
    <n v="0.51"/>
    <n v="2.5"/>
    <n v="40"/>
    <n v="33.333333333333336"/>
    <n v="6342.3423423423419"/>
  </r>
  <r>
    <n v="2"/>
    <x v="9"/>
    <n v="4"/>
    <n v="1637"/>
    <x v="0"/>
    <s v="อ้อยตอ 2"/>
    <s v="อ้อยตอ"/>
    <n v="31.07"/>
    <d v="2562-01-24T00:00:00"/>
    <d v="2562-06-16T00:00:00"/>
    <n v="1.85"/>
    <n v="4.7666666666666666"/>
    <n v="0.2"/>
    <n v="2.1"/>
    <n v="28"/>
    <n v="26"/>
    <n v="4670.27027027027"/>
    <n v="0.5"/>
    <n v="2.5"/>
    <n v="30"/>
    <n v="35"/>
    <n v="5621.6216216216217"/>
    <n v="0.46"/>
    <n v="2.2999999999999998"/>
    <n v="40"/>
    <n v="45"/>
    <n v="7351.3513513513517"/>
    <n v="0.38666666666666666"/>
    <n v="2.2999999999999998"/>
    <n v="32.666666666666664"/>
    <n v="35.333333333333336"/>
    <n v="5881.0810810810808"/>
  </r>
  <r>
    <n v="2"/>
    <x v="9"/>
    <n v="5"/>
    <s v="1639/1"/>
    <x v="0"/>
    <s v="อ้อยตอ 2"/>
    <s v="อ้อยตอ"/>
    <n v="26.55"/>
    <d v="2562-02-10T00:00:00"/>
    <d v="2562-06-16T00:00:00"/>
    <n v="1.85"/>
    <n v="4.2"/>
    <n v="0.5"/>
    <n v="3.4"/>
    <n v="25"/>
    <n v="35"/>
    <n v="5189.1891891891892"/>
    <n v="0.46"/>
    <n v="3.1"/>
    <n v="40"/>
    <n v="35"/>
    <n v="6486.4864864864867"/>
    <n v="0.6"/>
    <n v="2.5"/>
    <n v="35"/>
    <n v="40"/>
    <n v="6486.4864864864867"/>
    <n v="0.52"/>
    <n v="3"/>
    <n v="33.333333333333336"/>
    <n v="36.666666666666664"/>
    <n v="6054.0540540540542"/>
  </r>
  <r>
    <n v="2"/>
    <x v="10"/>
    <n v="1"/>
    <n v="807901"/>
    <x v="0"/>
    <s v="อ้อยตอ 3"/>
    <s v="อ้อยตอ"/>
    <n v="13.13"/>
    <d v="2561-12-22T00:00:00"/>
    <d v="2562-06-16T00:00:00"/>
    <n v="1.85"/>
    <n v="5.8666666666666663"/>
    <n v="1"/>
    <n v="3"/>
    <n v="60"/>
    <n v="55"/>
    <n v="9945.9459459459467"/>
    <n v="0.9"/>
    <n v="2.8"/>
    <n v="40"/>
    <n v="55"/>
    <n v="8216.2162162162167"/>
    <n v="0.95"/>
    <n v="3"/>
    <n v="62"/>
    <n v="42"/>
    <n v="8994.594594594595"/>
    <n v="0.94999999999999984"/>
    <n v="2.9333333333333336"/>
    <n v="54"/>
    <n v="50.666666666666664"/>
    <n v="9052.252252252254"/>
  </r>
  <r>
    <n v="2"/>
    <x v="10"/>
    <n v="3"/>
    <n v="807903"/>
    <x v="0"/>
    <s v="อ้อยตอ 2"/>
    <s v="อ้อยตอ"/>
    <n v="19.260000000000002"/>
    <d v="2561-12-24T00:00:00"/>
    <d v="2562-06-16T00:00:00"/>
    <n v="1.85"/>
    <n v="5.8"/>
    <n v="1"/>
    <n v="3.1"/>
    <n v="41"/>
    <n v="45"/>
    <n v="7437.8378378378375"/>
    <n v="0.8"/>
    <n v="3.2"/>
    <n v="53"/>
    <n v="50"/>
    <n v="8908.1081081081084"/>
    <n v="0.9"/>
    <n v="3.1"/>
    <n v="40"/>
    <n v="45"/>
    <n v="7351.3513513513517"/>
    <n v="0.9"/>
    <n v="3.1333333333333333"/>
    <n v="44.666666666666664"/>
    <n v="46.666666666666664"/>
    <n v="7899.0990990991004"/>
  </r>
  <r>
    <n v="2"/>
    <x v="10"/>
    <n v="4"/>
    <s v="807903/1"/>
    <x v="0"/>
    <s v="อ้อยตอ 1"/>
    <s v="อ้อยตอ"/>
    <n v="17.55"/>
    <d v="2562-01-22T00:00:00"/>
    <d v="2562-06-16T00:00:00"/>
    <n v="1.85"/>
    <n v="4.833333333333333"/>
    <n v="0.7"/>
    <n v="2.8"/>
    <n v="45"/>
    <n v="35"/>
    <n v="6918.9189189189192"/>
    <n v="1"/>
    <n v="3"/>
    <n v="60"/>
    <n v="56"/>
    <n v="10032.432432432432"/>
    <n v="1"/>
    <n v="2.9"/>
    <n v="35"/>
    <n v="65"/>
    <n v="8648.6486486486483"/>
    <n v="0.9"/>
    <n v="2.9"/>
    <n v="46.666666666666664"/>
    <n v="52"/>
    <n v="8533.3333333333339"/>
  </r>
  <r>
    <n v="2"/>
    <x v="10"/>
    <n v="5"/>
    <n v="807904"/>
    <x v="0"/>
    <s v="อ้อยตอ 3"/>
    <s v="อ้อยตอ"/>
    <n v="28.03"/>
    <d v="2561-12-22T00:00:00"/>
    <d v="2562-06-16T00:00:00"/>
    <n v="1.85"/>
    <n v="5.8666666666666663"/>
    <n v="0.7"/>
    <n v="2.6"/>
    <n v="55"/>
    <n v="39"/>
    <n v="8129.72972972973"/>
    <n v="0.7"/>
    <n v="2.8"/>
    <n v="30"/>
    <n v="32"/>
    <n v="5362.1621621621625"/>
    <n v="1"/>
    <n v="3.2"/>
    <n v="53"/>
    <n v="64"/>
    <n v="10118.918918918918"/>
    <n v="0.79999999999999993"/>
    <n v="2.8666666666666671"/>
    <n v="46"/>
    <n v="45"/>
    <n v="7870.2702702702709"/>
  </r>
  <r>
    <n v="2"/>
    <x v="10"/>
    <n v="6"/>
    <n v="807906"/>
    <x v="0"/>
    <s v="อ้อยตอ 2"/>
    <s v="อ้อยตอ"/>
    <n v="67.03"/>
    <d v="2561-12-21T00:00:00"/>
    <d v="2562-06-16T00:00:00"/>
    <n v="1.85"/>
    <n v="5.9"/>
    <n v="1.25"/>
    <n v="3"/>
    <n v="68"/>
    <n v="70"/>
    <n v="11935.135135135135"/>
    <n v="1.2"/>
    <n v="3.1"/>
    <n v="70"/>
    <n v="65"/>
    <n v="11675.675675675675"/>
    <n v="0.9"/>
    <n v="2.8"/>
    <n v="52"/>
    <n v="40"/>
    <n v="7956.7567567567567"/>
    <n v="1.1166666666666667"/>
    <n v="2.9666666666666663"/>
    <n v="63.333333333333336"/>
    <n v="58.333333333333336"/>
    <n v="10522.522522522522"/>
  </r>
  <r>
    <n v="2"/>
    <x v="10"/>
    <n v="7"/>
    <n v="807907"/>
    <x v="0"/>
    <s v="อ้อยตอ 1"/>
    <s v="อ้อยตอ"/>
    <n v="31.86"/>
    <d v="2562-01-30T00:00:00"/>
    <d v="2562-06-16T00:00:00"/>
    <n v="1.85"/>
    <n v="4.5666666666666664"/>
    <n v="0.9"/>
    <n v="3"/>
    <n v="35"/>
    <n v="40"/>
    <n v="6486.4864864864867"/>
    <n v="1.4"/>
    <n v="3"/>
    <n v="75"/>
    <n v="65"/>
    <n v="12108.108108108108"/>
    <n v="1.1000000000000001"/>
    <n v="3"/>
    <n v="30"/>
    <n v="34"/>
    <n v="5535.135135135135"/>
    <n v="1.1333333333333333"/>
    <n v="3"/>
    <n v="46.666666666666664"/>
    <n v="46.333333333333336"/>
    <n v="8043.2432432432424"/>
  </r>
  <r>
    <n v="2"/>
    <x v="10"/>
    <n v="10"/>
    <n v="807914"/>
    <x v="0"/>
    <s v="อ้อยตอ 1"/>
    <s v="อ้อยตอ"/>
    <n v="22.21"/>
    <d v="2561-12-22T00:00:00"/>
    <d v="2562-06-16T00:00:00"/>
    <n v="1.85"/>
    <n v="5.8666666666666663"/>
    <n v="1.45"/>
    <n v="3.5"/>
    <n v="65"/>
    <n v="50"/>
    <n v="9945.9459459459467"/>
    <n v="0.9"/>
    <n v="3"/>
    <n v="60"/>
    <n v="77"/>
    <n v="11848.648648648648"/>
    <n v="1"/>
    <n v="3.5"/>
    <n v="40"/>
    <n v="55"/>
    <n v="8216.2162162162167"/>
    <n v="1.1166666666666667"/>
    <n v="3.3333333333333335"/>
    <n v="55"/>
    <n v="60.666666666666664"/>
    <n v="10003.603603603604"/>
  </r>
  <r>
    <n v="2"/>
    <x v="10"/>
    <n v="18"/>
    <n v="807923"/>
    <x v="0"/>
    <s v="อ้อยตอ 3"/>
    <s v="อ้อยตอ"/>
    <n v="24.7"/>
    <d v="2562-01-03T00:00:00"/>
    <d v="2562-06-16T00:00:00"/>
    <n v="1.85"/>
    <n v="5.4666666666666668"/>
    <n v="0.9"/>
    <n v="2.8"/>
    <n v="40"/>
    <n v="50"/>
    <n v="7783.7837837837842"/>
    <n v="1.08"/>
    <n v="3.1"/>
    <n v="50"/>
    <n v="55"/>
    <n v="9081.0810810810817"/>
    <n v="0.8"/>
    <n v="3"/>
    <n v="45"/>
    <n v="30"/>
    <n v="6486.4864864864867"/>
    <n v="0.92666666666666675"/>
    <n v="2.9666666666666668"/>
    <n v="45"/>
    <n v="45"/>
    <n v="7783.7837837837842"/>
  </r>
  <r>
    <n v="2"/>
    <x v="10"/>
    <n v="20"/>
    <n v="807925"/>
    <x v="0"/>
    <s v="อ้อยตอ 1"/>
    <s v="อ้อยตอ"/>
    <n v="19.559999999999999"/>
    <d v="2561-12-28T00:00:00"/>
    <d v="2562-06-16T00:00:00"/>
    <n v="1.85"/>
    <n v="5.666666666666667"/>
    <n v="1.1000000000000001"/>
    <n v="3.1"/>
    <n v="65"/>
    <n v="60"/>
    <n v="10810.81081081081"/>
    <n v="1.05"/>
    <n v="3"/>
    <n v="50"/>
    <n v="48"/>
    <n v="8475.6756756756749"/>
    <n v="0.9"/>
    <n v="3.2"/>
    <n v="31"/>
    <n v="40"/>
    <n v="6140.5405405405409"/>
    <n v="1.0166666666666668"/>
    <n v="3.1"/>
    <n v="48.666666666666664"/>
    <n v="49.333333333333336"/>
    <n v="8475.6756756756749"/>
  </r>
  <r>
    <n v="2"/>
    <x v="10"/>
    <n v="21"/>
    <n v="807926"/>
    <x v="0"/>
    <s v="อ้อยตอ 2"/>
    <s v="อ้อยตอ"/>
    <n v="56.47"/>
    <d v="2561-12-27T00:00:00"/>
    <d v="2562-06-16T00:00:00"/>
    <n v="1.85"/>
    <n v="5.7"/>
    <n v="0.8"/>
    <n v="2.9"/>
    <n v="50"/>
    <n v="47"/>
    <n v="8389.1891891891901"/>
    <n v="1"/>
    <n v="3"/>
    <n v="50"/>
    <n v="57"/>
    <n v="9254.0540540540533"/>
    <n v="0.8"/>
    <n v="3.5"/>
    <n v="36"/>
    <n v="29"/>
    <n v="5621.6216216216217"/>
    <n v="0.8666666666666667"/>
    <n v="3.1333333333333333"/>
    <n v="45.333333333333336"/>
    <n v="44.333333333333336"/>
    <n v="7754.9549549549556"/>
  </r>
  <r>
    <n v="2"/>
    <x v="10"/>
    <n v="22"/>
    <n v="807927"/>
    <x v="0"/>
    <s v="อ้อยตอ 3"/>
    <s v="อ้อยตอ"/>
    <n v="17.14"/>
    <d v="2562-01-14T00:00:00"/>
    <d v="2562-06-16T00:00:00"/>
    <n v="1.85"/>
    <n v="5.0999999999999996"/>
    <n v="0.7"/>
    <n v="2.9"/>
    <n v="45"/>
    <n v="45"/>
    <n v="7783.7837837837842"/>
    <n v="1"/>
    <n v="3.4"/>
    <n v="30"/>
    <n v="43"/>
    <n v="6313.5135135135133"/>
    <n v="0.9"/>
    <n v="3"/>
    <n v="48"/>
    <n v="38"/>
    <n v="7437.8378378378375"/>
    <n v="0.8666666666666667"/>
    <n v="3.1"/>
    <n v="41"/>
    <n v="42"/>
    <n v="7178.3783783783774"/>
  </r>
  <r>
    <n v="2"/>
    <x v="10"/>
    <n v="23"/>
    <s v="807929/1"/>
    <x v="0"/>
    <s v="อ้อยตอ 2"/>
    <s v="อ้อยตอ"/>
    <n v="32.340000000000003"/>
    <d v="2562-01-14T00:00:00"/>
    <d v="2562-06-16T00:00:00"/>
    <n v="1.85"/>
    <n v="5.0999999999999996"/>
    <n v="1.05"/>
    <n v="3.1"/>
    <n v="50"/>
    <n v="68"/>
    <n v="10205.405405405405"/>
    <n v="0.6"/>
    <n v="2.6"/>
    <n v="68"/>
    <n v="40"/>
    <n v="9340.54054054054"/>
    <n v="0.95"/>
    <n v="3"/>
    <n v="33"/>
    <n v="30"/>
    <n v="5448.6486486486483"/>
    <n v="0.86666666666666659"/>
    <n v="2.9"/>
    <n v="50.333333333333336"/>
    <n v="46"/>
    <n v="8331.5315315315311"/>
  </r>
  <r>
    <n v="2"/>
    <x v="10"/>
    <n v="26"/>
    <n v="807931"/>
    <x v="2"/>
    <s v="อ้อยตุลาคม"/>
    <s v="อ้อยปลายฝน"/>
    <n v="15.05"/>
    <d v="2561-11-13T00:00:00"/>
    <d v="2562-06-16T00:00:00"/>
    <n v="1.85"/>
    <n v="7.166666666666667"/>
    <n v="0.7"/>
    <n v="3"/>
    <n v="34"/>
    <n v="30"/>
    <n v="5535.135135135135"/>
    <n v="1"/>
    <n v="3.5"/>
    <n v="38"/>
    <n v="40"/>
    <n v="6745.9459459459458"/>
    <n v="1.1000000000000001"/>
    <n v="3"/>
    <n v="40"/>
    <n v="32"/>
    <n v="6227.0270270270266"/>
    <n v="0.93333333333333324"/>
    <n v="3.1666666666666665"/>
    <n v="37.333333333333336"/>
    <n v="34"/>
    <n v="6169.3693693693685"/>
  </r>
  <r>
    <n v="2"/>
    <x v="10"/>
    <n v="27"/>
    <n v="807933"/>
    <x v="0"/>
    <s v="อ้อยตอ 1"/>
    <s v="อ้อยตอ"/>
    <n v="18.23"/>
    <d v="2562-01-16T00:00:00"/>
    <d v="2562-06-16T00:00:00"/>
    <n v="1.85"/>
    <n v="5.0333333333333332"/>
    <n v="0.75"/>
    <n v="2.6"/>
    <n v="35"/>
    <n v="42"/>
    <n v="6659.4594594594591"/>
    <n v="0.7"/>
    <n v="3"/>
    <n v="32"/>
    <n v="30"/>
    <n v="5362.1621621621625"/>
    <n v="0.95"/>
    <n v="3.2"/>
    <n v="40"/>
    <n v="54"/>
    <n v="8129.72972972973"/>
    <n v="0.79999999999999993"/>
    <n v="2.9333333333333336"/>
    <n v="35.666666666666664"/>
    <n v="42"/>
    <n v="6717.1171171171181"/>
  </r>
  <r>
    <n v="2"/>
    <x v="10"/>
    <n v="28"/>
    <n v="807934"/>
    <x v="0"/>
    <s v="อ้อยตอ 1"/>
    <s v="อ้อยตอ"/>
    <n v="18.010000000000002"/>
    <d v="2562-01-15T00:00:00"/>
    <d v="2562-06-16T00:00:00"/>
    <n v="1.85"/>
    <n v="5.0666666666666664"/>
    <n v="0.8"/>
    <n v="2.8"/>
    <n v="40"/>
    <n v="35"/>
    <n v="6486.4864864864867"/>
    <n v="0.8"/>
    <n v="3.2"/>
    <n v="30"/>
    <n v="45"/>
    <n v="6486.4864864864867"/>
    <n v="0.85"/>
    <n v="3"/>
    <n v="40"/>
    <n v="66"/>
    <n v="9167.5675675675684"/>
    <n v="0.81666666666666676"/>
    <n v="3"/>
    <n v="36.666666666666664"/>
    <n v="48.666666666666664"/>
    <n v="7380.1801801801803"/>
  </r>
  <r>
    <n v="2"/>
    <x v="10"/>
    <n v="29"/>
    <n v="807935"/>
    <x v="0"/>
    <s v="อ้อยตอ 3"/>
    <s v="อ้อยตอ"/>
    <n v="21.99"/>
    <d v="2562-01-15T00:00:00"/>
    <d v="2562-06-16T00:00:00"/>
    <n v="1.85"/>
    <n v="5.0666666666666664"/>
    <n v="0.8"/>
    <n v="3"/>
    <n v="30"/>
    <n v="43"/>
    <n v="6313.5135135135133"/>
    <n v="0.8"/>
    <n v="2.9"/>
    <n v="41"/>
    <n v="45"/>
    <n v="7437.8378378378375"/>
    <n v="0.5"/>
    <n v="2.2999999999999998"/>
    <n v="42"/>
    <n v="40"/>
    <n v="7091.8918918918916"/>
    <n v="0.70000000000000007"/>
    <n v="2.7333333333333329"/>
    <n v="37.666666666666664"/>
    <n v="42.666666666666664"/>
    <n v="6947.7477477477469"/>
  </r>
  <r>
    <n v="2"/>
    <x v="10"/>
    <n v="30"/>
    <n v="807936"/>
    <x v="2"/>
    <s v="อ้อยตุลาคม"/>
    <s v="อ้อยปลายฝน"/>
    <n v="28.31"/>
    <d v="2561-10-18T00:00:00"/>
    <d v="2562-06-16T00:00:00"/>
    <n v="1.85"/>
    <n v="8.0333333333333332"/>
    <n v="1.25"/>
    <n v="3.1"/>
    <n v="50"/>
    <n v="48"/>
    <n v="8475.6756756756749"/>
    <n v="1.35"/>
    <n v="2.9"/>
    <n v="62"/>
    <n v="60"/>
    <n v="10551.351351351352"/>
    <n v="1.1499999999999999"/>
    <n v="2.8"/>
    <n v="50"/>
    <n v="68"/>
    <n v="10205.405405405405"/>
    <n v="1.25"/>
    <n v="2.9333333333333336"/>
    <n v="54"/>
    <n v="58.666666666666664"/>
    <n v="9744.1441441441439"/>
  </r>
  <r>
    <n v="2"/>
    <x v="10"/>
    <n v="31"/>
    <n v="807938"/>
    <x v="0"/>
    <s v="อ้อยตอ 1"/>
    <s v="อ้อยตอ"/>
    <n v="12.37"/>
    <d v="2562-02-18T00:00:00"/>
    <d v="2562-06-16T00:00:00"/>
    <n v="1.85"/>
    <n v="3.9333333333333331"/>
    <m/>
    <m/>
    <m/>
    <m/>
    <n v="0"/>
    <m/>
    <m/>
    <m/>
    <m/>
    <n v="0"/>
    <m/>
    <m/>
    <m/>
    <m/>
    <n v="0"/>
    <m/>
    <m/>
    <m/>
    <m/>
    <n v="0"/>
  </r>
  <r>
    <n v="2"/>
    <x v="10"/>
    <n v="32"/>
    <n v="807939"/>
    <x v="0"/>
    <s v="อ้อยตอ 2"/>
    <s v="อ้อยตอ"/>
    <n v="12.59"/>
    <d v="2562-01-15T00:00:00"/>
    <d v="2562-06-16T00:00:00"/>
    <n v="1.85"/>
    <n v="5.0666666666666664"/>
    <n v="1"/>
    <n v="3"/>
    <n v="40"/>
    <n v="45"/>
    <n v="7351.3513513513517"/>
    <n v="1"/>
    <n v="2.8"/>
    <n v="38"/>
    <n v="40"/>
    <n v="6745.9459459459458"/>
    <n v="1.05"/>
    <n v="2.4"/>
    <n v="34"/>
    <n v="42"/>
    <n v="6572.9729729729734"/>
    <n v="1.0166666666666666"/>
    <n v="2.7333333333333329"/>
    <n v="37.333333333333336"/>
    <n v="42.333333333333336"/>
    <n v="6890.0900900900897"/>
  </r>
  <r>
    <n v="2"/>
    <x v="10"/>
    <n v="34"/>
    <n v="807940"/>
    <x v="0"/>
    <s v="อ้อยตอ 2"/>
    <s v="อ้อยตอ"/>
    <n v="26.31"/>
    <d v="2562-01-18T00:00:00"/>
    <d v="2562-06-16T00:00:00"/>
    <n v="1.85"/>
    <n v="4.9666666666666668"/>
    <n v="0.75"/>
    <n v="2.5"/>
    <n v="62"/>
    <n v="50"/>
    <n v="9686.4864864864867"/>
    <n v="1.05"/>
    <n v="3"/>
    <n v="50"/>
    <n v="45"/>
    <n v="8216.2162162162167"/>
    <n v="1.4"/>
    <n v="3.1"/>
    <n v="60"/>
    <n v="70"/>
    <n v="11243.243243243243"/>
    <n v="1.0666666666666667"/>
    <n v="2.8666666666666667"/>
    <n v="57.333333333333336"/>
    <n v="55"/>
    <n v="9715.3153153153162"/>
  </r>
  <r>
    <n v="2"/>
    <x v="10"/>
    <n v="35"/>
    <n v="807941"/>
    <x v="0"/>
    <s v="อ้อยตอ 3"/>
    <s v="อ้อยตอ"/>
    <n v="36.630000000000003"/>
    <d v="2562-01-15T00:00:00"/>
    <d v="2562-06-16T00:00:00"/>
    <n v="1.85"/>
    <n v="5.0666666666666664"/>
    <n v="0.95"/>
    <n v="3.2"/>
    <n v="33"/>
    <n v="34"/>
    <n v="5794.594594594595"/>
    <n v="0.65"/>
    <n v="2.2999999999999998"/>
    <n v="40"/>
    <n v="42"/>
    <n v="7091.8918918918916"/>
    <n v="0.75"/>
    <n v="2.5"/>
    <n v="44"/>
    <n v="39"/>
    <n v="7178.3783783783783"/>
    <n v="0.78333333333333333"/>
    <n v="2.6666666666666665"/>
    <n v="39"/>
    <n v="38.333333333333336"/>
    <n v="6688.2882882882886"/>
  </r>
  <r>
    <n v="2"/>
    <x v="10"/>
    <n v="36"/>
    <n v="807942"/>
    <x v="0"/>
    <s v="อ้อยตอ 2"/>
    <s v="อ้อยตอ"/>
    <n v="13.91"/>
    <d v="2562-01-16T00:00:00"/>
    <d v="2562-06-16T00:00:00"/>
    <n v="1.85"/>
    <n v="5.0333333333333332"/>
    <m/>
    <m/>
    <m/>
    <m/>
    <n v="0"/>
    <m/>
    <m/>
    <m/>
    <m/>
    <n v="0"/>
    <m/>
    <m/>
    <m/>
    <m/>
    <n v="0"/>
    <m/>
    <m/>
    <m/>
    <m/>
    <n v="0"/>
  </r>
  <r>
    <n v="2"/>
    <x v="10"/>
    <n v="38"/>
    <n v="807944"/>
    <x v="0"/>
    <s v="อ้อยตอ 2"/>
    <s v="อ้อยตอ"/>
    <n v="39.25"/>
    <d v="2562-01-15T00:00:00"/>
    <d v="2562-06-16T00:00:00"/>
    <n v="1.85"/>
    <n v="5.0666666666666664"/>
    <n v="0.6"/>
    <n v="2.5"/>
    <n v="30"/>
    <n v="35"/>
    <n v="5621.6216216216217"/>
    <n v="0.7"/>
    <n v="2"/>
    <n v="30"/>
    <n v="41"/>
    <n v="6140.5405405405409"/>
    <n v="0.5"/>
    <n v="1.9"/>
    <n v="20"/>
    <n v="20"/>
    <n v="3459.4594594594596"/>
    <n v="0.6"/>
    <n v="2.1333333333333333"/>
    <n v="26.666666666666668"/>
    <n v="32"/>
    <n v="5073.8738738738748"/>
  </r>
  <r>
    <n v="2"/>
    <x v="10"/>
    <n v="39"/>
    <n v="807945"/>
    <x v="0"/>
    <s v="อ้อยตอ 2"/>
    <s v="อ้อยตอ"/>
    <n v="15.46"/>
    <d v="2562-01-14T00:00:00"/>
    <d v="2562-06-16T00:00:00"/>
    <n v="1.85"/>
    <n v="5.0999999999999996"/>
    <n v="0.7"/>
    <n v="2.2000000000000002"/>
    <n v="40"/>
    <n v="56"/>
    <n v="8302.7027027027034"/>
    <n v="0.8"/>
    <n v="2.5"/>
    <n v="35"/>
    <n v="53"/>
    <n v="7610.8108108108108"/>
    <n v="0.7"/>
    <n v="2.7"/>
    <n v="32"/>
    <n v="30"/>
    <n v="5362.1621621621625"/>
    <n v="0.73333333333333339"/>
    <n v="2.4666666666666668"/>
    <n v="35.666666666666664"/>
    <n v="46.333333333333336"/>
    <n v="7091.8918918918926"/>
  </r>
  <r>
    <n v="2"/>
    <x v="10"/>
    <n v="40"/>
    <n v="807946"/>
    <x v="0"/>
    <s v="อ้อยตอ 2"/>
    <s v="อ้อยตอ"/>
    <n v="26.11"/>
    <d v="2562-01-13T00:00:00"/>
    <d v="2562-06-16T00:00:00"/>
    <n v="1.85"/>
    <n v="5.1333333333333337"/>
    <n v="0.5"/>
    <n v="2.2000000000000002"/>
    <n v="50"/>
    <n v="25"/>
    <n v="6486.4864864864867"/>
    <n v="0.6"/>
    <n v="2.2999999999999998"/>
    <n v="30"/>
    <n v="35"/>
    <n v="5621.6216216216217"/>
    <n v="0.8"/>
    <n v="2.8"/>
    <n v="30"/>
    <n v="40"/>
    <n v="6054.0540540540542"/>
    <n v="0.63333333333333341"/>
    <n v="2.4333333333333331"/>
    <n v="36.666666666666664"/>
    <n v="33.333333333333336"/>
    <n v="6054.0540540540542"/>
  </r>
  <r>
    <n v="2"/>
    <x v="10"/>
    <n v="41"/>
    <n v="807947"/>
    <x v="0"/>
    <s v="อ้อยตอ 2"/>
    <s v="อ้อยตอ"/>
    <n v="30.36"/>
    <d v="2562-01-24T00:00:00"/>
    <d v="2562-06-16T00:00:00"/>
    <n v="1.85"/>
    <n v="4.7666666666666666"/>
    <m/>
    <m/>
    <m/>
    <m/>
    <n v="0"/>
    <m/>
    <m/>
    <m/>
    <m/>
    <n v="0"/>
    <m/>
    <m/>
    <m/>
    <m/>
    <n v="0"/>
    <m/>
    <m/>
    <m/>
    <m/>
    <n v="0"/>
  </r>
  <r>
    <n v="2"/>
    <x v="10"/>
    <n v="44"/>
    <s v="807949/1"/>
    <x v="2"/>
    <s v="อ้อยตุลาคม"/>
    <s v="อ้อยปลายฝน"/>
    <n v="15.05"/>
    <d v="2561-10-16T00:00:00"/>
    <d v="2562-06-16T00:00:00"/>
    <n v="1.85"/>
    <n v="8.1"/>
    <n v="0.7"/>
    <n v="3"/>
    <n v="40"/>
    <n v="37"/>
    <n v="6659.4594594594591"/>
    <n v="1"/>
    <n v="3"/>
    <n v="45"/>
    <n v="40"/>
    <n v="7351.3513513513517"/>
    <n v="1.05"/>
    <n v="3.2"/>
    <n v="50"/>
    <n v="57"/>
    <n v="9254.0540540540533"/>
    <n v="0.91666666666666663"/>
    <n v="3.0666666666666664"/>
    <n v="45"/>
    <n v="44.666666666666664"/>
    <n v="7754.9549549549547"/>
  </r>
  <r>
    <n v="3"/>
    <x v="11"/>
    <n v="10"/>
    <n v="115"/>
    <x v="2"/>
    <s v="อ้อยตุลาคม"/>
    <s v="อ้อยปลายฝน"/>
    <n v="22.91"/>
    <d v="2561-10-25T00:00:00"/>
    <d v="2562-06-16T00:00:00"/>
    <n v="1.85"/>
    <n v="7.8"/>
    <n v="0.61"/>
    <n v="3"/>
    <n v="40"/>
    <n v="47"/>
    <n v="7524.3243243243242"/>
    <n v="0.57999999999999996"/>
    <n v="3.1"/>
    <n v="65"/>
    <n v="53"/>
    <n v="10205.405405405405"/>
    <n v="0.54"/>
    <n v="2.6"/>
    <n v="43"/>
    <n v="45"/>
    <n v="7610.8108108108108"/>
    <n v="0.57666666666666666"/>
    <n v="2.9"/>
    <n v="49.333333333333336"/>
    <n v="48.333333333333336"/>
    <n v="8446.8468468468473"/>
  </r>
  <r>
    <n v="3"/>
    <x v="11"/>
    <n v="12"/>
    <n v="117"/>
    <x v="0"/>
    <s v="อ้อยตอ 1"/>
    <s v="อ้อยตอ"/>
    <n v="24.64"/>
    <d v="2561-12-25T00:00:00"/>
    <d v="2562-06-16T00:00:00"/>
    <n v="1.85"/>
    <n v="5.7666666666666666"/>
    <n v="0.32"/>
    <n v="2.9"/>
    <n v="49"/>
    <n v="42"/>
    <n v="7870.27027027027"/>
    <n v="0.31"/>
    <n v="2.9"/>
    <n v="75"/>
    <n v="62"/>
    <n v="11848.648648648648"/>
    <n v="0.34"/>
    <n v="2.9"/>
    <n v="56"/>
    <n v="42"/>
    <n v="8475.6756756756749"/>
    <n v="0.32333333333333331"/>
    <n v="2.9"/>
    <n v="60"/>
    <n v="48.666666666666664"/>
    <n v="9398.1981981981971"/>
  </r>
  <r>
    <n v="3"/>
    <x v="11"/>
    <n v="13"/>
    <n v="118"/>
    <x v="2"/>
    <s v="อ้อยตุลาคม"/>
    <s v="อ้อยปลายฝน"/>
    <n v="31.96"/>
    <d v="2561-11-11T00:00:00"/>
    <d v="2562-06-16T00:00:00"/>
    <n v="1.85"/>
    <n v="7.2333333333333334"/>
    <n v="1.05"/>
    <n v="2.8"/>
    <n v="74"/>
    <n v="76"/>
    <n v="12972.972972972973"/>
    <n v="1.04"/>
    <n v="3"/>
    <n v="74"/>
    <n v="72"/>
    <n v="12627.027027027027"/>
    <n v="0.87"/>
    <n v="3.2"/>
    <n v="76"/>
    <n v="78"/>
    <n v="13318.918918918918"/>
    <n v="0.98666666666666669"/>
    <n v="3"/>
    <n v="74.666666666666671"/>
    <n v="75.333333333333329"/>
    <n v="12972.972972972973"/>
  </r>
  <r>
    <n v="3"/>
    <x v="11"/>
    <n v="14"/>
    <n v="120"/>
    <x v="0"/>
    <s v="อ้อยตอ 1"/>
    <s v="อ้อยตอ"/>
    <n v="52.64"/>
    <d v="2561-12-11T00:00:00"/>
    <d v="2562-06-16T00:00:00"/>
    <n v="1.85"/>
    <n v="6.2333333333333334"/>
    <n v="0.45"/>
    <n v="2.9"/>
    <n v="54"/>
    <n v="72"/>
    <n v="10897.297297297297"/>
    <n v="0.42"/>
    <n v="2.5"/>
    <n v="68"/>
    <n v="76"/>
    <n v="12454.054054054053"/>
    <n v="0.33"/>
    <n v="2.8"/>
    <n v="65"/>
    <n v="34"/>
    <n v="8562.1621621621616"/>
    <n v="0.39999999999999997"/>
    <n v="2.7333333333333329"/>
    <n v="62.333333333333336"/>
    <n v="60.666666666666664"/>
    <n v="10637.837837837838"/>
  </r>
  <r>
    <n v="3"/>
    <x v="11"/>
    <n v="16"/>
    <n v="124"/>
    <x v="0"/>
    <s v="อ้อยตอ 1"/>
    <s v="อ้อยตอ"/>
    <n v="14.94"/>
    <d v="2561-12-26T00:00:00"/>
    <d v="2562-06-16T00:00:00"/>
    <n v="1.85"/>
    <n v="5.7333333333333334"/>
    <n v="0.3"/>
    <n v="2.8"/>
    <n v="28"/>
    <n v="19"/>
    <n v="4064.864864864865"/>
    <n v="0.39"/>
    <n v="2.2999999999999998"/>
    <n v="65"/>
    <n v="85"/>
    <n v="12972.972972972973"/>
    <n v="0.39"/>
    <n v="2.5"/>
    <n v="70"/>
    <n v="42"/>
    <n v="9686.4864864864867"/>
    <n v="0.36000000000000004"/>
    <n v="2.5333333333333332"/>
    <n v="54.333333333333336"/>
    <n v="48.666666666666664"/>
    <n v="8908.1081081081084"/>
  </r>
  <r>
    <n v="3"/>
    <x v="11"/>
    <n v="33"/>
    <n v="147"/>
    <x v="2"/>
    <s v="อ้อยตุลาคม"/>
    <s v="อ้อยปลายฝน"/>
    <n v="32.880000000000003"/>
    <d v="2561-10-28T00:00:00"/>
    <d v="2562-06-16T00:00:00"/>
    <n v="1.85"/>
    <n v="7.7"/>
    <n v="0.49"/>
    <n v="2.9"/>
    <n v="64"/>
    <n v="78"/>
    <n v="12281.081081081082"/>
    <n v="0.23"/>
    <n v="2.2000000000000002"/>
    <n v="34"/>
    <n v="39"/>
    <n v="6313.5135135135133"/>
    <n v="0.28999999999999998"/>
    <n v="2.2999999999999998"/>
    <n v="33"/>
    <n v="32"/>
    <n v="5621.6216216216217"/>
    <n v="0.33666666666666667"/>
    <n v="2.4666666666666663"/>
    <n v="43.666666666666664"/>
    <n v="49.666666666666664"/>
    <n v="8072.072072072071"/>
  </r>
  <r>
    <n v="3"/>
    <x v="12"/>
    <n v="1"/>
    <n v="206"/>
    <x v="0"/>
    <s v="อ้อยตอ 2"/>
    <s v="อ้อยตอ"/>
    <n v="30.6"/>
    <d v="2562-02-10T00:00:00"/>
    <d v="2562-06-16T00:00:00"/>
    <n v="1.85"/>
    <n v="4.2"/>
    <n v="0.7"/>
    <n v="2.6"/>
    <n v="54"/>
    <n v="50"/>
    <n v="8994.594594594595"/>
    <n v="0.4"/>
    <n v="2.5"/>
    <n v="49"/>
    <n v="46"/>
    <n v="8216.2162162162167"/>
    <n v="0.5"/>
    <n v="2.7"/>
    <n v="44"/>
    <n v="47"/>
    <n v="7870.27027027027"/>
    <n v="0.53333333333333333"/>
    <n v="2.6"/>
    <n v="49"/>
    <n v="47.666666666666664"/>
    <n v="8360.3603603603606"/>
  </r>
  <r>
    <n v="3"/>
    <x v="12"/>
    <n v="2"/>
    <n v="208"/>
    <x v="1"/>
    <s v="อ้อยน้ำราด"/>
    <s v="อ้อยน้ำราด"/>
    <n v="10.56"/>
    <d v="2562-03-12T00:00:00"/>
    <d v="2562-06-16T00:00:00"/>
    <n v="1.85"/>
    <n v="3.2"/>
    <n v="0.4"/>
    <n v="2.5"/>
    <n v="58"/>
    <n v="61"/>
    <n v="10291.891891891892"/>
    <n v="0.3"/>
    <n v="2.7"/>
    <n v="62"/>
    <n v="78"/>
    <n v="12108.108108108108"/>
    <n v="0.2"/>
    <n v="2.5"/>
    <n v="58"/>
    <n v="55"/>
    <n v="9772.9729729729734"/>
    <n v="0.3"/>
    <n v="2.5666666666666669"/>
    <n v="59.333333333333336"/>
    <n v="64.666666666666671"/>
    <n v="10724.324324324325"/>
  </r>
  <r>
    <n v="3"/>
    <x v="12"/>
    <n v="3"/>
    <n v="214"/>
    <x v="0"/>
    <s v="อ้อยตอ 1"/>
    <s v="อ้อยตอ"/>
    <n v="30.48"/>
    <d v="2561-12-19T00:00:00"/>
    <d v="2562-06-16T00:00:00"/>
    <n v="1.85"/>
    <n v="5.9666666666666668"/>
    <n v="0.8"/>
    <n v="2.9"/>
    <n v="33"/>
    <n v="35"/>
    <n v="5881.0810810810808"/>
    <n v="0.3"/>
    <n v="2.4"/>
    <n v="61"/>
    <n v="52"/>
    <n v="9772.9729729729734"/>
    <n v="0.3"/>
    <n v="2.4"/>
    <n v="46"/>
    <n v="44"/>
    <n v="7783.7837837837842"/>
    <n v="0.46666666666666673"/>
    <n v="2.5666666666666664"/>
    <n v="46.666666666666664"/>
    <n v="43.666666666666664"/>
    <n v="7812.6126126126119"/>
  </r>
  <r>
    <n v="3"/>
    <x v="12"/>
    <n v="4"/>
    <n v="215"/>
    <x v="2"/>
    <s v="อ้อยตุลาคม"/>
    <s v="อ้อยปลายฝน"/>
    <n v="4.3"/>
    <d v="2561-11-26T00:00:00"/>
    <d v="2562-06-16T00:00:00"/>
    <n v="1.85"/>
    <n v="6.7333333333333334"/>
    <n v="1.2"/>
    <n v="2.8"/>
    <n v="40"/>
    <n v="43"/>
    <n v="7178.3783783783783"/>
    <n v="1"/>
    <n v="2.7"/>
    <n v="48"/>
    <n v="47"/>
    <n v="8216.2162162162167"/>
    <n v="1.2"/>
    <n v="2.9"/>
    <n v="50"/>
    <n v="47"/>
    <n v="8389.1891891891901"/>
    <n v="1.1333333333333335"/>
    <n v="2.8000000000000003"/>
    <n v="46"/>
    <n v="45.666666666666664"/>
    <n v="7927.927927927929"/>
  </r>
  <r>
    <n v="3"/>
    <x v="12"/>
    <n v="5"/>
    <n v="216"/>
    <x v="2"/>
    <s v="อ้อยตุลาคม"/>
    <s v="อ้อยปลายฝน"/>
    <n v="13.72"/>
    <d v="2561-11-16T00:00:00"/>
    <d v="2562-06-16T00:00:00"/>
    <n v="1.85"/>
    <n v="7.0666666666666664"/>
    <n v="0.5"/>
    <n v="2.8"/>
    <n v="60"/>
    <n v="57"/>
    <n v="10118.918918918918"/>
    <n v="0.5"/>
    <n v="2.7"/>
    <n v="36"/>
    <n v="34"/>
    <n v="6054.0540540540542"/>
    <n v="0.7"/>
    <n v="2.8"/>
    <n v="42"/>
    <n v="40"/>
    <n v="7091.8918918918916"/>
    <n v="0.56666666666666665"/>
    <n v="2.7666666666666671"/>
    <n v="46"/>
    <n v="43.666666666666664"/>
    <n v="7754.9549549549556"/>
  </r>
  <r>
    <n v="3"/>
    <x v="12"/>
    <n v="6"/>
    <n v="225"/>
    <x v="2"/>
    <s v="อ้อยตุลาคม"/>
    <s v="อ้อยปลายฝน"/>
    <n v="20.25"/>
    <d v="2561-11-26T00:00:00"/>
    <d v="2562-06-16T00:00:00"/>
    <n v="1.85"/>
    <n v="6.7333333333333334"/>
    <n v="1.4"/>
    <n v="3.3"/>
    <n v="68"/>
    <n v="67"/>
    <n v="11675.675675675675"/>
    <n v="1.4"/>
    <n v="2.9"/>
    <n v="79"/>
    <n v="76"/>
    <n v="13405.405405405405"/>
    <n v="1"/>
    <n v="2.9"/>
    <n v="67"/>
    <n v="68"/>
    <n v="11675.675675675675"/>
    <n v="1.2666666666666666"/>
    <n v="3.0333333333333332"/>
    <n v="71.333333333333329"/>
    <n v="70.333333333333329"/>
    <n v="12252.25225225225"/>
  </r>
  <r>
    <n v="3"/>
    <x v="12"/>
    <n v="7"/>
    <n v="228"/>
    <x v="2"/>
    <s v="อ้อยตุลาคม"/>
    <s v="อ้อยปลายฝน"/>
    <n v="41.11"/>
    <d v="2561-11-23T00:00:00"/>
    <d v="2562-06-16T00:00:00"/>
    <n v="1.85"/>
    <n v="6.833333333333333"/>
    <n v="0.9"/>
    <n v="3"/>
    <n v="66"/>
    <n v="68"/>
    <n v="11589.18918918919"/>
    <n v="1.4"/>
    <n v="3"/>
    <n v="63"/>
    <n v="60"/>
    <n v="10637.837837837838"/>
    <n v="1"/>
    <n v="2.9"/>
    <n v="47"/>
    <n v="51"/>
    <n v="8475.6756756756749"/>
    <n v="1.0999999999999999"/>
    <n v="2.9666666666666668"/>
    <n v="58.666666666666664"/>
    <n v="59.666666666666664"/>
    <n v="10234.234234234233"/>
  </r>
  <r>
    <n v="3"/>
    <x v="12"/>
    <n v="8"/>
    <n v="230"/>
    <x v="0"/>
    <s v="อ้อยตอ 2"/>
    <s v="อ้อยตอ"/>
    <n v="46.98"/>
    <d v="2562-02-13T00:00:00"/>
    <d v="2562-06-16T00:00:00"/>
    <n v="1.85"/>
    <n v="4.0999999999999996"/>
    <n v="0.6"/>
    <n v="2.8"/>
    <n v="69"/>
    <n v="65"/>
    <n v="11589.18918918919"/>
    <n v="0.4"/>
    <n v="2.4"/>
    <n v="57"/>
    <n v="59"/>
    <n v="10032.432432432432"/>
    <n v="0.5"/>
    <n v="2.6"/>
    <n v="61"/>
    <n v="58"/>
    <n v="10291.891891891892"/>
    <n v="0.5"/>
    <n v="2.5999999999999996"/>
    <n v="62.333333333333336"/>
    <n v="60.666666666666664"/>
    <n v="10637.837837837838"/>
  </r>
  <r>
    <n v="3"/>
    <x v="12"/>
    <n v="9"/>
    <n v="233"/>
    <x v="0"/>
    <s v="อ้อยตอ 2"/>
    <s v="อ้อยตอ"/>
    <n v="17.05"/>
    <d v="2561-12-20T00:00:00"/>
    <d v="2562-06-16T00:00:00"/>
    <n v="1.85"/>
    <n v="5.9333333333333336"/>
    <n v="0.4"/>
    <n v="2.4"/>
    <n v="55"/>
    <n v="58"/>
    <n v="9772.9729729729734"/>
    <n v="0.7"/>
    <n v="2.4"/>
    <n v="72"/>
    <n v="65"/>
    <n v="11848.648648648648"/>
    <n v="0.6"/>
    <n v="2.5"/>
    <n v="46"/>
    <n v="42"/>
    <n v="7610.8108108108108"/>
    <n v="0.56666666666666676"/>
    <n v="2.4333333333333331"/>
    <n v="57.666666666666664"/>
    <n v="55"/>
    <n v="9744.1441441441439"/>
  </r>
  <r>
    <n v="3"/>
    <x v="12"/>
    <n v="10"/>
    <n v="234"/>
    <x v="0"/>
    <s v="อ้อยตอ 2"/>
    <s v="อ้อยตอ"/>
    <n v="22.26"/>
    <d v="2561-12-20T00:00:00"/>
    <d v="2562-06-16T00:00:00"/>
    <n v="1.85"/>
    <n v="5.9333333333333336"/>
    <n v="0.4"/>
    <n v="2.4"/>
    <n v="29"/>
    <n v="37"/>
    <n v="5708.1081081081084"/>
    <n v="0.4"/>
    <n v="2.8"/>
    <n v="58"/>
    <n v="61"/>
    <n v="10291.891891891892"/>
    <n v="0.5"/>
    <n v="2.6"/>
    <n v="44"/>
    <n v="47"/>
    <n v="7870.27027027027"/>
    <n v="0.43333333333333335"/>
    <n v="2.5999999999999996"/>
    <n v="43.666666666666664"/>
    <n v="48.333333333333336"/>
    <n v="7956.7567567567567"/>
  </r>
  <r>
    <n v="3"/>
    <x v="12"/>
    <n v="11"/>
    <n v="235"/>
    <x v="0"/>
    <s v="อ้อยตอ 2"/>
    <s v="อ้อยตอ"/>
    <n v="21.31"/>
    <d v="2561-12-21T00:00:00"/>
    <d v="2562-06-16T00:00:00"/>
    <n v="1.85"/>
    <n v="5.9"/>
    <n v="0.5"/>
    <n v="2.4"/>
    <n v="34"/>
    <n v="36"/>
    <n v="6054.0540540540542"/>
    <n v="0.9"/>
    <n v="2.6"/>
    <n v="85"/>
    <n v="82"/>
    <n v="14443.243243243243"/>
    <n v="0.9"/>
    <n v="2.7"/>
    <n v="88"/>
    <n v="83"/>
    <n v="14789.18918918919"/>
    <n v="0.76666666666666661"/>
    <n v="2.5666666666666669"/>
    <n v="69"/>
    <n v="67"/>
    <n v="11762.162162162162"/>
  </r>
  <r>
    <n v="3"/>
    <x v="12"/>
    <n v="12"/>
    <n v="236"/>
    <x v="2"/>
    <s v="อ้อยตุลาคม"/>
    <s v="อ้อยปลายฝน"/>
    <n v="19.04"/>
    <d v="2561-10-28T00:00:00"/>
    <d v="2562-06-16T00:00:00"/>
    <n v="1.85"/>
    <n v="7.7"/>
    <n v="0.8"/>
    <n v="2.7"/>
    <n v="49"/>
    <n v="47"/>
    <n v="8302.7027027027034"/>
    <n v="0.4"/>
    <n v="2.8"/>
    <n v="40"/>
    <n v="43"/>
    <n v="7178.3783783783783"/>
    <n v="1.2"/>
    <n v="2.9"/>
    <n v="76"/>
    <n v="72"/>
    <n v="12800"/>
    <n v="0.80000000000000016"/>
    <n v="2.8000000000000003"/>
    <n v="55"/>
    <n v="54"/>
    <n v="9427.0270270270266"/>
  </r>
  <r>
    <n v="3"/>
    <x v="12"/>
    <n v="13"/>
    <n v="238"/>
    <x v="2"/>
    <s v="อ้อยตุลาคม"/>
    <s v="อ้อยปลายฝน"/>
    <n v="20.43"/>
    <d v="2561-11-30T00:00:00"/>
    <d v="2562-06-16T00:00:00"/>
    <n v="1.85"/>
    <n v="6.6"/>
    <n v="1.3"/>
    <n v="3.2"/>
    <n v="62"/>
    <n v="60"/>
    <n v="10551.351351351352"/>
    <n v="1.1000000000000001"/>
    <n v="3"/>
    <n v="66"/>
    <n v="65"/>
    <n v="11329.72972972973"/>
    <n v="1"/>
    <n v="3"/>
    <n v="56"/>
    <n v="54"/>
    <n v="9513.5135135135133"/>
    <n v="1.1333333333333335"/>
    <n v="3.0666666666666664"/>
    <n v="61.333333333333336"/>
    <n v="59.666666666666664"/>
    <n v="10464.864864864865"/>
  </r>
  <r>
    <n v="3"/>
    <x v="12"/>
    <n v="14"/>
    <n v="239"/>
    <x v="0"/>
    <s v="อ้อยตอ 2"/>
    <s v="อ้อยตอ"/>
    <n v="17.079999999999998"/>
    <d v="2561-12-26T00:00:00"/>
    <d v="2562-06-16T00:00:00"/>
    <n v="1.85"/>
    <n v="5.7333333333333334"/>
    <n v="0.6"/>
    <n v="2.8"/>
    <n v="40"/>
    <n v="43"/>
    <n v="7178.3783783783783"/>
    <n v="0.4"/>
    <n v="2.6"/>
    <n v="54"/>
    <n v="47"/>
    <n v="8735.135135135135"/>
    <n v="0.3"/>
    <n v="2.5"/>
    <n v="30"/>
    <n v="35"/>
    <n v="5621.6216216216217"/>
    <n v="0.43333333333333335"/>
    <n v="2.6333333333333333"/>
    <n v="41.333333333333336"/>
    <n v="41.666666666666664"/>
    <n v="7178.3783783783774"/>
  </r>
  <r>
    <n v="3"/>
    <x v="12"/>
    <n v="15"/>
    <n v="241"/>
    <x v="2"/>
    <s v="อ้อยตุลาคม"/>
    <s v="อ้อยปลายฝน"/>
    <n v="37.58"/>
    <d v="2561-11-18T00:00:00"/>
    <d v="2562-06-16T00:00:00"/>
    <n v="1.85"/>
    <n v="7"/>
    <n v="0.4"/>
    <n v="2.6"/>
    <n v="28"/>
    <n v="34"/>
    <n v="5362.1621621621625"/>
    <n v="0.5"/>
    <n v="2.7"/>
    <n v="73"/>
    <n v="65"/>
    <n v="11935.135135135135"/>
    <n v="0.9"/>
    <n v="2.9"/>
    <n v="48"/>
    <n v="53"/>
    <n v="8735.135135135135"/>
    <n v="0.6"/>
    <n v="2.7333333333333338"/>
    <n v="49.666666666666664"/>
    <n v="50.666666666666664"/>
    <n v="8677.4774774774778"/>
  </r>
  <r>
    <n v="3"/>
    <x v="12"/>
    <n v="16"/>
    <n v="242"/>
    <x v="2"/>
    <s v="อ้อยตุลาคม"/>
    <s v="อ้อยปลายฝน"/>
    <n v="10.33"/>
    <d v="2561-11-27T00:00:00"/>
    <d v="2562-06-16T00:00:00"/>
    <n v="1.85"/>
    <n v="6.7"/>
    <n v="0.8"/>
    <n v="2.7"/>
    <n v="76"/>
    <n v="70"/>
    <n v="12627.027027027027"/>
    <n v="0.9"/>
    <n v="2.9"/>
    <n v="75"/>
    <n v="74"/>
    <n v="12886.486486486487"/>
    <n v="0.7"/>
    <n v="2.8"/>
    <n v="55"/>
    <n v="56"/>
    <n v="9600"/>
    <n v="0.80000000000000016"/>
    <n v="2.7999999999999994"/>
    <n v="68.666666666666671"/>
    <n v="66.666666666666671"/>
    <n v="11704.504504504504"/>
  </r>
  <r>
    <n v="3"/>
    <x v="12"/>
    <n v="17"/>
    <n v="243"/>
    <x v="2"/>
    <s v="อ้อยตุลาคม"/>
    <s v="อ้อยปลายฝน"/>
    <n v="21.84"/>
    <d v="2561-11-12T00:00:00"/>
    <d v="2562-06-16T00:00:00"/>
    <n v="1.85"/>
    <n v="7.2"/>
    <n v="0.7"/>
    <n v="2.9"/>
    <n v="69"/>
    <n v="58"/>
    <n v="10983.783783783783"/>
    <n v="0.7"/>
    <n v="3"/>
    <n v="33"/>
    <n v="40"/>
    <n v="6313.5135135135133"/>
    <n v="0.9"/>
    <n v="2.8"/>
    <n v="69"/>
    <n v="65"/>
    <n v="11589.18918918919"/>
    <n v="0.76666666666666661"/>
    <n v="2.9"/>
    <n v="57"/>
    <n v="54.333333333333336"/>
    <n v="9628.8288288288295"/>
  </r>
  <r>
    <n v="3"/>
    <x v="12"/>
    <n v="20"/>
    <n v="247"/>
    <x v="2"/>
    <s v="อ้อยตุลาคม"/>
    <s v="อ้อยปลายฝน"/>
    <n v="18.54"/>
    <d v="2561-10-20T00:00:00"/>
    <d v="2562-06-16T00:00:00"/>
    <n v="1.85"/>
    <n v="7.9666666666666668"/>
    <n v="1.3"/>
    <n v="3"/>
    <n v="40"/>
    <n v="44"/>
    <n v="7264.864864864865"/>
    <n v="1.1000000000000001"/>
    <n v="2.8"/>
    <n v="53"/>
    <n v="50"/>
    <n v="8908.1081081081084"/>
    <n v="1.1000000000000001"/>
    <n v="2.9"/>
    <n v="48"/>
    <n v="51"/>
    <n v="8562.1621621621616"/>
    <n v="1.1666666666666667"/>
    <n v="2.9"/>
    <n v="47"/>
    <n v="48.333333333333336"/>
    <n v="8245.0450450450444"/>
  </r>
  <r>
    <n v="3"/>
    <x v="12"/>
    <n v="21"/>
    <n v="249"/>
    <x v="0"/>
    <s v="อ้อยตอ 3"/>
    <s v="อ้อยตอ"/>
    <n v="42.06"/>
    <d v="2561-12-25T00:00:00"/>
    <d v="2562-06-16T00:00:00"/>
    <n v="1.85"/>
    <n v="5.7666666666666666"/>
    <n v="1"/>
    <n v="2.6"/>
    <n v="58"/>
    <n v="56"/>
    <n v="9859.45945945946"/>
    <n v="0.7"/>
    <n v="2.9"/>
    <n v="40"/>
    <n v="45"/>
    <n v="7351.3513513513517"/>
    <n v="0.8"/>
    <n v="2.8"/>
    <n v="48"/>
    <n v="46"/>
    <n v="8129.72972972973"/>
    <n v="0.83333333333333337"/>
    <n v="2.7666666666666671"/>
    <n v="48.666666666666664"/>
    <n v="49"/>
    <n v="8446.8468468468473"/>
  </r>
  <r>
    <n v="3"/>
    <x v="11"/>
    <n v="38"/>
    <n v="402"/>
    <x v="0"/>
    <s v="อ้อยตอ 1"/>
    <s v="อ้อยตอ"/>
    <n v="21.56"/>
    <d v="2562-01-05T00:00:00"/>
    <d v="2562-06-16T00:00:00"/>
    <n v="1.85"/>
    <n v="5.4"/>
    <n v="0.25"/>
    <n v="2"/>
    <n v="40"/>
    <n v="42"/>
    <n v="7091.8918918918916"/>
    <n v="0.2"/>
    <n v="2.4"/>
    <n v="42"/>
    <n v="30"/>
    <n v="6227.0270270270266"/>
    <n v="0.26"/>
    <n v="1.6"/>
    <n v="31"/>
    <n v="34"/>
    <n v="5621.6216216216217"/>
    <n v="0.23666666666666666"/>
    <n v="2"/>
    <n v="37.666666666666664"/>
    <n v="35.333333333333336"/>
    <n v="6313.5135135135133"/>
  </r>
  <r>
    <n v="3"/>
    <x v="11"/>
    <n v="40"/>
    <s v="403/1"/>
    <x v="2"/>
    <s v="อ้อยตุลาคม"/>
    <s v="อ้อยปลายฝน"/>
    <n v="52.18"/>
    <d v="2561-11-04T00:00:00"/>
    <d v="2562-06-16T00:00:00"/>
    <n v="1.85"/>
    <n v="7.4666666666666668"/>
    <n v="0.34"/>
    <n v="2"/>
    <n v="23"/>
    <n v="32"/>
    <n v="4756.7567567567567"/>
    <n v="0.23"/>
    <n v="2.8"/>
    <n v="47"/>
    <n v="24"/>
    <n v="6140.5405405405409"/>
    <n v="0.35"/>
    <n v="2"/>
    <n v="40"/>
    <n v="37"/>
    <n v="6659.4594594594591"/>
    <n v="0.3066666666666667"/>
    <n v="2.2666666666666666"/>
    <n v="36.666666666666664"/>
    <n v="31"/>
    <n v="5852.2522522522522"/>
  </r>
  <r>
    <n v="3"/>
    <x v="11"/>
    <n v="41"/>
    <s v="403/2"/>
    <x v="2"/>
    <s v="อ้อยตุลาคม"/>
    <s v="อ้อยปลายฝน"/>
    <n v="14.63"/>
    <d v="2561-10-27T00:00:00"/>
    <d v="2562-06-16T00:00:00"/>
    <n v="1.85"/>
    <n v="7.7333333333333334"/>
    <n v="0.49"/>
    <n v="3"/>
    <n v="42"/>
    <n v="40"/>
    <n v="7091.8918918918916"/>
    <n v="0.52"/>
    <n v="2.7"/>
    <n v="22"/>
    <n v="28"/>
    <n v="4324.3243243243242"/>
    <n v="0.46"/>
    <n v="2.4"/>
    <n v="30"/>
    <n v="39"/>
    <n v="5967.5675675675675"/>
    <n v="0.49"/>
    <n v="2.6999999999999997"/>
    <n v="31.333333333333332"/>
    <n v="35.666666666666664"/>
    <n v="5794.5945945945941"/>
  </r>
  <r>
    <n v="3"/>
    <x v="11"/>
    <n v="42"/>
    <s v="403/4"/>
    <x v="2"/>
    <s v="อ้อยตุลาคม"/>
    <s v="อ้อยปลายฝน"/>
    <n v="65.91"/>
    <d v="2561-10-31T00:00:00"/>
    <d v="2562-06-16T00:00:00"/>
    <n v="1.85"/>
    <n v="7.6"/>
    <n v="0.6"/>
    <n v="2.7"/>
    <n v="49"/>
    <n v="45"/>
    <n v="8129.72972972973"/>
    <n v="0.32"/>
    <n v="2.2999999999999998"/>
    <n v="38"/>
    <n v="32"/>
    <n v="6054.0540540540542"/>
    <n v="0.3"/>
    <n v="2.9"/>
    <n v="41"/>
    <n v="49"/>
    <n v="7783.7837837837842"/>
    <n v="0.40666666666666668"/>
    <n v="2.6333333333333333"/>
    <n v="42.666666666666664"/>
    <n v="42"/>
    <n v="7322.5225225225222"/>
  </r>
  <r>
    <n v="3"/>
    <x v="11"/>
    <n v="44"/>
    <n v="407"/>
    <x v="2"/>
    <s v="อ้อยตุลาคม"/>
    <s v="อ้อยปลายฝน"/>
    <n v="55.56"/>
    <d v="2561-11-09T00:00:00"/>
    <d v="2562-06-16T00:00:00"/>
    <n v="1.85"/>
    <n v="7.3"/>
    <n v="0.37"/>
    <n v="2.6"/>
    <n v="35"/>
    <n v="46"/>
    <n v="7005.405405405405"/>
    <n v="0.48"/>
    <n v="3.2"/>
    <n v="44"/>
    <n v="48"/>
    <n v="7956.7567567567567"/>
    <n v="0.44"/>
    <n v="2.5"/>
    <n v="50"/>
    <n v="65"/>
    <n v="9945.9459459459467"/>
    <n v="0.43"/>
    <n v="2.7666666666666671"/>
    <n v="43"/>
    <n v="53"/>
    <n v="8302.7027027027016"/>
  </r>
  <r>
    <n v="3"/>
    <x v="11"/>
    <n v="45"/>
    <n v="408"/>
    <x v="2"/>
    <s v="อ้อยตุลาคม"/>
    <s v="อ้อยปลายฝน"/>
    <n v="49.16"/>
    <d v="2561-11-15T00:00:00"/>
    <d v="2562-06-16T00:00:00"/>
    <n v="1.85"/>
    <n v="7.1"/>
    <n v="0.2"/>
    <n v="2.4"/>
    <n v="28"/>
    <n v="19"/>
    <n v="4064.864864864865"/>
    <n v="0.46"/>
    <n v="2.2000000000000002"/>
    <n v="41"/>
    <n v="44"/>
    <n v="7351.3513513513517"/>
    <n v="0.5"/>
    <n v="3"/>
    <n v="52"/>
    <n v="52"/>
    <n v="8994.594594594595"/>
    <n v="0.38666666666666671"/>
    <n v="2.5333333333333332"/>
    <n v="40.333333333333336"/>
    <n v="38.333333333333336"/>
    <n v="6803.6036036036048"/>
  </r>
  <r>
    <n v="3"/>
    <x v="11"/>
    <n v="47"/>
    <n v="419"/>
    <x v="2"/>
    <s v="อ้อยตุลาคม"/>
    <s v="อ้อยปลายฝน"/>
    <n v="25.98"/>
    <d v="2561-10-27T00:00:00"/>
    <d v="2562-06-16T00:00:00"/>
    <n v="1.85"/>
    <n v="7.7333333333333334"/>
    <n v="0.23"/>
    <n v="2.7"/>
    <n v="36"/>
    <n v="10"/>
    <n v="3978.3783783783783"/>
    <n v="0.45"/>
    <n v="2.5"/>
    <n v="32"/>
    <n v="32"/>
    <n v="5535.135135135135"/>
    <n v="0.28000000000000003"/>
    <n v="2.7"/>
    <n v="20"/>
    <n v="36"/>
    <n v="4843.2432432432433"/>
    <n v="0.32"/>
    <n v="2.6333333333333333"/>
    <n v="29.333333333333332"/>
    <n v="26"/>
    <n v="4785.5855855855852"/>
  </r>
  <r>
    <n v="3"/>
    <x v="11"/>
    <n v="51"/>
    <n v="437"/>
    <x v="0"/>
    <s v="อ้อยตอ 1"/>
    <s v="อ้อยตอ"/>
    <n v="72.48"/>
    <d v="2561-12-21T00:00:00"/>
    <d v="2562-06-16T00:00:00"/>
    <n v="1.85"/>
    <n v="5.9"/>
    <n v="0.2"/>
    <n v="2.2000000000000002"/>
    <n v="46"/>
    <n v="22"/>
    <n v="5881.0810810810808"/>
    <n v="0.34"/>
    <n v="2.9"/>
    <n v="56"/>
    <n v="42"/>
    <n v="8475.6756756756749"/>
    <n v="0.42"/>
    <n v="2.9"/>
    <n v="41"/>
    <n v="45"/>
    <n v="7437.8378378378375"/>
    <n v="0.32"/>
    <n v="2.6666666666666665"/>
    <n v="47.666666666666664"/>
    <n v="36.333333333333336"/>
    <n v="7264.8648648648641"/>
  </r>
  <r>
    <n v="3"/>
    <x v="11"/>
    <n v="53"/>
    <n v="445"/>
    <x v="0"/>
    <s v="อ้อยตอ 1"/>
    <s v="อ้อยตอ"/>
    <n v="10.26"/>
    <d v="2561-11-04T00:00:00"/>
    <d v="2562-06-16T00:00:00"/>
    <n v="1.85"/>
    <n v="7.4666666666666668"/>
    <n v="0.4"/>
    <n v="2.4"/>
    <n v="29"/>
    <n v="27"/>
    <n v="4843.2432432432433"/>
    <n v="0.32"/>
    <n v="2.6"/>
    <n v="48"/>
    <n v="27"/>
    <n v="6486.4864864864867"/>
    <n v="0.23"/>
    <n v="2.2000000000000002"/>
    <n v="38"/>
    <n v="36"/>
    <n v="6400"/>
    <n v="0.31666666666666665"/>
    <n v="2.4"/>
    <n v="38.333333333333336"/>
    <n v="30"/>
    <n v="5909.9099099099103"/>
  </r>
  <r>
    <n v="3"/>
    <x v="11"/>
    <n v="55"/>
    <n v="121"/>
    <x v="2"/>
    <s v="อ้อยตุลาคม"/>
    <s v="อ้อยปลายฝน"/>
    <n v="23.4"/>
    <d v="2561-11-15T00:00:00"/>
    <d v="2562-06-16T00:00:00"/>
    <n v="1.85"/>
    <n v="7.1"/>
    <n v="0.35"/>
    <n v="2.8"/>
    <n v="35"/>
    <n v="33"/>
    <n v="5881.0810810810808"/>
    <n v="0.41"/>
    <n v="2.7"/>
    <n v="42"/>
    <n v="52"/>
    <n v="8129.72972972973"/>
    <n v="0.4"/>
    <n v="2.4"/>
    <n v="65"/>
    <n v="53"/>
    <n v="10205.405405405405"/>
    <n v="0.38666666666666671"/>
    <n v="2.6333333333333333"/>
    <n v="47.333333333333336"/>
    <n v="46"/>
    <n v="8072.072072072071"/>
  </r>
  <r>
    <n v="3"/>
    <x v="13"/>
    <n v="1"/>
    <n v="520"/>
    <x v="2"/>
    <s v="อ้อยตุลาคม"/>
    <s v="อ้อยปลายฝน"/>
    <n v="54.79"/>
    <d v="2561-11-28T00:00:00"/>
    <d v="2562-06-16T00:00:00"/>
    <n v="1.85"/>
    <n v="6.666666666666667"/>
    <n v="0.95"/>
    <n v="2.8"/>
    <n v="76"/>
    <n v="66"/>
    <n v="12281.081081081082"/>
    <n v="1.7"/>
    <n v="3"/>
    <n v="89"/>
    <n v="86"/>
    <n v="15135.135135135135"/>
    <n v="1.85"/>
    <n v="2.6"/>
    <n v="78"/>
    <n v="82"/>
    <n v="13837.837837837838"/>
    <n v="1.5"/>
    <n v="2.8000000000000003"/>
    <n v="81"/>
    <n v="78"/>
    <n v="13751.351351351352"/>
  </r>
  <r>
    <n v="3"/>
    <x v="13"/>
    <n v="2"/>
    <s v="520/1"/>
    <x v="2"/>
    <s v="อ้อยตุลาคม"/>
    <s v="อ้อยปลายฝน"/>
    <n v="39.93"/>
    <d v="2561-11-28T00:00:00"/>
    <d v="2562-06-16T00:00:00"/>
    <n v="1.85"/>
    <n v="6.666666666666667"/>
    <n v="1.43"/>
    <n v="2.5"/>
    <n v="85"/>
    <n v="92"/>
    <n v="15308.108108108108"/>
    <n v="1.45"/>
    <n v="2.9"/>
    <n v="68"/>
    <n v="64"/>
    <n v="11416.216216216217"/>
    <n v="1.4"/>
    <n v="2.7"/>
    <n v="86"/>
    <n v="80"/>
    <n v="14356.756756756757"/>
    <n v="1.4266666666666665"/>
    <n v="2.7000000000000006"/>
    <n v="79.666666666666671"/>
    <n v="78.666666666666671"/>
    <n v="13693.693693693693"/>
  </r>
  <r>
    <n v="3"/>
    <x v="13"/>
    <n v="3"/>
    <n v="526"/>
    <x v="0"/>
    <s v="อ้อยตอ 1"/>
    <s v="อ้อยตอ"/>
    <n v="8.86"/>
    <d v="2562-02-17T00:00:00"/>
    <d v="2562-06-16T00:00:00"/>
    <n v="1.85"/>
    <n v="3.9666666666666668"/>
    <n v="0.62"/>
    <n v="2.7"/>
    <n v="121"/>
    <n v="102"/>
    <n v="19286.486486486487"/>
    <n v="0.41"/>
    <n v="3"/>
    <n v="132"/>
    <n v="105"/>
    <n v="20497.297297297297"/>
    <n v="0.52"/>
    <n v="3"/>
    <n v="99"/>
    <n v="110"/>
    <n v="18075.675675675677"/>
    <n v="0.51666666666666672"/>
    <n v="2.9"/>
    <n v="117.33333333333333"/>
    <n v="105.66666666666667"/>
    <n v="19286.48648648649"/>
  </r>
  <r>
    <n v="3"/>
    <x v="13"/>
    <n v="4"/>
    <n v="527"/>
    <x v="0"/>
    <s v="อ้อยตอ 2"/>
    <s v="อ้อยตอ"/>
    <n v="29.92"/>
    <d v="2562-02-16T00:00:00"/>
    <d v="2562-06-16T00:00:00"/>
    <n v="1.85"/>
    <n v="4"/>
    <n v="0.75"/>
    <n v="2.9"/>
    <n v="155"/>
    <n v="130"/>
    <n v="24648.64864864865"/>
    <n v="0.54"/>
    <n v="3"/>
    <n v="108"/>
    <n v="125"/>
    <n v="20151.35135135135"/>
    <n v="0.88"/>
    <n v="3.2"/>
    <n v="79"/>
    <n v="110"/>
    <n v="16345.945945945947"/>
    <n v="0.72333333333333327"/>
    <n v="3.0333333333333337"/>
    <n v="114"/>
    <n v="121.66666666666667"/>
    <n v="20381.981981981982"/>
  </r>
  <r>
    <n v="3"/>
    <x v="13"/>
    <n v="5"/>
    <n v="433"/>
    <x v="0"/>
    <s v="อ้อยตอ 1"/>
    <s v="อ้อยตอ"/>
    <n v="73.040000000000006"/>
    <d v="2562-01-23T00:00:00"/>
    <d v="2562-06-16T00:00:00"/>
    <n v="1.85"/>
    <n v="4.8"/>
    <n v="0.2"/>
    <n v="2"/>
    <n v="51"/>
    <n v="48"/>
    <n v="8562.1621621621616"/>
    <n v="0.22"/>
    <n v="2"/>
    <n v="43"/>
    <n v="46"/>
    <n v="7697.2972972972975"/>
    <n v="0.2"/>
    <n v="2"/>
    <n v="46"/>
    <n v="42"/>
    <n v="7610.8108108108108"/>
    <n v="0.20666666666666669"/>
    <n v="2"/>
    <n v="46.666666666666664"/>
    <n v="45.333333333333336"/>
    <n v="7956.7567567567567"/>
  </r>
  <r>
    <n v="3"/>
    <x v="14"/>
    <n v="1"/>
    <n v="151"/>
    <x v="0"/>
    <s v="อ้อยตอ 3"/>
    <s v="อ้อยตอ"/>
    <n v="25.36"/>
    <d v="2561-12-17T00:00:00"/>
    <d v="2562-06-16T00:00:00"/>
    <n v="1.65"/>
    <n v="6.0333333333333332"/>
    <n v="0.6"/>
    <n v="3.1"/>
    <n v="28"/>
    <n v="29"/>
    <n v="5527.272727272727"/>
    <n v="0.5"/>
    <n v="3.1"/>
    <n v="39"/>
    <n v="40"/>
    <n v="7660.606060606061"/>
    <n v="0.7"/>
    <n v="2.9"/>
    <n v="31"/>
    <n v="32"/>
    <n v="6109.090909090909"/>
    <n v="0.6"/>
    <n v="3.0333333333333332"/>
    <n v="32.666666666666664"/>
    <n v="33.666666666666664"/>
    <n v="6432.3232323232323"/>
  </r>
  <r>
    <n v="3"/>
    <x v="14"/>
    <n v="2"/>
    <n v="152"/>
    <x v="0"/>
    <s v="อ้อยตอ 1"/>
    <s v="อ้อยตอ"/>
    <n v="33.14"/>
    <d v="2561-12-15T00:00:00"/>
    <d v="2562-06-16T00:00:00"/>
    <n v="1.85"/>
    <n v="6.1"/>
    <n v="0.6"/>
    <n v="3.2"/>
    <n v="22"/>
    <n v="25"/>
    <n v="4064.864864864865"/>
    <n v="0.5"/>
    <n v="3.3"/>
    <n v="19"/>
    <n v="19"/>
    <n v="3286.4864864864867"/>
    <n v="0.6"/>
    <n v="3.3"/>
    <n v="13"/>
    <n v="19"/>
    <n v="2767.5675675675675"/>
    <n v="0.56666666666666676"/>
    <n v="3.2666666666666671"/>
    <n v="18"/>
    <n v="21"/>
    <n v="3372.9729729729734"/>
  </r>
  <r>
    <n v="3"/>
    <x v="14"/>
    <n v="4"/>
    <n v="155"/>
    <x v="0"/>
    <s v="อ้อยตอ 1"/>
    <s v="อ้อยตอ"/>
    <n v="32.19"/>
    <d v="2561-11-20T00:00:00"/>
    <d v="2562-06-16T00:00:00"/>
    <n v="1.85"/>
    <n v="6.9333333333333336"/>
    <n v="0.3"/>
    <n v="2.6"/>
    <n v="22"/>
    <n v="25"/>
    <n v="4064.864864864865"/>
    <n v="0.4"/>
    <n v="2.5"/>
    <n v="19"/>
    <n v="19"/>
    <n v="3286.4864864864867"/>
    <n v="0.6"/>
    <n v="2.7"/>
    <n v="13"/>
    <n v="19"/>
    <n v="2767.5675675675675"/>
    <n v="0.43333333333333329"/>
    <n v="2.6"/>
    <n v="18"/>
    <n v="21"/>
    <n v="3372.9729729729734"/>
  </r>
  <r>
    <n v="3"/>
    <x v="14"/>
    <n v="5"/>
    <n v="156"/>
    <x v="0"/>
    <s v="อ้อยตอ 3"/>
    <s v="อ้อยตอ"/>
    <n v="15.62"/>
    <d v="2561-12-17T00:00:00"/>
    <d v="2562-06-16T00:00:00"/>
    <n v="1.65"/>
    <n v="6.0333333333333332"/>
    <n v="0.6"/>
    <n v="3.1"/>
    <n v="28"/>
    <n v="29"/>
    <n v="5527.272727272727"/>
    <n v="0.6"/>
    <n v="3.4"/>
    <n v="30"/>
    <n v="24"/>
    <n v="5236.363636363636"/>
    <n v="0.5"/>
    <n v="3.2"/>
    <n v="26"/>
    <n v="27"/>
    <n v="5139.393939393939"/>
    <n v="0.56666666666666665"/>
    <n v="3.2333333333333329"/>
    <n v="28"/>
    <n v="26.666666666666668"/>
    <n v="5301.0101010101016"/>
  </r>
  <r>
    <n v="3"/>
    <x v="14"/>
    <n v="7"/>
    <n v="806803"/>
    <x v="0"/>
    <s v="อ้อยตอ 2"/>
    <s v="อ้อยตอ"/>
    <n v="9.6999999999999993"/>
    <d v="2562-01-13T00:00:00"/>
    <d v="2562-06-16T00:00:00"/>
    <n v="1.65"/>
    <n v="5.1333333333333337"/>
    <n v="0.4"/>
    <n v="2.8"/>
    <n v="34"/>
    <n v="33"/>
    <n v="6496.969696969697"/>
    <n v="0.3"/>
    <n v="2.8"/>
    <n v="20"/>
    <n v="24"/>
    <n v="4266.666666666667"/>
    <n v="0.4"/>
    <n v="3.3"/>
    <n v="21"/>
    <n v="25"/>
    <n v="4460.606060606061"/>
    <n v="0.3666666666666667"/>
    <n v="2.9666666666666663"/>
    <n v="25"/>
    <n v="27.333333333333332"/>
    <n v="5074.7474747474744"/>
  </r>
  <r>
    <n v="3"/>
    <x v="14"/>
    <n v="8"/>
    <n v="806804"/>
    <x v="0"/>
    <s v="อ้อยตอ 2"/>
    <s v="อ้อยตอ"/>
    <n v="15.38"/>
    <d v="2562-01-15T00:00:00"/>
    <d v="2562-06-16T00:00:00"/>
    <n v="1.65"/>
    <n v="5.0666666666666664"/>
    <n v="0.6"/>
    <n v="3.4"/>
    <n v="27"/>
    <n v="22"/>
    <n v="4751.515151515152"/>
    <n v="0.5"/>
    <n v="2.9"/>
    <n v="17"/>
    <n v="14"/>
    <n v="3006.060606060606"/>
    <n v="0.3"/>
    <n v="3"/>
    <n v="23"/>
    <n v="20"/>
    <n v="4169.69696969697"/>
    <n v="0.46666666666666673"/>
    <n v="3.1"/>
    <n v="22.333333333333332"/>
    <n v="18.666666666666668"/>
    <n v="3975.757575757576"/>
  </r>
  <r>
    <n v="3"/>
    <x v="14"/>
    <n v="9"/>
    <n v="806805"/>
    <x v="0"/>
    <s v="อ้อยตอ 2"/>
    <s v="อ้อยตอ"/>
    <n v="26.63"/>
    <d v="2562-01-15T00:00:00"/>
    <d v="2562-06-16T00:00:00"/>
    <n v="1.85"/>
    <n v="5.0666666666666664"/>
    <n v="0.4"/>
    <n v="3.5"/>
    <n v="28"/>
    <n v="29"/>
    <n v="4929.72972972973"/>
    <n v="0.4"/>
    <n v="3.1"/>
    <n v="25"/>
    <n v="38"/>
    <n v="5448.6486486486483"/>
    <n v="0.3"/>
    <n v="2.8"/>
    <n v="22"/>
    <n v="25"/>
    <n v="4064.864864864865"/>
    <n v="0.3666666666666667"/>
    <n v="3.1333333333333329"/>
    <n v="25"/>
    <n v="30.666666666666668"/>
    <n v="4814.4144144144148"/>
  </r>
  <r>
    <n v="3"/>
    <x v="14"/>
    <n v="10"/>
    <n v="806813"/>
    <x v="0"/>
    <s v="อ้อยตอ 1"/>
    <s v="อ้อยตอ"/>
    <n v="15.93"/>
    <d v="2562-01-12T00:00:00"/>
    <d v="2562-06-16T00:00:00"/>
    <n v="1.85"/>
    <n v="5.166666666666667"/>
    <n v="0.4"/>
    <n v="2.8"/>
    <n v="47"/>
    <n v="27"/>
    <n v="6400"/>
    <n v="0.3"/>
    <n v="2.8"/>
    <n v="44"/>
    <n v="29"/>
    <n v="6313.5135135135133"/>
    <n v="0.3"/>
    <n v="2.9"/>
    <n v="41"/>
    <n v="14"/>
    <n v="4756.7567567567567"/>
    <n v="0.33333333333333331"/>
    <n v="2.8333333333333335"/>
    <n v="44"/>
    <n v="23.333333333333332"/>
    <n v="5823.4234234234236"/>
  </r>
  <r>
    <n v="3"/>
    <x v="14"/>
    <n v="11"/>
    <n v="806814"/>
    <x v="0"/>
    <s v="อ้อยตอ 2"/>
    <s v="อ้อยตอ"/>
    <n v="19.23"/>
    <d v="2562-01-13T00:00:00"/>
    <d v="2562-06-16T00:00:00"/>
    <n v="1.85"/>
    <n v="5.1333333333333337"/>
    <n v="0.4"/>
    <n v="3"/>
    <n v="22"/>
    <n v="45"/>
    <n v="5794.594594594595"/>
    <n v="0.3"/>
    <n v="3.1"/>
    <n v="31"/>
    <n v="49"/>
    <n v="6918.9189189189192"/>
    <n v="0.4"/>
    <n v="2.9"/>
    <n v="16"/>
    <n v="46"/>
    <n v="5362.1621621621625"/>
    <n v="0.3666666666666667"/>
    <n v="3"/>
    <n v="23"/>
    <n v="46.666666666666664"/>
    <n v="6025.2252252252256"/>
  </r>
  <r>
    <n v="3"/>
    <x v="14"/>
    <n v="12"/>
    <n v="806815"/>
    <x v="0"/>
    <s v="อ้อยตอ 3"/>
    <s v="อ้อยตอ"/>
    <n v="23.12"/>
    <d v="2561-12-28T00:00:00"/>
    <d v="2562-06-16T00:00:00"/>
    <n v="1.85"/>
    <n v="5.666666666666667"/>
    <n v="0.4"/>
    <n v="2.4"/>
    <n v="16"/>
    <n v="33"/>
    <n v="4237.8378378378375"/>
    <n v="0.3"/>
    <n v="3.1"/>
    <n v="65"/>
    <n v="26"/>
    <n v="7870.27027027027"/>
    <n v="0.3"/>
    <n v="3.3"/>
    <n v="32"/>
    <n v="27"/>
    <n v="5102.7027027027025"/>
    <n v="0.33333333333333331"/>
    <n v="2.9333333333333336"/>
    <n v="37.666666666666664"/>
    <n v="28.666666666666668"/>
    <n v="5736.9369369369369"/>
  </r>
  <r>
    <n v="3"/>
    <x v="14"/>
    <n v="13"/>
    <n v="806816"/>
    <x v="0"/>
    <s v="อ้อยตอ 2"/>
    <s v="อ้อยตอ"/>
    <n v="25.97"/>
    <d v="2562-01-04T00:00:00"/>
    <d v="2562-06-16T00:00:00"/>
    <n v="1.85"/>
    <n v="5.4333333333333336"/>
    <n v="0.5"/>
    <n v="2.8"/>
    <n v="61"/>
    <n v="40"/>
    <n v="8735.135135135135"/>
    <n v="0.6"/>
    <n v="3.4"/>
    <n v="46"/>
    <n v="30"/>
    <n v="6572.9729729729734"/>
    <n v="0.4"/>
    <n v="3.7"/>
    <n v="50"/>
    <n v="12"/>
    <n v="5362.1621621621625"/>
    <n v="0.5"/>
    <n v="3.2999999999999994"/>
    <n v="52.333333333333336"/>
    <n v="27.333333333333332"/>
    <n v="6890.0900900900897"/>
  </r>
  <r>
    <n v="3"/>
    <x v="14"/>
    <n v="14"/>
    <n v="806817"/>
    <x v="2"/>
    <s v="อ้อยตุลาคม"/>
    <s v="อ้อยปลายฝน"/>
    <n v="31.45"/>
    <d v="2561-11-21T00:00:00"/>
    <d v="2562-06-16T00:00:00"/>
    <n v="1.85"/>
    <n v="6.9"/>
    <n v="0.9"/>
    <n v="4.0999999999999996"/>
    <n v="43"/>
    <n v="25"/>
    <n v="5881.0810810810808"/>
    <n v="1"/>
    <n v="3.8"/>
    <n v="25"/>
    <n v="23"/>
    <n v="4151.3513513513517"/>
    <n v="0.6"/>
    <n v="3.4"/>
    <n v="27"/>
    <n v="15"/>
    <n v="3632.4324324324325"/>
    <n v="0.83333333333333337"/>
    <n v="3.7666666666666662"/>
    <n v="31.666666666666668"/>
    <n v="21"/>
    <n v="4554.9549549549556"/>
  </r>
  <r>
    <n v="3"/>
    <x v="14"/>
    <n v="15"/>
    <n v="806818"/>
    <x v="2"/>
    <s v="อ้อยตุลาคม"/>
    <s v="อ้อยปลายฝน"/>
    <n v="13.43"/>
    <d v="2561-11-11T00:00:00"/>
    <d v="2562-06-16T00:00:00"/>
    <n v="1.85"/>
    <n v="7.2333333333333334"/>
    <n v="0.6"/>
    <n v="3.4"/>
    <n v="28"/>
    <n v="16"/>
    <n v="3805.4054054054054"/>
    <n v="0.5"/>
    <n v="3.6"/>
    <n v="27"/>
    <n v="18"/>
    <n v="3891.8918918918921"/>
    <n v="0.3"/>
    <n v="3.2"/>
    <n v="5"/>
    <n v="49"/>
    <n v="4670.27027027027"/>
    <n v="0.46666666666666673"/>
    <n v="3.4"/>
    <n v="20"/>
    <n v="27.666666666666668"/>
    <n v="4122.5225225225222"/>
  </r>
  <r>
    <n v="3"/>
    <x v="14"/>
    <n v="16"/>
    <n v="806819"/>
    <x v="0"/>
    <s v="อ้อยตอ 4"/>
    <s v="อ้อยตอ"/>
    <n v="9.36"/>
    <d v="2562-01-04T00:00:00"/>
    <d v="2562-06-16T00:00:00"/>
    <n v="1.65"/>
    <n v="5.4333333333333336"/>
    <n v="0.4"/>
    <n v="3.2"/>
    <n v="18"/>
    <n v="6"/>
    <n v="2327.2727272727275"/>
    <n v="0.4"/>
    <n v="3.4"/>
    <n v="36"/>
    <n v="6"/>
    <n v="4072.7272727272725"/>
    <n v="0.3"/>
    <n v="3.2"/>
    <n v="42"/>
    <n v="39"/>
    <n v="7854.545454545455"/>
    <n v="0.3666666666666667"/>
    <n v="3.2666666666666671"/>
    <n v="32"/>
    <n v="17"/>
    <n v="4751.515151515152"/>
  </r>
  <r>
    <n v="3"/>
    <x v="14"/>
    <n v="17"/>
    <n v="806820"/>
    <x v="0"/>
    <s v="อ้อยตอ 4"/>
    <s v="อ้อยตอ"/>
    <n v="31.77"/>
    <d v="2562-01-05T00:00:00"/>
    <d v="2562-06-16T00:00:00"/>
    <n v="1.65"/>
    <n v="5.4"/>
    <n v="0.5"/>
    <n v="3.5"/>
    <n v="24"/>
    <n v="33"/>
    <n v="5527.272727272727"/>
    <n v="0.7"/>
    <n v="3.2"/>
    <n v="10"/>
    <n v="12"/>
    <n v="2133.3333333333335"/>
    <n v="0.4"/>
    <n v="3.4"/>
    <n v="52"/>
    <n v="30"/>
    <n v="7951.515151515152"/>
    <n v="0.53333333333333333"/>
    <n v="3.3666666666666667"/>
    <n v="28.666666666666668"/>
    <n v="25"/>
    <n v="5204.0404040404037"/>
  </r>
  <r>
    <n v="3"/>
    <x v="14"/>
    <n v="18"/>
    <n v="806821"/>
    <x v="0"/>
    <s v="อ้อยตอ 4"/>
    <s v="อ้อยตอ"/>
    <n v="25.86"/>
    <d v="2562-01-06T00:00:00"/>
    <d v="2562-06-16T00:00:00"/>
    <n v="1.65"/>
    <n v="5.3666666666666663"/>
    <n v="0.4"/>
    <n v="3.2"/>
    <n v="55"/>
    <n v="10"/>
    <n v="6303.030303030303"/>
    <n v="0.5"/>
    <n v="3.8"/>
    <n v="13"/>
    <n v="32"/>
    <n v="4363.636363636364"/>
    <n v="0.5"/>
    <n v="3.4"/>
    <n v="21"/>
    <n v="26"/>
    <n v="4557.575757575758"/>
    <n v="0.46666666666666662"/>
    <n v="3.4666666666666668"/>
    <n v="29.666666666666668"/>
    <n v="22.666666666666668"/>
    <n v="5074.7474747474753"/>
  </r>
  <r>
    <n v="3"/>
    <x v="14"/>
    <n v="19"/>
    <n v="806822"/>
    <x v="2"/>
    <s v="อ้อยตุลาคม"/>
    <s v="อ้อยปลายฝน"/>
    <n v="17.13"/>
    <d v="2561-11-19T00:00:00"/>
    <d v="2562-06-16T00:00:00"/>
    <n v="1.85"/>
    <n v="6.9666666666666668"/>
    <n v="0.9"/>
    <n v="3.9"/>
    <n v="41"/>
    <n v="28"/>
    <n v="5967.5675675675675"/>
    <n v="0.8"/>
    <n v="3.9"/>
    <n v="24"/>
    <n v="28"/>
    <n v="4497.2972972972975"/>
    <n v="0.7"/>
    <n v="3.3"/>
    <n v="29"/>
    <n v="33"/>
    <n v="5362.1621621621625"/>
    <n v="0.80000000000000016"/>
    <n v="3.6999999999999997"/>
    <n v="31.333333333333332"/>
    <n v="29.666666666666668"/>
    <n v="5275.6756756756758"/>
  </r>
  <r>
    <n v="3"/>
    <x v="14"/>
    <n v="20"/>
    <n v="806825"/>
    <x v="0"/>
    <s v="อ้อยตอ 3"/>
    <s v="อ้อยตอ"/>
    <n v="30.05"/>
    <d v="2562-01-03T00:00:00"/>
    <d v="2562-06-16T00:00:00"/>
    <n v="1.85"/>
    <n v="5.4666666666666668"/>
    <n v="0.4"/>
    <n v="3.2"/>
    <n v="51"/>
    <n v="44"/>
    <n v="8216.2162162162167"/>
    <n v="0.2"/>
    <n v="2.9"/>
    <n v="22"/>
    <n v="46"/>
    <n v="5881.0810810810808"/>
    <n v="0.2"/>
    <n v="2.7"/>
    <n v="25"/>
    <n v="20"/>
    <n v="3891.8918918918921"/>
    <n v="0.26666666666666666"/>
    <n v="2.9333333333333336"/>
    <n v="32.666666666666664"/>
    <n v="36.666666666666664"/>
    <n v="5996.396396396397"/>
  </r>
  <r>
    <n v="3"/>
    <x v="14"/>
    <n v="21"/>
    <n v="806828"/>
    <x v="0"/>
    <s v="อ้อยตอ 3"/>
    <s v="อ้อยตอ"/>
    <n v="24.61"/>
    <d v="2562-01-10T00:00:00"/>
    <d v="2562-06-16T00:00:00"/>
    <n v="1.65"/>
    <n v="5.2333333333333334"/>
    <n v="0.5"/>
    <n v="3.1"/>
    <n v="25"/>
    <n v="25"/>
    <n v="4848.484848484848"/>
    <n v="0.6"/>
    <n v="2.8"/>
    <n v="16"/>
    <n v="18"/>
    <n v="3296.969696969697"/>
    <n v="0.6"/>
    <n v="2.4"/>
    <n v="10"/>
    <n v="15"/>
    <n v="2424.242424242424"/>
    <n v="0.56666666666666676"/>
    <n v="2.7666666666666671"/>
    <n v="17"/>
    <n v="19.333333333333332"/>
    <n v="3523.2323232323229"/>
  </r>
  <r>
    <n v="3"/>
    <x v="14"/>
    <n v="22"/>
    <n v="806829"/>
    <x v="0"/>
    <s v="อ้อยตอ 4"/>
    <s v="อ้อยตอ"/>
    <n v="20.440000000000001"/>
    <d v="2562-01-11T00:00:00"/>
    <d v="2562-06-16T00:00:00"/>
    <n v="1.65"/>
    <n v="5.2"/>
    <n v="0.2"/>
    <n v="3.6"/>
    <n v="20"/>
    <n v="22"/>
    <n v="4072.7272727272725"/>
    <n v="0.3"/>
    <n v="3.3"/>
    <n v="6"/>
    <n v="7"/>
    <n v="1260.6060606060605"/>
    <n v="0.3"/>
    <n v="3.1"/>
    <n v="19"/>
    <n v="26"/>
    <n v="4363.636363636364"/>
    <n v="0.26666666666666666"/>
    <n v="3.3333333333333335"/>
    <n v="15"/>
    <n v="18.333333333333332"/>
    <n v="3232.3232323232319"/>
  </r>
  <r>
    <n v="3"/>
    <x v="14"/>
    <n v="23"/>
    <n v="806832"/>
    <x v="0"/>
    <s v="อ้อยตอ 2"/>
    <s v="อ้อยตอ"/>
    <n v="27.35"/>
    <d v="2562-01-07T00:00:00"/>
    <d v="2562-06-16T00:00:00"/>
    <n v="1.85"/>
    <n v="5.333333333333333"/>
    <n v="0.5"/>
    <n v="2.9"/>
    <n v="32"/>
    <n v="50"/>
    <n v="7091.8918918918916"/>
    <n v="0.6"/>
    <n v="3.8"/>
    <n v="46"/>
    <n v="47"/>
    <n v="8043.2432432432433"/>
    <n v="0.6"/>
    <n v="3.4"/>
    <n v="33"/>
    <n v="35"/>
    <n v="5881.0810810810808"/>
    <n v="0.56666666666666676"/>
    <n v="3.3666666666666667"/>
    <n v="37"/>
    <n v="44"/>
    <n v="7005.4054054054059"/>
  </r>
  <r>
    <n v="3"/>
    <x v="14"/>
    <n v="24"/>
    <n v="806840"/>
    <x v="2"/>
    <s v="อ้อยตุลาคม"/>
    <s v="อ้อยปลายฝน"/>
    <n v="36.86"/>
    <d v="2561-11-15T00:00:00"/>
    <d v="2562-06-16T00:00:00"/>
    <n v="1.85"/>
    <n v="7.1"/>
    <n v="0.7"/>
    <n v="3.7"/>
    <n v="30"/>
    <n v="23"/>
    <n v="4583.7837837837842"/>
    <n v="0.7"/>
    <n v="3.2"/>
    <n v="18"/>
    <n v="33"/>
    <n v="4410.8108108108108"/>
    <n v="0.6"/>
    <n v="3.9"/>
    <n v="24"/>
    <n v="28"/>
    <n v="4497.2972972972975"/>
    <n v="0.66666666666666663"/>
    <n v="3.6"/>
    <n v="24"/>
    <n v="28"/>
    <n v="4497.2972972972975"/>
  </r>
  <r>
    <n v="3"/>
    <x v="14"/>
    <n v="25"/>
    <n v="806843"/>
    <x v="0"/>
    <s v="อ้อยตอ 3"/>
    <s v="อ้อยตอ"/>
    <n v="8.9499999999999993"/>
    <d v="2561-12-24T00:00:00"/>
    <d v="2562-06-16T00:00:00"/>
    <n v="1.65"/>
    <n v="5.8"/>
    <n v="0.5"/>
    <n v="2.9"/>
    <n v="21"/>
    <n v="22"/>
    <n v="4169.69696969697"/>
    <n v="0.4"/>
    <n v="3"/>
    <n v="30"/>
    <n v="32"/>
    <n v="6012.121212121212"/>
    <n v="0.4"/>
    <n v="3.3"/>
    <n v="25"/>
    <n v="31"/>
    <n v="5430.30303030303"/>
    <n v="0.43333333333333335"/>
    <n v="3.0666666666666664"/>
    <n v="25.333333333333332"/>
    <n v="28.333333333333332"/>
    <n v="5204.0404040404037"/>
  </r>
  <r>
    <n v="3"/>
    <x v="14"/>
    <n v="26"/>
    <n v="806846"/>
    <x v="0"/>
    <s v="อ้อยตอ 4"/>
    <s v="อ้อยตอ"/>
    <n v="26.48"/>
    <d v="2561-12-24T00:00:00"/>
    <d v="2562-06-16T00:00:00"/>
    <n v="1.65"/>
    <n v="5.8"/>
    <n v="0.9"/>
    <n v="3"/>
    <n v="8"/>
    <n v="5"/>
    <n v="1260.6060606060605"/>
    <n v="0.5"/>
    <n v="2.5"/>
    <n v="24"/>
    <n v="25"/>
    <n v="4751.515151515152"/>
    <n v="0.6"/>
    <n v="3.7"/>
    <n v="19"/>
    <n v="18"/>
    <n v="3587.878787878788"/>
    <n v="0.66666666666666663"/>
    <n v="3.0666666666666664"/>
    <n v="17"/>
    <n v="16"/>
    <n v="3200"/>
  </r>
  <r>
    <n v="3"/>
    <x v="14"/>
    <n v="27"/>
    <n v="806847"/>
    <x v="0"/>
    <s v="อ้อยตอ 4"/>
    <s v="อ้อยตอ"/>
    <n v="16"/>
    <d v="2561-12-24T00:00:00"/>
    <d v="2562-06-16T00:00:00"/>
    <n v="1.65"/>
    <n v="5.8"/>
    <n v="0.3"/>
    <n v="3.8"/>
    <n v="27"/>
    <n v="25"/>
    <n v="5042.424242424242"/>
    <n v="0.7"/>
    <n v="2.9"/>
    <n v="30"/>
    <n v="31"/>
    <n v="5915.151515151515"/>
    <n v="0.4"/>
    <n v="3"/>
    <n v="37"/>
    <n v="38"/>
    <n v="7272.727272727273"/>
    <n v="0.46666666666666662"/>
    <n v="3.2333333333333329"/>
    <n v="31.333333333333332"/>
    <n v="31.333333333333332"/>
    <n v="6076.7676767676758"/>
  </r>
  <r>
    <n v="3"/>
    <x v="14"/>
    <n v="28"/>
    <n v="806848"/>
    <x v="0"/>
    <s v="อ้อยตอ 1"/>
    <s v="อ้อยตอ"/>
    <n v="22.36"/>
    <d v="2561-12-26T00:00:00"/>
    <d v="2562-06-16T00:00:00"/>
    <n v="1.85"/>
    <n v="5.7333333333333334"/>
    <n v="0.6"/>
    <n v="3.9"/>
    <n v="23"/>
    <n v="25"/>
    <n v="4151.3513513513517"/>
    <n v="0.5"/>
    <n v="3.7"/>
    <n v="41"/>
    <n v="31"/>
    <n v="6227.0270270270266"/>
    <n v="0.6"/>
    <n v="2.2999999999999998"/>
    <n v="30"/>
    <n v="30"/>
    <n v="5189.1891891891892"/>
    <n v="0.56666666666666676"/>
    <n v="3.2999999999999994"/>
    <n v="31.333333333333332"/>
    <n v="28.666666666666668"/>
    <n v="5189.1891891891892"/>
  </r>
  <r>
    <n v="3"/>
    <x v="14"/>
    <n v="29"/>
    <n v="806850"/>
    <x v="0"/>
    <s v="อ้อยตอ 1"/>
    <s v="อ้อยตอ"/>
    <n v="21.53"/>
    <d v="2561-12-27T00:00:00"/>
    <d v="2562-06-16T00:00:00"/>
    <n v="1.85"/>
    <n v="5.7"/>
    <n v="0.7"/>
    <n v="3.1"/>
    <n v="23"/>
    <n v="18"/>
    <n v="3545.9459459459458"/>
    <n v="0.7"/>
    <n v="2.9"/>
    <n v="22"/>
    <n v="15"/>
    <n v="3200"/>
    <n v="0.4"/>
    <n v="3.2"/>
    <n v="28"/>
    <n v="29"/>
    <n v="4929.72972972973"/>
    <n v="0.6"/>
    <n v="3.0666666666666664"/>
    <n v="24.333333333333332"/>
    <n v="20.666666666666668"/>
    <n v="3891.8918918918921"/>
  </r>
  <r>
    <n v="3"/>
    <x v="15"/>
    <n v="44"/>
    <n v="811253"/>
    <x v="2"/>
    <s v="อ้อยตุลาคม"/>
    <s v="อ้อยปลายฝน"/>
    <n v="45.47"/>
    <d v="2561-11-30T00:00:00"/>
    <d v="2562-06-16T00:00:00"/>
    <n v="1.85"/>
    <n v="6.6"/>
    <n v="0.8"/>
    <n v="3.1"/>
    <n v="35"/>
    <n v="37"/>
    <n v="6227.0270270270266"/>
    <n v="0.8"/>
    <n v="3.3"/>
    <n v="48"/>
    <n v="43"/>
    <n v="7870.27027027027"/>
    <n v="0.6"/>
    <n v="2.9"/>
    <n v="34"/>
    <n v="36"/>
    <n v="6054.0540540540542"/>
    <n v="0.73333333333333339"/>
    <n v="3.1"/>
    <n v="39"/>
    <n v="38.666666666666664"/>
    <n v="6717.1171171171163"/>
  </r>
  <r>
    <n v="4"/>
    <x v="16"/>
    <n v="1"/>
    <n v="805704"/>
    <x v="0"/>
    <s v="อ้อยตอ 1"/>
    <s v="อ้อยตอ"/>
    <n v="48.09"/>
    <d v="2561-12-15T00:00:00"/>
    <d v="2562-06-16T00:00:00"/>
    <n v="1.85"/>
    <n v="6.1"/>
    <n v="1.5"/>
    <n v="2.9"/>
    <n v="106"/>
    <n v="98"/>
    <n v="17643.243243243243"/>
    <n v="1.3"/>
    <n v="2.8"/>
    <n v="100"/>
    <n v="110"/>
    <n v="18162.162162162163"/>
    <n v="1.4"/>
    <n v="2.8"/>
    <n v="98"/>
    <n v="112"/>
    <n v="18162.162162162163"/>
    <n v="1.3999999999999997"/>
    <n v="2.8333333333333335"/>
    <n v="101.33333333333333"/>
    <n v="106.66666666666667"/>
    <n v="17989.18918918919"/>
  </r>
  <r>
    <n v="4"/>
    <x v="16"/>
    <n v="2"/>
    <n v="805709"/>
    <x v="2"/>
    <s v="อ้อยตุลาคม"/>
    <s v="อ้อยปลายฝน"/>
    <n v="11.36"/>
    <d v="2561-10-18T00:00:00"/>
    <d v="2562-06-16T00:00:00"/>
    <n v="1.85"/>
    <n v="8.0333333333333332"/>
    <n v="1.9"/>
    <n v="2.9"/>
    <n v="73"/>
    <n v="96"/>
    <n v="14616.216216216217"/>
    <n v="2"/>
    <n v="2.8"/>
    <n v="70"/>
    <n v="100"/>
    <n v="14702.702702702703"/>
    <n v="1.8"/>
    <n v="2.9"/>
    <n v="95"/>
    <n v="86"/>
    <n v="15654.054054054053"/>
    <n v="1.9000000000000001"/>
    <n v="2.8666666666666667"/>
    <n v="79.333333333333329"/>
    <n v="94"/>
    <n v="14990.990990990991"/>
  </r>
  <r>
    <n v="4"/>
    <x v="16"/>
    <n v="3"/>
    <n v="805712"/>
    <x v="2"/>
    <s v="อ้อยตุลาคม"/>
    <s v="อ้อยปลายฝน"/>
    <n v="6.86"/>
    <d v="2561-10-18T00:00:00"/>
    <d v="2562-06-16T00:00:00"/>
    <n v="1.85"/>
    <n v="8.0333333333333332"/>
    <n v="1.9"/>
    <n v="2.8"/>
    <n v="83"/>
    <n v="99"/>
    <n v="15740.54054054054"/>
    <n v="2"/>
    <n v="2.9"/>
    <n v="89"/>
    <n v="92"/>
    <n v="15654.054054054053"/>
    <n v="1.9"/>
    <n v="2.8"/>
    <n v="100"/>
    <n v="79"/>
    <n v="15481.081081081082"/>
    <n v="1.9333333333333333"/>
    <n v="2.8333333333333335"/>
    <n v="90.666666666666671"/>
    <n v="90"/>
    <n v="15625.225225225224"/>
  </r>
  <r>
    <n v="4"/>
    <x v="16"/>
    <n v="4"/>
    <n v="805721"/>
    <x v="0"/>
    <s v="อ้อยตอ 1"/>
    <s v="อ้อยตอ"/>
    <n v="9.44"/>
    <d v="2561-12-22T00:00:00"/>
    <d v="2562-06-16T00:00:00"/>
    <n v="1.85"/>
    <n v="5.8666666666666663"/>
    <n v="1.1000000000000001"/>
    <n v="2.9"/>
    <n v="72"/>
    <n v="81"/>
    <n v="13232.432432432432"/>
    <n v="1"/>
    <n v="2.8"/>
    <n v="69"/>
    <n v="81"/>
    <n v="12972.972972972973"/>
    <n v="1"/>
    <n v="2.8"/>
    <n v="80"/>
    <n v="75"/>
    <n v="13405.405405405405"/>
    <n v="1.0333333333333334"/>
    <n v="2.8333333333333335"/>
    <n v="73.666666666666671"/>
    <n v="79"/>
    <n v="13203.603603603604"/>
  </r>
  <r>
    <n v="4"/>
    <x v="16"/>
    <n v="5"/>
    <n v="805722"/>
    <x v="0"/>
    <s v="อ้อยตอ 1"/>
    <s v="อ้อยตอ"/>
    <n v="25"/>
    <d v="2561-12-25T00:00:00"/>
    <d v="2562-06-16T00:00:00"/>
    <n v="1.85"/>
    <n v="5.7666666666666666"/>
    <n v="1"/>
    <n v="2.9"/>
    <n v="80"/>
    <n v="79"/>
    <n v="13751.351351351352"/>
    <n v="0.9"/>
    <n v="2.8"/>
    <n v="72"/>
    <n v="83"/>
    <n v="13405.405405405405"/>
    <n v="1.1000000000000001"/>
    <n v="2.9"/>
    <n v="80"/>
    <n v="79"/>
    <n v="13751.351351351352"/>
    <n v="1"/>
    <n v="2.8666666666666667"/>
    <n v="77.333333333333329"/>
    <n v="80.333333333333329"/>
    <n v="13636.036036036036"/>
  </r>
  <r>
    <n v="4"/>
    <x v="16"/>
    <n v="6"/>
    <n v="805723"/>
    <x v="0"/>
    <s v="อ้อยตอ 1"/>
    <s v="อ้อยตอ"/>
    <n v="13.4"/>
    <d v="2561-12-24T00:00:00"/>
    <d v="2562-06-16T00:00:00"/>
    <n v="1.85"/>
    <n v="5.8"/>
    <n v="1"/>
    <n v="2.8"/>
    <n v="65"/>
    <n v="92"/>
    <n v="13578.378378378378"/>
    <n v="0.9"/>
    <n v="2.8"/>
    <n v="78"/>
    <n v="62"/>
    <n v="12108.108108108108"/>
    <n v="0.8"/>
    <n v="2.5"/>
    <n v="65"/>
    <n v="72"/>
    <n v="11848.648648648648"/>
    <n v="0.9"/>
    <n v="2.6999999999999997"/>
    <n v="69.333333333333329"/>
    <n v="75.333333333333329"/>
    <n v="12511.71171171171"/>
  </r>
  <r>
    <n v="4"/>
    <x v="16"/>
    <n v="7"/>
    <n v="805724"/>
    <x v="0"/>
    <s v="อ้อยตอ 2"/>
    <s v="อ้อยตอ"/>
    <n v="22.74"/>
    <d v="2561-12-22T00:00:00"/>
    <d v="2562-06-16T00:00:00"/>
    <n v="1.85"/>
    <n v="5.8666666666666663"/>
    <n v="0.5"/>
    <n v="2.7"/>
    <n v="42"/>
    <n v="48"/>
    <n v="7783.7837837837842"/>
    <n v="0.5"/>
    <n v="2.7"/>
    <n v="30"/>
    <n v="52"/>
    <n v="7091.8918918918916"/>
    <n v="0.6"/>
    <n v="2.8"/>
    <n v="53"/>
    <n v="41"/>
    <n v="8129.72972972973"/>
    <n v="0.53333333333333333"/>
    <n v="2.7333333333333329"/>
    <n v="41.666666666666664"/>
    <n v="47"/>
    <n v="7668.4684684684689"/>
  </r>
  <r>
    <n v="4"/>
    <x v="16"/>
    <n v="8"/>
    <n v="805726"/>
    <x v="0"/>
    <s v="อ้อยตอ 1"/>
    <s v="อ้อยตอ"/>
    <n v="21.04"/>
    <d v="2561-12-21T00:00:00"/>
    <d v="2562-06-16T00:00:00"/>
    <n v="1.85"/>
    <n v="5.9"/>
    <n v="0.5"/>
    <n v="2.6"/>
    <n v="42"/>
    <n v="51"/>
    <n v="8043.2432432432433"/>
    <n v="0.6"/>
    <n v="2.7"/>
    <n v="40"/>
    <n v="45"/>
    <n v="7351.3513513513517"/>
    <n v="0.5"/>
    <n v="2.7"/>
    <n v="42"/>
    <n v="37"/>
    <n v="6832.4324324324325"/>
    <n v="0.53333333333333333"/>
    <n v="2.6666666666666665"/>
    <n v="41.333333333333336"/>
    <n v="44.333333333333336"/>
    <n v="7409.0090090090089"/>
  </r>
  <r>
    <n v="4"/>
    <x v="16"/>
    <n v="9"/>
    <n v="805727"/>
    <x v="0"/>
    <s v="อ้อยตอ 1"/>
    <s v="อ้อยตอ"/>
    <n v="8.33"/>
    <d v="2561-12-19T00:00:00"/>
    <d v="2562-06-16T00:00:00"/>
    <n v="1.85"/>
    <n v="5.9666666666666668"/>
    <n v="1.1000000000000001"/>
    <n v="2.8"/>
    <n v="83"/>
    <n v="72"/>
    <n v="13405.405405405405"/>
    <n v="1"/>
    <n v="2.8"/>
    <n v="80"/>
    <n v="62"/>
    <n v="12281.081081081082"/>
    <n v="1"/>
    <n v="2.7"/>
    <n v="62"/>
    <n v="71"/>
    <n v="11502.702702702703"/>
    <n v="1.0333333333333334"/>
    <n v="2.7666666666666671"/>
    <n v="75"/>
    <n v="68.333333333333329"/>
    <n v="12396.396396396396"/>
  </r>
  <r>
    <n v="4"/>
    <x v="16"/>
    <n v="10"/>
    <n v="805728"/>
    <x v="0"/>
    <s v="อ้อยตอ 1"/>
    <s v="อ้อยตอ"/>
    <n v="21.22"/>
    <d v="2561-12-19T00:00:00"/>
    <d v="2562-06-16T00:00:00"/>
    <n v="1.85"/>
    <n v="5.9666666666666668"/>
    <n v="1"/>
    <n v="2.7"/>
    <n v="65"/>
    <n v="71"/>
    <n v="11762.162162162162"/>
    <n v="1"/>
    <n v="2.7"/>
    <n v="67"/>
    <n v="72"/>
    <n v="12021.621621621622"/>
    <n v="0.9"/>
    <n v="2.7"/>
    <n v="71"/>
    <n v="69"/>
    <n v="12108.108108108108"/>
    <n v="0.96666666666666667"/>
    <n v="2.7000000000000006"/>
    <n v="67.666666666666671"/>
    <n v="70.666666666666671"/>
    <n v="11963.963963963964"/>
  </r>
  <r>
    <n v="4"/>
    <x v="16"/>
    <n v="11"/>
    <n v="805736"/>
    <x v="0"/>
    <s v="อ้อยตอ 2"/>
    <s v="อ้อยตอ"/>
    <n v="12.82"/>
    <d v="2561-12-15T00:00:00"/>
    <d v="2562-06-16T00:00:00"/>
    <n v="1.85"/>
    <n v="6.1"/>
    <n v="1"/>
    <n v="2.7"/>
    <n v="75"/>
    <n v="62"/>
    <n v="11848.648648648648"/>
    <n v="1.1000000000000001"/>
    <n v="2.8"/>
    <n v="71"/>
    <n v="62"/>
    <n v="11502.702702702703"/>
    <n v="1"/>
    <n v="2.8"/>
    <n v="62"/>
    <n v="68"/>
    <n v="11243.243243243243"/>
    <n v="1.0333333333333334"/>
    <n v="2.7666666666666671"/>
    <n v="69.333333333333329"/>
    <n v="64"/>
    <n v="11531.531531531533"/>
  </r>
  <r>
    <n v="4"/>
    <x v="16"/>
    <n v="12"/>
    <n v="805738"/>
    <x v="0"/>
    <s v="อ้อยตอ 2"/>
    <s v="อ้อยตอ"/>
    <n v="35.020000000000003"/>
    <d v="2561-12-27T00:00:00"/>
    <d v="2562-06-16T00:00:00"/>
    <n v="1.85"/>
    <n v="5.7"/>
    <n v="0.9"/>
    <n v="2.7"/>
    <n v="65"/>
    <n v="70"/>
    <n v="11675.675675675675"/>
    <n v="1"/>
    <n v="2.8"/>
    <n v="69"/>
    <n v="70"/>
    <n v="12021.621621621622"/>
    <n v="0.9"/>
    <n v="2.7"/>
    <n v="65"/>
    <n v="60"/>
    <n v="10810.81081081081"/>
    <n v="0.93333333333333324"/>
    <n v="2.7333333333333329"/>
    <n v="66.333333333333329"/>
    <n v="66.666666666666671"/>
    <n v="11502.702702702702"/>
  </r>
  <r>
    <n v="4"/>
    <x v="17"/>
    <n v="1"/>
    <n v="1720"/>
    <x v="0"/>
    <s v="อ้อยตอ 2"/>
    <s v="อ้อยตอ"/>
    <n v="13.52"/>
    <d v="2562-03-06T00:00:00"/>
    <d v="2562-06-16T00:00:00"/>
    <n v="1.85"/>
    <n v="3.4"/>
    <n v="0.6"/>
    <n v="2.8"/>
    <n v="58"/>
    <n v="95"/>
    <n v="13232.432432432432"/>
    <n v="1"/>
    <n v="2.6"/>
    <n v="120"/>
    <n v="117"/>
    <n v="20497.297297297297"/>
    <n v="1.2"/>
    <n v="2.5"/>
    <n v="124"/>
    <n v="83"/>
    <n v="17902.702702702703"/>
    <n v="0.93333333333333324"/>
    <n v="2.6333333333333333"/>
    <n v="100.66666666666667"/>
    <n v="98.333333333333329"/>
    <n v="17210.81081081081"/>
  </r>
  <r>
    <n v="4"/>
    <x v="17"/>
    <n v="2"/>
    <n v="1725"/>
    <x v="0"/>
    <s v="อ้อยตอ 1"/>
    <s v="อ้อยตอ"/>
    <n v="10.81"/>
    <d v="2562-03-16T00:00:00"/>
    <d v="2562-06-16T00:00:00"/>
    <n v="1.85"/>
    <n v="3.0666666666666669"/>
    <n v="0.7"/>
    <n v="3.6"/>
    <n v="58"/>
    <n v="60"/>
    <n v="10205.405405405405"/>
    <n v="0.6"/>
    <n v="3.2"/>
    <n v="60"/>
    <n v="44"/>
    <n v="8994.594594594595"/>
    <n v="0.9"/>
    <n v="3"/>
    <n v="65"/>
    <n v="68"/>
    <n v="11502.702702702703"/>
    <n v="0.73333333333333328"/>
    <n v="3.2666666666666671"/>
    <n v="61"/>
    <n v="57.333333333333336"/>
    <n v="10234.234234234234"/>
  </r>
  <r>
    <n v="4"/>
    <x v="17"/>
    <n v="3"/>
    <s v="1725/1"/>
    <x v="2"/>
    <s v="อ้อยตุลาคม"/>
    <s v="อ้อยปลายฝน"/>
    <n v="17.97"/>
    <d v="2561-11-19T00:00:00"/>
    <d v="2562-06-16T00:00:00"/>
    <n v="1.85"/>
    <n v="6.9666666666666668"/>
    <n v="0.9"/>
    <n v="3"/>
    <n v="150"/>
    <n v="165"/>
    <n v="27243.243243243243"/>
    <n v="1"/>
    <n v="3.3"/>
    <n v="142"/>
    <n v="151"/>
    <n v="25340.54054054054"/>
    <n v="0.8"/>
    <n v="2.8"/>
    <n v="79"/>
    <n v="61"/>
    <n v="12108.108108108108"/>
    <n v="0.9"/>
    <n v="3.0333333333333332"/>
    <n v="123.66666666666667"/>
    <n v="125.66666666666667"/>
    <n v="21563.963963963964"/>
  </r>
  <r>
    <n v="4"/>
    <x v="17"/>
    <n v="4"/>
    <n v="1862"/>
    <x v="0"/>
    <s v="อ้อยตอ 1"/>
    <s v="อ้อยตอ"/>
    <n v="77.19"/>
    <d v="2562-03-12T00:00:00"/>
    <d v="2562-06-16T00:00:00"/>
    <n v="1.85"/>
    <n v="3.2"/>
    <n v="0.8"/>
    <n v="2.9"/>
    <n v="71"/>
    <n v="60"/>
    <n v="11329.72972972973"/>
    <n v="0.5"/>
    <n v="2.7"/>
    <n v="45"/>
    <n v="31"/>
    <n v="6572.9729729729734"/>
    <n v="1.2"/>
    <n v="3"/>
    <n v="125"/>
    <n v="107"/>
    <n v="20064.864864864863"/>
    <n v="0.83333333333333337"/>
    <n v="2.8666666666666667"/>
    <n v="80.333333333333329"/>
    <n v="66"/>
    <n v="12655.855855855856"/>
  </r>
  <r>
    <n v="4"/>
    <x v="17"/>
    <n v="5"/>
    <n v="1866"/>
    <x v="0"/>
    <s v="อ้อยตอ 2"/>
    <s v="อ้อยตอ"/>
    <n v="18.34"/>
    <d v="2562-02-09T00:00:00"/>
    <d v="2562-06-16T00:00:00"/>
    <n v="1.85"/>
    <n v="4.2333333333333334"/>
    <n v="0.5"/>
    <n v="3"/>
    <n v="31"/>
    <n v="49"/>
    <n v="6918.9189189189192"/>
    <n v="1"/>
    <n v="2.7"/>
    <n v="113"/>
    <n v="77"/>
    <n v="16432.432432432433"/>
    <n v="0.8"/>
    <n v="2.5"/>
    <n v="99"/>
    <n v="80"/>
    <n v="15481.081081081082"/>
    <n v="0.76666666666666661"/>
    <n v="2.7333333333333329"/>
    <n v="81"/>
    <n v="68.666666666666671"/>
    <n v="12944.144144144144"/>
  </r>
  <r>
    <n v="4"/>
    <x v="17"/>
    <n v="6"/>
    <n v="1867"/>
    <x v="0"/>
    <s v="อ้อยตอ 2"/>
    <s v="อ้อยตอ"/>
    <n v="16.989999999999998"/>
    <d v="2562-02-08T00:00:00"/>
    <d v="2562-06-16T00:00:00"/>
    <n v="1.85"/>
    <n v="4.2666666666666666"/>
    <n v="0.5"/>
    <n v="2.9"/>
    <n v="61"/>
    <n v="55"/>
    <n v="10032.432432432432"/>
    <n v="0.7"/>
    <n v="3"/>
    <n v="56"/>
    <n v="44"/>
    <n v="8648.6486486486483"/>
    <n v="0.9"/>
    <n v="2"/>
    <n v="106"/>
    <n v="92"/>
    <n v="17124.324324324323"/>
    <n v="0.70000000000000007"/>
    <n v="2.6333333333333333"/>
    <n v="74.333333333333329"/>
    <n v="63.666666666666664"/>
    <n v="11935.135135135133"/>
  </r>
  <r>
    <n v="4"/>
    <x v="17"/>
    <n v="7"/>
    <n v="1868"/>
    <x v="0"/>
    <s v="อ้อยตอ 2"/>
    <s v="อ้อยตอ"/>
    <n v="14.84"/>
    <d v="2562-03-12T00:00:00"/>
    <d v="2562-06-16T00:00:00"/>
    <n v="1.85"/>
    <n v="3.2"/>
    <n v="0.8"/>
    <n v="2.9"/>
    <n v="103"/>
    <n v="108"/>
    <n v="18248.64864864865"/>
    <n v="1.5"/>
    <n v="2.9"/>
    <n v="140"/>
    <n v="135"/>
    <n v="23783.783783783783"/>
    <n v="0.6"/>
    <n v="2.7"/>
    <n v="72"/>
    <n v="66"/>
    <n v="11935.135135135135"/>
    <n v="0.96666666666666667"/>
    <n v="2.8333333333333335"/>
    <n v="105"/>
    <n v="103"/>
    <n v="17989.18918918919"/>
  </r>
  <r>
    <n v="4"/>
    <x v="17"/>
    <n v="8"/>
    <n v="1870"/>
    <x v="2"/>
    <s v="อ้อยตุลาคม"/>
    <s v="อ้อยปลายฝน"/>
    <n v="8.85"/>
    <d v="2561-11-20T00:00:00"/>
    <d v="2562-06-16T00:00:00"/>
    <n v="1.85"/>
    <n v="6.9333333333333336"/>
    <n v="1.1000000000000001"/>
    <n v="2.5"/>
    <n v="110"/>
    <n v="99"/>
    <n v="18075.675675675677"/>
    <n v="1"/>
    <n v="3.1"/>
    <n v="125"/>
    <n v="110"/>
    <n v="20324.324324324323"/>
    <n v="1.7"/>
    <n v="3.1"/>
    <n v="161"/>
    <n v="185"/>
    <n v="29924.324324324323"/>
    <n v="1.2666666666666666"/>
    <n v="2.9"/>
    <n v="132"/>
    <n v="131.33333333333334"/>
    <n v="22774.774774774774"/>
  </r>
  <r>
    <n v="4"/>
    <x v="18"/>
    <n v="1"/>
    <n v="1701"/>
    <x v="0"/>
    <s v="อ้อยตอ 1"/>
    <s v="อ้อยตอ"/>
    <n v="30.05"/>
    <d v="2562-03-12T00:00:00"/>
    <d v="2562-06-16T00:00:00"/>
    <n v="1.85"/>
    <n v="3.2"/>
    <n v="0.4"/>
    <n v="3.1"/>
    <n v="46"/>
    <n v="55"/>
    <n v="8735.135135135135"/>
    <n v="0.5"/>
    <n v="2.8"/>
    <n v="41"/>
    <n v="43"/>
    <n v="7264.864864864865"/>
    <n v="0.4"/>
    <n v="3"/>
    <n v="69"/>
    <n v="58"/>
    <n v="10983.783783783783"/>
    <n v="0.43333333333333335"/>
    <n v="2.9666666666666668"/>
    <n v="52"/>
    <n v="52"/>
    <n v="8994.594594594595"/>
  </r>
  <r>
    <n v="4"/>
    <x v="18"/>
    <n v="2"/>
    <n v="1702"/>
    <x v="0"/>
    <s v="อ้อยตอ 1"/>
    <s v="อ้อยตอ"/>
    <n v="29.47"/>
    <d v="2562-01-22T00:00:00"/>
    <d v="2562-06-16T00:00:00"/>
    <n v="1.85"/>
    <n v="4.833333333333333"/>
    <n v="0.4"/>
    <n v="3.3"/>
    <n v="39"/>
    <n v="50"/>
    <n v="7697.2972972972975"/>
    <n v="0.3"/>
    <n v="2.9"/>
    <n v="56"/>
    <n v="50"/>
    <n v="9167.5675675675684"/>
    <n v="0.5"/>
    <n v="2.9"/>
    <n v="44"/>
    <n v="32"/>
    <n v="6572.9729729729734"/>
    <n v="0.39999999999999997"/>
    <n v="3.0333333333333332"/>
    <n v="46.333333333333336"/>
    <n v="44"/>
    <n v="7812.6126126126137"/>
  </r>
  <r>
    <n v="4"/>
    <x v="18"/>
    <n v="3"/>
    <n v="1703"/>
    <x v="0"/>
    <s v="อ้อยตอ 1"/>
    <s v="อ้อยตอ"/>
    <n v="35.07"/>
    <d v="2562-03-06T00:00:00"/>
    <d v="2562-06-16T00:00:00"/>
    <n v="1.85"/>
    <n v="3.4"/>
    <n v="0.3"/>
    <n v="3"/>
    <n v="55"/>
    <n v="57"/>
    <n v="9686.4864864864867"/>
    <n v="0.3"/>
    <n v="3"/>
    <n v="60"/>
    <n v="66"/>
    <n v="10897.297297297297"/>
    <n v="0.6"/>
    <n v="2.7"/>
    <n v="60"/>
    <n v="38"/>
    <n v="8475.6756756756749"/>
    <n v="0.39999999999999997"/>
    <n v="2.9"/>
    <n v="58.333333333333336"/>
    <n v="53.666666666666664"/>
    <n v="9686.4864864864867"/>
  </r>
  <r>
    <n v="4"/>
    <x v="18"/>
    <n v="4"/>
    <s v="1704/1"/>
    <x v="0"/>
    <s v="อ้อยตอ 1"/>
    <s v="อ้อยตอ"/>
    <n v="16.010000000000002"/>
    <d v="2562-01-14T00:00:00"/>
    <d v="2562-06-16T00:00:00"/>
    <n v="1.85"/>
    <n v="5.0999999999999996"/>
    <n v="0.6"/>
    <n v="3.8"/>
    <n v="101"/>
    <n v="133"/>
    <n v="20237.837837837837"/>
    <n v="1"/>
    <n v="4.0999999999999996"/>
    <n v="115"/>
    <n v="100"/>
    <n v="18594.594594594593"/>
    <n v="0.6"/>
    <n v="2.8"/>
    <n v="148"/>
    <n v="107"/>
    <n v="22054.054054054053"/>
    <n v="0.73333333333333339"/>
    <n v="3.5666666666666664"/>
    <n v="121.33333333333333"/>
    <n v="113.33333333333333"/>
    <n v="20295.495495495492"/>
  </r>
  <r>
    <n v="4"/>
    <x v="18"/>
    <n v="5"/>
    <n v="1705"/>
    <x v="0"/>
    <s v="อ้อยตอ 2"/>
    <s v="อ้อยตอ"/>
    <n v="17.8"/>
    <d v="2562-01-08T00:00:00"/>
    <d v="2562-06-16T00:00:00"/>
    <n v="1.85"/>
    <n v="5.3"/>
    <n v="1"/>
    <n v="2.8"/>
    <n v="90"/>
    <n v="65"/>
    <n v="13405.405405405405"/>
    <n v="0.8"/>
    <n v="3.1"/>
    <n v="75"/>
    <n v="78"/>
    <n v="13232.432432432432"/>
    <n v="0.6"/>
    <n v="3"/>
    <n v="65"/>
    <n v="90"/>
    <n v="13405.405405405405"/>
    <n v="0.79999999999999993"/>
    <n v="2.9666666666666668"/>
    <n v="76.666666666666671"/>
    <n v="77.666666666666671"/>
    <n v="13347.747747747746"/>
  </r>
  <r>
    <n v="4"/>
    <x v="18"/>
    <n v="6"/>
    <s v="1705/1"/>
    <x v="0"/>
    <s v="อ้อยตอ 3"/>
    <s v="อ้อยตอ"/>
    <n v="20.89"/>
    <d v="2562-01-09T00:00:00"/>
    <d v="2562-06-16T00:00:00"/>
    <n v="1.65"/>
    <n v="5.2666666666666666"/>
    <n v="1.2"/>
    <n v="2.9"/>
    <n v="101"/>
    <n v="81"/>
    <n v="17648.484848484848"/>
    <n v="1"/>
    <n v="3"/>
    <n v="37"/>
    <n v="61"/>
    <n v="9503.0303030303039"/>
    <n v="0.8"/>
    <n v="2.9"/>
    <n v="96"/>
    <n v="93"/>
    <n v="18327.272727272728"/>
    <n v="1"/>
    <n v="2.9333333333333336"/>
    <n v="78"/>
    <n v="78.333333333333329"/>
    <n v="15159.595959595959"/>
  </r>
  <r>
    <n v="4"/>
    <x v="18"/>
    <n v="7"/>
    <n v="1706"/>
    <x v="0"/>
    <s v="อ้อยตอ 3"/>
    <s v="อ้อยตอ"/>
    <n v="24.35"/>
    <d v="2562-01-07T00:00:00"/>
    <d v="2562-06-16T00:00:00"/>
    <n v="1.65"/>
    <n v="5.333333333333333"/>
    <n v="0.7"/>
    <n v="3.4"/>
    <n v="150"/>
    <n v="52"/>
    <n v="19587.878787878788"/>
    <n v="1.1000000000000001"/>
    <n v="3"/>
    <n v="82"/>
    <n v="75"/>
    <n v="15224.242424242424"/>
    <n v="0.9"/>
    <n v="2.6"/>
    <n v="58"/>
    <n v="63"/>
    <n v="11733.333333333334"/>
    <n v="0.9"/>
    <n v="3"/>
    <n v="96.666666666666671"/>
    <n v="63.333333333333336"/>
    <n v="15515.151515151518"/>
  </r>
  <r>
    <n v="4"/>
    <x v="18"/>
    <n v="8"/>
    <s v="1706/1"/>
    <x v="0"/>
    <s v="อ้อยตอ 2"/>
    <s v="อ้อยตอ"/>
    <n v="11.31"/>
    <d v="2562-01-20T00:00:00"/>
    <d v="2562-06-16T00:00:00"/>
    <n v="1.85"/>
    <n v="4.9000000000000004"/>
    <n v="0.7"/>
    <n v="2.6"/>
    <n v="80"/>
    <n v="62"/>
    <n v="12281.081081081082"/>
    <n v="0.9"/>
    <n v="3.2"/>
    <n v="90"/>
    <n v="76"/>
    <n v="14356.756756756757"/>
    <n v="1"/>
    <n v="2.6"/>
    <n v="107"/>
    <n v="95"/>
    <n v="17470.27027027027"/>
    <n v="0.8666666666666667"/>
    <n v="2.8000000000000003"/>
    <n v="92.333333333333329"/>
    <n v="77.666666666666671"/>
    <n v="14702.702702702702"/>
  </r>
  <r>
    <n v="4"/>
    <x v="18"/>
    <n v="9"/>
    <n v="1707"/>
    <x v="0"/>
    <s v="อ้อยตอ 2"/>
    <s v="อ้อยตอ"/>
    <n v="19.93"/>
    <d v="2562-01-04T00:00:00"/>
    <d v="2562-06-16T00:00:00"/>
    <n v="1.85"/>
    <n v="5.4333333333333336"/>
    <n v="1"/>
    <n v="3.1"/>
    <n v="111"/>
    <n v="92"/>
    <n v="17556.756756756757"/>
    <n v="0.9"/>
    <n v="2.7"/>
    <n v="125"/>
    <n v="22"/>
    <n v="12713.513513513513"/>
    <n v="1"/>
    <n v="2.8"/>
    <n v="144"/>
    <n v="110"/>
    <n v="21967.567567567567"/>
    <n v="0.96666666666666667"/>
    <n v="2.8666666666666671"/>
    <n v="126.66666666666667"/>
    <n v="74.666666666666671"/>
    <n v="17412.612612612615"/>
  </r>
  <r>
    <n v="4"/>
    <x v="18"/>
    <n v="10"/>
    <s v="1707/1"/>
    <x v="0"/>
    <s v="อ้อยตอ 1"/>
    <s v="อ้อยตอ"/>
    <n v="16.02"/>
    <d v="2561-12-28T00:00:00"/>
    <d v="2562-06-16T00:00:00"/>
    <n v="1.85"/>
    <n v="5.666666666666667"/>
    <n v="1"/>
    <n v="2.8"/>
    <n v="102"/>
    <n v="123"/>
    <n v="19459.45945945946"/>
    <n v="1.3"/>
    <n v="3.4"/>
    <n v="111"/>
    <n v="133"/>
    <n v="21102.702702702703"/>
    <n v="1"/>
    <n v="2.8"/>
    <n v="89"/>
    <n v="105"/>
    <n v="16778.37837837838"/>
    <n v="1.0999999999999999"/>
    <n v="3"/>
    <n v="100.66666666666667"/>
    <n v="120.33333333333333"/>
    <n v="19113.513513513513"/>
  </r>
  <r>
    <n v="4"/>
    <x v="18"/>
    <n v="11"/>
    <n v="1709"/>
    <x v="0"/>
    <s v="อ้อยตอ 1"/>
    <s v="อ้อยตอ"/>
    <n v="53.92"/>
    <d v="2561-12-26T00:00:00"/>
    <d v="2562-06-16T00:00:00"/>
    <n v="1.85"/>
    <n v="5.7333333333333334"/>
    <n v="1.2"/>
    <n v="3.6"/>
    <n v="110"/>
    <n v="122"/>
    <n v="20064.864864864863"/>
    <n v="1"/>
    <n v="2.7"/>
    <n v="122"/>
    <n v="151"/>
    <n v="23610.81081081081"/>
    <n v="1"/>
    <n v="3.2"/>
    <n v="116"/>
    <n v="118"/>
    <n v="20237.837837837837"/>
    <n v="1.0666666666666667"/>
    <n v="3.1666666666666665"/>
    <n v="116"/>
    <n v="130.33333333333334"/>
    <n v="21304.504504504501"/>
  </r>
  <r>
    <n v="4"/>
    <x v="18"/>
    <n v="12"/>
    <n v="1711"/>
    <x v="2"/>
    <s v="อ้อยตุลาคม"/>
    <s v="อ้อยปลายฝน"/>
    <n v="41.17"/>
    <d v="2561-11-16T00:00:00"/>
    <d v="2562-06-16T00:00:00"/>
    <n v="1.85"/>
    <n v="7.0666666666666664"/>
    <n v="1.8"/>
    <n v="3.5"/>
    <n v="141"/>
    <n v="163"/>
    <n v="26291.891891891893"/>
    <n v="1.7"/>
    <n v="2.9"/>
    <n v="136"/>
    <n v="125"/>
    <n v="22572.972972972973"/>
    <n v="1.6"/>
    <n v="2.8"/>
    <n v="142"/>
    <n v="132"/>
    <n v="23697.297297297297"/>
    <n v="1.7"/>
    <n v="3.0666666666666664"/>
    <n v="139.66666666666666"/>
    <n v="140"/>
    <n v="24187.387387387385"/>
  </r>
  <r>
    <n v="4"/>
    <x v="18"/>
    <n v="13"/>
    <s v="1711/1"/>
    <x v="0"/>
    <s v="อ้อยตอ 1"/>
    <s v="อ้อยตอ"/>
    <n v="24.87"/>
    <d v="2561-12-27T00:00:00"/>
    <d v="2562-06-16T00:00:00"/>
    <n v="1.85"/>
    <n v="5.7"/>
    <n v="0.9"/>
    <n v="2.8"/>
    <n v="144"/>
    <n v="135"/>
    <n v="24129.72972972973"/>
    <n v="1"/>
    <n v="3.1"/>
    <n v="130"/>
    <n v="121"/>
    <n v="21708.108108108107"/>
    <n v="0.6"/>
    <n v="3"/>
    <n v="151"/>
    <n v="168"/>
    <n v="27589.18918918919"/>
    <n v="0.83333333333333337"/>
    <n v="2.9666666666666668"/>
    <n v="141.66666666666666"/>
    <n v="141.33333333333334"/>
    <n v="24475.675675675677"/>
  </r>
  <r>
    <n v="4"/>
    <x v="18"/>
    <n v="14"/>
    <s v="1712/6"/>
    <x v="1"/>
    <s v="อ้อยน้ำราด"/>
    <s v="อ้อยน้ำราด"/>
    <n v="148.62"/>
    <d v="2562-03-01T00:00:00"/>
    <d v="2562-06-16T00:00:00"/>
    <n v="1.85"/>
    <n v="3.5666666666666669"/>
    <n v="0.8"/>
    <n v="3"/>
    <n v="76"/>
    <n v="92"/>
    <n v="14529.72972972973"/>
    <n v="0.5"/>
    <n v="3.1"/>
    <n v="69"/>
    <n v="85"/>
    <n v="13318.918918918918"/>
    <n v="0.5"/>
    <n v="3.1"/>
    <n v="96"/>
    <n v="69"/>
    <n v="14270.27027027027"/>
    <n v="0.6"/>
    <n v="3.0666666666666664"/>
    <n v="80.333333333333329"/>
    <n v="82"/>
    <n v="14039.639639639639"/>
  </r>
  <r>
    <n v="4"/>
    <x v="18"/>
    <n v="15"/>
    <n v="1715"/>
    <x v="0"/>
    <s v="อ้อยตอ 2"/>
    <s v="อ้อยตอ"/>
    <n v="41.72"/>
    <d v="2562-01-18T00:00:00"/>
    <d v="2562-06-16T00:00:00"/>
    <n v="1.85"/>
    <n v="4.9666666666666668"/>
    <n v="0.8"/>
    <n v="3"/>
    <n v="85"/>
    <n v="60"/>
    <n v="12540.54054054054"/>
    <n v="0.6"/>
    <n v="3"/>
    <n v="40"/>
    <n v="51"/>
    <n v="7870.27027027027"/>
    <n v="1"/>
    <n v="2.8"/>
    <n v="72"/>
    <n v="55"/>
    <n v="10983.783783783783"/>
    <n v="0.79999999999999993"/>
    <n v="2.9333333333333336"/>
    <n v="65.666666666666671"/>
    <n v="55.333333333333336"/>
    <n v="10464.864864864865"/>
  </r>
  <r>
    <n v="4"/>
    <x v="18"/>
    <n v="16"/>
    <s v="1717/1"/>
    <x v="0"/>
    <s v="อ้อยตอ 1"/>
    <s v="อ้อยตอ"/>
    <n v="6.26"/>
    <d v="2562-02-10T00:00:00"/>
    <d v="2562-06-16T00:00:00"/>
    <n v="1.85"/>
    <n v="4.2"/>
    <n v="1"/>
    <n v="2.9"/>
    <n v="96"/>
    <n v="161"/>
    <n v="22227.027027027027"/>
    <n v="1"/>
    <n v="2.9"/>
    <n v="93"/>
    <n v="100"/>
    <n v="16691.891891891893"/>
    <n v="0.9"/>
    <n v="2.8"/>
    <n v="151"/>
    <n v="124"/>
    <n v="23783.783783783783"/>
    <n v="0.96666666666666667"/>
    <n v="2.8666666666666667"/>
    <n v="113.33333333333333"/>
    <n v="128.33333333333334"/>
    <n v="20900.900900900902"/>
  </r>
  <r>
    <n v="4"/>
    <x v="18"/>
    <n v="17"/>
    <n v="1718"/>
    <x v="0"/>
    <s v="อ้อยตอ 1"/>
    <s v="อ้อยตอ"/>
    <n v="58.86"/>
    <d v="2562-01-20T00:00:00"/>
    <d v="2562-06-16T00:00:00"/>
    <n v="1.85"/>
    <n v="4.9000000000000004"/>
    <n v="0.6"/>
    <n v="3"/>
    <n v="133"/>
    <n v="135"/>
    <n v="23178.37837837838"/>
    <n v="0.7"/>
    <n v="2.4"/>
    <n v="58"/>
    <n v="116"/>
    <n v="15048.648648648648"/>
    <n v="0.6"/>
    <n v="2.7"/>
    <n v="107"/>
    <n v="103"/>
    <n v="18162.162162162163"/>
    <n v="0.6333333333333333"/>
    <n v="2.7000000000000006"/>
    <n v="99.333333333333329"/>
    <n v="118"/>
    <n v="18796.396396396394"/>
  </r>
  <r>
    <n v="4"/>
    <x v="19"/>
    <n v="1"/>
    <n v="1801"/>
    <x v="0"/>
    <s v="อ้อยตอ 2"/>
    <s v="อ้อยตอ"/>
    <n v="22.86"/>
    <d v="2562-01-27T00:00:00"/>
    <d v="2562-06-16T00:00:00"/>
    <n v="1.85"/>
    <n v="4.666666666666667"/>
    <n v="0.55000000000000004"/>
    <m/>
    <n v="40"/>
    <n v="39"/>
    <n v="6832.4324324324325"/>
    <n v="0.45"/>
    <m/>
    <n v="31"/>
    <n v="30"/>
    <n v="5275.6756756756758"/>
    <n v="0.6"/>
    <m/>
    <n v="24"/>
    <n v="32"/>
    <n v="4843.2432432432433"/>
    <n v="0.53333333333333333"/>
    <n v="0"/>
    <n v="31.666666666666668"/>
    <n v="33.666666666666664"/>
    <n v="5650.4504504504512"/>
  </r>
  <r>
    <n v="4"/>
    <x v="19"/>
    <n v="2"/>
    <n v="1804"/>
    <x v="0"/>
    <s v="อ้อยตอ 1"/>
    <s v="อ้อยตอ"/>
    <n v="60.42"/>
    <d v="2562-03-18T00:00:00"/>
    <d v="2562-06-16T00:00:00"/>
    <n v="1.85"/>
    <n v="3"/>
    <n v="0.85"/>
    <m/>
    <n v="46"/>
    <n v="40"/>
    <n v="7437.8378378378375"/>
    <n v="0.9"/>
    <m/>
    <n v="57"/>
    <n v="62"/>
    <n v="10291.891891891892"/>
    <n v="0.65"/>
    <m/>
    <n v="39"/>
    <n v="43"/>
    <n v="7091.8918918918916"/>
    <n v="0.79999999999999993"/>
    <n v="0"/>
    <n v="47.333333333333336"/>
    <n v="48.333333333333336"/>
    <n v="8273.8738738738739"/>
  </r>
  <r>
    <n v="4"/>
    <x v="19"/>
    <n v="3"/>
    <n v="1805"/>
    <x v="0"/>
    <s v="อ้อยตอ 1"/>
    <s v="อ้อยตอ"/>
    <n v="72.209999999999994"/>
    <d v="2561-12-14T00:00:00"/>
    <d v="2562-06-16T00:00:00"/>
    <n v="1.85"/>
    <n v="6.1333333333333337"/>
    <n v="1.2"/>
    <n v="3"/>
    <n v="88"/>
    <n v="76"/>
    <n v="14183.783783783783"/>
    <n v="1.1000000000000001"/>
    <n v="2.8"/>
    <n v="78"/>
    <n v="70"/>
    <n v="12800"/>
    <n v="1"/>
    <n v="3"/>
    <n v="65"/>
    <n v="62"/>
    <n v="10983.783783783783"/>
    <n v="1.0999999999999999"/>
    <n v="2.9333333333333336"/>
    <n v="77"/>
    <n v="69.333333333333329"/>
    <n v="12655.855855855856"/>
  </r>
  <r>
    <n v="4"/>
    <x v="19"/>
    <n v="4"/>
    <n v="1810"/>
    <x v="0"/>
    <s v="อ้อยตอ 1"/>
    <s v="อ้อยตอ"/>
    <n v="12.65"/>
    <d v="2561-12-15T00:00:00"/>
    <d v="2562-06-16T00:00:00"/>
    <n v="1.85"/>
    <n v="6.1"/>
    <n v="1.1000000000000001"/>
    <n v="3"/>
    <n v="62"/>
    <n v="84"/>
    <n v="12627.027027027027"/>
    <n v="1.3"/>
    <n v="3.1"/>
    <n v="72"/>
    <n v="65"/>
    <n v="11848.648648648648"/>
    <n v="0.95"/>
    <n v="2.8"/>
    <n v="63"/>
    <n v="64"/>
    <n v="10983.783783783783"/>
    <n v="1.1166666666666669"/>
    <n v="2.9666666666666663"/>
    <n v="65.666666666666671"/>
    <n v="71"/>
    <n v="11819.819819819817"/>
  </r>
  <r>
    <n v="4"/>
    <x v="19"/>
    <n v="5"/>
    <n v="1812"/>
    <x v="0"/>
    <s v="อ้อยตอ 1"/>
    <s v="อ้อยตอ"/>
    <n v="67.44"/>
    <d v="2561-12-11T00:00:00"/>
    <d v="2562-06-16T00:00:00"/>
    <n v="1.85"/>
    <n v="6.2333333333333334"/>
    <n v="0.95"/>
    <n v="2.8"/>
    <n v="75"/>
    <n v="72"/>
    <n v="12713.513513513513"/>
    <n v="1.05"/>
    <n v="3"/>
    <n v="54"/>
    <n v="73"/>
    <n v="10983.783783783783"/>
    <n v="1"/>
    <n v="2.8"/>
    <n v="64"/>
    <n v="67"/>
    <n v="11329.72972972973"/>
    <n v="1"/>
    <n v="2.8666666666666667"/>
    <n v="64.333333333333329"/>
    <n v="70.666666666666671"/>
    <n v="11675.675675675675"/>
  </r>
  <r>
    <n v="4"/>
    <x v="19"/>
    <n v="6"/>
    <n v="1816"/>
    <x v="0"/>
    <s v="อ้อยตอ 2"/>
    <s v="อ้อยตอ"/>
    <n v="17.7"/>
    <d v="2562-01-25T00:00:00"/>
    <d v="2562-06-16T00:00:00"/>
    <n v="1.85"/>
    <n v="4.7333333333333334"/>
    <n v="0.6"/>
    <m/>
    <n v="63"/>
    <n v="42"/>
    <n v="9081.0810810810817"/>
    <n v="0.65"/>
    <m/>
    <n v="55"/>
    <n v="54"/>
    <n v="9427.0270270270266"/>
    <n v="0.55000000000000004"/>
    <m/>
    <n v="48"/>
    <n v="62"/>
    <n v="9513.5135135135133"/>
    <n v="0.6"/>
    <n v="0"/>
    <n v="55.333333333333336"/>
    <n v="52.666666666666664"/>
    <n v="9340.54054054054"/>
  </r>
  <r>
    <n v="4"/>
    <x v="19"/>
    <n v="7"/>
    <n v="1818"/>
    <x v="0"/>
    <s v="อ้อยตอ 2"/>
    <s v="อ้อยตอ"/>
    <n v="40.54"/>
    <d v="2562-01-23T00:00:00"/>
    <d v="2562-06-16T00:00:00"/>
    <n v="1.85"/>
    <n v="4.8"/>
    <n v="0.95"/>
    <n v="2.4"/>
    <n v="30"/>
    <n v="35"/>
    <n v="5621.6216216216217"/>
    <n v="0.5"/>
    <m/>
    <n v="35"/>
    <n v="37"/>
    <n v="6227.0270270270266"/>
    <n v="0.75"/>
    <m/>
    <n v="44"/>
    <n v="41"/>
    <n v="7351.3513513513517"/>
    <n v="0.73333333333333339"/>
    <n v="0.79999999999999993"/>
    <n v="36.333333333333336"/>
    <n v="37.666666666666664"/>
    <n v="6400"/>
  </r>
  <r>
    <n v="4"/>
    <x v="19"/>
    <n v="8"/>
    <n v="1819"/>
    <x v="0"/>
    <s v="อ้อยตอ 2"/>
    <s v="อ้อยตอ"/>
    <n v="46.55"/>
    <d v="2562-01-23T00:00:00"/>
    <d v="2562-06-16T00:00:00"/>
    <n v="1.85"/>
    <n v="4.8"/>
    <n v="0.55000000000000004"/>
    <m/>
    <n v="42"/>
    <n v="43"/>
    <n v="7351.3513513513517"/>
    <n v="0.45"/>
    <m/>
    <n v="34"/>
    <n v="33"/>
    <n v="5794.594594594595"/>
    <n v="0.9"/>
    <m/>
    <n v="25"/>
    <n v="27"/>
    <n v="4497.2972972972975"/>
    <n v="0.6333333333333333"/>
    <n v="0"/>
    <n v="33.666666666666664"/>
    <n v="34.333333333333336"/>
    <n v="5881.0810810810808"/>
  </r>
  <r>
    <n v="4"/>
    <x v="20"/>
    <n v="3"/>
    <n v="1903"/>
    <x v="0"/>
    <s v="อ้อยตอ 2"/>
    <s v="อ้อยตอ"/>
    <n v="24.68"/>
    <d v="2562-02-03T00:00:00"/>
    <d v="2562-06-16T00:00:00"/>
    <n v="1.85"/>
    <n v="4.4333333333333336"/>
    <n v="1.1000000000000001"/>
    <n v="3"/>
    <n v="82"/>
    <n v="63"/>
    <n v="12540.54054054054"/>
    <n v="1.5"/>
    <n v="3"/>
    <n v="106"/>
    <n v="90"/>
    <n v="16951.35135135135"/>
    <n v="1.1000000000000001"/>
    <n v="3"/>
    <n v="75"/>
    <n v="128"/>
    <n v="17556.756756756757"/>
    <n v="1.2333333333333334"/>
    <n v="3"/>
    <n v="87.666666666666671"/>
    <n v="93.666666666666671"/>
    <n v="15682.882882882883"/>
  </r>
  <r>
    <n v="4"/>
    <x v="20"/>
    <n v="4"/>
    <n v="1904"/>
    <x v="0"/>
    <s v="อ้อยตอ 2"/>
    <s v="อ้อยตอ"/>
    <n v="25.65"/>
    <d v="2561-12-24T00:00:00"/>
    <d v="2562-06-16T00:00:00"/>
    <n v="1.85"/>
    <n v="5.8"/>
    <n v="1.1000000000000001"/>
    <n v="3"/>
    <n v="85"/>
    <n v="100"/>
    <n v="16000"/>
    <n v="1.1000000000000001"/>
    <n v="3"/>
    <n v="125"/>
    <n v="120"/>
    <n v="21189.18918918919"/>
    <n v="1.1000000000000001"/>
    <n v="2.8"/>
    <n v="80"/>
    <n v="100"/>
    <n v="15567.567567567568"/>
    <n v="1.1000000000000001"/>
    <n v="2.9333333333333336"/>
    <n v="96.666666666666671"/>
    <n v="106.66666666666667"/>
    <n v="17585.585585585584"/>
  </r>
  <r>
    <n v="4"/>
    <x v="20"/>
    <n v="5"/>
    <n v="1905"/>
    <x v="0"/>
    <s v="อ้อยตอ 2"/>
    <s v="อ้อยตอ"/>
    <n v="19.170000000000002"/>
    <d v="2561-12-22T00:00:00"/>
    <d v="2562-06-16T00:00:00"/>
    <n v="1.85"/>
    <n v="5.8666666666666663"/>
    <n v="1.1000000000000001"/>
    <n v="3.1"/>
    <n v="106"/>
    <n v="129"/>
    <n v="20324.324324324323"/>
    <n v="1.1000000000000001"/>
    <n v="3.1"/>
    <n v="85"/>
    <n v="100"/>
    <n v="16000"/>
    <n v="1.1000000000000001"/>
    <n v="3"/>
    <n v="135"/>
    <n v="125"/>
    <n v="22486.486486486487"/>
    <n v="1.1000000000000001"/>
    <n v="3.0666666666666664"/>
    <n v="108.66666666666667"/>
    <n v="118"/>
    <n v="19603.603603603602"/>
  </r>
  <r>
    <n v="4"/>
    <x v="20"/>
    <n v="6"/>
    <n v="1906"/>
    <x v="0"/>
    <s v="อ้อยตอ 3"/>
    <s v="อ้อยตอ"/>
    <n v="2.95"/>
    <d v="2562-02-07T00:00:00"/>
    <d v="2562-06-16T00:00:00"/>
    <n v="1.65"/>
    <n v="4.3"/>
    <n v="0.5"/>
    <n v="2.8"/>
    <n v="55"/>
    <n v="80"/>
    <n v="13090.90909090909"/>
    <n v="0.5"/>
    <n v="2.8"/>
    <n v="60"/>
    <n v="80"/>
    <n v="13575.757575757576"/>
    <n v="0.5"/>
    <n v="2.8"/>
    <n v="70"/>
    <n v="90"/>
    <n v="15515.151515151516"/>
    <n v="0.5"/>
    <n v="2.7999999999999994"/>
    <n v="61.666666666666664"/>
    <n v="83.333333333333329"/>
    <n v="14060.606060606058"/>
  </r>
  <r>
    <n v="4"/>
    <x v="20"/>
    <n v="7"/>
    <n v="1907"/>
    <x v="0"/>
    <s v="อ้อยตอ 3"/>
    <s v="อ้อยตอ"/>
    <n v="16.149999999999999"/>
    <d v="2562-02-07T00:00:00"/>
    <d v="2562-06-16T00:00:00"/>
    <n v="1.65"/>
    <n v="4.3"/>
    <n v="0.5"/>
    <n v="2.8"/>
    <n v="60"/>
    <n v="80"/>
    <n v="13575.757575757576"/>
    <n v="0.5"/>
    <n v="2.5"/>
    <n v="70"/>
    <n v="90"/>
    <n v="15515.151515151516"/>
    <n v="0.5"/>
    <n v="2.8"/>
    <n v="80"/>
    <n v="60"/>
    <n v="13575.757575757576"/>
    <n v="0.5"/>
    <n v="2.6999999999999997"/>
    <n v="70"/>
    <n v="76.666666666666671"/>
    <n v="14222.222222222224"/>
  </r>
  <r>
    <n v="4"/>
    <x v="20"/>
    <n v="8"/>
    <s v="1907/1"/>
    <x v="0"/>
    <s v="อ้อยตอ 3"/>
    <s v="อ้อยตอ"/>
    <n v="10.48"/>
    <d v="2562-02-06T00:00:00"/>
    <d v="2562-06-16T00:00:00"/>
    <n v="1.65"/>
    <n v="4.333333333333333"/>
    <n v="0.5"/>
    <n v="2.7"/>
    <n v="50"/>
    <n v="70"/>
    <n v="11636.363636363636"/>
    <n v="0.5"/>
    <n v="2.8"/>
    <n v="60"/>
    <n v="80"/>
    <n v="13575.757575757576"/>
    <n v="0.5"/>
    <n v="2.8"/>
    <n v="60"/>
    <n v="70"/>
    <n v="12606.060606060606"/>
    <n v="0.5"/>
    <n v="2.7666666666666671"/>
    <n v="56.666666666666664"/>
    <n v="73.333333333333329"/>
    <n v="12606.060606060606"/>
  </r>
  <r>
    <n v="4"/>
    <x v="20"/>
    <n v="9"/>
    <s v="1907/2"/>
    <x v="0"/>
    <s v="อ้อยตอ 3"/>
    <s v="อ้อยตอ"/>
    <n v="13.27"/>
    <d v="2562-02-06T00:00:00"/>
    <d v="2562-06-16T00:00:00"/>
    <n v="1.65"/>
    <n v="4.333333333333333"/>
    <n v="0.5"/>
    <n v="2.8"/>
    <n v="60"/>
    <n v="75"/>
    <n v="13090.90909090909"/>
    <n v="0.5"/>
    <n v="2.6"/>
    <n v="50"/>
    <n v="70"/>
    <n v="11636.363636363636"/>
    <n v="0.5"/>
    <n v="2.8"/>
    <n v="55"/>
    <n v="70"/>
    <n v="12121.212121212122"/>
    <n v="0.5"/>
    <n v="2.7333333333333329"/>
    <n v="55"/>
    <n v="71.666666666666671"/>
    <n v="12282.828282828283"/>
  </r>
  <r>
    <n v="4"/>
    <x v="20"/>
    <n v="10"/>
    <n v="1908"/>
    <x v="0"/>
    <s v="อ้อยตอ 2"/>
    <s v="อ้อยตอ"/>
    <n v="28.87"/>
    <d v="2562-02-05T00:00:00"/>
    <d v="2562-06-16T00:00:00"/>
    <n v="1.85"/>
    <n v="4.3666666666666663"/>
    <n v="0.9"/>
    <n v="2.8"/>
    <n v="75"/>
    <n v="66"/>
    <n v="12194.594594594595"/>
    <n v="0.8"/>
    <n v="2.7"/>
    <n v="64"/>
    <n v="74"/>
    <n v="11935.135135135135"/>
    <n v="0.8"/>
    <n v="2.7"/>
    <n v="60"/>
    <n v="68"/>
    <n v="11070.27027027027"/>
    <n v="0.83333333333333337"/>
    <n v="2.7333333333333329"/>
    <n v="66.333333333333329"/>
    <n v="69.333333333333329"/>
    <n v="11733.333333333334"/>
  </r>
  <r>
    <n v="4"/>
    <x v="20"/>
    <n v="11"/>
    <s v="1908/1"/>
    <x v="0"/>
    <s v="อ้อยตอ 2"/>
    <s v="อ้อยตอ"/>
    <n v="16.510000000000002"/>
    <d v="2562-02-03T00:00:00"/>
    <d v="2562-06-16T00:00:00"/>
    <n v="1.85"/>
    <n v="4.4333333333333336"/>
    <n v="0.8"/>
    <n v="2.5"/>
    <n v="68"/>
    <n v="65"/>
    <n v="11502.702702702703"/>
    <n v="0.7"/>
    <n v="2.6"/>
    <n v="59"/>
    <n v="60"/>
    <n v="10291.891891891892"/>
    <n v="0.8"/>
    <n v="2.8"/>
    <n v="57"/>
    <n v="61"/>
    <n v="10205.405405405405"/>
    <n v="0.76666666666666661"/>
    <n v="2.6333333333333333"/>
    <n v="61.333333333333336"/>
    <n v="62"/>
    <n v="10666.666666666666"/>
  </r>
  <r>
    <n v="4"/>
    <x v="20"/>
    <n v="12"/>
    <n v="1909"/>
    <x v="0"/>
    <s v="อ้อยตอ 2"/>
    <s v="อ้อยตอ"/>
    <n v="6.79"/>
    <d v="2561-12-24T00:00:00"/>
    <d v="2562-06-16T00:00:00"/>
    <n v="1.85"/>
    <n v="5.8"/>
    <n v="1"/>
    <n v="2.9"/>
    <n v="62"/>
    <n v="70"/>
    <n v="11416.216216216217"/>
    <n v="1"/>
    <n v="3"/>
    <n v="58"/>
    <n v="63"/>
    <n v="10464.864864864865"/>
    <n v="0.9"/>
    <n v="2.8"/>
    <n v="65"/>
    <n v="64"/>
    <n v="11156.756756756757"/>
    <n v="0.96666666666666667"/>
    <n v="2.9"/>
    <n v="61.666666666666664"/>
    <n v="65.666666666666671"/>
    <n v="11012.612612612613"/>
  </r>
  <r>
    <n v="4"/>
    <x v="20"/>
    <n v="13"/>
    <s v="1909/1"/>
    <x v="0"/>
    <s v="อ้อยตอ 3"/>
    <s v="อ้อยตอ"/>
    <n v="11.14"/>
    <d v="2561-12-24T00:00:00"/>
    <d v="2562-06-16T00:00:00"/>
    <n v="1.65"/>
    <n v="5.8"/>
    <n v="0.6"/>
    <n v="2.5"/>
    <n v="67"/>
    <n v="69"/>
    <n v="13187.878787878788"/>
    <n v="0.8"/>
    <n v="2.9"/>
    <n v="66"/>
    <n v="64"/>
    <n v="12606.060606060606"/>
    <n v="0.7"/>
    <n v="2.6"/>
    <n v="65"/>
    <n v="55"/>
    <n v="11636.363636363636"/>
    <n v="0.69999999999999984"/>
    <n v="2.6666666666666665"/>
    <n v="66"/>
    <n v="62.666666666666664"/>
    <n v="12476.767676767675"/>
  </r>
  <r>
    <n v="4"/>
    <x v="20"/>
    <n v="14"/>
    <s v="1909/2"/>
    <x v="0"/>
    <s v="อ้อยตอ 1"/>
    <s v="อ้อยตอ"/>
    <n v="19.670000000000002"/>
    <d v="2562-02-11T00:00:00"/>
    <d v="2562-06-16T00:00:00"/>
    <n v="1.85"/>
    <n v="4.166666666666667"/>
    <n v="1.1000000000000001"/>
    <n v="3"/>
    <n v="100"/>
    <n v="110"/>
    <n v="18162.162162162163"/>
    <n v="1.1000000000000001"/>
    <n v="2.9"/>
    <n v="98"/>
    <n v="102"/>
    <n v="17297.297297297297"/>
    <n v="1.2"/>
    <n v="3.1"/>
    <n v="95"/>
    <n v="85"/>
    <n v="15567.567567567568"/>
    <n v="1.1333333333333335"/>
    <n v="3"/>
    <n v="97.666666666666671"/>
    <n v="99"/>
    <n v="17009.009009009009"/>
  </r>
  <r>
    <n v="4"/>
    <x v="20"/>
    <n v="16"/>
    <n v="1910"/>
    <x v="0"/>
    <s v="อ้อยตอ 2"/>
    <s v="อ้อยตอ"/>
    <n v="17.649999999999999"/>
    <d v="2561-12-23T00:00:00"/>
    <d v="2562-06-16T00:00:00"/>
    <n v="1.85"/>
    <n v="5.833333333333333"/>
    <n v="1"/>
    <n v="2.9"/>
    <n v="85"/>
    <n v="77"/>
    <n v="14010.81081081081"/>
    <n v="1"/>
    <n v="3"/>
    <n v="92"/>
    <n v="84"/>
    <n v="15221.621621621622"/>
    <n v="0.9"/>
    <n v="2.8"/>
    <n v="89"/>
    <n v="91"/>
    <n v="15567.567567567568"/>
    <n v="0.96666666666666667"/>
    <n v="2.9"/>
    <n v="88.666666666666671"/>
    <n v="84"/>
    <n v="14933.333333333334"/>
  </r>
  <r>
    <n v="4"/>
    <x v="20"/>
    <n v="18"/>
    <n v="1913"/>
    <x v="0"/>
    <s v="อ้อยตอ 2"/>
    <s v="อ้อยตอ"/>
    <n v="35.479999999999997"/>
    <d v="2562-01-29T00:00:00"/>
    <d v="2562-06-16T00:00:00"/>
    <n v="1.85"/>
    <n v="4.5999999999999996"/>
    <n v="0.8"/>
    <n v="2.7"/>
    <n v="75"/>
    <n v="66"/>
    <n v="12194.594594594595"/>
    <n v="0.9"/>
    <n v="2.7"/>
    <n v="65"/>
    <n v="71"/>
    <n v="11762.162162162162"/>
    <n v="0.7"/>
    <n v="2.6"/>
    <n v="67"/>
    <n v="62"/>
    <n v="11156.756756756757"/>
    <n v="0.80000000000000016"/>
    <n v="2.6666666666666665"/>
    <n v="69"/>
    <n v="66.333333333333329"/>
    <n v="11704.504504504504"/>
  </r>
  <r>
    <n v="4"/>
    <x v="20"/>
    <n v="20"/>
    <n v="1914"/>
    <x v="0"/>
    <s v="อ้อยตอ 2"/>
    <s v="อ้อยตอ"/>
    <n v="19.7"/>
    <d v="2562-01-30T00:00:00"/>
    <d v="2562-06-16T00:00:00"/>
    <n v="1.85"/>
    <n v="4.5666666666666664"/>
    <n v="0.6"/>
    <n v="2.5"/>
    <n v="59"/>
    <n v="62"/>
    <n v="10464.864864864865"/>
    <n v="0.5"/>
    <n v="2.7"/>
    <n v="55"/>
    <n v="58"/>
    <n v="9772.9729729729734"/>
    <n v="0.6"/>
    <n v="2.7"/>
    <n v="61"/>
    <n v="57"/>
    <n v="10205.405405405405"/>
    <n v="0.56666666666666676"/>
    <n v="2.6333333333333333"/>
    <n v="58.333333333333336"/>
    <n v="59"/>
    <n v="10147.74774774775"/>
  </r>
  <r>
    <n v="4"/>
    <x v="20"/>
    <n v="21"/>
    <n v="1915"/>
    <x v="2"/>
    <s v="อ้อยตุลาคม"/>
    <s v="อ้อยปลายฝน"/>
    <n v="56.14"/>
    <d v="2561-11-23T00:00:00"/>
    <d v="2562-06-16T00:00:00"/>
    <n v="1.85"/>
    <n v="6.833333333333333"/>
    <n v="1.2"/>
    <n v="3.1"/>
    <n v="111"/>
    <n v="113"/>
    <n v="19372.972972972973"/>
    <n v="1.3"/>
    <n v="3"/>
    <n v="99"/>
    <n v="120"/>
    <n v="18940.54054054054"/>
    <n v="1.3"/>
    <n v="3.2"/>
    <n v="115"/>
    <n v="121"/>
    <n v="20410.81081081081"/>
    <n v="1.2666666666666666"/>
    <n v="3.1"/>
    <n v="108.33333333333333"/>
    <n v="118"/>
    <n v="19574.774774774774"/>
  </r>
  <r>
    <n v="4"/>
    <x v="20"/>
    <n v="22"/>
    <n v="1916"/>
    <x v="0"/>
    <s v="อ้อยตอ 1"/>
    <s v="อ้อยตอ"/>
    <n v="108.29"/>
    <d v="2561-12-21T00:00:00"/>
    <d v="2562-06-16T00:00:00"/>
    <n v="1.85"/>
    <n v="5.9"/>
    <n v="1.1000000000000001"/>
    <n v="3"/>
    <n v="118"/>
    <n v="120"/>
    <n v="20583.783783783783"/>
    <n v="1.2"/>
    <n v="3.1"/>
    <n v="120"/>
    <n v="119"/>
    <n v="20670.27027027027"/>
    <n v="1.2"/>
    <n v="2.9"/>
    <n v="125"/>
    <n v="119"/>
    <n v="21102.702702702703"/>
    <n v="1.1666666666666667"/>
    <n v="3"/>
    <n v="121"/>
    <n v="119.33333333333333"/>
    <n v="20785.585585585588"/>
  </r>
  <r>
    <n v="4"/>
    <x v="20"/>
    <n v="23"/>
    <n v="1917"/>
    <x v="2"/>
    <s v="อ้อยตุลาคม"/>
    <s v="อ้อยปลายฝน"/>
    <n v="47.17"/>
    <d v="2561-11-27T00:00:00"/>
    <d v="2562-06-16T00:00:00"/>
    <n v="1.85"/>
    <n v="6.7"/>
    <n v="1.1000000000000001"/>
    <n v="3"/>
    <n v="115"/>
    <n v="120"/>
    <n v="20324.324324324323"/>
    <n v="1.1000000000000001"/>
    <n v="3.1"/>
    <n v="119"/>
    <n v="130"/>
    <n v="21535.135135135137"/>
    <n v="1"/>
    <n v="2.8"/>
    <n v="125"/>
    <n v="135"/>
    <n v="22486.486486486487"/>
    <n v="1.0666666666666667"/>
    <n v="2.9666666666666663"/>
    <n v="119.66666666666667"/>
    <n v="128.33333333333334"/>
    <n v="21448.64864864865"/>
  </r>
  <r>
    <n v="4"/>
    <x v="20"/>
    <n v="24"/>
    <n v="1918"/>
    <x v="2"/>
    <s v="อ้อยตุลาคม"/>
    <s v="อ้อยปลายฝน"/>
    <n v="45.49"/>
    <d v="2561-11-28T00:00:00"/>
    <d v="2562-06-16T00:00:00"/>
    <n v="1.85"/>
    <n v="6.666666666666667"/>
    <n v="1.1000000000000001"/>
    <n v="3"/>
    <n v="125"/>
    <n v="119"/>
    <n v="21102.702702702703"/>
    <n v="1"/>
    <n v="3.2"/>
    <n v="108"/>
    <n v="112"/>
    <n v="19027.027027027027"/>
    <n v="1.2"/>
    <n v="3"/>
    <n v="99"/>
    <n v="116"/>
    <n v="18594.594594594593"/>
    <n v="1.0999999999999999"/>
    <n v="3.0666666666666664"/>
    <n v="110.66666666666667"/>
    <n v="115.66666666666667"/>
    <n v="19574.774774774774"/>
  </r>
  <r>
    <n v="4"/>
    <x v="20"/>
    <n v="25"/>
    <n v="1919"/>
    <x v="2"/>
    <s v="อ้อยตุลาคม"/>
    <s v="อ้อยปลายฝน"/>
    <n v="43.02"/>
    <d v="2561-11-09T00:00:00"/>
    <d v="2562-06-16T00:00:00"/>
    <n v="1.85"/>
    <n v="7.3"/>
    <n v="1.1000000000000001"/>
    <n v="3.1"/>
    <n v="121"/>
    <n v="109"/>
    <n v="19891.891891891893"/>
    <n v="1.1000000000000001"/>
    <n v="2.9"/>
    <n v="115"/>
    <n v="107"/>
    <n v="19200"/>
    <n v="1.2"/>
    <n v="3"/>
    <n v="90"/>
    <n v="100"/>
    <n v="16432.432432432433"/>
    <n v="1.1333333333333335"/>
    <n v="3"/>
    <n v="108.66666666666667"/>
    <n v="105.33333333333333"/>
    <n v="18508.10810810811"/>
  </r>
  <r>
    <n v="4"/>
    <x v="20"/>
    <n v="26"/>
    <n v="1920"/>
    <x v="2"/>
    <s v="อ้อยตุลาคม"/>
    <s v="อ้อยปลายฝน"/>
    <n v="64.680000000000007"/>
    <d v="2561-11-02T00:00:00"/>
    <d v="2562-06-16T00:00:00"/>
    <n v="1.85"/>
    <n v="7.5333333333333332"/>
    <n v="1.4"/>
    <n v="3.2"/>
    <n v="107"/>
    <n v="100"/>
    <n v="17902.702702702703"/>
    <n v="1.3"/>
    <n v="3"/>
    <n v="139"/>
    <n v="136"/>
    <n v="23783.783783783783"/>
    <n v="1.2"/>
    <n v="3.1"/>
    <n v="100"/>
    <n v="109"/>
    <n v="18075.675675675677"/>
    <n v="1.3"/>
    <n v="3.1"/>
    <n v="115.33333333333333"/>
    <n v="115"/>
    <n v="19920.720720720721"/>
  </r>
  <r>
    <n v="4"/>
    <x v="20"/>
    <n v="27"/>
    <n v="1921"/>
    <x v="2"/>
    <s v="อ้อยตุลาคม"/>
    <s v="อ้อยปลายฝน"/>
    <n v="49.34"/>
    <d v="2561-11-30T00:00:00"/>
    <d v="2562-06-16T00:00:00"/>
    <n v="1.85"/>
    <n v="6.6"/>
    <n v="1.2"/>
    <n v="3.1"/>
    <n v="98"/>
    <n v="102"/>
    <n v="17297.297297297297"/>
    <n v="1.1000000000000001"/>
    <n v="3.1"/>
    <n v="122"/>
    <n v="136"/>
    <n v="22313.513513513513"/>
    <n v="1.1000000000000001"/>
    <n v="2.9"/>
    <n v="118"/>
    <n v="110"/>
    <n v="19718.91891891892"/>
    <n v="1.1333333333333333"/>
    <n v="3.0333333333333332"/>
    <n v="112.66666666666667"/>
    <n v="116"/>
    <n v="19776.576576576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7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AC27" firstHeaderRow="1" firstDataRow="3" firstDataCol="1"/>
  <pivotFields count="32">
    <pivotField compact="0" outline="0" subtotalTop="0" showAll="0" includeNewItemsInFilter="1"/>
    <pivotField axis="axisRow" compact="0" outline="0" subtotalTop="0" showAll="0" includeNewItemsInFilter="1">
      <items count="22">
        <item x="0"/>
        <item x="1"/>
        <item x="7"/>
        <item x="6"/>
        <item x="4"/>
        <item x="10"/>
        <item x="11"/>
        <item x="20"/>
        <item x="15"/>
        <item x="13"/>
        <item x="19"/>
        <item x="3"/>
        <item x="16"/>
        <item x="14"/>
        <item x="2"/>
        <item x="12"/>
        <item x="9"/>
        <item x="18"/>
        <item x="17"/>
        <item x="8"/>
        <item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Col" compact="0" outline="0" subtotalTop="0" showAll="0" includeNewItemsInFilter="1">
      <items count="4"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numFmtId="175" outline="0" subtotalTop="0" showAll="0" includeNewItemsInFilter="1"/>
    <pivotField compact="0" numFmtId="175" outline="0" subtotalTop="0" showAll="0" includeNewItemsInFilter="1"/>
    <pivotField compact="0" numFmtId="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dataField="1" compact="0" numFmtId="166" outline="0" subtotalTop="0" showAll="0" includeNewItemsInFilter="1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4"/>
    <field x="-2"/>
  </colFields>
  <colItems count="2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colItems>
  <dataFields count="7">
    <dataField name="Sum of พท.อ้อย" fld="7" baseField="0" baseItem="0"/>
    <dataField name="Count of รหัสแปลง" fld="3" subtotal="count" baseField="4" baseItem="2"/>
    <dataField name="Count of แถวที่ 14" fld="29" subtotal="count" baseField="0" baseItem="0"/>
    <dataField name="Average of อายุ" fld="11" subtotal="average" baseField="4" baseItem="0" numFmtId="164"/>
    <dataField name="Average of ความสูงเฉลี่ย(ม.)4" fld="27" subtotal="average" baseField="4" baseItem="0"/>
    <dataField name="Average of ขนาดลำ4" fld="28" subtotal="average" baseField="4" baseItem="0"/>
    <dataField name="Average of จำนวนลำ/ไร่4" fld="31" subtotal="average" baseField="4" baseItem="0"/>
  </dataFields>
  <formats count="1"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24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09375" defaultRowHeight="22.8"/>
  <cols>
    <col min="1" max="1" width="17.33203125" style="51" customWidth="1"/>
    <col min="2" max="2" width="11.109375" style="51" customWidth="1"/>
    <col min="3" max="3" width="11.77734375" style="51" customWidth="1"/>
    <col min="4" max="4" width="9.88671875" style="51" bestFit="1" customWidth="1"/>
    <col min="5" max="5" width="11.88671875" style="51" customWidth="1"/>
    <col min="6" max="6" width="10.77734375" style="51" bestFit="1" customWidth="1"/>
    <col min="7" max="7" width="10.77734375" style="51" customWidth="1"/>
    <col min="8" max="8" width="10.6640625" style="51" customWidth="1"/>
    <col min="9" max="9" width="11.109375" style="51" customWidth="1"/>
    <col min="10" max="10" width="12" style="51" customWidth="1"/>
    <col min="11" max="11" width="10.77734375" style="51" bestFit="1" customWidth="1"/>
    <col min="12" max="12" width="11.21875" style="51" customWidth="1"/>
    <col min="13" max="13" width="10.33203125" style="51" customWidth="1"/>
    <col min="14" max="15" width="10.88671875" style="51" bestFit="1" customWidth="1"/>
    <col min="16" max="16" width="13.109375" style="51" customWidth="1"/>
    <col min="17" max="17" width="13.88671875" style="51" customWidth="1"/>
    <col min="18" max="18" width="9.33203125" style="51" bestFit="1" customWidth="1"/>
    <col min="19" max="19" width="12" style="51" customWidth="1"/>
    <col min="20" max="20" width="11.33203125" style="51" customWidth="1"/>
    <col min="21" max="21" width="10.88671875" style="51" bestFit="1" customWidth="1"/>
    <col min="22" max="22" width="10.109375" style="51" bestFit="1" customWidth="1"/>
    <col min="23" max="23" width="13.33203125" style="51" customWidth="1"/>
    <col min="24" max="24" width="12" style="51" customWidth="1"/>
    <col min="25" max="25" width="10.77734375" style="51" customWidth="1"/>
    <col min="26" max="26" width="11.88671875" style="51" customWidth="1"/>
    <col min="27" max="27" width="11" style="51" customWidth="1"/>
    <col min="28" max="28" width="11.21875" style="51" customWidth="1"/>
    <col min="29" max="29" width="10.109375" style="51" bestFit="1" customWidth="1"/>
    <col min="30" max="32" width="9.109375" style="51"/>
    <col min="33" max="40" width="0" style="51" hidden="1" customWidth="1"/>
    <col min="41" max="16384" width="9.109375" style="51"/>
  </cols>
  <sheetData>
    <row r="1" spans="1:39" ht="26.4">
      <c r="A1" s="50"/>
      <c r="B1" s="336" t="s">
        <v>0</v>
      </c>
      <c r="C1" s="337"/>
      <c r="D1" s="337"/>
      <c r="E1" s="337"/>
      <c r="F1" s="337"/>
      <c r="G1" s="337"/>
      <c r="H1" s="338"/>
      <c r="I1" s="339" t="s">
        <v>1</v>
      </c>
      <c r="J1" s="340"/>
      <c r="K1" s="340"/>
      <c r="L1" s="340"/>
      <c r="M1" s="340"/>
      <c r="N1" s="340"/>
      <c r="O1" s="341"/>
      <c r="P1" s="342" t="s">
        <v>2</v>
      </c>
      <c r="Q1" s="343"/>
      <c r="R1" s="343"/>
      <c r="S1" s="343"/>
      <c r="T1" s="343"/>
      <c r="U1" s="343"/>
      <c r="V1" s="344"/>
      <c r="W1" s="333" t="s">
        <v>3</v>
      </c>
      <c r="X1" s="334"/>
      <c r="Y1" s="334"/>
      <c r="Z1" s="334"/>
      <c r="AA1" s="334"/>
      <c r="AB1" s="334"/>
      <c r="AC1" s="335"/>
    </row>
    <row r="2" spans="1:39" s="53" customFormat="1" ht="39.75" customHeight="1">
      <c r="A2" s="54" t="s">
        <v>4</v>
      </c>
      <c r="B2" s="65" t="s">
        <v>5</v>
      </c>
      <c r="C2" s="66" t="s">
        <v>6</v>
      </c>
      <c r="D2" s="66" t="s">
        <v>7</v>
      </c>
      <c r="E2" s="66" t="s">
        <v>8</v>
      </c>
      <c r="F2" s="63" t="s">
        <v>9</v>
      </c>
      <c r="G2" s="63" t="s">
        <v>10</v>
      </c>
      <c r="H2" s="64" t="s">
        <v>11</v>
      </c>
      <c r="I2" s="66" t="s">
        <v>5</v>
      </c>
      <c r="J2" s="66" t="s">
        <v>6</v>
      </c>
      <c r="K2" s="66" t="s">
        <v>7</v>
      </c>
      <c r="L2" s="66" t="s">
        <v>8</v>
      </c>
      <c r="M2" s="63" t="s">
        <v>9</v>
      </c>
      <c r="N2" s="63" t="s">
        <v>10</v>
      </c>
      <c r="O2" s="64" t="s">
        <v>11</v>
      </c>
      <c r="P2" s="65" t="s">
        <v>5</v>
      </c>
      <c r="Q2" s="66" t="s">
        <v>6</v>
      </c>
      <c r="R2" s="66" t="s">
        <v>7</v>
      </c>
      <c r="S2" s="66" t="s">
        <v>8</v>
      </c>
      <c r="T2" s="63" t="s">
        <v>9</v>
      </c>
      <c r="U2" s="63" t="s">
        <v>10</v>
      </c>
      <c r="V2" s="64" t="s">
        <v>11</v>
      </c>
      <c r="W2" s="65" t="s">
        <v>5</v>
      </c>
      <c r="X2" s="66" t="s">
        <v>6</v>
      </c>
      <c r="Y2" s="66" t="s">
        <v>7</v>
      </c>
      <c r="Z2" s="66" t="s">
        <v>8</v>
      </c>
      <c r="AA2" s="63" t="s">
        <v>9</v>
      </c>
      <c r="AB2" s="63" t="s">
        <v>10</v>
      </c>
      <c r="AC2" s="69" t="s">
        <v>11</v>
      </c>
      <c r="AD2" s="76" t="s">
        <v>12</v>
      </c>
      <c r="AE2" s="76" t="s">
        <v>13</v>
      </c>
      <c r="AG2" s="53" t="s">
        <v>14</v>
      </c>
      <c r="AH2" s="53" t="s">
        <v>15</v>
      </c>
      <c r="AI2" s="53" t="s">
        <v>16</v>
      </c>
      <c r="AJ2" s="53" t="s">
        <v>17</v>
      </c>
      <c r="AK2" s="53" t="s">
        <v>18</v>
      </c>
      <c r="AL2" s="53" t="s">
        <v>19</v>
      </c>
      <c r="AM2" s="53" t="s">
        <v>20</v>
      </c>
    </row>
    <row r="3" spans="1:39" s="52" customFormat="1" ht="21" customHeight="1">
      <c r="A3" s="55" t="s">
        <v>21</v>
      </c>
      <c r="B3" s="61">
        <v>399.05000000000007</v>
      </c>
      <c r="C3" s="56">
        <v>7</v>
      </c>
      <c r="D3" s="56">
        <v>7</v>
      </c>
      <c r="E3" s="56">
        <v>6.9904761904761896</v>
      </c>
      <c r="F3" s="59">
        <v>1.4761904761904763</v>
      </c>
      <c r="G3" s="59">
        <v>2.9571428571428569</v>
      </c>
      <c r="H3" s="61">
        <v>8485.0656370656379</v>
      </c>
      <c r="I3" s="61">
        <v>69.599999999999994</v>
      </c>
      <c r="J3" s="56">
        <v>3</v>
      </c>
      <c r="K3" s="56">
        <v>3</v>
      </c>
      <c r="L3" s="56">
        <v>3.5222222222222221</v>
      </c>
      <c r="M3" s="59">
        <v>0</v>
      </c>
      <c r="N3" s="59">
        <v>0</v>
      </c>
      <c r="O3" s="61">
        <v>12886.486486486487</v>
      </c>
      <c r="P3" s="61">
        <v>732.29000000000019</v>
      </c>
      <c r="Q3" s="56">
        <v>30</v>
      </c>
      <c r="R3" s="56">
        <v>3</v>
      </c>
      <c r="S3" s="56">
        <v>4.4822222222222221</v>
      </c>
      <c r="T3" s="59">
        <v>0.88888888888888884</v>
      </c>
      <c r="U3" s="59">
        <v>2.4555555555555557</v>
      </c>
      <c r="V3" s="61">
        <v>1311.7117117117116</v>
      </c>
      <c r="W3" s="61">
        <v>1200.9400000000003</v>
      </c>
      <c r="X3" s="56">
        <v>40</v>
      </c>
      <c r="Y3" s="56">
        <v>13</v>
      </c>
      <c r="Z3" s="56">
        <v>4.8491666666666662</v>
      </c>
      <c r="AA3" s="59">
        <v>1</v>
      </c>
      <c r="AB3" s="59">
        <v>2.1589743589743589</v>
      </c>
      <c r="AC3" s="70">
        <v>3435.1567567567572</v>
      </c>
      <c r="AD3" s="73">
        <v>0.45</v>
      </c>
      <c r="AE3" s="73">
        <v>0.5</v>
      </c>
      <c r="AG3" s="52">
        <v>1</v>
      </c>
      <c r="AH3" s="52" t="s">
        <v>21</v>
      </c>
      <c r="AI3" s="52">
        <v>0.18357500000000002</v>
      </c>
      <c r="AJ3" s="52">
        <v>0.38374999999999992</v>
      </c>
      <c r="AK3" s="52">
        <v>0.34300000000000008</v>
      </c>
      <c r="AL3" s="52">
        <v>0.45</v>
      </c>
      <c r="AM3" s="52">
        <v>0.5</v>
      </c>
    </row>
    <row r="4" spans="1:39" s="52" customFormat="1" ht="21" customHeight="1">
      <c r="A4" s="55" t="s">
        <v>22</v>
      </c>
      <c r="B4" s="61">
        <v>293.88</v>
      </c>
      <c r="C4" s="56">
        <v>11</v>
      </c>
      <c r="D4" s="56">
        <v>11</v>
      </c>
      <c r="E4" s="56">
        <v>7.2242424242424228</v>
      </c>
      <c r="F4" s="59">
        <v>1.6212121212121211</v>
      </c>
      <c r="G4" s="59">
        <v>2.7030303030303031</v>
      </c>
      <c r="H4" s="61">
        <v>11542.014742014742</v>
      </c>
      <c r="I4" s="61">
        <v>350.65999999999997</v>
      </c>
      <c r="J4" s="56">
        <v>14</v>
      </c>
      <c r="K4" s="56">
        <v>14</v>
      </c>
      <c r="L4" s="56">
        <v>3.5571428571428574</v>
      </c>
      <c r="M4" s="59">
        <v>0.6071428571428571</v>
      </c>
      <c r="N4" s="59">
        <v>2.6261904761904762</v>
      </c>
      <c r="O4" s="61">
        <v>10571.943371943373</v>
      </c>
      <c r="P4" s="61">
        <v>440.82</v>
      </c>
      <c r="Q4" s="56">
        <v>17</v>
      </c>
      <c r="R4" s="56">
        <v>17</v>
      </c>
      <c r="S4" s="56">
        <v>4.7588235294117638</v>
      </c>
      <c r="T4" s="59">
        <v>0.90588235294117636</v>
      </c>
      <c r="U4" s="59">
        <v>2.5431372549019606</v>
      </c>
      <c r="V4" s="61">
        <v>9425.3312135665092</v>
      </c>
      <c r="W4" s="61">
        <v>1085.3599999999994</v>
      </c>
      <c r="X4" s="56">
        <v>42</v>
      </c>
      <c r="Y4" s="56">
        <v>42</v>
      </c>
      <c r="Z4" s="56">
        <v>5.003968253968254</v>
      </c>
      <c r="AA4" s="59">
        <v>0.9936507936507939</v>
      </c>
      <c r="AB4" s="59">
        <v>2.6126984126984127</v>
      </c>
      <c r="AC4" s="70">
        <v>10361.904761904765</v>
      </c>
      <c r="AD4" s="74">
        <v>0.46</v>
      </c>
      <c r="AE4" s="74">
        <v>0.49</v>
      </c>
      <c r="AH4" s="52" t="s">
        <v>22</v>
      </c>
      <c r="AI4" s="52">
        <v>0.22294772727272727</v>
      </c>
      <c r="AJ4" s="52">
        <v>0.43659090909090909</v>
      </c>
      <c r="AK4" s="52">
        <v>0.50409090909090915</v>
      </c>
      <c r="AL4" s="52">
        <v>0.46</v>
      </c>
      <c r="AM4" s="52">
        <v>0.49</v>
      </c>
    </row>
    <row r="5" spans="1:39" s="52" customFormat="1" ht="21" customHeight="1">
      <c r="A5" s="55" t="s">
        <v>23</v>
      </c>
      <c r="B5" s="61">
        <v>24.54</v>
      </c>
      <c r="C5" s="56">
        <v>1</v>
      </c>
      <c r="D5" s="56">
        <v>1</v>
      </c>
      <c r="E5" s="56">
        <v>8.1</v>
      </c>
      <c r="F5" s="59">
        <v>1.0166666666666666</v>
      </c>
      <c r="G5" s="59">
        <v>2.8666666666666671</v>
      </c>
      <c r="H5" s="61">
        <v>10263.063063063062</v>
      </c>
      <c r="I5" s="61"/>
      <c r="J5" s="56"/>
      <c r="K5" s="56"/>
      <c r="L5" s="56"/>
      <c r="M5" s="59"/>
      <c r="N5" s="59"/>
      <c r="O5" s="61"/>
      <c r="P5" s="61">
        <v>324.50999999999993</v>
      </c>
      <c r="Q5" s="56">
        <v>15</v>
      </c>
      <c r="R5" s="56">
        <v>14</v>
      </c>
      <c r="S5" s="56">
        <v>5.5911111111111129</v>
      </c>
      <c r="T5" s="59">
        <v>0.69880952380952388</v>
      </c>
      <c r="U5" s="59">
        <v>2.2952380952380951</v>
      </c>
      <c r="V5" s="61">
        <v>8634.6127946127945</v>
      </c>
      <c r="W5" s="61">
        <v>349.04999999999995</v>
      </c>
      <c r="X5" s="56">
        <v>16</v>
      </c>
      <c r="Y5" s="56">
        <v>15</v>
      </c>
      <c r="Z5" s="56">
        <v>5.7479166666666677</v>
      </c>
      <c r="AA5" s="59">
        <v>0.72000000000000008</v>
      </c>
      <c r="AB5" s="59">
        <v>2.3333333333333339</v>
      </c>
      <c r="AC5" s="70">
        <v>8736.390936390937</v>
      </c>
      <c r="AD5" s="74">
        <v>0.53</v>
      </c>
      <c r="AE5" s="74">
        <v>0.53</v>
      </c>
      <c r="AH5" s="52" t="s">
        <v>24</v>
      </c>
      <c r="AI5" s="52">
        <v>0.23487631578947374</v>
      </c>
      <c r="AJ5" s="52">
        <v>0.47263157894736835</v>
      </c>
      <c r="AK5" s="52">
        <v>0.52500000000000002</v>
      </c>
      <c r="AL5" s="52">
        <v>0.5</v>
      </c>
      <c r="AM5" s="52">
        <v>0.56999999999999995</v>
      </c>
    </row>
    <row r="6" spans="1:39" s="52" customFormat="1" ht="21" customHeight="1">
      <c r="A6" s="55" t="s">
        <v>25</v>
      </c>
      <c r="B6" s="61">
        <v>24.05</v>
      </c>
      <c r="C6" s="56">
        <v>2</v>
      </c>
      <c r="D6" s="56">
        <v>2</v>
      </c>
      <c r="E6" s="56">
        <v>7.5666666666666664</v>
      </c>
      <c r="F6" s="59">
        <v>1.0083333333333333</v>
      </c>
      <c r="G6" s="59">
        <v>3.0666666666666664</v>
      </c>
      <c r="H6" s="61">
        <v>7394.5945945945941</v>
      </c>
      <c r="I6" s="61"/>
      <c r="J6" s="56"/>
      <c r="K6" s="56"/>
      <c r="L6" s="56"/>
      <c r="M6" s="59"/>
      <c r="N6" s="59"/>
      <c r="O6" s="61"/>
      <c r="P6" s="61">
        <v>408.94000000000005</v>
      </c>
      <c r="Q6" s="56">
        <v>14</v>
      </c>
      <c r="R6" s="56">
        <v>12</v>
      </c>
      <c r="S6" s="56">
        <v>5.2285714285714278</v>
      </c>
      <c r="T6" s="59">
        <v>0.54305555555555562</v>
      </c>
      <c r="U6" s="59">
        <v>2.2888888888888892</v>
      </c>
      <c r="V6" s="61">
        <v>4441.6988416988415</v>
      </c>
      <c r="W6" s="61">
        <v>432.99000000000007</v>
      </c>
      <c r="X6" s="56">
        <v>16</v>
      </c>
      <c r="Y6" s="56">
        <v>14</v>
      </c>
      <c r="Z6" s="56">
        <v>5.520833333333333</v>
      </c>
      <c r="AA6" s="59">
        <v>0.60952380952380947</v>
      </c>
      <c r="AB6" s="59">
        <v>2.4</v>
      </c>
      <c r="AC6" s="70">
        <v>4810.8108108108108</v>
      </c>
      <c r="AD6" s="74">
        <v>0.53</v>
      </c>
      <c r="AE6" s="74">
        <v>0.51</v>
      </c>
      <c r="AH6" s="52" t="s">
        <v>26</v>
      </c>
      <c r="AI6" s="52">
        <v>0.22090434782608701</v>
      </c>
      <c r="AJ6" s="52">
        <v>0.42434782608695648</v>
      </c>
      <c r="AK6" s="52">
        <v>0.55884057971014511</v>
      </c>
      <c r="AL6" s="52">
        <v>0.41</v>
      </c>
      <c r="AM6" s="52">
        <v>0.44</v>
      </c>
    </row>
    <row r="7" spans="1:39" s="52" customFormat="1" ht="21" customHeight="1">
      <c r="A7" s="55" t="s">
        <v>27</v>
      </c>
      <c r="B7" s="61">
        <v>6.29</v>
      </c>
      <c r="C7" s="56">
        <v>1</v>
      </c>
      <c r="D7" s="56">
        <v>1</v>
      </c>
      <c r="E7" s="56">
        <v>7.1333333333333337</v>
      </c>
      <c r="F7" s="59">
        <v>1.7</v>
      </c>
      <c r="G7" s="59">
        <v>2.5</v>
      </c>
      <c r="H7" s="61">
        <v>15452.252252252254</v>
      </c>
      <c r="I7" s="61">
        <v>81.05</v>
      </c>
      <c r="J7" s="56">
        <v>3</v>
      </c>
      <c r="K7" s="56">
        <v>3</v>
      </c>
      <c r="L7" s="56">
        <v>3.7555555555555551</v>
      </c>
      <c r="M7" s="59">
        <v>0.56111111111111112</v>
      </c>
      <c r="N7" s="59">
        <v>2.4555555555555557</v>
      </c>
      <c r="O7" s="61">
        <v>7803.003003003003</v>
      </c>
      <c r="P7" s="61">
        <v>277.61</v>
      </c>
      <c r="Q7" s="56">
        <v>18</v>
      </c>
      <c r="R7" s="56">
        <v>17</v>
      </c>
      <c r="S7" s="56">
        <v>5.5703703703703704</v>
      </c>
      <c r="T7" s="59">
        <v>0.65078431372548995</v>
      </c>
      <c r="U7" s="59">
        <v>2.3431372549019609</v>
      </c>
      <c r="V7" s="61">
        <v>8992.9929929929931</v>
      </c>
      <c r="W7" s="61">
        <v>364.95</v>
      </c>
      <c r="X7" s="56">
        <v>22</v>
      </c>
      <c r="Y7" s="56">
        <v>21</v>
      </c>
      <c r="Z7" s="56">
        <v>5.3939393939393945</v>
      </c>
      <c r="AA7" s="59">
        <v>0.68793650793650774</v>
      </c>
      <c r="AB7" s="59">
        <v>2.3666666666666663</v>
      </c>
      <c r="AC7" s="70">
        <v>9124.3243243243269</v>
      </c>
      <c r="AD7" s="74">
        <v>0.57999999999999996</v>
      </c>
      <c r="AE7" s="74">
        <v>0.48</v>
      </c>
      <c r="AH7" s="52" t="s">
        <v>28</v>
      </c>
      <c r="AI7" s="52">
        <v>0.28988235294117648</v>
      </c>
      <c r="AJ7" s="52">
        <v>0.51705882352941168</v>
      </c>
      <c r="AK7" s="52">
        <v>0.21235294117647058</v>
      </c>
      <c r="AL7" s="52">
        <v>0.59</v>
      </c>
      <c r="AM7" s="52">
        <v>0.56000000000000005</v>
      </c>
    </row>
    <row r="8" spans="1:39" s="52" customFormat="1" ht="21" customHeight="1">
      <c r="A8" s="55" t="s">
        <v>29</v>
      </c>
      <c r="B8" s="61">
        <v>58.41</v>
      </c>
      <c r="C8" s="56">
        <v>3</v>
      </c>
      <c r="D8" s="56">
        <v>3</v>
      </c>
      <c r="E8" s="56">
        <v>7.7666666666666657</v>
      </c>
      <c r="F8" s="59">
        <v>1.0333333333333332</v>
      </c>
      <c r="G8" s="59">
        <v>3.0555555555555554</v>
      </c>
      <c r="H8" s="61">
        <v>7889.4894894894896</v>
      </c>
      <c r="I8" s="61"/>
      <c r="J8" s="56"/>
      <c r="K8" s="56"/>
      <c r="L8" s="56"/>
      <c r="M8" s="59"/>
      <c r="N8" s="59"/>
      <c r="O8" s="61"/>
      <c r="P8" s="61">
        <v>620.5</v>
      </c>
      <c r="Q8" s="56">
        <v>24</v>
      </c>
      <c r="R8" s="56">
        <v>21</v>
      </c>
      <c r="S8" s="56">
        <v>5.2097222222222213</v>
      </c>
      <c r="T8" s="59">
        <v>0.88619047619047631</v>
      </c>
      <c r="U8" s="59">
        <v>2.8714285714285714</v>
      </c>
      <c r="V8" s="61">
        <v>6833.6336336336326</v>
      </c>
      <c r="W8" s="61">
        <v>678.91</v>
      </c>
      <c r="X8" s="56">
        <v>27</v>
      </c>
      <c r="Y8" s="56">
        <v>24</v>
      </c>
      <c r="Z8" s="56">
        <v>5.4938271604938267</v>
      </c>
      <c r="AA8" s="59">
        <v>0.90458333333333363</v>
      </c>
      <c r="AB8" s="59">
        <v>2.8944444444444453</v>
      </c>
      <c r="AC8" s="70">
        <v>6950.9509509509526</v>
      </c>
      <c r="AD8" s="74">
        <v>0.59</v>
      </c>
      <c r="AE8" s="74">
        <v>0.62</v>
      </c>
      <c r="AG8" s="52">
        <v>2</v>
      </c>
      <c r="AH8" s="52" t="s">
        <v>23</v>
      </c>
      <c r="AI8" s="52">
        <v>0.16311249999999999</v>
      </c>
      <c r="AJ8" s="52">
        <v>0.30374999999999996</v>
      </c>
      <c r="AK8" s="52">
        <v>0.37625000000000003</v>
      </c>
      <c r="AL8" s="52">
        <v>0.53</v>
      </c>
      <c r="AM8" s="52">
        <v>0.53</v>
      </c>
    </row>
    <row r="9" spans="1:39" s="52" customFormat="1" ht="21" customHeight="1">
      <c r="A9" s="55" t="s">
        <v>30</v>
      </c>
      <c r="B9" s="61">
        <v>374.56999999999994</v>
      </c>
      <c r="C9" s="56">
        <v>10</v>
      </c>
      <c r="D9" s="56">
        <v>10</v>
      </c>
      <c r="E9" s="56">
        <v>7.4766666666666666</v>
      </c>
      <c r="F9" s="59">
        <v>0.46266666666666678</v>
      </c>
      <c r="G9" s="59">
        <v>2.6533333333333333</v>
      </c>
      <c r="H9" s="61">
        <v>7642.5225225225222</v>
      </c>
      <c r="I9" s="61"/>
      <c r="J9" s="56"/>
      <c r="K9" s="56"/>
      <c r="L9" s="56"/>
      <c r="M9" s="59"/>
      <c r="N9" s="59"/>
      <c r="O9" s="61"/>
      <c r="P9" s="61">
        <v>196.51999999999998</v>
      </c>
      <c r="Q9" s="56">
        <v>6</v>
      </c>
      <c r="R9" s="56">
        <v>6</v>
      </c>
      <c r="S9" s="56">
        <v>6.083333333333333</v>
      </c>
      <c r="T9" s="59">
        <v>0.32611111111111107</v>
      </c>
      <c r="U9" s="59">
        <v>2.5388888888888888</v>
      </c>
      <c r="V9" s="61">
        <v>8072.0720720720719</v>
      </c>
      <c r="W9" s="61">
        <v>571.08999999999992</v>
      </c>
      <c r="X9" s="56">
        <v>16</v>
      </c>
      <c r="Y9" s="56">
        <v>16</v>
      </c>
      <c r="Z9" s="56">
        <v>6.9541666666666675</v>
      </c>
      <c r="AA9" s="59">
        <v>0.41145833333333343</v>
      </c>
      <c r="AB9" s="59">
        <v>2.6104166666666662</v>
      </c>
      <c r="AC9" s="70">
        <v>7803.603603603603</v>
      </c>
      <c r="AD9" s="74">
        <v>0.41</v>
      </c>
      <c r="AE9" s="74">
        <v>0.46</v>
      </c>
      <c r="AH9" s="52" t="s">
        <v>31</v>
      </c>
      <c r="AI9" s="52">
        <v>0.16418124999999995</v>
      </c>
      <c r="AJ9" s="52">
        <v>0.26812499999999995</v>
      </c>
      <c r="AK9" s="52">
        <v>0.25562499999999999</v>
      </c>
      <c r="AL9" s="52">
        <v>0.53</v>
      </c>
      <c r="AM9" s="52">
        <v>0.51</v>
      </c>
    </row>
    <row r="10" spans="1:39" s="52" customFormat="1" ht="21" customHeight="1">
      <c r="A10" s="55" t="s">
        <v>32</v>
      </c>
      <c r="B10" s="61">
        <v>305.84000000000003</v>
      </c>
      <c r="C10" s="56">
        <v>6</v>
      </c>
      <c r="D10" s="56">
        <v>6</v>
      </c>
      <c r="E10" s="56">
        <v>6.9388888888888891</v>
      </c>
      <c r="F10" s="59">
        <v>1.1666666666666667</v>
      </c>
      <c r="G10" s="59">
        <v>3.0444444444444443</v>
      </c>
      <c r="H10" s="61">
        <v>19800.600600600603</v>
      </c>
      <c r="I10" s="61"/>
      <c r="J10" s="56"/>
      <c r="K10" s="56"/>
      <c r="L10" s="56"/>
      <c r="M10" s="59"/>
      <c r="N10" s="59"/>
      <c r="O10" s="61"/>
      <c r="P10" s="61">
        <v>376.45</v>
      </c>
      <c r="Q10" s="56">
        <v>16</v>
      </c>
      <c r="R10" s="56">
        <v>16</v>
      </c>
      <c r="S10" s="56">
        <v>4.927083333333333</v>
      </c>
      <c r="T10" s="59">
        <v>0.83333333333333326</v>
      </c>
      <c r="U10" s="59">
        <v>2.8208333333333333</v>
      </c>
      <c r="V10" s="61">
        <v>14157.084357084357</v>
      </c>
      <c r="W10" s="61">
        <v>682.29000000000008</v>
      </c>
      <c r="X10" s="56">
        <v>22</v>
      </c>
      <c r="Y10" s="56">
        <v>22</v>
      </c>
      <c r="Z10" s="56">
        <v>5.4757575757575747</v>
      </c>
      <c r="AA10" s="59">
        <v>0.92424242424242431</v>
      </c>
      <c r="AB10" s="59">
        <v>2.8818181818181814</v>
      </c>
      <c r="AC10" s="70">
        <v>15696.225150770601</v>
      </c>
      <c r="AD10" s="74">
        <v>0.57954545454545459</v>
      </c>
      <c r="AE10" s="74">
        <v>0.62</v>
      </c>
      <c r="AH10" s="52" t="s">
        <v>33</v>
      </c>
      <c r="AI10" s="52">
        <v>0.20243461538461544</v>
      </c>
      <c r="AJ10" s="52">
        <v>0.36384615384615387</v>
      </c>
      <c r="AK10" s="52">
        <v>0.466923076923077</v>
      </c>
      <c r="AL10" s="52">
        <v>0.59</v>
      </c>
      <c r="AM10" s="52">
        <v>0.62</v>
      </c>
    </row>
    <row r="11" spans="1:39" s="52" customFormat="1" ht="21" customHeight="1">
      <c r="A11" s="55" t="s">
        <v>34</v>
      </c>
      <c r="B11" s="61">
        <v>45.47</v>
      </c>
      <c r="C11" s="56">
        <v>1</v>
      </c>
      <c r="D11" s="56">
        <v>1</v>
      </c>
      <c r="E11" s="56">
        <v>6.6</v>
      </c>
      <c r="F11" s="59">
        <v>0.73333333333333339</v>
      </c>
      <c r="G11" s="59">
        <v>3.1</v>
      </c>
      <c r="H11" s="61">
        <v>6717.1171171171163</v>
      </c>
      <c r="I11" s="61"/>
      <c r="J11" s="56"/>
      <c r="K11" s="56"/>
      <c r="L11" s="56"/>
      <c r="M11" s="59"/>
      <c r="N11" s="59"/>
      <c r="O11" s="61"/>
      <c r="P11" s="61"/>
      <c r="Q11" s="56"/>
      <c r="R11" s="56"/>
      <c r="S11" s="56"/>
      <c r="T11" s="59"/>
      <c r="U11" s="59"/>
      <c r="V11" s="61"/>
      <c r="W11" s="61">
        <v>45.47</v>
      </c>
      <c r="X11" s="56">
        <v>1</v>
      </c>
      <c r="Y11" s="56">
        <v>1</v>
      </c>
      <c r="Z11" s="56">
        <v>6.6</v>
      </c>
      <c r="AA11" s="59">
        <v>0.73333333333333339</v>
      </c>
      <c r="AB11" s="59">
        <v>3.1</v>
      </c>
      <c r="AC11" s="70">
        <v>6717.1171171171163</v>
      </c>
      <c r="AD11" s="74"/>
      <c r="AE11" s="74"/>
      <c r="AH11" s="52" t="s">
        <v>30</v>
      </c>
      <c r="AI11" s="52">
        <v>0.24119375000000001</v>
      </c>
      <c r="AJ11" s="52">
        <v>0.31187499999999996</v>
      </c>
      <c r="AK11" s="52">
        <v>0.37375000000000003</v>
      </c>
      <c r="AL11" s="52">
        <v>0.41</v>
      </c>
      <c r="AM11" s="52">
        <v>0.46</v>
      </c>
    </row>
    <row r="12" spans="1:39" s="52" customFormat="1" ht="21" customHeight="1">
      <c r="A12" s="55" t="s">
        <v>35</v>
      </c>
      <c r="B12" s="61">
        <v>94.72</v>
      </c>
      <c r="C12" s="56">
        <v>2</v>
      </c>
      <c r="D12" s="56">
        <v>2</v>
      </c>
      <c r="E12" s="56">
        <v>6.666666666666667</v>
      </c>
      <c r="F12" s="59">
        <v>1.4633333333333334</v>
      </c>
      <c r="G12" s="59">
        <v>2.7500000000000004</v>
      </c>
      <c r="H12" s="61">
        <v>13722.522522522522</v>
      </c>
      <c r="I12" s="61"/>
      <c r="J12" s="56"/>
      <c r="K12" s="56"/>
      <c r="L12" s="56"/>
      <c r="M12" s="59"/>
      <c r="N12" s="59"/>
      <c r="O12" s="61"/>
      <c r="P12" s="61">
        <v>111.82000000000001</v>
      </c>
      <c r="Q12" s="56">
        <v>3</v>
      </c>
      <c r="R12" s="56">
        <v>3</v>
      </c>
      <c r="S12" s="56">
        <v>4.2555555555555555</v>
      </c>
      <c r="T12" s="59">
        <v>0.48222222222222227</v>
      </c>
      <c r="U12" s="59">
        <v>2.6444444444444444</v>
      </c>
      <c r="V12" s="61">
        <v>15875.075075075079</v>
      </c>
      <c r="W12" s="61">
        <v>206.54000000000002</v>
      </c>
      <c r="X12" s="56">
        <v>5</v>
      </c>
      <c r="Y12" s="56">
        <v>5</v>
      </c>
      <c r="Z12" s="56">
        <v>5.2200000000000006</v>
      </c>
      <c r="AA12" s="59">
        <v>0.87466666666666681</v>
      </c>
      <c r="AB12" s="59">
        <v>2.6866666666666665</v>
      </c>
      <c r="AC12" s="70">
        <v>15014.054054054057</v>
      </c>
      <c r="AD12" s="74">
        <v>0.42</v>
      </c>
      <c r="AE12" s="74">
        <v>0.38</v>
      </c>
      <c r="AH12" s="52" t="s">
        <v>36</v>
      </c>
      <c r="AI12" s="52">
        <v>0.29098000000000002</v>
      </c>
      <c r="AJ12" s="52">
        <v>0.438</v>
      </c>
      <c r="AK12" s="52">
        <v>0</v>
      </c>
      <c r="AL12" s="52">
        <v>0.42</v>
      </c>
      <c r="AM12" s="52">
        <v>0.38</v>
      </c>
    </row>
    <row r="13" spans="1:39" s="52" customFormat="1" ht="21" customHeight="1">
      <c r="A13" s="55" t="s">
        <v>37</v>
      </c>
      <c r="B13" s="61"/>
      <c r="C13" s="56"/>
      <c r="D13" s="56"/>
      <c r="E13" s="56"/>
      <c r="F13" s="59"/>
      <c r="G13" s="59"/>
      <c r="H13" s="61"/>
      <c r="I13" s="61"/>
      <c r="J13" s="56"/>
      <c r="K13" s="56"/>
      <c r="L13" s="56"/>
      <c r="M13" s="59"/>
      <c r="N13" s="59"/>
      <c r="O13" s="61"/>
      <c r="P13" s="61">
        <v>340.37</v>
      </c>
      <c r="Q13" s="56">
        <v>8</v>
      </c>
      <c r="R13" s="56">
        <v>8</v>
      </c>
      <c r="S13" s="56">
        <v>5.0583333333333327</v>
      </c>
      <c r="T13" s="59">
        <v>0.81458333333333321</v>
      </c>
      <c r="U13" s="59">
        <v>1.1958333333333335</v>
      </c>
      <c r="V13" s="61">
        <v>8962.1621621621616</v>
      </c>
      <c r="W13" s="61">
        <v>340.37</v>
      </c>
      <c r="X13" s="56">
        <v>8</v>
      </c>
      <c r="Y13" s="56">
        <v>8</v>
      </c>
      <c r="Z13" s="56">
        <v>5.0583333333333327</v>
      </c>
      <c r="AA13" s="59">
        <v>0.81458333333333321</v>
      </c>
      <c r="AB13" s="59">
        <v>1.1958333333333335</v>
      </c>
      <c r="AC13" s="70">
        <v>8962.1621621621616</v>
      </c>
      <c r="AD13" s="74">
        <v>0.62249999999999994</v>
      </c>
      <c r="AE13" s="74">
        <v>0.62</v>
      </c>
      <c r="AH13" s="52" t="s">
        <v>38</v>
      </c>
      <c r="AI13" s="52">
        <v>0.25260370370370372</v>
      </c>
      <c r="AJ13" s="52">
        <v>0.38703703703703701</v>
      </c>
      <c r="AK13" s="52">
        <v>0.4744444444444445</v>
      </c>
      <c r="AL13" s="52">
        <v>0.57999999999999996</v>
      </c>
      <c r="AM13" s="52">
        <v>0.6</v>
      </c>
    </row>
    <row r="14" spans="1:39" s="52" customFormat="1" ht="21" customHeight="1">
      <c r="A14" s="55" t="s">
        <v>24</v>
      </c>
      <c r="B14" s="61">
        <v>185.65</v>
      </c>
      <c r="C14" s="56">
        <v>9</v>
      </c>
      <c r="D14" s="56">
        <v>9</v>
      </c>
      <c r="E14" s="56">
        <v>6.9777777777777779</v>
      </c>
      <c r="F14" s="59">
        <v>0.79</v>
      </c>
      <c r="G14" s="59">
        <v>2.9629629629629632</v>
      </c>
      <c r="H14" s="61">
        <v>3334.5345345345345</v>
      </c>
      <c r="I14" s="61">
        <v>282.14999999999998</v>
      </c>
      <c r="J14" s="56">
        <v>6</v>
      </c>
      <c r="K14" s="56">
        <v>6</v>
      </c>
      <c r="L14" s="56">
        <v>3.8166666666666669</v>
      </c>
      <c r="M14" s="59">
        <v>0.41666666666666669</v>
      </c>
      <c r="N14" s="59">
        <v>2.0444444444444443</v>
      </c>
      <c r="O14" s="61">
        <v>3353.7537537537542</v>
      </c>
      <c r="P14" s="61">
        <v>418.88999999999993</v>
      </c>
      <c r="Q14" s="56">
        <v>23</v>
      </c>
      <c r="R14" s="56">
        <v>23</v>
      </c>
      <c r="S14" s="56">
        <v>5.2463768115942022</v>
      </c>
      <c r="T14" s="59">
        <v>0.53246376811594198</v>
      </c>
      <c r="U14" s="59">
        <v>2.2362318840579714</v>
      </c>
      <c r="V14" s="61">
        <v>3440.6580493537012</v>
      </c>
      <c r="W14" s="61">
        <v>886.68999999999994</v>
      </c>
      <c r="X14" s="56">
        <v>38</v>
      </c>
      <c r="Y14" s="56">
        <v>38</v>
      </c>
      <c r="Z14" s="56">
        <v>5.4307017543859644</v>
      </c>
      <c r="AA14" s="59">
        <v>0.57517543859649123</v>
      </c>
      <c r="AB14" s="59">
        <v>2.3780701754385962</v>
      </c>
      <c r="AC14" s="70">
        <v>3401.801801801801</v>
      </c>
      <c r="AD14" s="74">
        <v>0.5</v>
      </c>
      <c r="AE14" s="74">
        <v>0.56999999999999995</v>
      </c>
      <c r="AH14" s="52" t="s">
        <v>39</v>
      </c>
      <c r="AI14" s="52">
        <v>0.25774736842105261</v>
      </c>
      <c r="AJ14" s="52">
        <v>0.41684210526315796</v>
      </c>
      <c r="AK14" s="52">
        <v>0.54473684210526319</v>
      </c>
      <c r="AL14" s="52">
        <v>0.68</v>
      </c>
      <c r="AM14" s="52">
        <v>0.66</v>
      </c>
    </row>
    <row r="15" spans="1:39" s="52" customFormat="1" ht="21" customHeight="1">
      <c r="A15" s="55" t="s">
        <v>40</v>
      </c>
      <c r="B15" s="61">
        <v>18.22</v>
      </c>
      <c r="C15" s="56">
        <v>2</v>
      </c>
      <c r="D15" s="56">
        <v>2</v>
      </c>
      <c r="E15" s="56">
        <v>8.0333333333333332</v>
      </c>
      <c r="F15" s="59">
        <v>1.9166666666666667</v>
      </c>
      <c r="G15" s="59">
        <v>2.85</v>
      </c>
      <c r="H15" s="61">
        <v>15308.108108108107</v>
      </c>
      <c r="I15" s="61"/>
      <c r="J15" s="56"/>
      <c r="K15" s="56"/>
      <c r="L15" s="56"/>
      <c r="M15" s="59"/>
      <c r="N15" s="59"/>
      <c r="O15" s="61"/>
      <c r="P15" s="61">
        <v>217.10000000000002</v>
      </c>
      <c r="Q15" s="56">
        <v>10</v>
      </c>
      <c r="R15" s="56">
        <v>10</v>
      </c>
      <c r="S15" s="56">
        <v>5.9033333333333342</v>
      </c>
      <c r="T15" s="59">
        <v>0.93666666666666676</v>
      </c>
      <c r="U15" s="59">
        <v>2.76</v>
      </c>
      <c r="V15" s="61">
        <v>11981.261261261261</v>
      </c>
      <c r="W15" s="61">
        <v>235.32000000000002</v>
      </c>
      <c r="X15" s="56">
        <v>12</v>
      </c>
      <c r="Y15" s="56">
        <v>12</v>
      </c>
      <c r="Z15" s="56">
        <v>6.2583333333333329</v>
      </c>
      <c r="AA15" s="59">
        <v>1.0999999999999999</v>
      </c>
      <c r="AB15" s="59">
        <v>2.7749999999999999</v>
      </c>
      <c r="AC15" s="70">
        <v>12535.735735735732</v>
      </c>
      <c r="AD15" s="74">
        <v>0.52</v>
      </c>
      <c r="AE15" s="74">
        <v>0.55000000000000004</v>
      </c>
      <c r="AH15" s="52" t="s">
        <v>41</v>
      </c>
      <c r="AI15" s="52">
        <v>0.21464</v>
      </c>
      <c r="AJ15" s="52">
        <v>0.38200000000000001</v>
      </c>
      <c r="AK15" s="52">
        <v>0.54600000000000004</v>
      </c>
      <c r="AL15" s="52">
        <v>0.52</v>
      </c>
      <c r="AM15" s="52">
        <v>0.51</v>
      </c>
    </row>
    <row r="16" spans="1:39" s="52" customFormat="1" ht="21" customHeight="1">
      <c r="A16" s="55" t="s">
        <v>42</v>
      </c>
      <c r="B16" s="61">
        <v>98.86999999999999</v>
      </c>
      <c r="C16" s="56">
        <v>4</v>
      </c>
      <c r="D16" s="56">
        <v>4</v>
      </c>
      <c r="E16" s="56">
        <v>7.0500000000000007</v>
      </c>
      <c r="F16" s="59">
        <v>0.69166666666666665</v>
      </c>
      <c r="G16" s="59">
        <v>3.6166666666666663</v>
      </c>
      <c r="H16" s="61">
        <v>4612.6126126126128</v>
      </c>
      <c r="I16" s="61"/>
      <c r="J16" s="56"/>
      <c r="K16" s="56"/>
      <c r="L16" s="56"/>
      <c r="M16" s="59"/>
      <c r="N16" s="59"/>
      <c r="O16" s="61"/>
      <c r="P16" s="61">
        <v>507.03000000000009</v>
      </c>
      <c r="Q16" s="56">
        <v>23</v>
      </c>
      <c r="R16" s="56">
        <v>23</v>
      </c>
      <c r="S16" s="56">
        <v>5.5666666666666655</v>
      </c>
      <c r="T16" s="59">
        <v>0.46376811594202894</v>
      </c>
      <c r="U16" s="59">
        <v>3.1144927536231881</v>
      </c>
      <c r="V16" s="61">
        <v>5007.3662595401729</v>
      </c>
      <c r="W16" s="61">
        <v>605.90000000000009</v>
      </c>
      <c r="X16" s="56">
        <v>27</v>
      </c>
      <c r="Y16" s="56">
        <v>27</v>
      </c>
      <c r="Z16" s="56">
        <v>5.7864197530864203</v>
      </c>
      <c r="AA16" s="59">
        <v>0.4975308641975309</v>
      </c>
      <c r="AB16" s="59">
        <v>3.1888888888888878</v>
      </c>
      <c r="AC16" s="70">
        <v>4948.8842377731271</v>
      </c>
      <c r="AD16" s="74">
        <v>0.57999999999999996</v>
      </c>
      <c r="AE16" s="74">
        <v>0.6</v>
      </c>
      <c r="AH16" s="52" t="s">
        <v>43</v>
      </c>
      <c r="AI16" s="52">
        <v>0.15077777777777779</v>
      </c>
      <c r="AJ16" s="52">
        <v>0.29222222222222222</v>
      </c>
      <c r="AK16" s="52">
        <v>0.24333333333333332</v>
      </c>
      <c r="AL16" s="52">
        <v>0.35</v>
      </c>
      <c r="AM16" s="52">
        <v>0.41</v>
      </c>
    </row>
    <row r="17" spans="1:39" s="52" customFormat="1" ht="21" customHeight="1">
      <c r="A17" s="55" t="s">
        <v>26</v>
      </c>
      <c r="B17" s="61">
        <v>228.17000000000002</v>
      </c>
      <c r="C17" s="56">
        <v>13</v>
      </c>
      <c r="D17" s="56">
        <v>12</v>
      </c>
      <c r="E17" s="56">
        <v>6.7948717948717956</v>
      </c>
      <c r="F17" s="59">
        <v>0.94166666666666676</v>
      </c>
      <c r="G17" s="59">
        <v>2.6361111111111115</v>
      </c>
      <c r="H17" s="61">
        <v>10764.241164241164</v>
      </c>
      <c r="I17" s="61">
        <v>137.67000000000002</v>
      </c>
      <c r="J17" s="56">
        <v>8</v>
      </c>
      <c r="K17" s="56">
        <v>7</v>
      </c>
      <c r="L17" s="56">
        <v>3.875</v>
      </c>
      <c r="M17" s="59">
        <v>0.81428571428571417</v>
      </c>
      <c r="N17" s="59">
        <v>2.5285714285714285</v>
      </c>
      <c r="O17" s="61">
        <v>9783.7837837837833</v>
      </c>
      <c r="P17" s="61">
        <v>778.08000000000015</v>
      </c>
      <c r="Q17" s="56">
        <v>44</v>
      </c>
      <c r="R17" s="56">
        <v>44</v>
      </c>
      <c r="S17" s="56">
        <v>5.3977272727272743</v>
      </c>
      <c r="T17" s="59">
        <v>0.82462121212121242</v>
      </c>
      <c r="U17" s="59">
        <v>2.6454545454545451</v>
      </c>
      <c r="V17" s="61">
        <v>11938.450847541757</v>
      </c>
      <c r="W17" s="61">
        <v>1143.92</v>
      </c>
      <c r="X17" s="56">
        <v>65</v>
      </c>
      <c r="Y17" s="56">
        <v>63</v>
      </c>
      <c r="Z17" s="56">
        <v>5.4897435897435916</v>
      </c>
      <c r="AA17" s="59">
        <v>0.84576719576719583</v>
      </c>
      <c r="AB17" s="59">
        <v>2.6306878306878301</v>
      </c>
      <c r="AC17" s="70">
        <v>11438.41911841912</v>
      </c>
      <c r="AD17" s="74">
        <v>0.41</v>
      </c>
      <c r="AE17" s="74">
        <v>0.44</v>
      </c>
      <c r="AG17" s="52">
        <v>3</v>
      </c>
      <c r="AH17" s="52" t="s">
        <v>44</v>
      </c>
      <c r="AI17" s="52">
        <v>0.1696333333333333</v>
      </c>
      <c r="AJ17" s="52">
        <v>0.39857142857142869</v>
      </c>
      <c r="AK17" s="52">
        <v>0.6461904761904762</v>
      </c>
      <c r="AL17" s="52">
        <v>0.57999999999999996</v>
      </c>
      <c r="AM17" s="52">
        <v>0.48</v>
      </c>
    </row>
    <row r="18" spans="1:39" s="52" customFormat="1" ht="21" customHeight="1">
      <c r="A18" s="55" t="s">
        <v>39</v>
      </c>
      <c r="B18" s="61">
        <v>207.14000000000001</v>
      </c>
      <c r="C18" s="56">
        <v>10</v>
      </c>
      <c r="D18" s="56">
        <v>10</v>
      </c>
      <c r="E18" s="56">
        <v>7.0533333333333346</v>
      </c>
      <c r="F18" s="59">
        <v>0.93333333333333324</v>
      </c>
      <c r="G18" s="59">
        <v>2.8766666666666669</v>
      </c>
      <c r="H18" s="61">
        <v>9631.7117117117104</v>
      </c>
      <c r="I18" s="61">
        <v>10.56</v>
      </c>
      <c r="J18" s="56">
        <v>1</v>
      </c>
      <c r="K18" s="56">
        <v>1</v>
      </c>
      <c r="L18" s="56">
        <v>3.2</v>
      </c>
      <c r="M18" s="59">
        <v>0.3</v>
      </c>
      <c r="N18" s="59">
        <v>2.5666666666666669</v>
      </c>
      <c r="O18" s="61">
        <v>10724.324324324325</v>
      </c>
      <c r="P18" s="61">
        <v>227.82</v>
      </c>
      <c r="Q18" s="56">
        <v>8</v>
      </c>
      <c r="R18" s="56">
        <v>8</v>
      </c>
      <c r="S18" s="56">
        <v>5.4416666666666673</v>
      </c>
      <c r="T18" s="59">
        <v>0.56666666666666665</v>
      </c>
      <c r="U18" s="59">
        <v>2.5958333333333332</v>
      </c>
      <c r="V18" s="61">
        <v>8987.3873873873872</v>
      </c>
      <c r="W18" s="61">
        <v>445.52000000000004</v>
      </c>
      <c r="X18" s="56">
        <v>19</v>
      </c>
      <c r="Y18" s="56">
        <v>19</v>
      </c>
      <c r="Z18" s="56">
        <v>6.1719298245614054</v>
      </c>
      <c r="AA18" s="59">
        <v>0.74561403508771928</v>
      </c>
      <c r="AB18" s="59">
        <v>2.7421052631578946</v>
      </c>
      <c r="AC18" s="70">
        <v>9417.9231863442346</v>
      </c>
      <c r="AD18" s="74">
        <v>0.68</v>
      </c>
      <c r="AE18" s="74">
        <v>0.66</v>
      </c>
      <c r="AH18" s="52" t="s">
        <v>45</v>
      </c>
      <c r="AI18" s="52">
        <v>0.22105454545454545</v>
      </c>
      <c r="AJ18" s="52">
        <v>0.36818181818181817</v>
      </c>
      <c r="AK18" s="52">
        <v>0.38499999999999995</v>
      </c>
      <c r="AL18" s="52">
        <v>0.57954545454545459</v>
      </c>
      <c r="AM18" s="52">
        <v>0.62</v>
      </c>
    </row>
    <row r="19" spans="1:39" s="52" customFormat="1" ht="21" customHeight="1">
      <c r="A19" s="55" t="s">
        <v>41</v>
      </c>
      <c r="B19" s="61">
        <v>43.44</v>
      </c>
      <c r="C19" s="56">
        <v>2</v>
      </c>
      <c r="D19" s="56">
        <v>2</v>
      </c>
      <c r="E19" s="56">
        <v>7.666666666666667</v>
      </c>
      <c r="F19" s="59">
        <v>1.3333333333333335</v>
      </c>
      <c r="G19" s="59">
        <v>3.0666666666666664</v>
      </c>
      <c r="H19" s="61">
        <v>7971.1711711711714</v>
      </c>
      <c r="I19" s="61"/>
      <c r="J19" s="56"/>
      <c r="K19" s="56"/>
      <c r="L19" s="56"/>
      <c r="M19" s="59"/>
      <c r="N19" s="59"/>
      <c r="O19" s="61"/>
      <c r="P19" s="61">
        <v>85.53</v>
      </c>
      <c r="Q19" s="56">
        <v>3</v>
      </c>
      <c r="R19" s="56">
        <v>3</v>
      </c>
      <c r="S19" s="56">
        <v>4.6333333333333329</v>
      </c>
      <c r="T19" s="59">
        <v>0.47222222222222227</v>
      </c>
      <c r="U19" s="59">
        <v>2.6</v>
      </c>
      <c r="V19" s="61">
        <v>6092.4924924924926</v>
      </c>
      <c r="W19" s="61">
        <v>128.97</v>
      </c>
      <c r="X19" s="56">
        <v>5</v>
      </c>
      <c r="Y19" s="56">
        <v>5</v>
      </c>
      <c r="Z19" s="56">
        <v>5.8466666666666658</v>
      </c>
      <c r="AA19" s="59">
        <v>0.81666666666666676</v>
      </c>
      <c r="AB19" s="59">
        <v>2.7866666666666666</v>
      </c>
      <c r="AC19" s="70">
        <v>6843.9639639639645</v>
      </c>
      <c r="AD19" s="74">
        <v>0.52</v>
      </c>
      <c r="AE19" s="74">
        <v>0.51</v>
      </c>
      <c r="AH19" s="52" t="s">
        <v>46</v>
      </c>
      <c r="AI19" s="52">
        <v>0.23251249999999998</v>
      </c>
      <c r="AJ19" s="52">
        <v>0.42374999999999996</v>
      </c>
      <c r="AK19" s="52">
        <v>0.37500000000000006</v>
      </c>
      <c r="AL19" s="52">
        <v>0.62249999999999994</v>
      </c>
      <c r="AM19" s="52">
        <v>0.62</v>
      </c>
    </row>
    <row r="20" spans="1:39" s="52" customFormat="1" ht="21" customHeight="1">
      <c r="A20" s="55" t="s">
        <v>47</v>
      </c>
      <c r="B20" s="61">
        <v>41.17</v>
      </c>
      <c r="C20" s="56">
        <v>1</v>
      </c>
      <c r="D20" s="56">
        <v>1</v>
      </c>
      <c r="E20" s="56">
        <v>7.0666666666666664</v>
      </c>
      <c r="F20" s="59">
        <v>1.7</v>
      </c>
      <c r="G20" s="59">
        <v>3.0666666666666664</v>
      </c>
      <c r="H20" s="61">
        <v>24187.387387387385</v>
      </c>
      <c r="I20" s="61">
        <v>148.62</v>
      </c>
      <c r="J20" s="56">
        <v>1</v>
      </c>
      <c r="K20" s="56">
        <v>1</v>
      </c>
      <c r="L20" s="56">
        <v>3.5666666666666669</v>
      </c>
      <c r="M20" s="59">
        <v>0.6</v>
      </c>
      <c r="N20" s="59">
        <v>3.0666666666666664</v>
      </c>
      <c r="O20" s="61">
        <v>14039.639639639639</v>
      </c>
      <c r="P20" s="61">
        <v>406.53000000000009</v>
      </c>
      <c r="Q20" s="56">
        <v>15</v>
      </c>
      <c r="R20" s="56">
        <v>15</v>
      </c>
      <c r="S20" s="56">
        <v>4.9288888888888893</v>
      </c>
      <c r="T20" s="59">
        <v>0.79333333333333333</v>
      </c>
      <c r="U20" s="59">
        <v>2.9777777777777787</v>
      </c>
      <c r="V20" s="61">
        <v>15865.523705523705</v>
      </c>
      <c r="W20" s="61">
        <v>596.32000000000005</v>
      </c>
      <c r="X20" s="56">
        <v>17</v>
      </c>
      <c r="Y20" s="56">
        <v>17</v>
      </c>
      <c r="Z20" s="56">
        <v>4.9745098039215687</v>
      </c>
      <c r="AA20" s="59">
        <v>0.83529411764705885</v>
      </c>
      <c r="AB20" s="59">
        <v>2.9882352941176471</v>
      </c>
      <c r="AC20" s="70">
        <v>16247.640153522503</v>
      </c>
      <c r="AD20" s="74">
        <v>0.56000000000000005</v>
      </c>
      <c r="AE20" s="74">
        <v>0.6</v>
      </c>
      <c r="AH20" s="52" t="s">
        <v>48</v>
      </c>
      <c r="AI20" s="52">
        <v>0.26683333333333331</v>
      </c>
      <c r="AJ20" s="52">
        <v>0.45083333333333336</v>
      </c>
      <c r="AK20" s="52">
        <v>0.5541666666666667</v>
      </c>
      <c r="AL20" s="52">
        <v>0.52</v>
      </c>
      <c r="AM20" s="52">
        <v>0.55000000000000004</v>
      </c>
    </row>
    <row r="21" spans="1:39" s="52" customFormat="1" ht="21" customHeight="1">
      <c r="A21" s="55" t="s">
        <v>49</v>
      </c>
      <c r="B21" s="61">
        <v>26.82</v>
      </c>
      <c r="C21" s="56">
        <v>2</v>
      </c>
      <c r="D21" s="56">
        <v>2</v>
      </c>
      <c r="E21" s="56">
        <v>6.95</v>
      </c>
      <c r="F21" s="59">
        <v>1.0833333333333333</v>
      </c>
      <c r="G21" s="59">
        <v>2.9666666666666668</v>
      </c>
      <c r="H21" s="61">
        <v>22169.369369369371</v>
      </c>
      <c r="I21" s="61"/>
      <c r="J21" s="56"/>
      <c r="K21" s="56"/>
      <c r="L21" s="56"/>
      <c r="M21" s="59"/>
      <c r="N21" s="59"/>
      <c r="O21" s="61"/>
      <c r="P21" s="61">
        <v>151.69</v>
      </c>
      <c r="Q21" s="56">
        <v>6</v>
      </c>
      <c r="R21" s="56">
        <v>6</v>
      </c>
      <c r="S21" s="56">
        <v>3.5611111111111113</v>
      </c>
      <c r="T21" s="59">
        <v>0.8222222222222223</v>
      </c>
      <c r="U21" s="59">
        <v>2.8277777777777775</v>
      </c>
      <c r="V21" s="61">
        <v>13828.228228228227</v>
      </c>
      <c r="W21" s="61">
        <v>178.51000000000002</v>
      </c>
      <c r="X21" s="56">
        <v>8</v>
      </c>
      <c r="Y21" s="56">
        <v>8</v>
      </c>
      <c r="Z21" s="56">
        <v>4.4083333333333341</v>
      </c>
      <c r="AA21" s="59">
        <v>0.88749999999999996</v>
      </c>
      <c r="AB21" s="59">
        <v>2.8624999999999998</v>
      </c>
      <c r="AC21" s="70">
        <v>15913.513513513513</v>
      </c>
      <c r="AD21" s="74">
        <v>0.62124999999999997</v>
      </c>
      <c r="AE21" s="74">
        <v>0.67</v>
      </c>
      <c r="AH21" s="52" t="s">
        <v>47</v>
      </c>
      <c r="AI21" s="52">
        <v>0.22335294117647056</v>
      </c>
      <c r="AJ21" s="52">
        <v>0.4147058823529412</v>
      </c>
      <c r="AK21" s="52">
        <v>0.47529411764705892</v>
      </c>
      <c r="AL21" s="52">
        <v>0.56000000000000005</v>
      </c>
      <c r="AM21" s="52">
        <v>0.6</v>
      </c>
    </row>
    <row r="22" spans="1:39" s="52" customFormat="1" ht="21" customHeight="1">
      <c r="A22" s="55" t="s">
        <v>43</v>
      </c>
      <c r="B22" s="61"/>
      <c r="C22" s="56"/>
      <c r="D22" s="56"/>
      <c r="E22" s="56"/>
      <c r="F22" s="59"/>
      <c r="G22" s="59"/>
      <c r="H22" s="61"/>
      <c r="I22" s="61"/>
      <c r="J22" s="56"/>
      <c r="K22" s="56"/>
      <c r="L22" s="56"/>
      <c r="M22" s="59"/>
      <c r="N22" s="59"/>
      <c r="O22" s="61"/>
      <c r="P22" s="61">
        <v>151.72999999999999</v>
      </c>
      <c r="Q22" s="56">
        <v>9</v>
      </c>
      <c r="R22" s="56">
        <v>9</v>
      </c>
      <c r="S22" s="56">
        <v>5.9074074074074074</v>
      </c>
      <c r="T22" s="59">
        <v>0.56703703703703701</v>
      </c>
      <c r="U22" s="59">
        <v>2.6925925925925926</v>
      </c>
      <c r="V22" s="61">
        <v>10794.794794794792</v>
      </c>
      <c r="W22" s="61">
        <v>151.72999999999999</v>
      </c>
      <c r="X22" s="56">
        <v>9</v>
      </c>
      <c r="Y22" s="56">
        <v>9</v>
      </c>
      <c r="Z22" s="56">
        <v>5.9074074074074074</v>
      </c>
      <c r="AA22" s="59">
        <v>0.56703703703703701</v>
      </c>
      <c r="AB22" s="59">
        <v>2.6925925925925926</v>
      </c>
      <c r="AC22" s="70">
        <v>10794.794794794792</v>
      </c>
      <c r="AD22" s="74">
        <v>0.35</v>
      </c>
      <c r="AE22" s="74">
        <v>0.41</v>
      </c>
      <c r="AH22" s="52" t="s">
        <v>50</v>
      </c>
      <c r="AI22" s="52">
        <v>0.21529999999999999</v>
      </c>
      <c r="AJ22" s="52">
        <v>0.46625</v>
      </c>
      <c r="AK22" s="52">
        <v>0.61750000000000005</v>
      </c>
      <c r="AL22" s="52">
        <v>0.62124999999999997</v>
      </c>
      <c r="AM22" s="52">
        <v>0.67</v>
      </c>
    </row>
    <row r="23" spans="1:39" s="52" customFormat="1" ht="21" customHeight="1">
      <c r="A23" s="55" t="s">
        <v>28</v>
      </c>
      <c r="B23" s="61">
        <v>486.25</v>
      </c>
      <c r="C23" s="56">
        <v>17</v>
      </c>
      <c r="D23" s="56">
        <v>17</v>
      </c>
      <c r="E23" s="56">
        <v>7.3627450980392162</v>
      </c>
      <c r="F23" s="59">
        <v>0.79607843137254908</v>
      </c>
      <c r="G23" s="59">
        <v>2.5764705882352938</v>
      </c>
      <c r="H23" s="61">
        <v>9610.1748807631175</v>
      </c>
      <c r="I23" s="61"/>
      <c r="J23" s="56"/>
      <c r="K23" s="56"/>
      <c r="L23" s="56"/>
      <c r="M23" s="59"/>
      <c r="N23" s="59"/>
      <c r="O23" s="61"/>
      <c r="P23" s="61"/>
      <c r="Q23" s="56"/>
      <c r="R23" s="56"/>
      <c r="S23" s="56"/>
      <c r="T23" s="59"/>
      <c r="U23" s="59"/>
      <c r="V23" s="61"/>
      <c r="W23" s="61">
        <v>486.25</v>
      </c>
      <c r="X23" s="56">
        <v>17</v>
      </c>
      <c r="Y23" s="56">
        <v>17</v>
      </c>
      <c r="Z23" s="56">
        <v>7.3627450980392162</v>
      </c>
      <c r="AA23" s="59">
        <v>0.79607843137254908</v>
      </c>
      <c r="AB23" s="59">
        <v>2.5764705882352938</v>
      </c>
      <c r="AC23" s="70">
        <v>9610.1748807631175</v>
      </c>
      <c r="AD23" s="75">
        <v>0.59</v>
      </c>
      <c r="AE23" s="75">
        <v>0.56000000000000005</v>
      </c>
    </row>
    <row r="24" spans="1:39" s="52" customFormat="1" ht="21" customHeight="1">
      <c r="A24" s="57" t="s">
        <v>51</v>
      </c>
      <c r="B24" s="62">
        <v>2962.5500000000006</v>
      </c>
      <c r="C24" s="58">
        <v>104</v>
      </c>
      <c r="D24" s="58">
        <v>103</v>
      </c>
      <c r="E24" s="58">
        <v>7.1711538461538478</v>
      </c>
      <c r="F24" s="67">
        <v>1.0261812297734629</v>
      </c>
      <c r="G24" s="67">
        <v>2.8220064724919105</v>
      </c>
      <c r="H24" s="68">
        <v>10029.738045738046</v>
      </c>
      <c r="I24" s="62">
        <v>1080.3099999999995</v>
      </c>
      <c r="J24" s="58">
        <v>36</v>
      </c>
      <c r="K24" s="58">
        <v>35</v>
      </c>
      <c r="L24" s="58">
        <v>3.6749999999999994</v>
      </c>
      <c r="M24" s="67">
        <v>0.55095238095238097</v>
      </c>
      <c r="N24" s="67">
        <v>2.2780952380952373</v>
      </c>
      <c r="O24" s="68">
        <v>9256.4564564564571</v>
      </c>
      <c r="P24" s="62">
        <v>6774.2300000000014</v>
      </c>
      <c r="Q24" s="58">
        <v>292</v>
      </c>
      <c r="R24" s="58">
        <v>258</v>
      </c>
      <c r="S24" s="58">
        <v>5.1966894977168918</v>
      </c>
      <c r="T24" s="67">
        <v>0.71218346253229958</v>
      </c>
      <c r="U24" s="67">
        <v>2.5957364341085278</v>
      </c>
      <c r="V24" s="68">
        <v>8421.6620107031013</v>
      </c>
      <c r="W24" s="62">
        <v>10817.089999999998</v>
      </c>
      <c r="X24" s="58">
        <v>432</v>
      </c>
      <c r="Y24" s="58">
        <v>396</v>
      </c>
      <c r="Z24" s="58">
        <v>5.5452160493827147</v>
      </c>
      <c r="AA24" s="60">
        <v>0.77960437710437713</v>
      </c>
      <c r="AB24" s="60">
        <v>2.6265151515151515</v>
      </c>
      <c r="AC24" s="71">
        <v>8878.3576303576283</v>
      </c>
      <c r="AD24" s="72"/>
      <c r="AE24" s="72"/>
    </row>
  </sheetData>
  <mergeCells count="4">
    <mergeCell ref="W1:AC1"/>
    <mergeCell ref="B1:H1"/>
    <mergeCell ref="I1:O1"/>
    <mergeCell ref="P1:V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C27"/>
  <sheetViews>
    <sheetView workbookViewId="0">
      <selection activeCell="A4" sqref="A4:AC27"/>
    </sheetView>
  </sheetViews>
  <sheetFormatPr defaultRowHeight="14.4"/>
  <cols>
    <col min="1" max="1" width="12.6640625" customWidth="1"/>
    <col min="2" max="22" width="27.21875" bestFit="1" customWidth="1"/>
    <col min="23" max="23" width="20.21875" bestFit="1" customWidth="1"/>
    <col min="24" max="24" width="22.77734375" bestFit="1" customWidth="1"/>
    <col min="25" max="25" width="22" bestFit="1" customWidth="1"/>
    <col min="26" max="26" width="19.77734375" bestFit="1" customWidth="1"/>
    <col min="27" max="27" width="32.21875" bestFit="1" customWidth="1"/>
    <col min="28" max="28" width="24.33203125" bestFit="1" customWidth="1"/>
    <col min="29" max="29" width="28.21875" bestFit="1" customWidth="1"/>
  </cols>
  <sheetData>
    <row r="3" spans="1:29">
      <c r="A3" s="1"/>
      <c r="B3" s="2" t="s">
        <v>52</v>
      </c>
      <c r="C3" s="48" t="s">
        <v>53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>
      <c r="A4" s="37"/>
      <c r="B4" s="1" t="s">
        <v>0</v>
      </c>
      <c r="C4" s="35"/>
      <c r="D4" s="35"/>
      <c r="E4" s="35"/>
      <c r="F4" s="35"/>
      <c r="G4" s="35"/>
      <c r="H4" s="35"/>
      <c r="I4" s="1" t="s">
        <v>1</v>
      </c>
      <c r="J4" s="35"/>
      <c r="K4" s="35"/>
      <c r="L4" s="35"/>
      <c r="M4" s="35"/>
      <c r="N4" s="35"/>
      <c r="O4" s="35"/>
      <c r="P4" s="1" t="s">
        <v>2</v>
      </c>
      <c r="Q4" s="35"/>
      <c r="R4" s="35"/>
      <c r="S4" s="35"/>
      <c r="T4" s="35"/>
      <c r="U4" s="35"/>
      <c r="V4" s="35"/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59</v>
      </c>
      <c r="AC4" s="5" t="s">
        <v>60</v>
      </c>
    </row>
    <row r="5" spans="1:29">
      <c r="A5" s="2" t="s">
        <v>61</v>
      </c>
      <c r="B5" s="1" t="s">
        <v>62</v>
      </c>
      <c r="C5" s="44" t="s">
        <v>63</v>
      </c>
      <c r="D5" s="44" t="s">
        <v>64</v>
      </c>
      <c r="E5" s="44" t="s">
        <v>65</v>
      </c>
      <c r="F5" s="44" t="s">
        <v>66</v>
      </c>
      <c r="G5" s="44" t="s">
        <v>67</v>
      </c>
      <c r="H5" s="44" t="s">
        <v>68</v>
      </c>
      <c r="I5" s="1" t="s">
        <v>62</v>
      </c>
      <c r="J5" s="44" t="s">
        <v>63</v>
      </c>
      <c r="K5" s="44" t="s">
        <v>64</v>
      </c>
      <c r="L5" s="44" t="s">
        <v>65</v>
      </c>
      <c r="M5" s="44" t="s">
        <v>66</v>
      </c>
      <c r="N5" s="44" t="s">
        <v>67</v>
      </c>
      <c r="O5" s="44" t="s">
        <v>68</v>
      </c>
      <c r="P5" s="1" t="s">
        <v>62</v>
      </c>
      <c r="Q5" s="44" t="s">
        <v>63</v>
      </c>
      <c r="R5" s="44" t="s">
        <v>64</v>
      </c>
      <c r="S5" s="44" t="s">
        <v>65</v>
      </c>
      <c r="T5" s="44" t="s">
        <v>66</v>
      </c>
      <c r="U5" s="44" t="s">
        <v>67</v>
      </c>
      <c r="V5" s="44" t="s">
        <v>68</v>
      </c>
      <c r="W5" s="37"/>
      <c r="X5" s="37"/>
      <c r="Y5" s="37"/>
      <c r="Z5" s="37"/>
      <c r="AA5" s="37"/>
      <c r="AB5" s="37"/>
      <c r="AC5" s="49"/>
    </row>
    <row r="6" spans="1:29">
      <c r="A6" s="1" t="s">
        <v>21</v>
      </c>
      <c r="B6" s="41">
        <v>399.05000000000007</v>
      </c>
      <c r="C6" s="45">
        <v>7</v>
      </c>
      <c r="D6" s="45">
        <v>7</v>
      </c>
      <c r="E6" s="45">
        <v>6.9904761904761896</v>
      </c>
      <c r="F6" s="45">
        <v>1.4761904761904763</v>
      </c>
      <c r="G6" s="45">
        <v>2.9571428571428569</v>
      </c>
      <c r="H6" s="45">
        <v>8485.0656370656379</v>
      </c>
      <c r="I6" s="41">
        <v>69.599999999999994</v>
      </c>
      <c r="J6" s="45">
        <v>3</v>
      </c>
      <c r="K6" s="45">
        <v>3</v>
      </c>
      <c r="L6" s="45">
        <v>3.5222222222222221</v>
      </c>
      <c r="M6" s="45">
        <v>0</v>
      </c>
      <c r="N6" s="45">
        <v>0</v>
      </c>
      <c r="O6" s="45">
        <v>12886.486486486487</v>
      </c>
      <c r="P6" s="41">
        <v>732.29000000000019</v>
      </c>
      <c r="Q6" s="45">
        <v>30</v>
      </c>
      <c r="R6" s="45">
        <v>3</v>
      </c>
      <c r="S6" s="45">
        <v>4.4822222222222221</v>
      </c>
      <c r="T6" s="45">
        <v>0.88888888888888884</v>
      </c>
      <c r="U6" s="45">
        <v>2.4555555555555557</v>
      </c>
      <c r="V6" s="45">
        <v>1311.7117117117116</v>
      </c>
      <c r="W6" s="41">
        <v>1200.9400000000003</v>
      </c>
      <c r="X6" s="41">
        <v>40</v>
      </c>
      <c r="Y6" s="41">
        <v>13</v>
      </c>
      <c r="Z6" s="41">
        <v>4.8491666666666662</v>
      </c>
      <c r="AA6" s="41">
        <v>1</v>
      </c>
      <c r="AB6" s="41">
        <v>2.1589743589743589</v>
      </c>
      <c r="AC6" s="38">
        <v>3435.1567567567572</v>
      </c>
    </row>
    <row r="7" spans="1:29">
      <c r="A7" s="3" t="s">
        <v>22</v>
      </c>
      <c r="B7" s="42">
        <v>293.88</v>
      </c>
      <c r="C7" s="46">
        <v>11</v>
      </c>
      <c r="D7" s="46">
        <v>11</v>
      </c>
      <c r="E7" s="46">
        <v>7.2242424242424228</v>
      </c>
      <c r="F7" s="46">
        <v>1.6212121212121211</v>
      </c>
      <c r="G7" s="46">
        <v>2.7030303030303031</v>
      </c>
      <c r="H7" s="46">
        <v>11542.014742014742</v>
      </c>
      <c r="I7" s="42">
        <v>350.65999999999997</v>
      </c>
      <c r="J7" s="46">
        <v>14</v>
      </c>
      <c r="K7" s="46">
        <v>14</v>
      </c>
      <c r="L7" s="46">
        <v>3.5571428571428574</v>
      </c>
      <c r="M7" s="46">
        <v>0.6071428571428571</v>
      </c>
      <c r="N7" s="46">
        <v>2.6261904761904762</v>
      </c>
      <c r="O7" s="46">
        <v>10571.943371943373</v>
      </c>
      <c r="P7" s="42">
        <v>440.82</v>
      </c>
      <c r="Q7" s="46">
        <v>17</v>
      </c>
      <c r="R7" s="46">
        <v>17</v>
      </c>
      <c r="S7" s="46">
        <v>4.7588235294117638</v>
      </c>
      <c r="T7" s="46">
        <v>0.90588235294117636</v>
      </c>
      <c r="U7" s="46">
        <v>2.5431372549019606</v>
      </c>
      <c r="V7" s="46">
        <v>9425.3312135665092</v>
      </c>
      <c r="W7" s="42">
        <v>1085.3599999999994</v>
      </c>
      <c r="X7" s="42">
        <v>42</v>
      </c>
      <c r="Y7" s="42">
        <v>42</v>
      </c>
      <c r="Z7" s="42">
        <v>5.003968253968254</v>
      </c>
      <c r="AA7" s="42">
        <v>0.9936507936507939</v>
      </c>
      <c r="AB7" s="42">
        <v>2.6126984126984127</v>
      </c>
      <c r="AC7" s="39">
        <v>10361.904761904765</v>
      </c>
    </row>
    <row r="8" spans="1:29">
      <c r="A8" s="3" t="s">
        <v>23</v>
      </c>
      <c r="B8" s="42">
        <v>24.54</v>
      </c>
      <c r="C8" s="46">
        <v>1</v>
      </c>
      <c r="D8" s="46">
        <v>1</v>
      </c>
      <c r="E8" s="46">
        <v>8.1</v>
      </c>
      <c r="F8" s="46">
        <v>1.0166666666666666</v>
      </c>
      <c r="G8" s="46">
        <v>2.8666666666666671</v>
      </c>
      <c r="H8" s="46">
        <v>10263.063063063062</v>
      </c>
      <c r="I8" s="42"/>
      <c r="J8" s="46"/>
      <c r="K8" s="46"/>
      <c r="L8" s="46"/>
      <c r="M8" s="46"/>
      <c r="N8" s="46"/>
      <c r="O8" s="46"/>
      <c r="P8" s="42">
        <v>324.50999999999993</v>
      </c>
      <c r="Q8" s="46">
        <v>15</v>
      </c>
      <c r="R8" s="46">
        <v>14</v>
      </c>
      <c r="S8" s="46">
        <v>5.5911111111111129</v>
      </c>
      <c r="T8" s="46">
        <v>0.69880952380952388</v>
      </c>
      <c r="U8" s="46">
        <v>2.2952380952380951</v>
      </c>
      <c r="V8" s="46">
        <v>8634.6127946127945</v>
      </c>
      <c r="W8" s="42">
        <v>349.04999999999995</v>
      </c>
      <c r="X8" s="42">
        <v>16</v>
      </c>
      <c r="Y8" s="42">
        <v>15</v>
      </c>
      <c r="Z8" s="42">
        <v>5.7479166666666677</v>
      </c>
      <c r="AA8" s="42">
        <v>0.72000000000000008</v>
      </c>
      <c r="AB8" s="42">
        <v>2.3333333333333339</v>
      </c>
      <c r="AC8" s="39">
        <v>8736.390936390937</v>
      </c>
    </row>
    <row r="9" spans="1:29">
      <c r="A9" s="3" t="s">
        <v>25</v>
      </c>
      <c r="B9" s="42">
        <v>24.05</v>
      </c>
      <c r="C9" s="46">
        <v>2</v>
      </c>
      <c r="D9" s="46">
        <v>2</v>
      </c>
      <c r="E9" s="46">
        <v>7.5666666666666664</v>
      </c>
      <c r="F9" s="46">
        <v>1.0083333333333333</v>
      </c>
      <c r="G9" s="46">
        <v>3.0666666666666664</v>
      </c>
      <c r="H9" s="46">
        <v>7394.5945945945941</v>
      </c>
      <c r="I9" s="42"/>
      <c r="J9" s="46"/>
      <c r="K9" s="46"/>
      <c r="L9" s="46"/>
      <c r="M9" s="46"/>
      <c r="N9" s="46"/>
      <c r="O9" s="46"/>
      <c r="P9" s="42">
        <v>408.94000000000005</v>
      </c>
      <c r="Q9" s="46">
        <v>14</v>
      </c>
      <c r="R9" s="46">
        <v>12</v>
      </c>
      <c r="S9" s="46">
        <v>5.2285714285714278</v>
      </c>
      <c r="T9" s="46">
        <v>0.54305555555555562</v>
      </c>
      <c r="U9" s="46">
        <v>2.2888888888888892</v>
      </c>
      <c r="V9" s="46">
        <v>4441.6988416988415</v>
      </c>
      <c r="W9" s="42">
        <v>432.99000000000007</v>
      </c>
      <c r="X9" s="42">
        <v>16</v>
      </c>
      <c r="Y9" s="42">
        <v>14</v>
      </c>
      <c r="Z9" s="42">
        <v>5.520833333333333</v>
      </c>
      <c r="AA9" s="42">
        <v>0.60952380952380947</v>
      </c>
      <c r="AB9" s="42">
        <v>2.4</v>
      </c>
      <c r="AC9" s="39">
        <v>4810.8108108108108</v>
      </c>
    </row>
    <row r="10" spans="1:29">
      <c r="A10" s="3" t="s">
        <v>27</v>
      </c>
      <c r="B10" s="42">
        <v>6.29</v>
      </c>
      <c r="C10" s="46">
        <v>1</v>
      </c>
      <c r="D10" s="46">
        <v>1</v>
      </c>
      <c r="E10" s="46">
        <v>7.1333333333333337</v>
      </c>
      <c r="F10" s="46">
        <v>1.7</v>
      </c>
      <c r="G10" s="46">
        <v>2.5</v>
      </c>
      <c r="H10" s="46">
        <v>15452.252252252254</v>
      </c>
      <c r="I10" s="42">
        <v>81.05</v>
      </c>
      <c r="J10" s="46">
        <v>3</v>
      </c>
      <c r="K10" s="46">
        <v>3</v>
      </c>
      <c r="L10" s="46">
        <v>3.7555555555555551</v>
      </c>
      <c r="M10" s="46">
        <v>0.56111111111111112</v>
      </c>
      <c r="N10" s="46">
        <v>2.4555555555555557</v>
      </c>
      <c r="O10" s="46">
        <v>7803.003003003003</v>
      </c>
      <c r="P10" s="42">
        <v>277.61</v>
      </c>
      <c r="Q10" s="46">
        <v>18</v>
      </c>
      <c r="R10" s="46">
        <v>17</v>
      </c>
      <c r="S10" s="46">
        <v>5.5703703703703704</v>
      </c>
      <c r="T10" s="46">
        <v>0.65078431372548995</v>
      </c>
      <c r="U10" s="46">
        <v>2.3431372549019609</v>
      </c>
      <c r="V10" s="46">
        <v>8992.9929929929931</v>
      </c>
      <c r="W10" s="42">
        <v>364.95</v>
      </c>
      <c r="X10" s="42">
        <v>22</v>
      </c>
      <c r="Y10" s="42">
        <v>21</v>
      </c>
      <c r="Z10" s="42">
        <v>5.3939393939393945</v>
      </c>
      <c r="AA10" s="42">
        <v>0.68793650793650774</v>
      </c>
      <c r="AB10" s="42">
        <v>2.3666666666666663</v>
      </c>
      <c r="AC10" s="39">
        <v>9124.3243243243269</v>
      </c>
    </row>
    <row r="11" spans="1:29">
      <c r="A11" s="3" t="s">
        <v>29</v>
      </c>
      <c r="B11" s="42">
        <v>58.41</v>
      </c>
      <c r="C11" s="46">
        <v>3</v>
      </c>
      <c r="D11" s="46">
        <v>3</v>
      </c>
      <c r="E11" s="46">
        <v>7.7666666666666657</v>
      </c>
      <c r="F11" s="46">
        <v>1.0333333333333332</v>
      </c>
      <c r="G11" s="46">
        <v>3.0555555555555554</v>
      </c>
      <c r="H11" s="46">
        <v>7889.4894894894896</v>
      </c>
      <c r="I11" s="42"/>
      <c r="J11" s="46"/>
      <c r="K11" s="46"/>
      <c r="L11" s="46"/>
      <c r="M11" s="46"/>
      <c r="N11" s="46"/>
      <c r="O11" s="46"/>
      <c r="P11" s="42">
        <v>620.5</v>
      </c>
      <c r="Q11" s="46">
        <v>24</v>
      </c>
      <c r="R11" s="46">
        <v>21</v>
      </c>
      <c r="S11" s="46">
        <v>5.2097222222222213</v>
      </c>
      <c r="T11" s="46">
        <v>0.88619047619047631</v>
      </c>
      <c r="U11" s="46">
        <v>2.8714285714285714</v>
      </c>
      <c r="V11" s="46">
        <v>6833.6336336336326</v>
      </c>
      <c r="W11" s="42">
        <v>678.91</v>
      </c>
      <c r="X11" s="42">
        <v>27</v>
      </c>
      <c r="Y11" s="42">
        <v>24</v>
      </c>
      <c r="Z11" s="42">
        <v>5.4938271604938267</v>
      </c>
      <c r="AA11" s="42">
        <v>0.90458333333333363</v>
      </c>
      <c r="AB11" s="42">
        <v>2.8944444444444453</v>
      </c>
      <c r="AC11" s="39">
        <v>6950.9509509509526</v>
      </c>
    </row>
    <row r="12" spans="1:29">
      <c r="A12" s="3" t="s">
        <v>30</v>
      </c>
      <c r="B12" s="42">
        <v>374.56999999999994</v>
      </c>
      <c r="C12" s="46">
        <v>10</v>
      </c>
      <c r="D12" s="46">
        <v>10</v>
      </c>
      <c r="E12" s="46">
        <v>7.4766666666666666</v>
      </c>
      <c r="F12" s="46">
        <v>0.46266666666666678</v>
      </c>
      <c r="G12" s="46">
        <v>2.6533333333333333</v>
      </c>
      <c r="H12" s="46">
        <v>7642.5225225225222</v>
      </c>
      <c r="I12" s="42"/>
      <c r="J12" s="46"/>
      <c r="K12" s="46"/>
      <c r="L12" s="46"/>
      <c r="M12" s="46"/>
      <c r="N12" s="46"/>
      <c r="O12" s="46"/>
      <c r="P12" s="42">
        <v>196.51999999999998</v>
      </c>
      <c r="Q12" s="46">
        <v>6</v>
      </c>
      <c r="R12" s="46">
        <v>6</v>
      </c>
      <c r="S12" s="46">
        <v>6.083333333333333</v>
      </c>
      <c r="T12" s="46">
        <v>0.32611111111111107</v>
      </c>
      <c r="U12" s="46">
        <v>2.5388888888888888</v>
      </c>
      <c r="V12" s="46">
        <v>8072.0720720720719</v>
      </c>
      <c r="W12" s="42">
        <v>571.08999999999992</v>
      </c>
      <c r="X12" s="42">
        <v>16</v>
      </c>
      <c r="Y12" s="42">
        <v>16</v>
      </c>
      <c r="Z12" s="42">
        <v>6.9541666666666675</v>
      </c>
      <c r="AA12" s="42">
        <v>0.41145833333333343</v>
      </c>
      <c r="AB12" s="42">
        <v>2.6104166666666662</v>
      </c>
      <c r="AC12" s="39">
        <v>7803.603603603603</v>
      </c>
    </row>
    <row r="13" spans="1:29">
      <c r="A13" s="3" t="s">
        <v>32</v>
      </c>
      <c r="B13" s="42">
        <v>305.84000000000003</v>
      </c>
      <c r="C13" s="46">
        <v>6</v>
      </c>
      <c r="D13" s="46">
        <v>6</v>
      </c>
      <c r="E13" s="46">
        <v>6.9388888888888891</v>
      </c>
      <c r="F13" s="46">
        <v>1.1666666666666667</v>
      </c>
      <c r="G13" s="46">
        <v>3.0444444444444443</v>
      </c>
      <c r="H13" s="46">
        <v>19800.600600600603</v>
      </c>
      <c r="I13" s="42"/>
      <c r="J13" s="46"/>
      <c r="K13" s="46"/>
      <c r="L13" s="46"/>
      <c r="M13" s="46"/>
      <c r="N13" s="46"/>
      <c r="O13" s="46"/>
      <c r="P13" s="42">
        <v>376.45</v>
      </c>
      <c r="Q13" s="46">
        <v>16</v>
      </c>
      <c r="R13" s="46">
        <v>16</v>
      </c>
      <c r="S13" s="46">
        <v>4.927083333333333</v>
      </c>
      <c r="T13" s="46">
        <v>0.83333333333333326</v>
      </c>
      <c r="U13" s="46">
        <v>2.8208333333333333</v>
      </c>
      <c r="V13" s="46">
        <v>14157.084357084357</v>
      </c>
      <c r="W13" s="42">
        <v>682.29000000000008</v>
      </c>
      <c r="X13" s="42">
        <v>22</v>
      </c>
      <c r="Y13" s="42">
        <v>22</v>
      </c>
      <c r="Z13" s="42">
        <v>5.4757575757575747</v>
      </c>
      <c r="AA13" s="42">
        <v>0.92424242424242431</v>
      </c>
      <c r="AB13" s="42">
        <v>2.8818181818181814</v>
      </c>
      <c r="AC13" s="39">
        <v>15696.225150770601</v>
      </c>
    </row>
    <row r="14" spans="1:29">
      <c r="A14" s="3" t="s">
        <v>34</v>
      </c>
      <c r="B14" s="42">
        <v>45.47</v>
      </c>
      <c r="C14" s="46">
        <v>1</v>
      </c>
      <c r="D14" s="46">
        <v>1</v>
      </c>
      <c r="E14" s="46">
        <v>6.6</v>
      </c>
      <c r="F14" s="46">
        <v>0.73333333333333339</v>
      </c>
      <c r="G14" s="46">
        <v>3.1</v>
      </c>
      <c r="H14" s="46">
        <v>6717.1171171171163</v>
      </c>
      <c r="I14" s="42"/>
      <c r="J14" s="46"/>
      <c r="K14" s="46"/>
      <c r="L14" s="46"/>
      <c r="M14" s="46"/>
      <c r="N14" s="46"/>
      <c r="O14" s="46"/>
      <c r="P14" s="42"/>
      <c r="Q14" s="46"/>
      <c r="R14" s="46"/>
      <c r="S14" s="46"/>
      <c r="T14" s="46"/>
      <c r="U14" s="46"/>
      <c r="V14" s="46"/>
      <c r="W14" s="42">
        <v>45.47</v>
      </c>
      <c r="X14" s="42">
        <v>1</v>
      </c>
      <c r="Y14" s="42">
        <v>1</v>
      </c>
      <c r="Z14" s="42">
        <v>6.6</v>
      </c>
      <c r="AA14" s="42">
        <v>0.73333333333333339</v>
      </c>
      <c r="AB14" s="42">
        <v>3.1</v>
      </c>
      <c r="AC14" s="39">
        <v>6717.1171171171163</v>
      </c>
    </row>
    <row r="15" spans="1:29">
      <c r="A15" s="3" t="s">
        <v>35</v>
      </c>
      <c r="B15" s="42">
        <v>94.72</v>
      </c>
      <c r="C15" s="46">
        <v>2</v>
      </c>
      <c r="D15" s="46">
        <v>2</v>
      </c>
      <c r="E15" s="46">
        <v>6.666666666666667</v>
      </c>
      <c r="F15" s="46">
        <v>1.4633333333333334</v>
      </c>
      <c r="G15" s="46">
        <v>2.7500000000000004</v>
      </c>
      <c r="H15" s="46">
        <v>13722.522522522522</v>
      </c>
      <c r="I15" s="42"/>
      <c r="J15" s="46"/>
      <c r="K15" s="46"/>
      <c r="L15" s="46"/>
      <c r="M15" s="46"/>
      <c r="N15" s="46"/>
      <c r="O15" s="46"/>
      <c r="P15" s="42">
        <v>111.82000000000001</v>
      </c>
      <c r="Q15" s="46">
        <v>3</v>
      </c>
      <c r="R15" s="46">
        <v>3</v>
      </c>
      <c r="S15" s="46">
        <v>4.2555555555555555</v>
      </c>
      <c r="T15" s="46">
        <v>0.48222222222222227</v>
      </c>
      <c r="U15" s="46">
        <v>2.6444444444444444</v>
      </c>
      <c r="V15" s="46">
        <v>15875.075075075079</v>
      </c>
      <c r="W15" s="42">
        <v>206.54000000000002</v>
      </c>
      <c r="X15" s="42">
        <v>5</v>
      </c>
      <c r="Y15" s="42">
        <v>5</v>
      </c>
      <c r="Z15" s="42">
        <v>5.2200000000000006</v>
      </c>
      <c r="AA15" s="42">
        <v>0.87466666666666681</v>
      </c>
      <c r="AB15" s="42">
        <v>2.6866666666666665</v>
      </c>
      <c r="AC15" s="39">
        <v>15014.054054054057</v>
      </c>
    </row>
    <row r="16" spans="1:29">
      <c r="A16" s="3" t="s">
        <v>37</v>
      </c>
      <c r="B16" s="42"/>
      <c r="C16" s="46"/>
      <c r="D16" s="46"/>
      <c r="E16" s="46"/>
      <c r="F16" s="46"/>
      <c r="G16" s="46"/>
      <c r="H16" s="46"/>
      <c r="I16" s="42"/>
      <c r="J16" s="46"/>
      <c r="K16" s="46"/>
      <c r="L16" s="46"/>
      <c r="M16" s="46"/>
      <c r="N16" s="46"/>
      <c r="O16" s="46"/>
      <c r="P16" s="42">
        <v>340.37</v>
      </c>
      <c r="Q16" s="46">
        <v>8</v>
      </c>
      <c r="R16" s="46">
        <v>8</v>
      </c>
      <c r="S16" s="46">
        <v>5.0583333333333327</v>
      </c>
      <c r="T16" s="46">
        <v>0.81458333333333321</v>
      </c>
      <c r="U16" s="46">
        <v>1.1958333333333335</v>
      </c>
      <c r="V16" s="46">
        <v>8962.1621621621616</v>
      </c>
      <c r="W16" s="42">
        <v>340.37</v>
      </c>
      <c r="X16" s="42">
        <v>8</v>
      </c>
      <c r="Y16" s="42">
        <v>8</v>
      </c>
      <c r="Z16" s="42">
        <v>5.0583333333333327</v>
      </c>
      <c r="AA16" s="42">
        <v>0.81458333333333321</v>
      </c>
      <c r="AB16" s="42">
        <v>1.1958333333333335</v>
      </c>
      <c r="AC16" s="39">
        <v>8962.1621621621616</v>
      </c>
    </row>
    <row r="17" spans="1:29">
      <c r="A17" s="3" t="s">
        <v>24</v>
      </c>
      <c r="B17" s="42">
        <v>185.65</v>
      </c>
      <c r="C17" s="46">
        <v>9</v>
      </c>
      <c r="D17" s="46">
        <v>9</v>
      </c>
      <c r="E17" s="46">
        <v>6.9777777777777779</v>
      </c>
      <c r="F17" s="46">
        <v>0.79</v>
      </c>
      <c r="G17" s="46">
        <v>2.9629629629629632</v>
      </c>
      <c r="H17" s="46">
        <v>3334.5345345345345</v>
      </c>
      <c r="I17" s="42">
        <v>282.14999999999998</v>
      </c>
      <c r="J17" s="46">
        <v>6</v>
      </c>
      <c r="K17" s="46">
        <v>6</v>
      </c>
      <c r="L17" s="46">
        <v>3.8166666666666669</v>
      </c>
      <c r="M17" s="46">
        <v>0.41666666666666669</v>
      </c>
      <c r="N17" s="46">
        <v>2.0444444444444443</v>
      </c>
      <c r="O17" s="46">
        <v>3353.7537537537542</v>
      </c>
      <c r="P17" s="42">
        <v>418.88999999999993</v>
      </c>
      <c r="Q17" s="46">
        <v>23</v>
      </c>
      <c r="R17" s="46">
        <v>23</v>
      </c>
      <c r="S17" s="46">
        <v>5.2463768115942022</v>
      </c>
      <c r="T17" s="46">
        <v>0.53246376811594198</v>
      </c>
      <c r="U17" s="46">
        <v>2.2362318840579714</v>
      </c>
      <c r="V17" s="46">
        <v>3440.6580493537012</v>
      </c>
      <c r="W17" s="42">
        <v>886.68999999999994</v>
      </c>
      <c r="X17" s="42">
        <v>38</v>
      </c>
      <c r="Y17" s="42">
        <v>38</v>
      </c>
      <c r="Z17" s="42">
        <v>5.4307017543859644</v>
      </c>
      <c r="AA17" s="42">
        <v>0.57517543859649123</v>
      </c>
      <c r="AB17" s="42">
        <v>2.3780701754385962</v>
      </c>
      <c r="AC17" s="39">
        <v>3401.801801801801</v>
      </c>
    </row>
    <row r="18" spans="1:29">
      <c r="A18" s="3" t="s">
        <v>40</v>
      </c>
      <c r="B18" s="42">
        <v>18.22</v>
      </c>
      <c r="C18" s="46">
        <v>2</v>
      </c>
      <c r="D18" s="46">
        <v>2</v>
      </c>
      <c r="E18" s="46">
        <v>8.0333333333333332</v>
      </c>
      <c r="F18" s="46">
        <v>1.9166666666666667</v>
      </c>
      <c r="G18" s="46">
        <v>2.85</v>
      </c>
      <c r="H18" s="46">
        <v>15308.108108108107</v>
      </c>
      <c r="I18" s="42"/>
      <c r="J18" s="46"/>
      <c r="K18" s="46"/>
      <c r="L18" s="46"/>
      <c r="M18" s="46"/>
      <c r="N18" s="46"/>
      <c r="O18" s="46"/>
      <c r="P18" s="42">
        <v>217.10000000000002</v>
      </c>
      <c r="Q18" s="46">
        <v>10</v>
      </c>
      <c r="R18" s="46">
        <v>10</v>
      </c>
      <c r="S18" s="46">
        <v>5.9033333333333342</v>
      </c>
      <c r="T18" s="46">
        <v>0.93666666666666676</v>
      </c>
      <c r="U18" s="46">
        <v>2.76</v>
      </c>
      <c r="V18" s="46">
        <v>11981.261261261261</v>
      </c>
      <c r="W18" s="42">
        <v>235.32000000000002</v>
      </c>
      <c r="X18" s="42">
        <v>12</v>
      </c>
      <c r="Y18" s="42">
        <v>12</v>
      </c>
      <c r="Z18" s="42">
        <v>6.2583333333333329</v>
      </c>
      <c r="AA18" s="42">
        <v>1.0999999999999999</v>
      </c>
      <c r="AB18" s="42">
        <v>2.7749999999999999</v>
      </c>
      <c r="AC18" s="39">
        <v>12535.735735735732</v>
      </c>
    </row>
    <row r="19" spans="1:29">
      <c r="A19" s="3" t="s">
        <v>42</v>
      </c>
      <c r="B19" s="42">
        <v>98.86999999999999</v>
      </c>
      <c r="C19" s="46">
        <v>4</v>
      </c>
      <c r="D19" s="46">
        <v>4</v>
      </c>
      <c r="E19" s="46">
        <v>7.0500000000000007</v>
      </c>
      <c r="F19" s="46">
        <v>0.69166666666666665</v>
      </c>
      <c r="G19" s="46">
        <v>3.6166666666666663</v>
      </c>
      <c r="H19" s="46">
        <v>4612.6126126126128</v>
      </c>
      <c r="I19" s="42"/>
      <c r="J19" s="46"/>
      <c r="K19" s="46"/>
      <c r="L19" s="46"/>
      <c r="M19" s="46"/>
      <c r="N19" s="46"/>
      <c r="O19" s="46"/>
      <c r="P19" s="42">
        <v>507.03000000000009</v>
      </c>
      <c r="Q19" s="46">
        <v>23</v>
      </c>
      <c r="R19" s="46">
        <v>23</v>
      </c>
      <c r="S19" s="46">
        <v>5.5666666666666655</v>
      </c>
      <c r="T19" s="46">
        <v>0.46376811594202894</v>
      </c>
      <c r="U19" s="46">
        <v>3.1144927536231881</v>
      </c>
      <c r="V19" s="46">
        <v>5007.3662595401729</v>
      </c>
      <c r="W19" s="42">
        <v>605.90000000000009</v>
      </c>
      <c r="X19" s="42">
        <v>27</v>
      </c>
      <c r="Y19" s="42">
        <v>27</v>
      </c>
      <c r="Z19" s="42">
        <v>5.7864197530864203</v>
      </c>
      <c r="AA19" s="42">
        <v>0.4975308641975309</v>
      </c>
      <c r="AB19" s="42">
        <v>3.1888888888888878</v>
      </c>
      <c r="AC19" s="39">
        <v>4948.8842377731271</v>
      </c>
    </row>
    <row r="20" spans="1:29">
      <c r="A20" s="3" t="s">
        <v>26</v>
      </c>
      <c r="B20" s="42">
        <v>228.17000000000002</v>
      </c>
      <c r="C20" s="46">
        <v>13</v>
      </c>
      <c r="D20" s="46">
        <v>12</v>
      </c>
      <c r="E20" s="46">
        <v>6.7948717948717956</v>
      </c>
      <c r="F20" s="46">
        <v>0.94166666666666676</v>
      </c>
      <c r="G20" s="46">
        <v>2.6361111111111115</v>
      </c>
      <c r="H20" s="46">
        <v>10764.241164241164</v>
      </c>
      <c r="I20" s="42">
        <v>137.67000000000002</v>
      </c>
      <c r="J20" s="46">
        <v>8</v>
      </c>
      <c r="K20" s="46">
        <v>7</v>
      </c>
      <c r="L20" s="46">
        <v>3.875</v>
      </c>
      <c r="M20" s="46">
        <v>0.81428571428571417</v>
      </c>
      <c r="N20" s="46">
        <v>2.5285714285714285</v>
      </c>
      <c r="O20" s="46">
        <v>9783.7837837837833</v>
      </c>
      <c r="P20" s="42">
        <v>778.08000000000015</v>
      </c>
      <c r="Q20" s="46">
        <v>44</v>
      </c>
      <c r="R20" s="46">
        <v>44</v>
      </c>
      <c r="S20" s="46">
        <v>5.3977272727272743</v>
      </c>
      <c r="T20" s="46">
        <v>0.82462121212121242</v>
      </c>
      <c r="U20" s="46">
        <v>2.6454545454545451</v>
      </c>
      <c r="V20" s="46">
        <v>11938.450847541757</v>
      </c>
      <c r="W20" s="42">
        <v>1143.92</v>
      </c>
      <c r="X20" s="42">
        <v>65</v>
      </c>
      <c r="Y20" s="42">
        <v>63</v>
      </c>
      <c r="Z20" s="42">
        <v>5.4897435897435916</v>
      </c>
      <c r="AA20" s="42">
        <v>0.84576719576719583</v>
      </c>
      <c r="AB20" s="42">
        <v>2.6306878306878301</v>
      </c>
      <c r="AC20" s="39">
        <v>11438.41911841912</v>
      </c>
    </row>
    <row r="21" spans="1:29">
      <c r="A21" s="3" t="s">
        <v>39</v>
      </c>
      <c r="B21" s="42">
        <v>207.14000000000001</v>
      </c>
      <c r="C21" s="46">
        <v>10</v>
      </c>
      <c r="D21" s="46">
        <v>10</v>
      </c>
      <c r="E21" s="46">
        <v>7.0533333333333346</v>
      </c>
      <c r="F21" s="46">
        <v>0.93333333333333324</v>
      </c>
      <c r="G21" s="46">
        <v>2.8766666666666669</v>
      </c>
      <c r="H21" s="46">
        <v>9631.7117117117104</v>
      </c>
      <c r="I21" s="42">
        <v>10.56</v>
      </c>
      <c r="J21" s="46">
        <v>1</v>
      </c>
      <c r="K21" s="46">
        <v>1</v>
      </c>
      <c r="L21" s="46">
        <v>3.2</v>
      </c>
      <c r="M21" s="46">
        <v>0.3</v>
      </c>
      <c r="N21" s="46">
        <v>2.5666666666666669</v>
      </c>
      <c r="O21" s="46">
        <v>10724.324324324325</v>
      </c>
      <c r="P21" s="42">
        <v>227.82</v>
      </c>
      <c r="Q21" s="46">
        <v>8</v>
      </c>
      <c r="R21" s="46">
        <v>8</v>
      </c>
      <c r="S21" s="46">
        <v>5.4416666666666673</v>
      </c>
      <c r="T21" s="46">
        <v>0.56666666666666665</v>
      </c>
      <c r="U21" s="46">
        <v>2.5958333333333332</v>
      </c>
      <c r="V21" s="46">
        <v>8987.3873873873872</v>
      </c>
      <c r="W21" s="42">
        <v>445.52000000000004</v>
      </c>
      <c r="X21" s="42">
        <v>19</v>
      </c>
      <c r="Y21" s="42">
        <v>19</v>
      </c>
      <c r="Z21" s="42">
        <v>6.1719298245614054</v>
      </c>
      <c r="AA21" s="42">
        <v>0.74561403508771928</v>
      </c>
      <c r="AB21" s="42">
        <v>2.7421052631578946</v>
      </c>
      <c r="AC21" s="39">
        <v>9417.9231863442346</v>
      </c>
    </row>
    <row r="22" spans="1:29">
      <c r="A22" s="3" t="s">
        <v>41</v>
      </c>
      <c r="B22" s="42">
        <v>43.44</v>
      </c>
      <c r="C22" s="46">
        <v>2</v>
      </c>
      <c r="D22" s="46">
        <v>2</v>
      </c>
      <c r="E22" s="46">
        <v>7.666666666666667</v>
      </c>
      <c r="F22" s="46">
        <v>1.3333333333333335</v>
      </c>
      <c r="G22" s="46">
        <v>3.0666666666666664</v>
      </c>
      <c r="H22" s="46">
        <v>7971.1711711711714</v>
      </c>
      <c r="I22" s="42"/>
      <c r="J22" s="46"/>
      <c r="K22" s="46"/>
      <c r="L22" s="46"/>
      <c r="M22" s="46"/>
      <c r="N22" s="46"/>
      <c r="O22" s="46"/>
      <c r="P22" s="42">
        <v>85.53</v>
      </c>
      <c r="Q22" s="46">
        <v>3</v>
      </c>
      <c r="R22" s="46">
        <v>3</v>
      </c>
      <c r="S22" s="46">
        <v>4.6333333333333329</v>
      </c>
      <c r="T22" s="46">
        <v>0.47222222222222227</v>
      </c>
      <c r="U22" s="46">
        <v>2.6</v>
      </c>
      <c r="V22" s="46">
        <v>6092.4924924924926</v>
      </c>
      <c r="W22" s="42">
        <v>128.97</v>
      </c>
      <c r="X22" s="42">
        <v>5</v>
      </c>
      <c r="Y22" s="42">
        <v>5</v>
      </c>
      <c r="Z22" s="42">
        <v>5.8466666666666658</v>
      </c>
      <c r="AA22" s="42">
        <v>0.81666666666666676</v>
      </c>
      <c r="AB22" s="42">
        <v>2.7866666666666666</v>
      </c>
      <c r="AC22" s="39">
        <v>6843.9639639639645</v>
      </c>
    </row>
    <row r="23" spans="1:29">
      <c r="A23" s="3" t="s">
        <v>47</v>
      </c>
      <c r="B23" s="42">
        <v>41.17</v>
      </c>
      <c r="C23" s="46">
        <v>1</v>
      </c>
      <c r="D23" s="46">
        <v>1</v>
      </c>
      <c r="E23" s="46">
        <v>7.0666666666666664</v>
      </c>
      <c r="F23" s="46">
        <v>1.7</v>
      </c>
      <c r="G23" s="46">
        <v>3.0666666666666664</v>
      </c>
      <c r="H23" s="46">
        <v>24187.387387387385</v>
      </c>
      <c r="I23" s="42">
        <v>148.62</v>
      </c>
      <c r="J23" s="46">
        <v>1</v>
      </c>
      <c r="K23" s="46">
        <v>1</v>
      </c>
      <c r="L23" s="46">
        <v>3.5666666666666669</v>
      </c>
      <c r="M23" s="46">
        <v>0.6</v>
      </c>
      <c r="N23" s="46">
        <v>3.0666666666666664</v>
      </c>
      <c r="O23" s="46">
        <v>14039.639639639639</v>
      </c>
      <c r="P23" s="42">
        <v>406.53000000000009</v>
      </c>
      <c r="Q23" s="46">
        <v>15</v>
      </c>
      <c r="R23" s="46">
        <v>15</v>
      </c>
      <c r="S23" s="46">
        <v>4.9288888888888893</v>
      </c>
      <c r="T23" s="46">
        <v>0.79333333333333333</v>
      </c>
      <c r="U23" s="46">
        <v>2.9777777777777787</v>
      </c>
      <c r="V23" s="46">
        <v>15865.523705523705</v>
      </c>
      <c r="W23" s="42">
        <v>596.32000000000005</v>
      </c>
      <c r="X23" s="42">
        <v>17</v>
      </c>
      <c r="Y23" s="42">
        <v>17</v>
      </c>
      <c r="Z23" s="42">
        <v>4.9745098039215687</v>
      </c>
      <c r="AA23" s="42">
        <v>0.83529411764705885</v>
      </c>
      <c r="AB23" s="42">
        <v>2.9882352941176471</v>
      </c>
      <c r="AC23" s="39">
        <v>16247.640153522503</v>
      </c>
    </row>
    <row r="24" spans="1:29">
      <c r="A24" s="3" t="s">
        <v>49</v>
      </c>
      <c r="B24" s="42">
        <v>26.82</v>
      </c>
      <c r="C24" s="46">
        <v>2</v>
      </c>
      <c r="D24" s="46">
        <v>2</v>
      </c>
      <c r="E24" s="46">
        <v>6.95</v>
      </c>
      <c r="F24" s="46">
        <v>1.0833333333333333</v>
      </c>
      <c r="G24" s="46">
        <v>2.9666666666666668</v>
      </c>
      <c r="H24" s="46">
        <v>22169.369369369371</v>
      </c>
      <c r="I24" s="42"/>
      <c r="J24" s="46"/>
      <c r="K24" s="46"/>
      <c r="L24" s="46"/>
      <c r="M24" s="46"/>
      <c r="N24" s="46"/>
      <c r="O24" s="46"/>
      <c r="P24" s="42">
        <v>151.69</v>
      </c>
      <c r="Q24" s="46">
        <v>6</v>
      </c>
      <c r="R24" s="46">
        <v>6</v>
      </c>
      <c r="S24" s="46">
        <v>3.5611111111111113</v>
      </c>
      <c r="T24" s="46">
        <v>0.8222222222222223</v>
      </c>
      <c r="U24" s="46">
        <v>2.8277777777777775</v>
      </c>
      <c r="V24" s="46">
        <v>13828.228228228227</v>
      </c>
      <c r="W24" s="42">
        <v>178.51000000000002</v>
      </c>
      <c r="X24" s="42">
        <v>8</v>
      </c>
      <c r="Y24" s="42">
        <v>8</v>
      </c>
      <c r="Z24" s="42">
        <v>4.4083333333333341</v>
      </c>
      <c r="AA24" s="42">
        <v>0.88749999999999996</v>
      </c>
      <c r="AB24" s="42">
        <v>2.8624999999999998</v>
      </c>
      <c r="AC24" s="39">
        <v>15913.513513513513</v>
      </c>
    </row>
    <row r="25" spans="1:29">
      <c r="A25" s="3" t="s">
        <v>43</v>
      </c>
      <c r="B25" s="42"/>
      <c r="C25" s="46"/>
      <c r="D25" s="46"/>
      <c r="E25" s="46"/>
      <c r="F25" s="46"/>
      <c r="G25" s="46"/>
      <c r="H25" s="46"/>
      <c r="I25" s="42"/>
      <c r="J25" s="46"/>
      <c r="K25" s="46"/>
      <c r="L25" s="46"/>
      <c r="M25" s="46"/>
      <c r="N25" s="46"/>
      <c r="O25" s="46"/>
      <c r="P25" s="42">
        <v>151.72999999999999</v>
      </c>
      <c r="Q25" s="46">
        <v>9</v>
      </c>
      <c r="R25" s="46">
        <v>9</v>
      </c>
      <c r="S25" s="46">
        <v>5.9074074074074074</v>
      </c>
      <c r="T25" s="46">
        <v>0.56703703703703701</v>
      </c>
      <c r="U25" s="46">
        <v>2.6925925925925926</v>
      </c>
      <c r="V25" s="46">
        <v>10794.794794794792</v>
      </c>
      <c r="W25" s="42">
        <v>151.72999999999999</v>
      </c>
      <c r="X25" s="42">
        <v>9</v>
      </c>
      <c r="Y25" s="42">
        <v>9</v>
      </c>
      <c r="Z25" s="42">
        <v>5.9074074074074074</v>
      </c>
      <c r="AA25" s="42">
        <v>0.56703703703703701</v>
      </c>
      <c r="AB25" s="42">
        <v>2.6925925925925926</v>
      </c>
      <c r="AC25" s="39">
        <v>10794.794794794792</v>
      </c>
    </row>
    <row r="26" spans="1:29">
      <c r="A26" s="3" t="s">
        <v>28</v>
      </c>
      <c r="B26" s="42">
        <v>486.25</v>
      </c>
      <c r="C26" s="46">
        <v>17</v>
      </c>
      <c r="D26" s="46">
        <v>17</v>
      </c>
      <c r="E26" s="46">
        <v>7.3627450980392162</v>
      </c>
      <c r="F26" s="46">
        <v>0.79607843137254908</v>
      </c>
      <c r="G26" s="46">
        <v>2.5764705882352938</v>
      </c>
      <c r="H26" s="46">
        <v>9610.1748807631175</v>
      </c>
      <c r="I26" s="42"/>
      <c r="J26" s="46"/>
      <c r="K26" s="46"/>
      <c r="L26" s="46"/>
      <c r="M26" s="46"/>
      <c r="N26" s="46"/>
      <c r="O26" s="46"/>
      <c r="P26" s="42"/>
      <c r="Q26" s="46"/>
      <c r="R26" s="46"/>
      <c r="S26" s="46"/>
      <c r="T26" s="46"/>
      <c r="U26" s="46"/>
      <c r="V26" s="46"/>
      <c r="W26" s="42">
        <v>486.25</v>
      </c>
      <c r="X26" s="42">
        <v>17</v>
      </c>
      <c r="Y26" s="42">
        <v>17</v>
      </c>
      <c r="Z26" s="42">
        <v>7.3627450980392162</v>
      </c>
      <c r="AA26" s="42">
        <v>0.79607843137254908</v>
      </c>
      <c r="AB26" s="42">
        <v>2.5764705882352938</v>
      </c>
      <c r="AC26" s="39">
        <v>9610.1748807631175</v>
      </c>
    </row>
    <row r="27" spans="1:29">
      <c r="A27" s="4" t="s">
        <v>51</v>
      </c>
      <c r="B27" s="43">
        <v>2962.5500000000006</v>
      </c>
      <c r="C27" s="47">
        <v>104</v>
      </c>
      <c r="D27" s="47">
        <v>103</v>
      </c>
      <c r="E27" s="47">
        <v>7.1711538461538478</v>
      </c>
      <c r="F27" s="47">
        <v>1.0261812297734629</v>
      </c>
      <c r="G27" s="47">
        <v>2.8220064724919105</v>
      </c>
      <c r="H27" s="47">
        <v>10029.738045738046</v>
      </c>
      <c r="I27" s="43">
        <v>1080.3099999999995</v>
      </c>
      <c r="J27" s="47">
        <v>36</v>
      </c>
      <c r="K27" s="47">
        <v>35</v>
      </c>
      <c r="L27" s="47">
        <v>3.6749999999999994</v>
      </c>
      <c r="M27" s="47">
        <v>0.55095238095238097</v>
      </c>
      <c r="N27" s="47">
        <v>2.2780952380952373</v>
      </c>
      <c r="O27" s="47">
        <v>9256.4564564564571</v>
      </c>
      <c r="P27" s="43">
        <v>6774.2300000000014</v>
      </c>
      <c r="Q27" s="47">
        <v>292</v>
      </c>
      <c r="R27" s="47">
        <v>258</v>
      </c>
      <c r="S27" s="47">
        <v>5.1966894977168918</v>
      </c>
      <c r="T27" s="47">
        <v>0.71218346253229958</v>
      </c>
      <c r="U27" s="47">
        <v>2.5957364341085278</v>
      </c>
      <c r="V27" s="47">
        <v>8421.6620107031013</v>
      </c>
      <c r="W27" s="43">
        <v>10817.089999999998</v>
      </c>
      <c r="X27" s="43">
        <v>432</v>
      </c>
      <c r="Y27" s="43">
        <v>396</v>
      </c>
      <c r="Z27" s="43">
        <v>5.5452160493827147</v>
      </c>
      <c r="AA27" s="43">
        <v>0.77960437710437713</v>
      </c>
      <c r="AB27" s="43">
        <v>2.6265151515151515</v>
      </c>
      <c r="AC27" s="40">
        <v>8878.3576303576283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DD44-3A7A-46A0-80AF-C2983E42843C}">
  <sheetPr>
    <tabColor theme="5" tint="0.39997558519241921"/>
  </sheetPr>
  <dimension ref="A1:AR422"/>
  <sheetViews>
    <sheetView tabSelected="1" zoomScale="80" zoomScaleNormal="80" workbookViewId="0">
      <pane xSplit="6" ySplit="1" topLeftCell="G2" activePane="bottomRight" state="frozen"/>
      <selection pane="topRight" activeCell="H1" sqref="H1"/>
      <selection pane="bottomLeft" activeCell="A6" sqref="A6"/>
      <selection pane="bottomRight" activeCell="H7" sqref="H7"/>
    </sheetView>
  </sheetViews>
  <sheetFormatPr defaultColWidth="8.88671875" defaultRowHeight="18.75" customHeight="1"/>
  <cols>
    <col min="1" max="1" width="10.77734375" style="414" customWidth="1"/>
    <col min="2" max="2" width="15.109375" style="414" bestFit="1" customWidth="1"/>
    <col min="3" max="3" width="10.6640625" style="442" bestFit="1" customWidth="1"/>
    <col min="4" max="4" width="16.5546875" style="414" bestFit="1" customWidth="1"/>
    <col min="5" max="5" width="16.5546875" style="405" bestFit="1" customWidth="1"/>
    <col min="6" max="6" width="11.5546875" style="443" bestFit="1" customWidth="1"/>
    <col min="7" max="7" width="15.44140625" style="404" bestFit="1" customWidth="1"/>
    <col min="8" max="8" width="15.77734375" style="414" bestFit="1" customWidth="1"/>
    <col min="9" max="9" width="15.109375" style="405" bestFit="1" customWidth="1"/>
    <col min="10" max="10" width="13.21875" style="405" bestFit="1" customWidth="1"/>
    <col min="11" max="11" width="11.88671875" style="405" bestFit="1" customWidth="1"/>
    <col min="12" max="12" width="14.109375" style="405" bestFit="1" customWidth="1"/>
    <col min="13" max="13" width="12.21875" style="405" bestFit="1" customWidth="1"/>
    <col min="14" max="14" width="11.109375" style="405" bestFit="1" customWidth="1"/>
    <col min="15" max="15" width="16.5546875" style="444" bestFit="1" customWidth="1"/>
    <col min="16" max="16" width="22.77734375" style="445" bestFit="1" customWidth="1"/>
    <col min="17" max="17" width="12.44140625" style="415" bestFit="1" customWidth="1"/>
    <col min="18" max="18" width="10" style="414" bestFit="1" customWidth="1"/>
    <col min="19" max="19" width="12.21875" style="413" bestFit="1" customWidth="1"/>
    <col min="20" max="20" width="8.33203125" style="414" bestFit="1" customWidth="1"/>
    <col min="23" max="16384" width="8.88671875" style="414"/>
  </cols>
  <sheetData>
    <row r="1" spans="1:20" ht="27.75" customHeight="1" thickBot="1">
      <c r="A1" s="406" t="s">
        <v>69</v>
      </c>
      <c r="B1" s="407" t="s">
        <v>304</v>
      </c>
      <c r="C1" s="392" t="s">
        <v>305</v>
      </c>
      <c r="D1" s="393" t="s">
        <v>306</v>
      </c>
      <c r="E1" s="393" t="s">
        <v>306</v>
      </c>
      <c r="F1" s="394" t="s">
        <v>307</v>
      </c>
      <c r="G1" s="395" t="s">
        <v>308</v>
      </c>
      <c r="H1" s="396" t="s">
        <v>310</v>
      </c>
      <c r="I1" s="396" t="s">
        <v>311</v>
      </c>
      <c r="J1" s="397" t="s">
        <v>315</v>
      </c>
      <c r="K1" s="408" t="s">
        <v>313</v>
      </c>
      <c r="L1" s="409" t="s">
        <v>312</v>
      </c>
      <c r="M1" s="410" t="s">
        <v>314</v>
      </c>
      <c r="N1" s="398" t="s">
        <v>301</v>
      </c>
      <c r="O1" s="411" t="s">
        <v>302</v>
      </c>
      <c r="P1" s="412" t="s">
        <v>303</v>
      </c>
      <c r="Q1" s="415" t="s">
        <v>309</v>
      </c>
      <c r="R1" s="414" t="s">
        <v>316</v>
      </c>
      <c r="S1" s="413" t="s">
        <v>299</v>
      </c>
      <c r="T1" s="414" t="s">
        <v>300</v>
      </c>
    </row>
    <row r="2" spans="1:20" s="405" customFormat="1" ht="18.75" customHeight="1">
      <c r="A2" s="416">
        <v>1</v>
      </c>
      <c r="B2" s="416" t="s">
        <v>21</v>
      </c>
      <c r="C2" s="417">
        <v>601</v>
      </c>
      <c r="D2" s="416" t="s">
        <v>1</v>
      </c>
      <c r="E2" s="416" t="s">
        <v>83</v>
      </c>
      <c r="F2" s="418">
        <v>25.29</v>
      </c>
      <c r="G2" s="419">
        <v>242920</v>
      </c>
      <c r="H2" s="399" t="s">
        <v>84</v>
      </c>
      <c r="I2" s="399" t="s">
        <v>85</v>
      </c>
      <c r="J2" s="400">
        <v>1.85</v>
      </c>
      <c r="K2" s="420">
        <v>1.95</v>
      </c>
      <c r="L2" s="421">
        <v>3.1333333333333333</v>
      </c>
      <c r="M2" s="422">
        <v>1.6</v>
      </c>
      <c r="N2" s="423">
        <v>9311.7117117117123</v>
      </c>
      <c r="O2" s="424">
        <v>14.029150332420421</v>
      </c>
      <c r="P2" s="425">
        <v>14.898738738738741</v>
      </c>
      <c r="Q2" s="427">
        <v>243312</v>
      </c>
      <c r="R2" s="446">
        <f>+Q2-G2</f>
        <v>392</v>
      </c>
      <c r="S2" s="426">
        <v>12.694741004349543</v>
      </c>
      <c r="T2" s="426">
        <v>13.03665141811528</v>
      </c>
    </row>
    <row r="3" spans="1:20" s="405" customFormat="1" ht="18.75" customHeight="1">
      <c r="A3" s="428">
        <v>1</v>
      </c>
      <c r="B3" s="428" t="s">
        <v>21</v>
      </c>
      <c r="C3" s="429">
        <v>604</v>
      </c>
      <c r="D3" s="428" t="s">
        <v>1</v>
      </c>
      <c r="E3" s="416" t="s">
        <v>83</v>
      </c>
      <c r="F3" s="430">
        <v>11.75</v>
      </c>
      <c r="G3" s="419">
        <v>242910</v>
      </c>
      <c r="H3" s="401" t="s">
        <v>86</v>
      </c>
      <c r="I3" s="401" t="s">
        <v>85</v>
      </c>
      <c r="J3" s="400">
        <v>1.85</v>
      </c>
      <c r="K3" s="420">
        <v>2.1166666666666667</v>
      </c>
      <c r="L3" s="421">
        <v>2.9333333333333336</v>
      </c>
      <c r="M3" s="431">
        <v>1.3</v>
      </c>
      <c r="N3" s="432">
        <v>10839.639639639639</v>
      </c>
      <c r="O3" s="424">
        <v>15.536177984661995</v>
      </c>
      <c r="P3" s="433">
        <v>14.091531531531531</v>
      </c>
      <c r="Q3" s="427">
        <v>243301</v>
      </c>
      <c r="R3" s="446">
        <f>+Q3-G3</f>
        <v>391</v>
      </c>
      <c r="S3" s="426">
        <v>16.15489361702128</v>
      </c>
      <c r="T3" s="426">
        <v>13.525310293962702</v>
      </c>
    </row>
    <row r="4" spans="1:20" s="405" customFormat="1" ht="18.75" customHeight="1">
      <c r="A4" s="428">
        <v>1</v>
      </c>
      <c r="B4" s="428" t="s">
        <v>21</v>
      </c>
      <c r="C4" s="429">
        <v>605</v>
      </c>
      <c r="D4" s="428" t="s">
        <v>1</v>
      </c>
      <c r="E4" s="416" t="s">
        <v>83</v>
      </c>
      <c r="F4" s="430">
        <v>15.6</v>
      </c>
      <c r="G4" s="419">
        <v>242910</v>
      </c>
      <c r="H4" s="401" t="s">
        <v>86</v>
      </c>
      <c r="I4" s="401" t="s">
        <v>85</v>
      </c>
      <c r="J4" s="400">
        <v>1.85</v>
      </c>
      <c r="K4" s="420">
        <v>2.1166666666666667</v>
      </c>
      <c r="L4" s="421">
        <v>2.9333333333333336</v>
      </c>
      <c r="M4" s="431">
        <v>1.5</v>
      </c>
      <c r="N4" s="432">
        <v>9167.5675675675666</v>
      </c>
      <c r="O4" s="424">
        <v>13.139639891283283</v>
      </c>
      <c r="P4" s="433">
        <v>13.751351351351349</v>
      </c>
      <c r="Q4" s="427">
        <v>243312</v>
      </c>
      <c r="R4" s="446">
        <f>+Q4-G4</f>
        <v>402</v>
      </c>
      <c r="S4" s="426">
        <v>15.708974358974359</v>
      </c>
      <c r="T4" s="426">
        <v>13.909837590794091</v>
      </c>
    </row>
    <row r="5" spans="1:20" s="405" customFormat="1" ht="18.75" customHeight="1">
      <c r="A5" s="428">
        <v>1</v>
      </c>
      <c r="B5" s="428" t="s">
        <v>21</v>
      </c>
      <c r="C5" s="429">
        <v>606</v>
      </c>
      <c r="D5" s="428" t="s">
        <v>1</v>
      </c>
      <c r="E5" s="416" t="s">
        <v>83</v>
      </c>
      <c r="F5" s="430">
        <v>11.19</v>
      </c>
      <c r="G5" s="419">
        <v>242910</v>
      </c>
      <c r="H5" s="401" t="s">
        <v>86</v>
      </c>
      <c r="I5" s="401" t="s">
        <v>85</v>
      </c>
      <c r="J5" s="400">
        <v>1.85</v>
      </c>
      <c r="K5" s="420">
        <v>2.15</v>
      </c>
      <c r="L5" s="421">
        <v>3.2333333333333329</v>
      </c>
      <c r="M5" s="431">
        <v>1.3</v>
      </c>
      <c r="N5" s="432">
        <v>9974.7747747747726</v>
      </c>
      <c r="O5" s="424">
        <v>17.64397994116916</v>
      </c>
      <c r="P5" s="433">
        <v>12.967207207207204</v>
      </c>
      <c r="Q5" s="427">
        <v>243300</v>
      </c>
      <c r="R5" s="446">
        <f>+Q5-G5</f>
        <v>390</v>
      </c>
      <c r="S5" s="426">
        <v>17.230563002680967</v>
      </c>
      <c r="T5" s="426">
        <v>12.985360199159794</v>
      </c>
    </row>
    <row r="6" spans="1:20" s="405" customFormat="1" ht="18.75" customHeight="1">
      <c r="A6" s="428">
        <v>1</v>
      </c>
      <c r="B6" s="428" t="s">
        <v>21</v>
      </c>
      <c r="C6" s="429">
        <v>617</v>
      </c>
      <c r="D6" s="428" t="s">
        <v>1</v>
      </c>
      <c r="E6" s="428" t="s">
        <v>83</v>
      </c>
      <c r="F6" s="430">
        <v>52</v>
      </c>
      <c r="G6" s="419">
        <v>242936</v>
      </c>
      <c r="H6" s="401" t="s">
        <v>87</v>
      </c>
      <c r="I6" s="401" t="s">
        <v>85</v>
      </c>
      <c r="J6" s="400">
        <v>1.85</v>
      </c>
      <c r="K6" s="420">
        <v>2.2666666666666671</v>
      </c>
      <c r="L6" s="421">
        <v>3.0333333333333332</v>
      </c>
      <c r="M6" s="431">
        <v>1.2</v>
      </c>
      <c r="N6" s="432">
        <v>10407.20720720721</v>
      </c>
      <c r="O6" s="424">
        <v>17.081113271292629</v>
      </c>
      <c r="P6" s="433">
        <v>12.488648648648653</v>
      </c>
      <c r="Q6" s="427">
        <v>243315</v>
      </c>
      <c r="R6" s="446">
        <f>+Q6-G6</f>
        <v>379</v>
      </c>
      <c r="S6" s="426">
        <v>11.443653846153843</v>
      </c>
      <c r="T6" s="426">
        <v>13.444522493152073</v>
      </c>
    </row>
    <row r="7" spans="1:20" s="405" customFormat="1" ht="18.75" customHeight="1">
      <c r="A7" s="428">
        <v>1</v>
      </c>
      <c r="B7" s="428" t="s">
        <v>21</v>
      </c>
      <c r="C7" s="429">
        <v>618</v>
      </c>
      <c r="D7" s="428" t="s">
        <v>88</v>
      </c>
      <c r="E7" s="428" t="s">
        <v>2</v>
      </c>
      <c r="F7" s="430">
        <v>61.2</v>
      </c>
      <c r="G7" s="419">
        <v>242897</v>
      </c>
      <c r="H7" s="401" t="s">
        <v>89</v>
      </c>
      <c r="I7" s="401" t="s">
        <v>85</v>
      </c>
      <c r="J7" s="400">
        <v>1.85</v>
      </c>
      <c r="K7" s="420">
        <v>2.5166666666666671</v>
      </c>
      <c r="L7" s="421">
        <v>3.1</v>
      </c>
      <c r="M7" s="431">
        <v>1.2</v>
      </c>
      <c r="N7" s="432">
        <v>11272.072072072071</v>
      </c>
      <c r="O7" s="424">
        <v>20.634294535349913</v>
      </c>
      <c r="P7" s="433">
        <v>13.526486486486485</v>
      </c>
      <c r="Q7" s="427">
        <v>243308</v>
      </c>
      <c r="R7" s="446">
        <f>+Q7-G7</f>
        <v>411</v>
      </c>
      <c r="S7" s="426">
        <v>14.126143790849669</v>
      </c>
      <c r="T7" s="426">
        <v>13.513440174894741</v>
      </c>
    </row>
    <row r="8" spans="1:20" s="405" customFormat="1" ht="18.75" customHeight="1">
      <c r="A8" s="428">
        <v>1</v>
      </c>
      <c r="B8" s="428" t="s">
        <v>21</v>
      </c>
      <c r="C8" s="429">
        <v>620</v>
      </c>
      <c r="D8" s="428" t="s">
        <v>90</v>
      </c>
      <c r="E8" s="428" t="s">
        <v>2</v>
      </c>
      <c r="F8" s="430">
        <v>80.7</v>
      </c>
      <c r="G8" s="419">
        <v>242901</v>
      </c>
      <c r="H8" s="401" t="s">
        <v>86</v>
      </c>
      <c r="I8" s="401" t="s">
        <v>85</v>
      </c>
      <c r="J8" s="400">
        <v>1.85</v>
      </c>
      <c r="K8" s="420">
        <v>2.4499999999999997</v>
      </c>
      <c r="L8" s="421">
        <v>3.0666666666666669</v>
      </c>
      <c r="M8" s="431">
        <v>1.5</v>
      </c>
      <c r="N8" s="432">
        <v>10378.378378378378</v>
      </c>
      <c r="O8" s="424">
        <v>18.099455665124324</v>
      </c>
      <c r="P8" s="433">
        <v>15.567567567567567</v>
      </c>
      <c r="Q8" s="427">
        <v>243246</v>
      </c>
      <c r="R8" s="446">
        <f>+Q8-G8</f>
        <v>345</v>
      </c>
      <c r="S8" s="426">
        <v>14.180793060718715</v>
      </c>
      <c r="T8" s="426">
        <v>11.585150953783232</v>
      </c>
    </row>
    <row r="9" spans="1:20" s="405" customFormat="1" ht="18.75" customHeight="1">
      <c r="A9" s="428">
        <v>1</v>
      </c>
      <c r="B9" s="428" t="s">
        <v>21</v>
      </c>
      <c r="C9" s="429">
        <v>632</v>
      </c>
      <c r="D9" s="428" t="s">
        <v>90</v>
      </c>
      <c r="E9" s="416" t="s">
        <v>2</v>
      </c>
      <c r="F9" s="430">
        <v>21.91</v>
      </c>
      <c r="G9" s="419">
        <v>242907</v>
      </c>
      <c r="H9" s="401" t="s">
        <v>86</v>
      </c>
      <c r="I9" s="401" t="s">
        <v>85</v>
      </c>
      <c r="J9" s="400">
        <v>1.65</v>
      </c>
      <c r="K9" s="420">
        <v>2.166666666666667</v>
      </c>
      <c r="L9" s="421">
        <v>3.0666666666666664</v>
      </c>
      <c r="M9" s="431">
        <v>1.4</v>
      </c>
      <c r="N9" s="432">
        <v>11668.686868686869</v>
      </c>
      <c r="O9" s="424">
        <v>17.996332836000899</v>
      </c>
      <c r="P9" s="433">
        <v>16.336161616161618</v>
      </c>
      <c r="Q9" s="427">
        <v>243304</v>
      </c>
      <c r="R9" s="446">
        <f>+Q9-G9</f>
        <v>397</v>
      </c>
      <c r="S9" s="426">
        <v>11.602008215426746</v>
      </c>
      <c r="T9" s="426">
        <v>13.14744728560189</v>
      </c>
    </row>
    <row r="10" spans="1:20" s="405" customFormat="1" ht="18.75" customHeight="1">
      <c r="A10" s="428">
        <v>1</v>
      </c>
      <c r="B10" s="428" t="s">
        <v>21</v>
      </c>
      <c r="C10" s="429">
        <v>634</v>
      </c>
      <c r="D10" s="428" t="s">
        <v>90</v>
      </c>
      <c r="E10" s="428" t="s">
        <v>2</v>
      </c>
      <c r="F10" s="430">
        <v>15.72</v>
      </c>
      <c r="G10" s="419">
        <v>242907</v>
      </c>
      <c r="H10" s="401" t="s">
        <v>86</v>
      </c>
      <c r="I10" s="401" t="s">
        <v>85</v>
      </c>
      <c r="J10" s="400">
        <v>1.85</v>
      </c>
      <c r="K10" s="420">
        <v>2.2833333333333332</v>
      </c>
      <c r="L10" s="421">
        <v>4.7</v>
      </c>
      <c r="M10" s="431">
        <v>1.3</v>
      </c>
      <c r="N10" s="432">
        <v>7783.7837837837842</v>
      </c>
      <c r="O10" s="424">
        <v>29.716152622832436</v>
      </c>
      <c r="P10" s="433">
        <v>10.11891891891892</v>
      </c>
      <c r="Q10" s="427">
        <v>243302</v>
      </c>
      <c r="R10" s="446">
        <f>+Q10-G10</f>
        <v>395</v>
      </c>
      <c r="S10" s="426">
        <v>13.893129770992367</v>
      </c>
      <c r="T10" s="426">
        <v>13.315616758241759</v>
      </c>
    </row>
    <row r="11" spans="1:20" s="405" customFormat="1" ht="18.75" customHeight="1">
      <c r="A11" s="428">
        <v>1</v>
      </c>
      <c r="B11" s="428" t="s">
        <v>21</v>
      </c>
      <c r="C11" s="429">
        <v>635</v>
      </c>
      <c r="D11" s="428" t="s">
        <v>88</v>
      </c>
      <c r="E11" s="416" t="s">
        <v>2</v>
      </c>
      <c r="F11" s="430">
        <v>11.86</v>
      </c>
      <c r="G11" s="419">
        <v>242915</v>
      </c>
      <c r="H11" s="401" t="s">
        <v>86</v>
      </c>
      <c r="I11" s="401" t="s">
        <v>85</v>
      </c>
      <c r="J11" s="400">
        <v>1.85</v>
      </c>
      <c r="K11" s="420">
        <v>2.0333333333333332</v>
      </c>
      <c r="L11" s="421">
        <v>4.7333333333333334</v>
      </c>
      <c r="M11" s="431">
        <v>1.3</v>
      </c>
      <c r="N11" s="432">
        <v>10032.432432432433</v>
      </c>
      <c r="O11" s="424">
        <v>34.592805656923474</v>
      </c>
      <c r="P11" s="433">
        <v>13.042162162162164</v>
      </c>
      <c r="Q11" s="427">
        <v>243303</v>
      </c>
      <c r="R11" s="446">
        <f>+Q11-G11</f>
        <v>388</v>
      </c>
      <c r="S11" s="426">
        <v>11.20320404721754</v>
      </c>
      <c r="T11" s="426">
        <v>12.989766689245128</v>
      </c>
    </row>
    <row r="12" spans="1:20" s="405" customFormat="1" ht="18.75" customHeight="1">
      <c r="A12" s="428">
        <v>1</v>
      </c>
      <c r="B12" s="428" t="s">
        <v>21</v>
      </c>
      <c r="C12" s="429">
        <v>639</v>
      </c>
      <c r="D12" s="428" t="s">
        <v>90</v>
      </c>
      <c r="E12" s="416" t="s">
        <v>2</v>
      </c>
      <c r="F12" s="430">
        <v>8.3699999999999992</v>
      </c>
      <c r="G12" s="419">
        <v>242908</v>
      </c>
      <c r="H12" s="401" t="s">
        <v>86</v>
      </c>
      <c r="I12" s="401" t="s">
        <v>85</v>
      </c>
      <c r="J12" s="400">
        <v>1.85</v>
      </c>
      <c r="K12" s="420">
        <v>1.9666666666666668</v>
      </c>
      <c r="L12" s="421">
        <v>3.0666666666666664</v>
      </c>
      <c r="M12" s="431">
        <v>1.4</v>
      </c>
      <c r="N12" s="432">
        <v>9052.252252252254</v>
      </c>
      <c r="O12" s="424">
        <v>12.672355088892413</v>
      </c>
      <c r="P12" s="433">
        <v>12.673153153153155</v>
      </c>
      <c r="Q12" s="427">
        <v>243302</v>
      </c>
      <c r="R12" s="446">
        <f>+Q12-G12</f>
        <v>394</v>
      </c>
      <c r="S12" s="426">
        <v>11.626045400238951</v>
      </c>
      <c r="T12" s="426">
        <v>13.734665502003903</v>
      </c>
    </row>
    <row r="13" spans="1:20" s="405" customFormat="1" ht="18.75" customHeight="1">
      <c r="A13" s="428">
        <v>1</v>
      </c>
      <c r="B13" s="428" t="s">
        <v>21</v>
      </c>
      <c r="C13" s="429">
        <v>640</v>
      </c>
      <c r="D13" s="428" t="s">
        <v>90</v>
      </c>
      <c r="E13" s="416" t="s">
        <v>2</v>
      </c>
      <c r="F13" s="430">
        <v>20.11</v>
      </c>
      <c r="G13" s="419">
        <v>242906</v>
      </c>
      <c r="H13" s="401" t="s">
        <v>86</v>
      </c>
      <c r="I13" s="401" t="s">
        <v>85</v>
      </c>
      <c r="J13" s="400">
        <v>1.85</v>
      </c>
      <c r="K13" s="420">
        <v>2.1166666666666667</v>
      </c>
      <c r="L13" s="421">
        <v>3.1</v>
      </c>
      <c r="M13" s="431">
        <v>1.4</v>
      </c>
      <c r="N13" s="432">
        <v>10118.91891891892</v>
      </c>
      <c r="O13" s="424">
        <v>15.579257592220541</v>
      </c>
      <c r="P13" s="433">
        <v>14.166486486486487</v>
      </c>
      <c r="Q13" s="427">
        <v>243305</v>
      </c>
      <c r="R13" s="446">
        <f>+Q13-G13</f>
        <v>399</v>
      </c>
      <c r="S13" s="426">
        <v>14.320238687220289</v>
      </c>
      <c r="T13" s="426">
        <v>13.156776512257796</v>
      </c>
    </row>
    <row r="14" spans="1:20" s="405" customFormat="1" ht="18.75" customHeight="1">
      <c r="A14" s="428">
        <v>1</v>
      </c>
      <c r="B14" s="428" t="s">
        <v>21</v>
      </c>
      <c r="C14" s="429">
        <v>701</v>
      </c>
      <c r="D14" s="428" t="s">
        <v>90</v>
      </c>
      <c r="E14" s="416" t="s">
        <v>2</v>
      </c>
      <c r="F14" s="430">
        <v>33.700000000000003</v>
      </c>
      <c r="G14" s="419">
        <v>242878</v>
      </c>
      <c r="H14" s="401" t="s">
        <v>86</v>
      </c>
      <c r="I14" s="401" t="s">
        <v>85</v>
      </c>
      <c r="J14" s="400">
        <v>1.65</v>
      </c>
      <c r="K14" s="420">
        <v>2.25</v>
      </c>
      <c r="L14" s="421">
        <v>3.0666666666666664</v>
      </c>
      <c r="M14" s="431">
        <v>1.6</v>
      </c>
      <c r="N14" s="432">
        <v>10537.373737373737</v>
      </c>
      <c r="O14" s="424">
        <v>16.876595101478784</v>
      </c>
      <c r="P14" s="433">
        <v>16.859797979797978</v>
      </c>
      <c r="Q14" s="427">
        <v>243250</v>
      </c>
      <c r="R14" s="446">
        <f>+Q14-G14</f>
        <v>372</v>
      </c>
      <c r="S14" s="426">
        <v>17.04569732937685</v>
      </c>
      <c r="T14" s="426">
        <v>11.954299839844023</v>
      </c>
    </row>
    <row r="15" spans="1:20" s="405" customFormat="1" ht="18.75" customHeight="1">
      <c r="A15" s="428">
        <v>1</v>
      </c>
      <c r="B15" s="428" t="s">
        <v>21</v>
      </c>
      <c r="C15" s="429">
        <v>702</v>
      </c>
      <c r="D15" s="428" t="s">
        <v>90</v>
      </c>
      <c r="E15" s="416" t="s">
        <v>2</v>
      </c>
      <c r="F15" s="430">
        <v>36.86</v>
      </c>
      <c r="G15" s="419">
        <v>242880</v>
      </c>
      <c r="H15" s="401" t="s">
        <v>86</v>
      </c>
      <c r="I15" s="401" t="s">
        <v>85</v>
      </c>
      <c r="J15" s="400">
        <v>1.65</v>
      </c>
      <c r="K15" s="420">
        <v>2.1433333333333335</v>
      </c>
      <c r="L15" s="421">
        <v>3.1333333333333333</v>
      </c>
      <c r="M15" s="431">
        <v>1.4</v>
      </c>
      <c r="N15" s="432">
        <v>11151.515151515152</v>
      </c>
      <c r="O15" s="424">
        <v>17.761252101600537</v>
      </c>
      <c r="P15" s="433">
        <v>15.612121212121211</v>
      </c>
      <c r="Q15" s="427">
        <v>243249</v>
      </c>
      <c r="R15" s="446">
        <f>+Q15-G15</f>
        <v>369</v>
      </c>
      <c r="S15" s="426">
        <v>14.734400434074875</v>
      </c>
      <c r="T15" s="426">
        <v>11.750952661523449</v>
      </c>
    </row>
    <row r="16" spans="1:20" s="405" customFormat="1" ht="18.75" customHeight="1">
      <c r="A16" s="428">
        <v>1</v>
      </c>
      <c r="B16" s="428" t="s">
        <v>21</v>
      </c>
      <c r="C16" s="429">
        <v>711</v>
      </c>
      <c r="D16" s="428" t="s">
        <v>1</v>
      </c>
      <c r="E16" s="416" t="s">
        <v>83</v>
      </c>
      <c r="F16" s="430">
        <v>68.260000000000005</v>
      </c>
      <c r="G16" s="419">
        <v>242914</v>
      </c>
      <c r="H16" s="401" t="s">
        <v>86</v>
      </c>
      <c r="I16" s="401" t="s">
        <v>85</v>
      </c>
      <c r="J16" s="400">
        <v>1.85</v>
      </c>
      <c r="K16" s="420">
        <v>2.4333333333333336</v>
      </c>
      <c r="L16" s="421">
        <v>2.9333333333333336</v>
      </c>
      <c r="M16" s="431">
        <v>1.5</v>
      </c>
      <c r="N16" s="432">
        <v>10205.405405405405</v>
      </c>
      <c r="O16" s="424">
        <v>16.815459519167174</v>
      </c>
      <c r="P16" s="433">
        <v>15.308108108108106</v>
      </c>
      <c r="Q16" s="427">
        <v>243281</v>
      </c>
      <c r="R16" s="446">
        <f>+Q16-G16</f>
        <v>367</v>
      </c>
      <c r="S16" s="426">
        <v>13.881482566656901</v>
      </c>
      <c r="T16" s="426">
        <v>12.849735422932824</v>
      </c>
    </row>
    <row r="17" spans="1:20" s="405" customFormat="1" ht="18.75" customHeight="1">
      <c r="A17" s="428">
        <v>1</v>
      </c>
      <c r="B17" s="428" t="s">
        <v>21</v>
      </c>
      <c r="C17" s="429">
        <v>714</v>
      </c>
      <c r="D17" s="428" t="s">
        <v>1</v>
      </c>
      <c r="E17" s="416" t="s">
        <v>83</v>
      </c>
      <c r="F17" s="430">
        <v>12.42</v>
      </c>
      <c r="G17" s="419">
        <v>242897</v>
      </c>
      <c r="H17" s="401" t="s">
        <v>86</v>
      </c>
      <c r="I17" s="401" t="s">
        <v>85</v>
      </c>
      <c r="J17" s="400">
        <v>1.85</v>
      </c>
      <c r="K17" s="420">
        <v>2.0833333333333335</v>
      </c>
      <c r="L17" s="421">
        <v>3</v>
      </c>
      <c r="M17" s="431">
        <v>1.5</v>
      </c>
      <c r="N17" s="432">
        <v>9513.5135135135133</v>
      </c>
      <c r="O17" s="424">
        <v>14.037709459459462</v>
      </c>
      <c r="P17" s="433">
        <v>14.27027027027027</v>
      </c>
      <c r="Q17" s="427">
        <v>243282</v>
      </c>
      <c r="R17" s="446">
        <f>+Q17-G17</f>
        <v>385</v>
      </c>
      <c r="S17" s="426">
        <v>17.177133655394524</v>
      </c>
      <c r="T17" s="426">
        <v>13.009880003749883</v>
      </c>
    </row>
    <row r="18" spans="1:20" s="405" customFormat="1" ht="18.75" customHeight="1">
      <c r="A18" s="428">
        <v>1</v>
      </c>
      <c r="B18" s="428" t="s">
        <v>21</v>
      </c>
      <c r="C18" s="429">
        <v>715</v>
      </c>
      <c r="D18" s="428" t="s">
        <v>1</v>
      </c>
      <c r="E18" s="416" t="s">
        <v>83</v>
      </c>
      <c r="F18" s="430">
        <v>59.33</v>
      </c>
      <c r="G18" s="419">
        <v>242907</v>
      </c>
      <c r="H18" s="401" t="s">
        <v>86</v>
      </c>
      <c r="I18" s="401" t="s">
        <v>85</v>
      </c>
      <c r="J18" s="400">
        <v>1.85</v>
      </c>
      <c r="K18" s="420">
        <v>2.0833333333333335</v>
      </c>
      <c r="L18" s="421">
        <v>3.1333333333333333</v>
      </c>
      <c r="M18" s="431">
        <v>1.6</v>
      </c>
      <c r="N18" s="432">
        <v>8158.5585585585577</v>
      </c>
      <c r="O18" s="424">
        <v>13.132258818485152</v>
      </c>
      <c r="P18" s="433">
        <v>13.053693693693692</v>
      </c>
      <c r="Q18" s="427">
        <v>243284</v>
      </c>
      <c r="R18" s="446">
        <f>+Q18-G18</f>
        <v>377</v>
      </c>
      <c r="S18" s="426">
        <v>14.136693072644531</v>
      </c>
      <c r="T18" s="426">
        <v>13.407037187175851</v>
      </c>
    </row>
    <row r="19" spans="1:20" s="405" customFormat="1" ht="18.75" customHeight="1">
      <c r="A19" s="428">
        <v>1</v>
      </c>
      <c r="B19" s="428" t="s">
        <v>21</v>
      </c>
      <c r="C19" s="429">
        <v>718</v>
      </c>
      <c r="D19" s="428" t="s">
        <v>88</v>
      </c>
      <c r="E19" s="428" t="s">
        <v>2</v>
      </c>
      <c r="F19" s="430">
        <v>11.98</v>
      </c>
      <c r="G19" s="419">
        <v>242902</v>
      </c>
      <c r="H19" s="401" t="s">
        <v>86</v>
      </c>
      <c r="I19" s="401" t="s">
        <v>85</v>
      </c>
      <c r="J19" s="400">
        <v>1.65</v>
      </c>
      <c r="K19" s="420">
        <v>2.1166666666666667</v>
      </c>
      <c r="L19" s="421">
        <v>3.1</v>
      </c>
      <c r="M19" s="431">
        <v>1.4</v>
      </c>
      <c r="N19" s="432">
        <v>8274.7474747474753</v>
      </c>
      <c r="O19" s="424">
        <v>12.739940249806869</v>
      </c>
      <c r="P19" s="433">
        <v>11.584646464646465</v>
      </c>
      <c r="Q19" s="427">
        <v>243315</v>
      </c>
      <c r="R19" s="446">
        <f>+Q19-G19</f>
        <v>413</v>
      </c>
      <c r="S19" s="426">
        <v>11.681969949916526</v>
      </c>
      <c r="T19" s="426">
        <v>13.690095033940693</v>
      </c>
    </row>
    <row r="20" spans="1:20" s="405" customFormat="1" ht="18.75" customHeight="1">
      <c r="A20" s="428">
        <v>1</v>
      </c>
      <c r="B20" s="428" t="s">
        <v>21</v>
      </c>
      <c r="C20" s="429">
        <v>719</v>
      </c>
      <c r="D20" s="428" t="s">
        <v>88</v>
      </c>
      <c r="E20" s="416" t="s">
        <v>2</v>
      </c>
      <c r="F20" s="430">
        <v>16.82</v>
      </c>
      <c r="G20" s="419">
        <v>242910</v>
      </c>
      <c r="H20" s="401" t="s">
        <v>86</v>
      </c>
      <c r="I20" s="401" t="s">
        <v>85</v>
      </c>
      <c r="J20" s="400">
        <v>1.65</v>
      </c>
      <c r="K20" s="420">
        <v>2.1166666666666667</v>
      </c>
      <c r="L20" s="421">
        <v>2.7333333333333329</v>
      </c>
      <c r="M20" s="431">
        <v>1.2</v>
      </c>
      <c r="N20" s="432">
        <v>7951.515151515152</v>
      </c>
      <c r="O20" s="424">
        <v>9.5175318890580449</v>
      </c>
      <c r="P20" s="433">
        <v>9.5418181818181829</v>
      </c>
      <c r="Q20" s="427">
        <v>243314</v>
      </c>
      <c r="R20" s="446">
        <f>+Q20-G20</f>
        <v>404</v>
      </c>
      <c r="S20" s="426">
        <v>14.125445897740782</v>
      </c>
      <c r="T20" s="426">
        <v>13.547645944694642</v>
      </c>
    </row>
    <row r="21" spans="1:20" s="405" customFormat="1" ht="18.75" customHeight="1">
      <c r="A21" s="428">
        <v>1</v>
      </c>
      <c r="B21" s="428" t="s">
        <v>21</v>
      </c>
      <c r="C21" s="429">
        <v>720</v>
      </c>
      <c r="D21" s="428" t="s">
        <v>88</v>
      </c>
      <c r="E21" s="416" t="s">
        <v>2</v>
      </c>
      <c r="F21" s="430">
        <v>10.23</v>
      </c>
      <c r="G21" s="419">
        <v>242910</v>
      </c>
      <c r="H21" s="401" t="s">
        <v>91</v>
      </c>
      <c r="I21" s="401" t="s">
        <v>85</v>
      </c>
      <c r="J21" s="400">
        <v>1.65</v>
      </c>
      <c r="K21" s="420">
        <v>2.0499999999999998</v>
      </c>
      <c r="L21" s="421">
        <v>3.0999999999999996</v>
      </c>
      <c r="M21" s="431">
        <v>1.9</v>
      </c>
      <c r="N21" s="432">
        <v>10278.78787878788</v>
      </c>
      <c r="O21" s="424">
        <v>15.326956906094539</v>
      </c>
      <c r="P21" s="433">
        <v>19.529696969696971</v>
      </c>
      <c r="Q21" s="427">
        <v>243313</v>
      </c>
      <c r="R21" s="446">
        <f>+Q21-G21</f>
        <v>403</v>
      </c>
      <c r="S21" s="426">
        <v>17.056695992179865</v>
      </c>
      <c r="T21" s="426">
        <v>14.239627485815804</v>
      </c>
    </row>
    <row r="22" spans="1:20" s="405" customFormat="1" ht="18.75" customHeight="1">
      <c r="A22" s="428">
        <v>1</v>
      </c>
      <c r="B22" s="428" t="s">
        <v>21</v>
      </c>
      <c r="C22" s="429">
        <v>721</v>
      </c>
      <c r="D22" s="428" t="s">
        <v>1</v>
      </c>
      <c r="E22" s="416" t="s">
        <v>83</v>
      </c>
      <c r="F22" s="430">
        <v>5.36</v>
      </c>
      <c r="G22" s="419">
        <v>242910</v>
      </c>
      <c r="H22" s="401" t="s">
        <v>86</v>
      </c>
      <c r="I22" s="401" t="s">
        <v>85</v>
      </c>
      <c r="J22" s="400">
        <v>1.85</v>
      </c>
      <c r="K22" s="420">
        <v>1.95</v>
      </c>
      <c r="L22" s="421">
        <v>3.0333333333333332</v>
      </c>
      <c r="M22" s="431">
        <v>1.4</v>
      </c>
      <c r="N22" s="432">
        <v>10118.918918918918</v>
      </c>
      <c r="O22" s="424">
        <v>14.287723617243239</v>
      </c>
      <c r="P22" s="433">
        <v>14.166486486486486</v>
      </c>
      <c r="Q22" s="427">
        <v>243247</v>
      </c>
      <c r="R22" s="446">
        <f>+Q22-G22</f>
        <v>337</v>
      </c>
      <c r="S22" s="426">
        <v>11.936567164179104</v>
      </c>
      <c r="T22" s="426">
        <v>11.67</v>
      </c>
    </row>
    <row r="23" spans="1:20" s="405" customFormat="1" ht="18.75" customHeight="1">
      <c r="A23" s="428">
        <v>1</v>
      </c>
      <c r="B23" s="428" t="s">
        <v>21</v>
      </c>
      <c r="C23" s="429">
        <v>725</v>
      </c>
      <c r="D23" s="428" t="s">
        <v>88</v>
      </c>
      <c r="E23" s="416" t="s">
        <v>2</v>
      </c>
      <c r="F23" s="430">
        <v>20.75</v>
      </c>
      <c r="G23" s="419">
        <v>242946</v>
      </c>
      <c r="H23" s="401" t="s">
        <v>87</v>
      </c>
      <c r="I23" s="401" t="s">
        <v>85</v>
      </c>
      <c r="J23" s="400">
        <v>1.85</v>
      </c>
      <c r="K23" s="420">
        <v>1.95</v>
      </c>
      <c r="L23" s="421">
        <v>3.0333333333333332</v>
      </c>
      <c r="M23" s="431">
        <v>1.5</v>
      </c>
      <c r="N23" s="432">
        <v>10926.126126126124</v>
      </c>
      <c r="O23" s="424">
        <v>15.427485045399393</v>
      </c>
      <c r="P23" s="433">
        <v>16.389189189189185</v>
      </c>
      <c r="Q23" s="427">
        <v>243241</v>
      </c>
      <c r="R23" s="446">
        <f>+Q23-G23</f>
        <v>295</v>
      </c>
      <c r="S23" s="426">
        <v>11.906987951807229</v>
      </c>
      <c r="T23" s="426">
        <v>10.63888493139596</v>
      </c>
    </row>
    <row r="24" spans="1:20" s="405" customFormat="1" ht="18.75" customHeight="1">
      <c r="A24" s="428">
        <v>1</v>
      </c>
      <c r="B24" s="428" t="s">
        <v>21</v>
      </c>
      <c r="C24" s="429">
        <v>726</v>
      </c>
      <c r="D24" s="428" t="s">
        <v>90</v>
      </c>
      <c r="E24" s="416" t="s">
        <v>2</v>
      </c>
      <c r="F24" s="430">
        <v>13.86</v>
      </c>
      <c r="G24" s="419">
        <v>242901</v>
      </c>
      <c r="H24" s="401" t="s">
        <v>87</v>
      </c>
      <c r="I24" s="401" t="s">
        <v>85</v>
      </c>
      <c r="J24" s="400">
        <v>1.85</v>
      </c>
      <c r="K24" s="420">
        <v>2.0333333333333332</v>
      </c>
      <c r="L24" s="421">
        <v>3.1666666666666665</v>
      </c>
      <c r="M24" s="431">
        <v>1.3</v>
      </c>
      <c r="N24" s="432">
        <v>8446.8468468468473</v>
      </c>
      <c r="O24" s="424">
        <v>13.553827041074406</v>
      </c>
      <c r="P24" s="433">
        <v>10.980900900900902</v>
      </c>
      <c r="Q24" s="427">
        <v>243241</v>
      </c>
      <c r="R24" s="446">
        <f>+Q24-G24</f>
        <v>340</v>
      </c>
      <c r="S24" s="426">
        <v>11.323232323232324</v>
      </c>
      <c r="T24" s="426">
        <v>10.884957308525552</v>
      </c>
    </row>
    <row r="25" spans="1:20" s="405" customFormat="1" ht="18.75" customHeight="1">
      <c r="A25" s="428">
        <v>1</v>
      </c>
      <c r="B25" s="428" t="s">
        <v>21</v>
      </c>
      <c r="C25" s="429">
        <v>731</v>
      </c>
      <c r="D25" s="428" t="s">
        <v>90</v>
      </c>
      <c r="E25" s="416" t="s">
        <v>2</v>
      </c>
      <c r="F25" s="430">
        <v>11.12</v>
      </c>
      <c r="G25" s="419">
        <v>242902</v>
      </c>
      <c r="H25" s="401" t="s">
        <v>86</v>
      </c>
      <c r="I25" s="401" t="s">
        <v>85</v>
      </c>
      <c r="J25" s="400">
        <v>1.85</v>
      </c>
      <c r="K25" s="420">
        <v>2.25</v>
      </c>
      <c r="L25" s="421">
        <v>3.1333333333333333</v>
      </c>
      <c r="M25" s="431">
        <v>1.4</v>
      </c>
      <c r="N25" s="432">
        <v>11675.675675675675</v>
      </c>
      <c r="O25" s="424">
        <v>19.521560117189185</v>
      </c>
      <c r="P25" s="433">
        <v>16.345945945945942</v>
      </c>
      <c r="Q25" s="427">
        <v>243291</v>
      </c>
      <c r="R25" s="446">
        <f>+Q25-G25</f>
        <v>389</v>
      </c>
      <c r="S25" s="426">
        <v>11.680755395683454</v>
      </c>
      <c r="T25" s="426">
        <v>13.133834783278157</v>
      </c>
    </row>
    <row r="26" spans="1:20" s="405" customFormat="1" ht="18.75" customHeight="1">
      <c r="A26" s="428">
        <v>1</v>
      </c>
      <c r="B26" s="428" t="s">
        <v>21</v>
      </c>
      <c r="C26" s="429">
        <v>732</v>
      </c>
      <c r="D26" s="428" t="s">
        <v>90</v>
      </c>
      <c r="E26" s="416" t="s">
        <v>2</v>
      </c>
      <c r="F26" s="430">
        <v>24.21</v>
      </c>
      <c r="G26" s="419">
        <v>242889</v>
      </c>
      <c r="H26" s="401" t="s">
        <v>86</v>
      </c>
      <c r="I26" s="401" t="s">
        <v>85</v>
      </c>
      <c r="J26" s="400">
        <v>1.85</v>
      </c>
      <c r="K26" s="420">
        <v>2.15</v>
      </c>
      <c r="L26" s="421">
        <v>2.9333333333333336</v>
      </c>
      <c r="M26" s="431">
        <v>1.7</v>
      </c>
      <c r="N26" s="432">
        <v>10176.576576576577</v>
      </c>
      <c r="O26" s="424">
        <v>14.249505181320846</v>
      </c>
      <c r="P26" s="433">
        <v>17.300180180180181</v>
      </c>
      <c r="Q26" s="427">
        <v>243290</v>
      </c>
      <c r="R26" s="446">
        <f>+Q26-G26</f>
        <v>401</v>
      </c>
      <c r="S26" s="426">
        <v>13.294506402313091</v>
      </c>
      <c r="T26" s="426">
        <v>13.283999875722365</v>
      </c>
    </row>
    <row r="27" spans="1:20" s="405" customFormat="1" ht="18.75" customHeight="1">
      <c r="A27" s="428">
        <v>1</v>
      </c>
      <c r="B27" s="428" t="s">
        <v>21</v>
      </c>
      <c r="C27" s="429">
        <v>733</v>
      </c>
      <c r="D27" s="428" t="s">
        <v>90</v>
      </c>
      <c r="E27" s="416" t="s">
        <v>2</v>
      </c>
      <c r="F27" s="430">
        <v>24.15</v>
      </c>
      <c r="G27" s="419">
        <v>242890</v>
      </c>
      <c r="H27" s="401" t="s">
        <v>86</v>
      </c>
      <c r="I27" s="401" t="s">
        <v>85</v>
      </c>
      <c r="J27" s="400">
        <v>1.85</v>
      </c>
      <c r="K27" s="420">
        <v>2.1166666666666667</v>
      </c>
      <c r="L27" s="421">
        <v>3.1333333333333333</v>
      </c>
      <c r="M27" s="431">
        <v>1.6</v>
      </c>
      <c r="N27" s="432">
        <v>11070.270270270272</v>
      </c>
      <c r="O27" s="424">
        <v>17.41248182524156</v>
      </c>
      <c r="P27" s="433">
        <v>17.712432432432436</v>
      </c>
      <c r="Q27" s="427">
        <v>243289</v>
      </c>
      <c r="R27" s="446">
        <f>+Q27-G27</f>
        <v>399</v>
      </c>
      <c r="S27" s="426">
        <v>13.248447204968944</v>
      </c>
      <c r="T27" s="426">
        <v>12.878364744491327</v>
      </c>
    </row>
    <row r="28" spans="1:20" s="405" customFormat="1" ht="18.75" customHeight="1">
      <c r="A28" s="428">
        <v>1</v>
      </c>
      <c r="B28" s="428" t="s">
        <v>21</v>
      </c>
      <c r="C28" s="429">
        <v>734</v>
      </c>
      <c r="D28" s="428" t="s">
        <v>90</v>
      </c>
      <c r="E28" s="416" t="s">
        <v>2</v>
      </c>
      <c r="F28" s="430">
        <v>25.32</v>
      </c>
      <c r="G28" s="419">
        <v>242891</v>
      </c>
      <c r="H28" s="401" t="s">
        <v>86</v>
      </c>
      <c r="I28" s="401" t="s">
        <v>85</v>
      </c>
      <c r="J28" s="400">
        <v>1.85</v>
      </c>
      <c r="K28" s="420">
        <v>2.0333333333333332</v>
      </c>
      <c r="L28" s="421">
        <v>3.0333333333333337</v>
      </c>
      <c r="M28" s="431">
        <v>1.5</v>
      </c>
      <c r="N28" s="432">
        <v>11070.270270270272</v>
      </c>
      <c r="O28" s="424">
        <v>15.676310728986909</v>
      </c>
      <c r="P28" s="433">
        <v>16.605405405405406</v>
      </c>
      <c r="Q28" s="427">
        <v>243288</v>
      </c>
      <c r="R28" s="446">
        <f>+Q28-G28</f>
        <v>397</v>
      </c>
      <c r="S28" s="426">
        <v>12.587677725118484</v>
      </c>
      <c r="T28" s="426">
        <v>13.148133157630522</v>
      </c>
    </row>
    <row r="29" spans="1:20" s="405" customFormat="1" ht="18.75" customHeight="1">
      <c r="A29" s="428">
        <v>1</v>
      </c>
      <c r="B29" s="428" t="s">
        <v>21</v>
      </c>
      <c r="C29" s="429">
        <v>735</v>
      </c>
      <c r="D29" s="428" t="s">
        <v>90</v>
      </c>
      <c r="E29" s="416" t="s">
        <v>2</v>
      </c>
      <c r="F29" s="430">
        <v>25.18</v>
      </c>
      <c r="G29" s="419">
        <v>242892</v>
      </c>
      <c r="H29" s="401" t="s">
        <v>86</v>
      </c>
      <c r="I29" s="401" t="s">
        <v>85</v>
      </c>
      <c r="J29" s="400">
        <v>1.85</v>
      </c>
      <c r="K29" s="420">
        <v>2.0833333333333335</v>
      </c>
      <c r="L29" s="421">
        <v>3.0666666666666669</v>
      </c>
      <c r="M29" s="431">
        <v>1.5</v>
      </c>
      <c r="N29" s="432">
        <v>10263.063063063064</v>
      </c>
      <c r="O29" s="424">
        <v>15.219685886206213</v>
      </c>
      <c r="P29" s="433">
        <v>15.394594594594597</v>
      </c>
      <c r="Q29" s="427">
        <v>243286</v>
      </c>
      <c r="R29" s="446">
        <f>+Q29-G29</f>
        <v>394</v>
      </c>
      <c r="S29" s="426">
        <v>12.741064336775221</v>
      </c>
      <c r="T29" s="426">
        <v>12.919378155975311</v>
      </c>
    </row>
    <row r="30" spans="1:20" s="405" customFormat="1" ht="18.75" customHeight="1">
      <c r="A30" s="428">
        <v>1</v>
      </c>
      <c r="B30" s="428" t="s">
        <v>21</v>
      </c>
      <c r="C30" s="429">
        <v>740</v>
      </c>
      <c r="D30" s="428" t="s">
        <v>1</v>
      </c>
      <c r="E30" s="416" t="s">
        <v>83</v>
      </c>
      <c r="F30" s="430">
        <v>9.44</v>
      </c>
      <c r="G30" s="419">
        <v>243005</v>
      </c>
      <c r="H30" s="402" t="s">
        <v>92</v>
      </c>
      <c r="I30" s="401" t="s">
        <v>85</v>
      </c>
      <c r="J30" s="400">
        <v>1.85</v>
      </c>
      <c r="K30" s="420">
        <v>1.1833333333333333</v>
      </c>
      <c r="L30" s="421">
        <v>2.8333333333333335</v>
      </c>
      <c r="M30" s="431">
        <v>0.7</v>
      </c>
      <c r="N30" s="432">
        <v>8014.4144144144148</v>
      </c>
      <c r="O30" s="424">
        <v>5.9913994306639982</v>
      </c>
      <c r="P30" s="433">
        <v>5.6100900900900896</v>
      </c>
      <c r="Q30" s="427">
        <v>243314</v>
      </c>
      <c r="R30" s="446">
        <f>+Q30-G30</f>
        <v>309</v>
      </c>
      <c r="S30" s="426">
        <v>11.1885593220339</v>
      </c>
      <c r="T30" s="426">
        <v>13.151565044499147</v>
      </c>
    </row>
    <row r="31" spans="1:20" s="405" customFormat="1" ht="18.75" customHeight="1">
      <c r="A31" s="428">
        <v>1</v>
      </c>
      <c r="B31" s="428" t="s">
        <v>21</v>
      </c>
      <c r="C31" s="429">
        <v>742</v>
      </c>
      <c r="D31" s="428" t="s">
        <v>93</v>
      </c>
      <c r="E31" s="416" t="s">
        <v>83</v>
      </c>
      <c r="F31" s="430">
        <v>28.66</v>
      </c>
      <c r="G31" s="419">
        <v>242862</v>
      </c>
      <c r="H31" s="401" t="s">
        <v>94</v>
      </c>
      <c r="I31" s="401" t="s">
        <v>85</v>
      </c>
      <c r="J31" s="400">
        <v>1.85</v>
      </c>
      <c r="K31" s="420">
        <v>3.2833333333333332</v>
      </c>
      <c r="L31" s="421">
        <v>3.1333333333333333</v>
      </c>
      <c r="M31" s="431">
        <v>2.2000000000000002</v>
      </c>
      <c r="N31" s="432">
        <v>12108.108108108107</v>
      </c>
      <c r="O31" s="424">
        <v>30.715564512832831</v>
      </c>
      <c r="P31" s="433">
        <v>26.637837837837836</v>
      </c>
      <c r="Q31" s="427">
        <v>243247</v>
      </c>
      <c r="R31" s="446">
        <f>+Q31-G31</f>
        <v>385</v>
      </c>
      <c r="S31" s="426">
        <v>18.799720865317514</v>
      </c>
      <c r="T31" s="426">
        <v>11.59513697104677</v>
      </c>
    </row>
    <row r="32" spans="1:20" s="405" customFormat="1" ht="18.75" customHeight="1">
      <c r="A32" s="428">
        <v>1</v>
      </c>
      <c r="B32" s="428" t="s">
        <v>21</v>
      </c>
      <c r="C32" s="429">
        <v>744</v>
      </c>
      <c r="D32" s="428" t="s">
        <v>88</v>
      </c>
      <c r="E32" s="416" t="s">
        <v>2</v>
      </c>
      <c r="F32" s="430">
        <v>141.9</v>
      </c>
      <c r="G32" s="419">
        <v>242912</v>
      </c>
      <c r="H32" s="401" t="s">
        <v>86</v>
      </c>
      <c r="I32" s="401" t="s">
        <v>85</v>
      </c>
      <c r="J32" s="400">
        <v>1.85</v>
      </c>
      <c r="K32" s="420">
        <v>2.15</v>
      </c>
      <c r="L32" s="421">
        <v>3.1333333333333333</v>
      </c>
      <c r="M32" s="431">
        <v>1.4</v>
      </c>
      <c r="N32" s="432">
        <v>10897.297297297298</v>
      </c>
      <c r="O32" s="424">
        <v>17.410339541552432</v>
      </c>
      <c r="P32" s="433">
        <v>15.256216216216217</v>
      </c>
      <c r="Q32" s="427">
        <v>243314</v>
      </c>
      <c r="R32" s="446">
        <f>+Q32-G32</f>
        <v>402</v>
      </c>
      <c r="S32" s="426">
        <v>12.154122621564483</v>
      </c>
      <c r="T32" s="426">
        <v>13.613589788191362</v>
      </c>
    </row>
    <row r="33" spans="1:20" s="405" customFormat="1" ht="18.75" customHeight="1">
      <c r="A33" s="428">
        <v>1</v>
      </c>
      <c r="B33" s="428" t="s">
        <v>21</v>
      </c>
      <c r="C33" s="429">
        <v>745</v>
      </c>
      <c r="D33" s="428" t="s">
        <v>88</v>
      </c>
      <c r="E33" s="416" t="s">
        <v>2</v>
      </c>
      <c r="F33" s="430">
        <v>19.8</v>
      </c>
      <c r="G33" s="419">
        <v>242912</v>
      </c>
      <c r="H33" s="401" t="s">
        <v>86</v>
      </c>
      <c r="I33" s="401" t="s">
        <v>85</v>
      </c>
      <c r="J33" s="400">
        <v>1.85</v>
      </c>
      <c r="K33" s="420">
        <v>1.95</v>
      </c>
      <c r="L33" s="421">
        <v>3.2000000000000006</v>
      </c>
      <c r="M33" s="431">
        <v>1.5</v>
      </c>
      <c r="N33" s="432">
        <v>10320.720720720721</v>
      </c>
      <c r="O33" s="424">
        <v>15.598447590538383</v>
      </c>
      <c r="P33" s="433">
        <v>15.481081081081081</v>
      </c>
      <c r="Q33" s="427">
        <v>243281</v>
      </c>
      <c r="R33" s="446">
        <f>+Q33-G33</f>
        <v>369</v>
      </c>
      <c r="S33" s="426">
        <v>10.71868686868687</v>
      </c>
      <c r="T33" s="426">
        <v>13.261415445507232</v>
      </c>
    </row>
    <row r="34" spans="1:20" s="405" customFormat="1" ht="18.75" customHeight="1">
      <c r="A34" s="428">
        <v>1</v>
      </c>
      <c r="B34" s="428" t="s">
        <v>21</v>
      </c>
      <c r="C34" s="429">
        <v>746</v>
      </c>
      <c r="D34" s="428" t="s">
        <v>1</v>
      </c>
      <c r="E34" s="416" t="s">
        <v>83</v>
      </c>
      <c r="F34" s="430">
        <v>17.18</v>
      </c>
      <c r="G34" s="419">
        <v>242943</v>
      </c>
      <c r="H34" s="401" t="s">
        <v>95</v>
      </c>
      <c r="I34" s="401" t="s">
        <v>85</v>
      </c>
      <c r="J34" s="400">
        <v>1.85</v>
      </c>
      <c r="K34" s="420">
        <v>2.2333333333333329</v>
      </c>
      <c r="L34" s="421">
        <v>2.9333333333333336</v>
      </c>
      <c r="M34" s="431">
        <v>1.6</v>
      </c>
      <c r="N34" s="432">
        <v>12627.027027027027</v>
      </c>
      <c r="O34" s="424">
        <v>19.095521826850849</v>
      </c>
      <c r="P34" s="433">
        <v>20.203243243243243</v>
      </c>
      <c r="Q34" s="427">
        <v>243291</v>
      </c>
      <c r="R34" s="446">
        <f>+Q34-G34</f>
        <v>348</v>
      </c>
      <c r="S34" s="426">
        <v>12.938300349243308</v>
      </c>
      <c r="T34" s="426">
        <v>12.964166816627676</v>
      </c>
    </row>
    <row r="35" spans="1:20" s="405" customFormat="1" ht="18.75" customHeight="1">
      <c r="A35" s="428">
        <v>1</v>
      </c>
      <c r="B35" s="428" t="s">
        <v>22</v>
      </c>
      <c r="C35" s="429">
        <v>901</v>
      </c>
      <c r="D35" s="428" t="s">
        <v>96</v>
      </c>
      <c r="E35" s="416" t="s">
        <v>2</v>
      </c>
      <c r="F35" s="430">
        <v>7.3</v>
      </c>
      <c r="G35" s="419">
        <v>242890</v>
      </c>
      <c r="H35" s="401" t="s">
        <v>86</v>
      </c>
      <c r="I35" s="401" t="s">
        <v>85</v>
      </c>
      <c r="J35" s="400">
        <v>1.85</v>
      </c>
      <c r="K35" s="420">
        <v>1.1399999999999999</v>
      </c>
      <c r="L35" s="421">
        <v>2.5333333333333332</v>
      </c>
      <c r="M35" s="431">
        <v>1.2</v>
      </c>
      <c r="N35" s="432">
        <v>7264.8648648648641</v>
      </c>
      <c r="O35" s="424">
        <v>4.0230353683096203</v>
      </c>
      <c r="P35" s="433">
        <v>8.7178378378378358</v>
      </c>
      <c r="Q35" s="427">
        <v>243275</v>
      </c>
      <c r="R35" s="446">
        <f>+Q35-G35</f>
        <v>385</v>
      </c>
      <c r="S35" s="426">
        <v>4.3698630136986303</v>
      </c>
      <c r="T35" s="426">
        <v>11.35</v>
      </c>
    </row>
    <row r="36" spans="1:20" s="405" customFormat="1" ht="18.75" customHeight="1">
      <c r="A36" s="428">
        <v>1</v>
      </c>
      <c r="B36" s="428" t="s">
        <v>22</v>
      </c>
      <c r="C36" s="429">
        <v>904</v>
      </c>
      <c r="D36" s="428" t="s">
        <v>96</v>
      </c>
      <c r="E36" s="416" t="s">
        <v>2</v>
      </c>
      <c r="F36" s="430">
        <v>11.18</v>
      </c>
      <c r="G36" s="419">
        <v>242890</v>
      </c>
      <c r="H36" s="401" t="s">
        <v>86</v>
      </c>
      <c r="I36" s="401" t="s">
        <v>85</v>
      </c>
      <c r="J36" s="400">
        <v>1.85</v>
      </c>
      <c r="K36" s="420">
        <v>1.3466666666666667</v>
      </c>
      <c r="L36" s="421">
        <v>2.5333333333333332</v>
      </c>
      <c r="M36" s="431">
        <v>1.3</v>
      </c>
      <c r="N36" s="432">
        <v>7668.4684684684689</v>
      </c>
      <c r="O36" s="424">
        <v>5.0163774345589109</v>
      </c>
      <c r="P36" s="433">
        <v>9.9690090090090102</v>
      </c>
      <c r="Q36" s="427">
        <v>243275</v>
      </c>
      <c r="R36" s="446">
        <f>+Q36-G36</f>
        <v>385</v>
      </c>
      <c r="S36" s="426">
        <v>11.188729874776387</v>
      </c>
      <c r="T36" s="426">
        <v>12.71295946918219</v>
      </c>
    </row>
    <row r="37" spans="1:20" s="405" customFormat="1" ht="18.75" customHeight="1">
      <c r="A37" s="428">
        <v>1</v>
      </c>
      <c r="B37" s="428" t="s">
        <v>22</v>
      </c>
      <c r="C37" s="429">
        <v>906</v>
      </c>
      <c r="D37" s="428" t="s">
        <v>96</v>
      </c>
      <c r="E37" s="428" t="s">
        <v>2</v>
      </c>
      <c r="F37" s="430">
        <v>19.100000000000001</v>
      </c>
      <c r="G37" s="419">
        <v>242892</v>
      </c>
      <c r="H37" s="401" t="s">
        <v>86</v>
      </c>
      <c r="I37" s="401" t="s">
        <v>85</v>
      </c>
      <c r="J37" s="400">
        <v>1.85</v>
      </c>
      <c r="K37" s="420">
        <v>2.17</v>
      </c>
      <c r="L37" s="421">
        <v>2.6666666666666665</v>
      </c>
      <c r="M37" s="431">
        <v>1.3</v>
      </c>
      <c r="N37" s="432">
        <v>8879.2792792792789</v>
      </c>
      <c r="O37" s="424">
        <v>10.370786610892488</v>
      </c>
      <c r="P37" s="433">
        <v>11.543063063063062</v>
      </c>
      <c r="Q37" s="427">
        <v>243274</v>
      </c>
      <c r="R37" s="446">
        <f>+Q37-G37</f>
        <v>382</v>
      </c>
      <c r="S37" s="426">
        <v>12.314659685863873</v>
      </c>
      <c r="T37" s="426">
        <v>13.101000807788783</v>
      </c>
    </row>
    <row r="38" spans="1:20" s="405" customFormat="1" ht="18.75" customHeight="1">
      <c r="A38" s="428">
        <v>1</v>
      </c>
      <c r="B38" s="428" t="s">
        <v>22</v>
      </c>
      <c r="C38" s="429">
        <v>908</v>
      </c>
      <c r="D38" s="428" t="s">
        <v>88</v>
      </c>
      <c r="E38" s="428" t="s">
        <v>2</v>
      </c>
      <c r="F38" s="430">
        <v>40.479999999999997</v>
      </c>
      <c r="G38" s="419">
        <v>242901</v>
      </c>
      <c r="H38" s="401" t="s">
        <v>86</v>
      </c>
      <c r="I38" s="401" t="s">
        <v>85</v>
      </c>
      <c r="J38" s="400">
        <v>1.85</v>
      </c>
      <c r="K38" s="420">
        <v>2.19</v>
      </c>
      <c r="L38" s="421">
        <v>2.7333333333333329</v>
      </c>
      <c r="M38" s="431">
        <v>1.5</v>
      </c>
      <c r="N38" s="432">
        <v>9571.1711711711705</v>
      </c>
      <c r="O38" s="424">
        <v>11.853078954763529</v>
      </c>
      <c r="P38" s="433">
        <v>14.356756756756756</v>
      </c>
      <c r="Q38" s="427">
        <v>243272</v>
      </c>
      <c r="R38" s="446">
        <f>+Q38-G38</f>
        <v>371</v>
      </c>
      <c r="S38" s="426">
        <v>13.25049407114625</v>
      </c>
      <c r="T38" s="426">
        <v>12.853800663708558</v>
      </c>
    </row>
    <row r="39" spans="1:20" s="405" customFormat="1" ht="18.75" customHeight="1">
      <c r="A39" s="428">
        <v>1</v>
      </c>
      <c r="B39" s="428" t="s">
        <v>22</v>
      </c>
      <c r="C39" s="429">
        <v>911</v>
      </c>
      <c r="D39" s="428" t="s">
        <v>1</v>
      </c>
      <c r="E39" s="428" t="s">
        <v>83</v>
      </c>
      <c r="F39" s="430">
        <v>17.54</v>
      </c>
      <c r="G39" s="419">
        <v>242927</v>
      </c>
      <c r="H39" s="401" t="s">
        <v>86</v>
      </c>
      <c r="I39" s="401" t="s">
        <v>85</v>
      </c>
      <c r="J39" s="400">
        <v>1.85</v>
      </c>
      <c r="K39" s="420">
        <v>1.4433333333333334</v>
      </c>
      <c r="L39" s="421">
        <v>2.5333333333333332</v>
      </c>
      <c r="M39" s="431">
        <v>1.3</v>
      </c>
      <c r="N39" s="432">
        <v>8792.792792792794</v>
      </c>
      <c r="O39" s="424">
        <v>6.4096186853626982</v>
      </c>
      <c r="P39" s="433">
        <v>11.430630630630633</v>
      </c>
      <c r="Q39" s="427">
        <v>243278</v>
      </c>
      <c r="R39" s="446">
        <f>+Q39-G39</f>
        <v>351</v>
      </c>
      <c r="S39" s="426">
        <v>15.542759407069557</v>
      </c>
      <c r="T39" s="426">
        <v>13.564917834348178</v>
      </c>
    </row>
    <row r="40" spans="1:20" s="405" customFormat="1" ht="18.75" customHeight="1">
      <c r="A40" s="428">
        <v>1</v>
      </c>
      <c r="B40" s="428" t="s">
        <v>22</v>
      </c>
      <c r="C40" s="429">
        <v>912</v>
      </c>
      <c r="D40" s="428" t="s">
        <v>1</v>
      </c>
      <c r="E40" s="428" t="s">
        <v>83</v>
      </c>
      <c r="F40" s="430">
        <v>18.54</v>
      </c>
      <c r="G40" s="419">
        <v>242926</v>
      </c>
      <c r="H40" s="401" t="s">
        <v>86</v>
      </c>
      <c r="I40" s="401" t="s">
        <v>85</v>
      </c>
      <c r="J40" s="400">
        <v>1.85</v>
      </c>
      <c r="K40" s="420">
        <v>1.43</v>
      </c>
      <c r="L40" s="421">
        <v>2.5666666666666669</v>
      </c>
      <c r="M40" s="431">
        <v>1</v>
      </c>
      <c r="N40" s="432">
        <v>8302.7027027027034</v>
      </c>
      <c r="O40" s="424">
        <v>6.1552897820828854</v>
      </c>
      <c r="P40" s="433">
        <v>8.3027027027027032</v>
      </c>
      <c r="Q40" s="427">
        <v>243281</v>
      </c>
      <c r="R40" s="446">
        <f>+Q40-G40</f>
        <v>355</v>
      </c>
      <c r="S40" s="426">
        <v>7.4827400215749744</v>
      </c>
      <c r="T40" s="426">
        <v>13.857948533121888</v>
      </c>
    </row>
    <row r="41" spans="1:20" s="405" customFormat="1" ht="18.75" customHeight="1">
      <c r="A41" s="428">
        <v>1</v>
      </c>
      <c r="B41" s="428" t="s">
        <v>22</v>
      </c>
      <c r="C41" s="429">
        <v>914</v>
      </c>
      <c r="D41" s="428" t="s">
        <v>1</v>
      </c>
      <c r="E41" s="428" t="s">
        <v>83</v>
      </c>
      <c r="F41" s="430">
        <v>7.37</v>
      </c>
      <c r="G41" s="419">
        <v>242926</v>
      </c>
      <c r="H41" s="401" t="s">
        <v>86</v>
      </c>
      <c r="I41" s="401" t="s">
        <v>85</v>
      </c>
      <c r="J41" s="400">
        <v>1.85</v>
      </c>
      <c r="K41" s="420">
        <v>1.3533333333333335</v>
      </c>
      <c r="L41" s="421">
        <v>2.4333333333333336</v>
      </c>
      <c r="M41" s="431">
        <v>1.4</v>
      </c>
      <c r="N41" s="432">
        <v>8936.9369369369379</v>
      </c>
      <c r="O41" s="424">
        <v>5.6357370408515202</v>
      </c>
      <c r="P41" s="433">
        <v>12.511711711711712</v>
      </c>
      <c r="Q41" s="427">
        <v>243280</v>
      </c>
      <c r="R41" s="446">
        <f>+Q41-G41</f>
        <v>354</v>
      </c>
      <c r="S41" s="426">
        <v>13.894165535956581</v>
      </c>
      <c r="T41" s="426">
        <v>13.323525390624999</v>
      </c>
    </row>
    <row r="42" spans="1:20" s="405" customFormat="1" ht="18.75" customHeight="1">
      <c r="A42" s="428">
        <v>1</v>
      </c>
      <c r="B42" s="428" t="s">
        <v>22</v>
      </c>
      <c r="C42" s="429">
        <v>915</v>
      </c>
      <c r="D42" s="428" t="s">
        <v>88</v>
      </c>
      <c r="E42" s="416" t="s">
        <v>2</v>
      </c>
      <c r="F42" s="430">
        <v>26.18</v>
      </c>
      <c r="G42" s="419">
        <v>242952</v>
      </c>
      <c r="H42" s="401" t="s">
        <v>86</v>
      </c>
      <c r="I42" s="401" t="s">
        <v>85</v>
      </c>
      <c r="J42" s="400">
        <v>1.85</v>
      </c>
      <c r="K42" s="420">
        <v>1.46</v>
      </c>
      <c r="L42" s="421">
        <v>2.4666666666666668</v>
      </c>
      <c r="M42" s="431">
        <v>1.2</v>
      </c>
      <c r="N42" s="432">
        <v>8908.1081081081084</v>
      </c>
      <c r="O42" s="424">
        <v>5.9895755688106673</v>
      </c>
      <c r="P42" s="433">
        <v>10.689729729729731</v>
      </c>
      <c r="Q42" s="427">
        <v>243273</v>
      </c>
      <c r="R42" s="446">
        <f>+Q42-G42</f>
        <v>321</v>
      </c>
      <c r="S42" s="426">
        <v>12.588999236058061</v>
      </c>
      <c r="T42" s="426">
        <v>12.815814976636933</v>
      </c>
    </row>
    <row r="43" spans="1:20" s="405" customFormat="1" ht="18.75" customHeight="1">
      <c r="A43" s="428">
        <v>1</v>
      </c>
      <c r="B43" s="428" t="s">
        <v>22</v>
      </c>
      <c r="C43" s="429">
        <v>917</v>
      </c>
      <c r="D43" s="428" t="s">
        <v>88</v>
      </c>
      <c r="E43" s="428" t="s">
        <v>2</v>
      </c>
      <c r="F43" s="430">
        <v>34.03</v>
      </c>
      <c r="G43" s="419">
        <v>242965</v>
      </c>
      <c r="H43" s="401" t="s">
        <v>86</v>
      </c>
      <c r="I43" s="401" t="s">
        <v>85</v>
      </c>
      <c r="J43" s="400">
        <v>1.85</v>
      </c>
      <c r="K43" s="420">
        <v>1.4000000000000001</v>
      </c>
      <c r="L43" s="421">
        <v>2.5666666666666664</v>
      </c>
      <c r="M43" s="431">
        <v>1.5</v>
      </c>
      <c r="N43" s="432">
        <v>9138.7387387387371</v>
      </c>
      <c r="O43" s="424">
        <v>6.3795496568869643</v>
      </c>
      <c r="P43" s="433">
        <v>13.708108108108107</v>
      </c>
      <c r="Q43" s="427">
        <v>243270</v>
      </c>
      <c r="R43" s="446">
        <f>+Q43-G43</f>
        <v>305</v>
      </c>
      <c r="S43" s="426">
        <v>12.87481633852483</v>
      </c>
      <c r="T43" s="426">
        <v>12.212820395772944</v>
      </c>
    </row>
    <row r="44" spans="1:20" s="405" customFormat="1" ht="18.75" customHeight="1">
      <c r="A44" s="428">
        <v>1</v>
      </c>
      <c r="B44" s="428" t="s">
        <v>22</v>
      </c>
      <c r="C44" s="429">
        <v>919</v>
      </c>
      <c r="D44" s="428" t="s">
        <v>93</v>
      </c>
      <c r="E44" s="428" t="s">
        <v>83</v>
      </c>
      <c r="F44" s="430">
        <v>15.23</v>
      </c>
      <c r="G44" s="419">
        <v>242867</v>
      </c>
      <c r="H44" s="401" t="s">
        <v>94</v>
      </c>
      <c r="I44" s="401" t="s">
        <v>85</v>
      </c>
      <c r="J44" s="400">
        <v>1.85</v>
      </c>
      <c r="K44" s="420">
        <v>2.09</v>
      </c>
      <c r="L44" s="421">
        <v>2.8333333333333335</v>
      </c>
      <c r="M44" s="431">
        <v>1.5</v>
      </c>
      <c r="N44" s="432">
        <v>8216.2162162162167</v>
      </c>
      <c r="O44" s="424">
        <v>10.848445853303305</v>
      </c>
      <c r="P44" s="433">
        <v>12.324324324324325</v>
      </c>
      <c r="Q44" s="427">
        <v>243282</v>
      </c>
      <c r="R44" s="446">
        <f>+Q44-G44</f>
        <v>415</v>
      </c>
      <c r="S44" s="426">
        <v>15.151674326986212</v>
      </c>
      <c r="T44" s="426">
        <v>12.839352574102964</v>
      </c>
    </row>
    <row r="45" spans="1:20" s="405" customFormat="1" ht="18.75" customHeight="1">
      <c r="A45" s="428">
        <v>1</v>
      </c>
      <c r="B45" s="428" t="s">
        <v>22</v>
      </c>
      <c r="C45" s="429">
        <v>920</v>
      </c>
      <c r="D45" s="428" t="s">
        <v>88</v>
      </c>
      <c r="E45" s="428" t="s">
        <v>2</v>
      </c>
      <c r="F45" s="430">
        <v>7.46</v>
      </c>
      <c r="G45" s="419">
        <v>242890</v>
      </c>
      <c r="H45" s="401" t="s">
        <v>86</v>
      </c>
      <c r="I45" s="401" t="s">
        <v>85</v>
      </c>
      <c r="J45" s="400">
        <v>1.85</v>
      </c>
      <c r="K45" s="420">
        <v>1.29</v>
      </c>
      <c r="L45" s="421">
        <v>2.7000000000000006</v>
      </c>
      <c r="M45" s="431">
        <v>1.4</v>
      </c>
      <c r="N45" s="432">
        <v>8792.7927927927922</v>
      </c>
      <c r="O45" s="424">
        <v>6.2586528250767595</v>
      </c>
      <c r="P45" s="433">
        <v>12.309909909909907</v>
      </c>
      <c r="Q45" s="427">
        <v>243283</v>
      </c>
      <c r="R45" s="446">
        <f>+Q45-G45</f>
        <v>393</v>
      </c>
      <c r="S45" s="426">
        <v>9.4691689008042896</v>
      </c>
      <c r="T45" s="426">
        <v>13.519883918459797</v>
      </c>
    </row>
    <row r="46" spans="1:20" s="405" customFormat="1" ht="18.75" customHeight="1">
      <c r="A46" s="428">
        <v>1</v>
      </c>
      <c r="B46" s="428" t="s">
        <v>22</v>
      </c>
      <c r="C46" s="429">
        <v>922</v>
      </c>
      <c r="D46" s="428" t="s">
        <v>90</v>
      </c>
      <c r="E46" s="428" t="s">
        <v>2</v>
      </c>
      <c r="F46" s="430">
        <v>10.36</v>
      </c>
      <c r="G46" s="419">
        <v>242891</v>
      </c>
      <c r="H46" s="401" t="s">
        <v>86</v>
      </c>
      <c r="I46" s="401" t="s">
        <v>85</v>
      </c>
      <c r="J46" s="400">
        <v>1.85</v>
      </c>
      <c r="K46" s="420">
        <v>1.36</v>
      </c>
      <c r="L46" s="421">
        <v>2.6666666666666665</v>
      </c>
      <c r="M46" s="431">
        <v>1.2</v>
      </c>
      <c r="N46" s="432">
        <v>8936.9369369369379</v>
      </c>
      <c r="O46" s="424">
        <v>6.5418691052012008</v>
      </c>
      <c r="P46" s="433">
        <v>10.724324324324325</v>
      </c>
      <c r="Q46" s="427">
        <v>243283</v>
      </c>
      <c r="R46" s="446">
        <f>+Q46-G46</f>
        <v>392</v>
      </c>
      <c r="S46" s="426">
        <v>13.49034749034749</v>
      </c>
      <c r="T46" s="426">
        <v>12.835857899255867</v>
      </c>
    </row>
    <row r="47" spans="1:20" s="405" customFormat="1" ht="18.75" customHeight="1">
      <c r="A47" s="428">
        <v>1</v>
      </c>
      <c r="B47" s="428" t="s">
        <v>22</v>
      </c>
      <c r="C47" s="429" t="s">
        <v>97</v>
      </c>
      <c r="D47" s="428" t="s">
        <v>90</v>
      </c>
      <c r="E47" s="416" t="s">
        <v>2</v>
      </c>
      <c r="F47" s="430">
        <v>27.33</v>
      </c>
      <c r="G47" s="419">
        <v>242891</v>
      </c>
      <c r="H47" s="401" t="s">
        <v>86</v>
      </c>
      <c r="I47" s="401" t="s">
        <v>85</v>
      </c>
      <c r="J47" s="400">
        <v>1.85</v>
      </c>
      <c r="K47" s="420">
        <v>1.45</v>
      </c>
      <c r="L47" s="421">
        <v>2.5</v>
      </c>
      <c r="M47" s="431">
        <v>1.1000000000000001</v>
      </c>
      <c r="N47" s="432">
        <v>9455.8558558558561</v>
      </c>
      <c r="O47" s="424">
        <v>6.4861299675675674</v>
      </c>
      <c r="P47" s="433">
        <v>10.401441441441442</v>
      </c>
      <c r="Q47" s="427">
        <v>243284</v>
      </c>
      <c r="R47" s="446">
        <f>+Q47-G47</f>
        <v>393</v>
      </c>
      <c r="S47" s="426">
        <v>7.4862788144895722</v>
      </c>
      <c r="T47" s="426">
        <v>12.878127077223853</v>
      </c>
    </row>
    <row r="48" spans="1:20" s="405" customFormat="1" ht="18.75" customHeight="1">
      <c r="A48" s="428">
        <v>1</v>
      </c>
      <c r="B48" s="428" t="s">
        <v>22</v>
      </c>
      <c r="C48" s="429">
        <v>923</v>
      </c>
      <c r="D48" s="428" t="s">
        <v>93</v>
      </c>
      <c r="E48" s="428" t="s">
        <v>83</v>
      </c>
      <c r="F48" s="430">
        <v>13.79</v>
      </c>
      <c r="G48" s="419">
        <v>242860</v>
      </c>
      <c r="H48" s="401" t="s">
        <v>94</v>
      </c>
      <c r="I48" s="401" t="s">
        <v>85</v>
      </c>
      <c r="J48" s="400">
        <v>1.85</v>
      </c>
      <c r="K48" s="420">
        <v>2.1333333333333333</v>
      </c>
      <c r="L48" s="421">
        <v>2.5333333333333332</v>
      </c>
      <c r="M48" s="431">
        <v>1.1000000000000001</v>
      </c>
      <c r="N48" s="432">
        <v>9225.2252252252238</v>
      </c>
      <c r="O48" s="424">
        <v>9.9397259437570877</v>
      </c>
      <c r="P48" s="433">
        <v>10.147747747747747</v>
      </c>
      <c r="Q48" s="427">
        <v>243283</v>
      </c>
      <c r="R48" s="446">
        <f>+Q48-G48</f>
        <v>423</v>
      </c>
      <c r="S48" s="426">
        <v>14.724437998549673</v>
      </c>
      <c r="T48" s="426">
        <v>13.338158089140608</v>
      </c>
    </row>
    <row r="49" spans="1:20" s="405" customFormat="1" ht="18.75" customHeight="1">
      <c r="A49" s="428">
        <v>1</v>
      </c>
      <c r="B49" s="428" t="s">
        <v>22</v>
      </c>
      <c r="C49" s="429" t="s">
        <v>98</v>
      </c>
      <c r="D49" s="428" t="s">
        <v>93</v>
      </c>
      <c r="E49" s="416" t="s">
        <v>83</v>
      </c>
      <c r="F49" s="430">
        <v>22.13</v>
      </c>
      <c r="G49" s="419">
        <v>242866</v>
      </c>
      <c r="H49" s="401" t="s">
        <v>99</v>
      </c>
      <c r="I49" s="401" t="s">
        <v>85</v>
      </c>
      <c r="J49" s="400">
        <v>1.85</v>
      </c>
      <c r="K49" s="420">
        <v>2.3933333333333331</v>
      </c>
      <c r="L49" s="421">
        <v>2.7000000000000006</v>
      </c>
      <c r="M49" s="431">
        <v>1.3</v>
      </c>
      <c r="N49" s="432">
        <v>9282.8828828828828</v>
      </c>
      <c r="O49" s="424">
        <v>13.095451320908117</v>
      </c>
      <c r="P49" s="433">
        <v>12.067747747747747</v>
      </c>
      <c r="Q49" s="427">
        <v>243285</v>
      </c>
      <c r="R49" s="446">
        <f>+Q49-G49</f>
        <v>419</v>
      </c>
      <c r="S49" s="426">
        <v>15.610483506552194</v>
      </c>
      <c r="T49" s="426">
        <v>13.393458541690892</v>
      </c>
    </row>
    <row r="50" spans="1:20" s="405" customFormat="1" ht="18.75" customHeight="1">
      <c r="A50" s="428">
        <v>1</v>
      </c>
      <c r="B50" s="428" t="s">
        <v>22</v>
      </c>
      <c r="C50" s="429">
        <v>924</v>
      </c>
      <c r="D50" s="428" t="s">
        <v>88</v>
      </c>
      <c r="E50" s="428" t="s">
        <v>2</v>
      </c>
      <c r="F50" s="430">
        <v>17.46</v>
      </c>
      <c r="G50" s="419">
        <v>242901</v>
      </c>
      <c r="H50" s="401" t="s">
        <v>86</v>
      </c>
      <c r="I50" s="401" t="s">
        <v>85</v>
      </c>
      <c r="J50" s="400">
        <v>1.85</v>
      </c>
      <c r="K50" s="420">
        <v>2.0033333333333334</v>
      </c>
      <c r="L50" s="421">
        <v>2.5333333333333337</v>
      </c>
      <c r="M50" s="431">
        <v>1.2</v>
      </c>
      <c r="N50" s="432">
        <v>9138.7387387387407</v>
      </c>
      <c r="O50" s="424">
        <v>8.8932589490421012</v>
      </c>
      <c r="P50" s="433">
        <v>10.966486486486488</v>
      </c>
      <c r="Q50" s="427">
        <v>243277</v>
      </c>
      <c r="R50" s="446">
        <f>+Q50-G50</f>
        <v>376</v>
      </c>
      <c r="S50" s="426">
        <v>13.386597938144327</v>
      </c>
      <c r="T50" s="426">
        <v>13.218560304624996</v>
      </c>
    </row>
    <row r="51" spans="1:20" s="405" customFormat="1" ht="18.75" customHeight="1">
      <c r="A51" s="428">
        <v>1</v>
      </c>
      <c r="B51" s="428" t="s">
        <v>22</v>
      </c>
      <c r="C51" s="429" t="s">
        <v>100</v>
      </c>
      <c r="D51" s="428" t="s">
        <v>1</v>
      </c>
      <c r="E51" s="416" t="s">
        <v>83</v>
      </c>
      <c r="F51" s="430">
        <v>26.84</v>
      </c>
      <c r="G51" s="419">
        <v>242953</v>
      </c>
      <c r="H51" s="401" t="s">
        <v>86</v>
      </c>
      <c r="I51" s="401" t="s">
        <v>85</v>
      </c>
      <c r="J51" s="400">
        <v>1.85</v>
      </c>
      <c r="K51" s="420">
        <v>1.0666666666666667</v>
      </c>
      <c r="L51" s="421">
        <v>2.5333333333333337</v>
      </c>
      <c r="M51" s="431">
        <v>1.3</v>
      </c>
      <c r="N51" s="432">
        <v>9109.9099099099094</v>
      </c>
      <c r="O51" s="424">
        <v>4.9077396847300632</v>
      </c>
      <c r="P51" s="433">
        <v>11.842882882882883</v>
      </c>
      <c r="Q51" s="427">
        <v>243313</v>
      </c>
      <c r="R51" s="446">
        <f>+Q51-G51</f>
        <v>360</v>
      </c>
      <c r="S51" s="426">
        <v>16.490312965722804</v>
      </c>
      <c r="T51" s="426">
        <v>11.89</v>
      </c>
    </row>
    <row r="52" spans="1:20" s="405" customFormat="1" ht="18.75" customHeight="1">
      <c r="A52" s="428">
        <v>1</v>
      </c>
      <c r="B52" s="428" t="s">
        <v>22</v>
      </c>
      <c r="C52" s="429">
        <v>928</v>
      </c>
      <c r="D52" s="428" t="s">
        <v>88</v>
      </c>
      <c r="E52" s="416" t="s">
        <v>2</v>
      </c>
      <c r="F52" s="430">
        <v>40.799999999999997</v>
      </c>
      <c r="G52" s="419">
        <v>242899</v>
      </c>
      <c r="H52" s="401" t="s">
        <v>86</v>
      </c>
      <c r="I52" s="401" t="s">
        <v>85</v>
      </c>
      <c r="J52" s="400">
        <v>1.85</v>
      </c>
      <c r="K52" s="420">
        <v>2.2733333333333334</v>
      </c>
      <c r="L52" s="421">
        <v>2.7000000000000006</v>
      </c>
      <c r="M52" s="431">
        <v>1.3</v>
      </c>
      <c r="N52" s="432">
        <v>9282.8828828828828</v>
      </c>
      <c r="O52" s="424">
        <v>11.644217350770168</v>
      </c>
      <c r="P52" s="433">
        <v>12.067747747747747</v>
      </c>
      <c r="Q52" s="427">
        <v>243252</v>
      </c>
      <c r="R52" s="446">
        <f>+Q52-G52</f>
        <v>353</v>
      </c>
      <c r="S52" s="426">
        <v>14.808823529411766</v>
      </c>
      <c r="T52" s="426">
        <v>11.568141674942069</v>
      </c>
    </row>
    <row r="53" spans="1:20" s="405" customFormat="1" ht="18.75" customHeight="1">
      <c r="A53" s="428">
        <v>1</v>
      </c>
      <c r="B53" s="428" t="s">
        <v>22</v>
      </c>
      <c r="C53" s="429">
        <v>929</v>
      </c>
      <c r="D53" s="428" t="s">
        <v>96</v>
      </c>
      <c r="E53" s="416" t="s">
        <v>2</v>
      </c>
      <c r="F53" s="430">
        <v>14</v>
      </c>
      <c r="G53" s="419">
        <v>242905</v>
      </c>
      <c r="H53" s="401" t="s">
        <v>86</v>
      </c>
      <c r="I53" s="401" t="s">
        <v>85</v>
      </c>
      <c r="J53" s="400">
        <v>1.85</v>
      </c>
      <c r="K53" s="420">
        <v>1.6633333333333333</v>
      </c>
      <c r="L53" s="421">
        <v>2.7333333333333338</v>
      </c>
      <c r="M53" s="431">
        <v>1.1000000000000001</v>
      </c>
      <c r="N53" s="432">
        <v>9254.0540540540533</v>
      </c>
      <c r="O53" s="424">
        <v>8.7042890002708031</v>
      </c>
      <c r="P53" s="433">
        <v>10.17945945945946</v>
      </c>
      <c r="Q53" s="427">
        <v>243276</v>
      </c>
      <c r="R53" s="446">
        <f>+Q53-G53</f>
        <v>371</v>
      </c>
      <c r="S53" s="426">
        <v>4.6035714285714286</v>
      </c>
      <c r="T53" s="426">
        <v>13.095044220325834</v>
      </c>
    </row>
    <row r="54" spans="1:20" s="405" customFormat="1" ht="18.75" customHeight="1">
      <c r="A54" s="428">
        <v>1</v>
      </c>
      <c r="B54" s="428" t="s">
        <v>22</v>
      </c>
      <c r="C54" s="429" t="s">
        <v>101</v>
      </c>
      <c r="D54" s="428" t="s">
        <v>1</v>
      </c>
      <c r="E54" s="428" t="s">
        <v>83</v>
      </c>
      <c r="F54" s="430">
        <v>66.12</v>
      </c>
      <c r="G54" s="419">
        <v>242918</v>
      </c>
      <c r="H54" s="401" t="s">
        <v>86</v>
      </c>
      <c r="I54" s="401" t="s">
        <v>85</v>
      </c>
      <c r="J54" s="400">
        <v>1.85</v>
      </c>
      <c r="K54" s="420">
        <v>1.9266666666666667</v>
      </c>
      <c r="L54" s="421">
        <v>2.7666666666666671</v>
      </c>
      <c r="M54" s="431">
        <v>1.3</v>
      </c>
      <c r="N54" s="432">
        <v>9138.7387387387371</v>
      </c>
      <c r="O54" s="424">
        <v>10.606218230723792</v>
      </c>
      <c r="P54" s="433">
        <v>11.880360360360358</v>
      </c>
      <c r="Q54" s="427">
        <v>243265</v>
      </c>
      <c r="R54" s="446">
        <f>+Q54-G54</f>
        <v>347</v>
      </c>
      <c r="S54" s="426">
        <v>15.741076830006051</v>
      </c>
      <c r="T54" s="426">
        <v>12.672294869331285</v>
      </c>
    </row>
    <row r="55" spans="1:20" s="405" customFormat="1" ht="18.75" customHeight="1">
      <c r="A55" s="428">
        <v>1</v>
      </c>
      <c r="B55" s="428" t="s">
        <v>22</v>
      </c>
      <c r="C55" s="429">
        <v>937</v>
      </c>
      <c r="D55" s="428" t="s">
        <v>1</v>
      </c>
      <c r="E55" s="416" t="s">
        <v>83</v>
      </c>
      <c r="F55" s="430">
        <v>33.630000000000003</v>
      </c>
      <c r="G55" s="419">
        <v>242921</v>
      </c>
      <c r="H55" s="401" t="s">
        <v>86</v>
      </c>
      <c r="I55" s="401" t="s">
        <v>85</v>
      </c>
      <c r="J55" s="400">
        <v>1.85</v>
      </c>
      <c r="K55" s="420">
        <v>2.0866666666666664</v>
      </c>
      <c r="L55" s="421">
        <v>2.6666666666666665</v>
      </c>
      <c r="M55" s="431">
        <v>1.4</v>
      </c>
      <c r="N55" s="432">
        <v>9398.1981981981971</v>
      </c>
      <c r="O55" s="424">
        <v>10.974612143450114</v>
      </c>
      <c r="P55" s="433">
        <v>13.157477477477476</v>
      </c>
      <c r="Q55" s="427">
        <v>243257</v>
      </c>
      <c r="R55" s="446">
        <f>+Q55-G55</f>
        <v>336</v>
      </c>
      <c r="S55" s="426">
        <v>13.802557240559022</v>
      </c>
      <c r="T55" s="426">
        <v>12.246349691929858</v>
      </c>
    </row>
    <row r="56" spans="1:20" s="405" customFormat="1" ht="18.75" customHeight="1">
      <c r="A56" s="428">
        <v>1</v>
      </c>
      <c r="B56" s="428" t="s">
        <v>22</v>
      </c>
      <c r="C56" s="429">
        <v>938</v>
      </c>
      <c r="D56" s="428" t="s">
        <v>1</v>
      </c>
      <c r="E56" s="428" t="s">
        <v>83</v>
      </c>
      <c r="F56" s="430">
        <v>35.08</v>
      </c>
      <c r="G56" s="419">
        <v>242923</v>
      </c>
      <c r="H56" s="401" t="s">
        <v>86</v>
      </c>
      <c r="I56" s="401" t="s">
        <v>85</v>
      </c>
      <c r="J56" s="400">
        <v>1.85</v>
      </c>
      <c r="K56" s="420">
        <v>1.8</v>
      </c>
      <c r="L56" s="421">
        <v>2.6</v>
      </c>
      <c r="M56" s="431">
        <v>1.3</v>
      </c>
      <c r="N56" s="432">
        <v>9282.8828828828828</v>
      </c>
      <c r="O56" s="424">
        <v>8.8890655809729751</v>
      </c>
      <c r="P56" s="433">
        <v>12.067747747747747</v>
      </c>
      <c r="Q56" s="427">
        <v>243256</v>
      </c>
      <c r="R56" s="446">
        <f>+Q56-G56</f>
        <v>333</v>
      </c>
      <c r="S56" s="426">
        <v>14.401938426453819</v>
      </c>
      <c r="T56" s="426">
        <v>12.315088476307352</v>
      </c>
    </row>
    <row r="57" spans="1:20" s="405" customFormat="1" ht="18.75" customHeight="1">
      <c r="A57" s="428">
        <v>1</v>
      </c>
      <c r="B57" s="428" t="s">
        <v>22</v>
      </c>
      <c r="C57" s="429">
        <v>723</v>
      </c>
      <c r="D57" s="428" t="s">
        <v>1</v>
      </c>
      <c r="E57" s="428" t="s">
        <v>83</v>
      </c>
      <c r="F57" s="430">
        <v>6.82</v>
      </c>
      <c r="G57" s="419">
        <v>242952</v>
      </c>
      <c r="H57" s="401" t="s">
        <v>102</v>
      </c>
      <c r="I57" s="401" t="s">
        <v>85</v>
      </c>
      <c r="J57" s="400">
        <v>1.85</v>
      </c>
      <c r="K57" s="420">
        <v>1.7299999999999998</v>
      </c>
      <c r="L57" s="421">
        <v>2.5666666666666664</v>
      </c>
      <c r="M57" s="431">
        <v>1.1000000000000001</v>
      </c>
      <c r="N57" s="432">
        <v>9513.5135135135133</v>
      </c>
      <c r="O57" s="424">
        <v>8.5325731754834795</v>
      </c>
      <c r="P57" s="433">
        <v>10.464864864864865</v>
      </c>
      <c r="Q57" s="427">
        <v>243325</v>
      </c>
      <c r="R57" s="446">
        <f>+Q57-G57</f>
        <v>373</v>
      </c>
      <c r="S57" s="426">
        <v>10.819648093841643</v>
      </c>
      <c r="T57" s="426">
        <v>0</v>
      </c>
    </row>
    <row r="58" spans="1:20" s="405" customFormat="1" ht="18.75" customHeight="1">
      <c r="A58" s="428">
        <v>1</v>
      </c>
      <c r="B58" s="428" t="s">
        <v>22</v>
      </c>
      <c r="C58" s="429">
        <v>724</v>
      </c>
      <c r="D58" s="428" t="s">
        <v>88</v>
      </c>
      <c r="E58" s="428" t="s">
        <v>2</v>
      </c>
      <c r="F58" s="430">
        <v>4.5199999999999996</v>
      </c>
      <c r="G58" s="419">
        <v>242947</v>
      </c>
      <c r="H58" s="401" t="s">
        <v>86</v>
      </c>
      <c r="I58" s="401" t="s">
        <v>85</v>
      </c>
      <c r="J58" s="400">
        <v>1.85</v>
      </c>
      <c r="K58" s="420">
        <v>2.0066666666666664</v>
      </c>
      <c r="L58" s="421">
        <v>2.4</v>
      </c>
      <c r="M58" s="431">
        <v>1</v>
      </c>
      <c r="N58" s="432">
        <v>9109.9099099099112</v>
      </c>
      <c r="O58" s="424">
        <v>7.9698213419727555</v>
      </c>
      <c r="P58" s="433">
        <v>9.109909909909911</v>
      </c>
      <c r="Q58" s="427">
        <v>243309</v>
      </c>
      <c r="R58" s="446">
        <f>+Q58-G58</f>
        <v>362</v>
      </c>
      <c r="S58" s="426">
        <v>15.097345132743365</v>
      </c>
      <c r="T58" s="426">
        <v>13.505219812426729</v>
      </c>
    </row>
    <row r="59" spans="1:20" s="405" customFormat="1" ht="18.75" customHeight="1">
      <c r="A59" s="428">
        <v>1</v>
      </c>
      <c r="B59" s="428" t="s">
        <v>22</v>
      </c>
      <c r="C59" s="429">
        <v>727</v>
      </c>
      <c r="D59" s="428" t="s">
        <v>1</v>
      </c>
      <c r="E59" s="428" t="s">
        <v>83</v>
      </c>
      <c r="F59" s="430">
        <v>9.86</v>
      </c>
      <c r="G59" s="419">
        <v>242950</v>
      </c>
      <c r="H59" s="401" t="s">
        <v>103</v>
      </c>
      <c r="I59" s="401" t="s">
        <v>85</v>
      </c>
      <c r="J59" s="400">
        <v>1.85</v>
      </c>
      <c r="K59" s="420">
        <v>1.5733333333333333</v>
      </c>
      <c r="L59" s="421">
        <v>2.4333333333333331</v>
      </c>
      <c r="M59" s="431">
        <v>1.2</v>
      </c>
      <c r="N59" s="432">
        <v>9254.0540540540533</v>
      </c>
      <c r="O59" s="424">
        <v>6.7843778049697683</v>
      </c>
      <c r="P59" s="433">
        <v>11.104864864864863</v>
      </c>
      <c r="Q59" s="427">
        <v>243275</v>
      </c>
      <c r="R59" s="446">
        <f>+Q59-G59</f>
        <v>325</v>
      </c>
      <c r="S59" s="426">
        <v>23.361054766734277</v>
      </c>
      <c r="T59" s="426">
        <v>0</v>
      </c>
    </row>
    <row r="60" spans="1:20" s="405" customFormat="1" ht="18.75" customHeight="1">
      <c r="A60" s="428">
        <v>1</v>
      </c>
      <c r="B60" s="428" t="s">
        <v>22</v>
      </c>
      <c r="C60" s="429">
        <v>728</v>
      </c>
      <c r="D60" s="428" t="s">
        <v>1</v>
      </c>
      <c r="E60" s="428" t="s">
        <v>83</v>
      </c>
      <c r="F60" s="430">
        <v>9.4600000000000009</v>
      </c>
      <c r="G60" s="419">
        <v>242950</v>
      </c>
      <c r="H60" s="401" t="s">
        <v>103</v>
      </c>
      <c r="I60" s="401" t="s">
        <v>85</v>
      </c>
      <c r="J60" s="400">
        <v>1.85</v>
      </c>
      <c r="K60" s="420">
        <v>1.4266666666666667</v>
      </c>
      <c r="L60" s="421">
        <v>2.5666666666666669</v>
      </c>
      <c r="M60" s="431">
        <v>1.1000000000000001</v>
      </c>
      <c r="N60" s="432">
        <v>9109.9099099099094</v>
      </c>
      <c r="O60" s="424">
        <v>6.7379777943468824</v>
      </c>
      <c r="P60" s="433">
        <v>10.0209009009009</v>
      </c>
      <c r="Q60" s="427">
        <v>243325</v>
      </c>
      <c r="R60" s="446">
        <f>+Q60-G60</f>
        <v>375</v>
      </c>
      <c r="S60" s="426">
        <v>15.748414376321357</v>
      </c>
      <c r="T60" s="426">
        <v>0</v>
      </c>
    </row>
    <row r="61" spans="1:20" s="405" customFormat="1" ht="18.75" customHeight="1">
      <c r="A61" s="428">
        <v>1</v>
      </c>
      <c r="B61" s="428" t="s">
        <v>22</v>
      </c>
      <c r="C61" s="429">
        <v>730</v>
      </c>
      <c r="D61" s="428" t="s">
        <v>1</v>
      </c>
      <c r="E61" s="428" t="s">
        <v>83</v>
      </c>
      <c r="F61" s="430">
        <v>29.32</v>
      </c>
      <c r="G61" s="419">
        <v>242953</v>
      </c>
      <c r="H61" s="401" t="s">
        <v>86</v>
      </c>
      <c r="I61" s="401" t="s">
        <v>85</v>
      </c>
      <c r="J61" s="400">
        <v>1.85</v>
      </c>
      <c r="K61" s="420">
        <v>1.5133333333333334</v>
      </c>
      <c r="L61" s="421">
        <v>2.7999999999999994</v>
      </c>
      <c r="M61" s="431">
        <v>1.4</v>
      </c>
      <c r="N61" s="432">
        <v>9311.7117117117104</v>
      </c>
      <c r="O61" s="424">
        <v>8.694291974649845</v>
      </c>
      <c r="P61" s="433">
        <v>13.036396396396395</v>
      </c>
      <c r="Q61" s="427">
        <v>243311</v>
      </c>
      <c r="R61" s="446">
        <f>+Q61-G61</f>
        <v>358</v>
      </c>
      <c r="S61" s="426">
        <v>13.167462482946792</v>
      </c>
      <c r="T61" s="426">
        <v>13.749978280601663</v>
      </c>
    </row>
    <row r="62" spans="1:20" s="405" customFormat="1" ht="18.75" customHeight="1">
      <c r="A62" s="428">
        <v>1</v>
      </c>
      <c r="B62" s="428" t="s">
        <v>22</v>
      </c>
      <c r="C62" s="429">
        <v>741</v>
      </c>
      <c r="D62" s="428" t="s">
        <v>90</v>
      </c>
      <c r="E62" s="416" t="s">
        <v>2</v>
      </c>
      <c r="F62" s="430">
        <v>18.670000000000002</v>
      </c>
      <c r="G62" s="419">
        <v>242898</v>
      </c>
      <c r="H62" s="401" t="s">
        <v>86</v>
      </c>
      <c r="I62" s="401" t="s">
        <v>85</v>
      </c>
      <c r="J62" s="400">
        <v>1.65</v>
      </c>
      <c r="K62" s="420">
        <v>1.8900000000000003</v>
      </c>
      <c r="L62" s="421">
        <v>2.6333333333333333</v>
      </c>
      <c r="M62" s="431">
        <v>1.2</v>
      </c>
      <c r="N62" s="432">
        <v>10214.141414141415</v>
      </c>
      <c r="O62" s="424">
        <v>10.132395364386912</v>
      </c>
      <c r="P62" s="433">
        <v>12.256969696969698</v>
      </c>
      <c r="Q62" s="427">
        <v>243312</v>
      </c>
      <c r="R62" s="446">
        <f>+Q62-G62</f>
        <v>414</v>
      </c>
      <c r="S62" s="426">
        <v>12.584895554365289</v>
      </c>
      <c r="T62" s="426">
        <v>13.407423391215527</v>
      </c>
    </row>
    <row r="63" spans="1:20" s="405" customFormat="1" ht="18.75" customHeight="1">
      <c r="A63" s="428">
        <v>1</v>
      </c>
      <c r="B63" s="428" t="s">
        <v>22</v>
      </c>
      <c r="C63" s="429">
        <v>1001</v>
      </c>
      <c r="D63" s="428" t="s">
        <v>88</v>
      </c>
      <c r="E63" s="416" t="s">
        <v>2</v>
      </c>
      <c r="F63" s="430">
        <v>21.96</v>
      </c>
      <c r="G63" s="419">
        <v>242920</v>
      </c>
      <c r="H63" s="401" t="s">
        <v>86</v>
      </c>
      <c r="I63" s="401" t="s">
        <v>85</v>
      </c>
      <c r="J63" s="400">
        <v>1.85</v>
      </c>
      <c r="K63" s="420">
        <v>1.8100000000000003</v>
      </c>
      <c r="L63" s="421">
        <v>2.5666666666666669</v>
      </c>
      <c r="M63" s="431">
        <v>1.2</v>
      </c>
      <c r="N63" s="432">
        <v>9513.5135135135133</v>
      </c>
      <c r="O63" s="424">
        <v>8.5860860974731565</v>
      </c>
      <c r="P63" s="433">
        <v>11.416216216216215</v>
      </c>
      <c r="Q63" s="427">
        <v>243268</v>
      </c>
      <c r="R63" s="446">
        <f>+Q63-G63</f>
        <v>348</v>
      </c>
      <c r="S63" s="426">
        <v>13.71311475409836</v>
      </c>
      <c r="T63" s="426">
        <v>12.735426379756923</v>
      </c>
    </row>
    <row r="64" spans="1:20" s="405" customFormat="1" ht="18.75" customHeight="1">
      <c r="A64" s="428">
        <v>1</v>
      </c>
      <c r="B64" s="428" t="s">
        <v>22</v>
      </c>
      <c r="C64" s="429">
        <v>1002</v>
      </c>
      <c r="D64" s="428" t="s">
        <v>1</v>
      </c>
      <c r="E64" s="428" t="s">
        <v>83</v>
      </c>
      <c r="F64" s="430">
        <v>37.68</v>
      </c>
      <c r="G64" s="419">
        <v>242931</v>
      </c>
      <c r="H64" s="401" t="s">
        <v>86</v>
      </c>
      <c r="I64" s="401" t="s">
        <v>85</v>
      </c>
      <c r="J64" s="400">
        <v>1.85</v>
      </c>
      <c r="K64" s="420">
        <v>1.83</v>
      </c>
      <c r="L64" s="421">
        <v>2.6</v>
      </c>
      <c r="M64" s="431">
        <v>1.1000000000000001</v>
      </c>
      <c r="N64" s="432">
        <v>9196.3963963963961</v>
      </c>
      <c r="O64" s="424">
        <v>8.9530190031135142</v>
      </c>
      <c r="P64" s="433">
        <v>10.116036036036038</v>
      </c>
      <c r="Q64" s="427">
        <v>243267</v>
      </c>
      <c r="R64" s="446">
        <f>+Q64-G64</f>
        <v>336</v>
      </c>
      <c r="S64" s="426">
        <v>12.130307855626326</v>
      </c>
      <c r="T64" s="426">
        <v>12.779478635657561</v>
      </c>
    </row>
    <row r="65" spans="1:20" s="405" customFormat="1" ht="18.75" customHeight="1">
      <c r="A65" s="428">
        <v>1</v>
      </c>
      <c r="B65" s="428" t="s">
        <v>22</v>
      </c>
      <c r="C65" s="429">
        <v>1007</v>
      </c>
      <c r="D65" s="428" t="s">
        <v>88</v>
      </c>
      <c r="E65" s="416" t="s">
        <v>2</v>
      </c>
      <c r="F65" s="430">
        <v>21.51</v>
      </c>
      <c r="G65" s="419">
        <v>242903</v>
      </c>
      <c r="H65" s="401" t="s">
        <v>86</v>
      </c>
      <c r="I65" s="401" t="s">
        <v>85</v>
      </c>
      <c r="J65" s="400">
        <v>1.85</v>
      </c>
      <c r="K65" s="420">
        <v>1.4233333333333331</v>
      </c>
      <c r="L65" s="421">
        <v>2.5333333333333332</v>
      </c>
      <c r="M65" s="431">
        <v>1.2</v>
      </c>
      <c r="N65" s="432">
        <v>9254.0540540540533</v>
      </c>
      <c r="O65" s="424">
        <v>6.3982338813247788</v>
      </c>
      <c r="P65" s="433">
        <v>11.104864864864863</v>
      </c>
      <c r="Q65" s="427">
        <v>243296</v>
      </c>
      <c r="R65" s="446">
        <f>+Q65-G65</f>
        <v>393</v>
      </c>
      <c r="S65" s="426">
        <v>12.610878661087867</v>
      </c>
      <c r="T65" s="426">
        <v>13.44807122318071</v>
      </c>
    </row>
    <row r="66" spans="1:20" s="405" customFormat="1" ht="18.75" customHeight="1">
      <c r="A66" s="428">
        <v>1</v>
      </c>
      <c r="B66" s="428" t="s">
        <v>22</v>
      </c>
      <c r="C66" s="429">
        <v>1008</v>
      </c>
      <c r="D66" s="428" t="s">
        <v>88</v>
      </c>
      <c r="E66" s="428" t="s">
        <v>2</v>
      </c>
      <c r="F66" s="430">
        <v>28.3</v>
      </c>
      <c r="G66" s="419">
        <v>242953</v>
      </c>
      <c r="H66" s="401" t="s">
        <v>86</v>
      </c>
      <c r="I66" s="401" t="s">
        <v>85</v>
      </c>
      <c r="J66" s="400">
        <v>1.85</v>
      </c>
      <c r="K66" s="420">
        <v>1.6300000000000001</v>
      </c>
      <c r="L66" s="421">
        <v>2.6</v>
      </c>
      <c r="M66" s="431">
        <v>1.2</v>
      </c>
      <c r="N66" s="432">
        <v>9628.8288288288295</v>
      </c>
      <c r="O66" s="424">
        <v>8.0305363189690819</v>
      </c>
      <c r="P66" s="433">
        <v>11.554594594594596</v>
      </c>
      <c r="Q66" s="427">
        <v>243269</v>
      </c>
      <c r="R66" s="446">
        <f>+Q66-G66</f>
        <v>316</v>
      </c>
      <c r="S66" s="426">
        <v>11.918374558303885</v>
      </c>
      <c r="T66" s="426">
        <v>12.669359305049069</v>
      </c>
    </row>
    <row r="67" spans="1:20" s="405" customFormat="1" ht="18.75" customHeight="1">
      <c r="A67" s="428">
        <v>1</v>
      </c>
      <c r="B67" s="428" t="s">
        <v>22</v>
      </c>
      <c r="C67" s="429">
        <v>1013</v>
      </c>
      <c r="D67" s="428" t="s">
        <v>1</v>
      </c>
      <c r="E67" s="428" t="s">
        <v>83</v>
      </c>
      <c r="F67" s="430">
        <v>20.55</v>
      </c>
      <c r="G67" s="419">
        <v>242928</v>
      </c>
      <c r="H67" s="401" t="s">
        <v>86</v>
      </c>
      <c r="I67" s="401" t="s">
        <v>85</v>
      </c>
      <c r="J67" s="400">
        <v>1.85</v>
      </c>
      <c r="K67" s="420">
        <v>1.54</v>
      </c>
      <c r="L67" s="421">
        <v>2.5</v>
      </c>
      <c r="M67" s="431">
        <v>1.2</v>
      </c>
      <c r="N67" s="432">
        <v>8994.594594594595</v>
      </c>
      <c r="O67" s="424">
        <v>6.8129683243243244</v>
      </c>
      <c r="P67" s="433">
        <v>10.793513513513513</v>
      </c>
      <c r="Q67" s="427">
        <v>243289</v>
      </c>
      <c r="R67" s="446">
        <f>+Q67-G67</f>
        <v>361</v>
      </c>
      <c r="S67" s="426">
        <v>14.093917274939171</v>
      </c>
      <c r="T67" s="426">
        <v>13.235707626972342</v>
      </c>
    </row>
    <row r="68" spans="1:20" s="405" customFormat="1" ht="18.75" customHeight="1">
      <c r="A68" s="428">
        <v>1</v>
      </c>
      <c r="B68" s="428" t="s">
        <v>22</v>
      </c>
      <c r="C68" s="429">
        <v>1014</v>
      </c>
      <c r="D68" s="428" t="s">
        <v>1</v>
      </c>
      <c r="E68" s="416" t="s">
        <v>83</v>
      </c>
      <c r="F68" s="430">
        <v>37.53</v>
      </c>
      <c r="G68" s="419">
        <v>242920</v>
      </c>
      <c r="H68" s="401" t="s">
        <v>86</v>
      </c>
      <c r="I68" s="401" t="s">
        <v>85</v>
      </c>
      <c r="J68" s="400">
        <v>1.85</v>
      </c>
      <c r="K68" s="434">
        <v>1.67</v>
      </c>
      <c r="L68" s="430">
        <v>2.6666666666666665</v>
      </c>
      <c r="M68" s="431">
        <v>1.3</v>
      </c>
      <c r="N68" s="432">
        <v>9282.8828828828828</v>
      </c>
      <c r="O68" s="424">
        <v>8.6754267047847833</v>
      </c>
      <c r="P68" s="433">
        <v>12.067747747747747</v>
      </c>
      <c r="Q68" s="427">
        <v>243291</v>
      </c>
      <c r="R68" s="446">
        <f>+Q68-G68</f>
        <v>371</v>
      </c>
      <c r="S68" s="426">
        <v>14.650413002930986</v>
      </c>
      <c r="T68" s="426">
        <v>13.077295709582963</v>
      </c>
    </row>
    <row r="69" spans="1:20" s="405" customFormat="1" ht="18.75" customHeight="1">
      <c r="A69" s="428">
        <v>1</v>
      </c>
      <c r="B69" s="428" t="s">
        <v>22</v>
      </c>
      <c r="C69" s="429">
        <v>1015</v>
      </c>
      <c r="D69" s="428" t="s">
        <v>93</v>
      </c>
      <c r="E69" s="428" t="s">
        <v>83</v>
      </c>
      <c r="F69" s="430">
        <v>19.3</v>
      </c>
      <c r="G69" s="419">
        <v>242865</v>
      </c>
      <c r="H69" s="401" t="s">
        <v>94</v>
      </c>
      <c r="I69" s="401" t="s">
        <v>85</v>
      </c>
      <c r="J69" s="400">
        <v>1.85</v>
      </c>
      <c r="K69" s="420">
        <v>2.21</v>
      </c>
      <c r="L69" s="421">
        <v>2.7666666666666671</v>
      </c>
      <c r="M69" s="431">
        <v>1.2</v>
      </c>
      <c r="N69" s="432">
        <v>9369.3693693693695</v>
      </c>
      <c r="O69" s="424">
        <v>12.472983491781784</v>
      </c>
      <c r="P69" s="433">
        <v>11.243243243243244</v>
      </c>
      <c r="Q69" s="427">
        <v>243286</v>
      </c>
      <c r="R69" s="446">
        <f>+Q69-G69</f>
        <v>421</v>
      </c>
      <c r="S69" s="426">
        <v>19.753886010362695</v>
      </c>
      <c r="T69" s="426">
        <v>13.178916983606554</v>
      </c>
    </row>
    <row r="70" spans="1:20" s="405" customFormat="1" ht="18.75" customHeight="1">
      <c r="A70" s="428">
        <v>1</v>
      </c>
      <c r="B70" s="428" t="s">
        <v>22</v>
      </c>
      <c r="C70" s="429">
        <v>1017</v>
      </c>
      <c r="D70" s="428" t="s">
        <v>1</v>
      </c>
      <c r="E70" s="416" t="s">
        <v>83</v>
      </c>
      <c r="F70" s="430">
        <v>18.46</v>
      </c>
      <c r="G70" s="419">
        <v>242929</v>
      </c>
      <c r="H70" s="401" t="s">
        <v>86</v>
      </c>
      <c r="I70" s="401" t="s">
        <v>85</v>
      </c>
      <c r="J70" s="400">
        <v>1.85</v>
      </c>
      <c r="K70" s="420">
        <v>1.4466666666666665</v>
      </c>
      <c r="L70" s="421">
        <v>2.8666666666666667</v>
      </c>
      <c r="M70" s="431">
        <v>1.2</v>
      </c>
      <c r="N70" s="432">
        <v>9311.7117117117104</v>
      </c>
      <c r="O70" s="424">
        <v>8.7117705351890553</v>
      </c>
      <c r="P70" s="433">
        <v>11.174054054054052</v>
      </c>
      <c r="Q70" s="427">
        <v>243288</v>
      </c>
      <c r="R70" s="446">
        <f>+Q70-G70</f>
        <v>359</v>
      </c>
      <c r="S70" s="426">
        <v>11.027627302275191</v>
      </c>
      <c r="T70" s="426">
        <v>13.580349265608881</v>
      </c>
    </row>
    <row r="71" spans="1:20" s="405" customFormat="1" ht="18.75" customHeight="1">
      <c r="A71" s="428">
        <v>1</v>
      </c>
      <c r="B71" s="428" t="s">
        <v>22</v>
      </c>
      <c r="C71" s="429">
        <v>1018</v>
      </c>
      <c r="D71" s="428" t="s">
        <v>90</v>
      </c>
      <c r="E71" s="416" t="s">
        <v>2</v>
      </c>
      <c r="F71" s="430">
        <v>17.63</v>
      </c>
      <c r="G71" s="419">
        <v>242892</v>
      </c>
      <c r="H71" s="401" t="s">
        <v>86</v>
      </c>
      <c r="I71" s="401" t="s">
        <v>85</v>
      </c>
      <c r="J71" s="400">
        <v>1.85</v>
      </c>
      <c r="K71" s="420">
        <v>1.5866666666666667</v>
      </c>
      <c r="L71" s="421">
        <v>2.4</v>
      </c>
      <c r="M71" s="431">
        <v>1.1000000000000001</v>
      </c>
      <c r="N71" s="432">
        <v>9225.2252252252238</v>
      </c>
      <c r="O71" s="424">
        <v>6.3814877981059448</v>
      </c>
      <c r="P71" s="433">
        <v>10.147747747747747</v>
      </c>
      <c r="Q71" s="427">
        <v>243297</v>
      </c>
      <c r="R71" s="446">
        <f>+Q71-G71</f>
        <v>405</v>
      </c>
      <c r="S71" s="426">
        <v>10.938740782756666</v>
      </c>
      <c r="T71" s="426">
        <v>12.555740212600465</v>
      </c>
    </row>
    <row r="72" spans="1:20" s="405" customFormat="1" ht="18.75" customHeight="1">
      <c r="A72" s="428">
        <v>1</v>
      </c>
      <c r="B72" s="428" t="s">
        <v>22</v>
      </c>
      <c r="C72" s="429">
        <v>1019</v>
      </c>
      <c r="D72" s="428" t="s">
        <v>1</v>
      </c>
      <c r="E72" s="416" t="s">
        <v>83</v>
      </c>
      <c r="F72" s="430">
        <v>19.28</v>
      </c>
      <c r="G72" s="419">
        <v>242952</v>
      </c>
      <c r="H72" s="401" t="s">
        <v>86</v>
      </c>
      <c r="I72" s="401" t="s">
        <v>85</v>
      </c>
      <c r="J72" s="400">
        <v>1.85</v>
      </c>
      <c r="K72" s="420">
        <v>1.2466666666666666</v>
      </c>
      <c r="L72" s="421">
        <v>2.5333333333333332</v>
      </c>
      <c r="M72" s="431">
        <v>1.1000000000000001</v>
      </c>
      <c r="N72" s="432">
        <v>9369.3693693693695</v>
      </c>
      <c r="O72" s="424">
        <v>5.8992855882015336</v>
      </c>
      <c r="P72" s="433">
        <v>10.306306306306308</v>
      </c>
      <c r="Q72" s="427">
        <v>243288</v>
      </c>
      <c r="R72" s="446">
        <f>+Q72-G72</f>
        <v>336</v>
      </c>
      <c r="S72" s="426">
        <v>12.484439834024895</v>
      </c>
      <c r="T72" s="426">
        <v>13.488629414208559</v>
      </c>
    </row>
    <row r="73" spans="1:20" s="405" customFormat="1" ht="18.75" customHeight="1">
      <c r="A73" s="428">
        <v>1</v>
      </c>
      <c r="B73" s="428" t="s">
        <v>22</v>
      </c>
      <c r="C73" s="429">
        <v>1020</v>
      </c>
      <c r="D73" s="428" t="s">
        <v>1</v>
      </c>
      <c r="E73" s="428" t="s">
        <v>83</v>
      </c>
      <c r="F73" s="430">
        <v>33.700000000000003</v>
      </c>
      <c r="G73" s="419">
        <v>242917</v>
      </c>
      <c r="H73" s="401" t="s">
        <v>86</v>
      </c>
      <c r="I73" s="401" t="s">
        <v>85</v>
      </c>
      <c r="J73" s="400">
        <v>1.85</v>
      </c>
      <c r="K73" s="420">
        <v>1.64</v>
      </c>
      <c r="L73" s="421">
        <v>2.6</v>
      </c>
      <c r="M73" s="431">
        <v>1.2</v>
      </c>
      <c r="N73" s="432">
        <v>9369.3693693693695</v>
      </c>
      <c r="O73" s="424">
        <v>8.1743822544144145</v>
      </c>
      <c r="P73" s="433">
        <v>11.243243243243244</v>
      </c>
      <c r="Q73" s="427">
        <v>243287</v>
      </c>
      <c r="R73" s="446">
        <f>+Q73-G73</f>
        <v>370</v>
      </c>
      <c r="S73" s="426">
        <v>15.409495548961422</v>
      </c>
      <c r="T73" s="426">
        <v>13.358563643366072</v>
      </c>
    </row>
    <row r="74" spans="1:20" s="405" customFormat="1" ht="18.75" customHeight="1">
      <c r="A74" s="428">
        <v>1</v>
      </c>
      <c r="B74" s="428" t="s">
        <v>22</v>
      </c>
      <c r="C74" s="429">
        <v>1028</v>
      </c>
      <c r="D74" s="428" t="s">
        <v>90</v>
      </c>
      <c r="E74" s="416" t="s">
        <v>2</v>
      </c>
      <c r="F74" s="430">
        <v>15.81</v>
      </c>
      <c r="G74" s="419">
        <v>242893</v>
      </c>
      <c r="H74" s="401" t="s">
        <v>86</v>
      </c>
      <c r="I74" s="401" t="s">
        <v>85</v>
      </c>
      <c r="J74" s="400">
        <v>1.85</v>
      </c>
      <c r="K74" s="420">
        <v>1.7700000000000002</v>
      </c>
      <c r="L74" s="421">
        <v>2.6333333333333333</v>
      </c>
      <c r="M74" s="431">
        <v>1.2</v>
      </c>
      <c r="N74" s="432">
        <v>9052.2522522522504</v>
      </c>
      <c r="O74" s="424">
        <v>8.4096587073251179</v>
      </c>
      <c r="P74" s="433">
        <v>10.8627027027027</v>
      </c>
      <c r="Q74" s="427">
        <v>243313</v>
      </c>
      <c r="R74" s="446">
        <f>+Q74-G74</f>
        <v>420</v>
      </c>
      <c r="S74" s="426">
        <v>12.26502213788741</v>
      </c>
      <c r="T74" s="426">
        <v>13.548531793099894</v>
      </c>
    </row>
    <row r="75" spans="1:20" s="405" customFormat="1" ht="18.75" customHeight="1">
      <c r="A75" s="428">
        <v>1</v>
      </c>
      <c r="B75" s="428" t="s">
        <v>22</v>
      </c>
      <c r="C75" s="429">
        <v>1033</v>
      </c>
      <c r="D75" s="428" t="s">
        <v>88</v>
      </c>
      <c r="E75" s="428" t="s">
        <v>2</v>
      </c>
      <c r="F75" s="430">
        <v>47.08</v>
      </c>
      <c r="G75" s="419">
        <v>242890</v>
      </c>
      <c r="H75" s="401" t="s">
        <v>86</v>
      </c>
      <c r="I75" s="401" t="s">
        <v>85</v>
      </c>
      <c r="J75" s="400">
        <v>1.85</v>
      </c>
      <c r="K75" s="420">
        <v>1.76</v>
      </c>
      <c r="L75" s="421">
        <v>2.6</v>
      </c>
      <c r="M75" s="431">
        <v>1.4</v>
      </c>
      <c r="N75" s="432">
        <v>9398.1981981981971</v>
      </c>
      <c r="O75" s="424">
        <v>8.463319713404541</v>
      </c>
      <c r="P75" s="433">
        <v>13.157477477477476</v>
      </c>
      <c r="Q75" s="427">
        <v>243266</v>
      </c>
      <c r="R75" s="446">
        <f>+Q75-G75</f>
        <v>376</v>
      </c>
      <c r="S75" s="426">
        <v>11.21176720475786</v>
      </c>
      <c r="T75" s="426">
        <v>11.970550724637679</v>
      </c>
    </row>
    <row r="76" spans="1:20" s="405" customFormat="1" ht="18.75" customHeight="1">
      <c r="A76" s="428">
        <v>1</v>
      </c>
      <c r="B76" s="428" t="s">
        <v>22</v>
      </c>
      <c r="C76" s="429">
        <v>1034</v>
      </c>
      <c r="D76" s="428" t="s">
        <v>88</v>
      </c>
      <c r="E76" s="416" t="s">
        <v>2</v>
      </c>
      <c r="F76" s="430">
        <v>42.09</v>
      </c>
      <c r="G76" s="419">
        <v>242896</v>
      </c>
      <c r="H76" s="401" t="s">
        <v>86</v>
      </c>
      <c r="I76" s="401" t="s">
        <v>85</v>
      </c>
      <c r="J76" s="400">
        <v>1.85</v>
      </c>
      <c r="K76" s="420">
        <v>1.7733333333333334</v>
      </c>
      <c r="L76" s="421">
        <v>2.6333333333333333</v>
      </c>
      <c r="M76" s="431">
        <v>1.2</v>
      </c>
      <c r="N76" s="432">
        <v>9340.54054054054</v>
      </c>
      <c r="O76" s="424">
        <v>8.6938240074862705</v>
      </c>
      <c r="P76" s="433">
        <v>11.208648648648648</v>
      </c>
      <c r="Q76" s="427">
        <v>243310</v>
      </c>
      <c r="R76" s="446">
        <f>+Q76-G76</f>
        <v>414</v>
      </c>
      <c r="S76" s="426">
        <v>14.092896174863386</v>
      </c>
      <c r="T76" s="426">
        <v>13.565119584430576</v>
      </c>
    </row>
    <row r="77" spans="1:20" s="405" customFormat="1" ht="18.75" customHeight="1">
      <c r="A77" s="428">
        <v>1</v>
      </c>
      <c r="B77" s="428" t="s">
        <v>22</v>
      </c>
      <c r="C77" s="429">
        <v>1036</v>
      </c>
      <c r="D77" s="428" t="s">
        <v>1</v>
      </c>
      <c r="E77" s="428" t="s">
        <v>83</v>
      </c>
      <c r="F77" s="430">
        <v>13.44</v>
      </c>
      <c r="G77" s="419">
        <v>242913</v>
      </c>
      <c r="H77" s="401" t="s">
        <v>104</v>
      </c>
      <c r="I77" s="401" t="s">
        <v>85</v>
      </c>
      <c r="J77" s="400">
        <v>1.85</v>
      </c>
      <c r="K77" s="420">
        <v>1.9833333333333334</v>
      </c>
      <c r="L77" s="421">
        <v>2.7666666666666671</v>
      </c>
      <c r="M77" s="431">
        <v>1.5</v>
      </c>
      <c r="N77" s="432">
        <v>8735.135135135135</v>
      </c>
      <c r="O77" s="424">
        <v>10.435975536910913</v>
      </c>
      <c r="P77" s="433">
        <v>13.102702702702704</v>
      </c>
      <c r="Q77" s="427">
        <v>243263</v>
      </c>
      <c r="R77" s="446">
        <f>+Q77-G77</f>
        <v>350</v>
      </c>
      <c r="S77" s="426">
        <v>17.102678571428573</v>
      </c>
      <c r="T77" s="426">
        <v>12.685778734882103</v>
      </c>
    </row>
    <row r="78" spans="1:20" s="405" customFormat="1" ht="18.75" customHeight="1">
      <c r="A78" s="428">
        <v>1</v>
      </c>
      <c r="B78" s="428" t="s">
        <v>22</v>
      </c>
      <c r="C78" s="429">
        <v>1037</v>
      </c>
      <c r="D78" s="428" t="s">
        <v>1</v>
      </c>
      <c r="E78" s="428" t="s">
        <v>83</v>
      </c>
      <c r="F78" s="430">
        <v>48.99</v>
      </c>
      <c r="G78" s="419">
        <v>242925</v>
      </c>
      <c r="H78" s="401" t="s">
        <v>86</v>
      </c>
      <c r="I78" s="401" t="s">
        <v>85</v>
      </c>
      <c r="J78" s="400">
        <v>1.85</v>
      </c>
      <c r="K78" s="420">
        <v>1.7699999999999998</v>
      </c>
      <c r="L78" s="421">
        <v>2.7666666666666671</v>
      </c>
      <c r="M78" s="431">
        <v>1.4</v>
      </c>
      <c r="N78" s="432">
        <v>8908.1081081081084</v>
      </c>
      <c r="O78" s="424">
        <v>9.4978751982738743</v>
      </c>
      <c r="P78" s="433">
        <v>12.471351351351352</v>
      </c>
      <c r="Q78" s="427">
        <v>243279</v>
      </c>
      <c r="R78" s="446">
        <f>+Q78-G78</f>
        <v>354</v>
      </c>
      <c r="S78" s="426">
        <v>13.351704429475403</v>
      </c>
      <c r="T78" s="426">
        <v>13.244560158997094</v>
      </c>
    </row>
    <row r="79" spans="1:20" s="405" customFormat="1" ht="18.75" customHeight="1">
      <c r="A79" s="428">
        <v>1</v>
      </c>
      <c r="B79" s="428" t="s">
        <v>22</v>
      </c>
      <c r="C79" s="429">
        <v>1038</v>
      </c>
      <c r="D79" s="428" t="s">
        <v>88</v>
      </c>
      <c r="E79" s="428" t="s">
        <v>2</v>
      </c>
      <c r="F79" s="430">
        <v>14.52</v>
      </c>
      <c r="G79" s="419">
        <v>242899</v>
      </c>
      <c r="H79" s="401" t="s">
        <v>86</v>
      </c>
      <c r="I79" s="401" t="s">
        <v>85</v>
      </c>
      <c r="J79" s="400">
        <v>1.85</v>
      </c>
      <c r="K79" s="420">
        <v>1.7700000000000002</v>
      </c>
      <c r="L79" s="421">
        <v>2.7333333333333329</v>
      </c>
      <c r="M79" s="431">
        <v>1.5</v>
      </c>
      <c r="N79" s="432">
        <v>9254.0540540540533</v>
      </c>
      <c r="O79" s="424">
        <v>9.2624798780436759</v>
      </c>
      <c r="P79" s="433">
        <v>13.88108108108108</v>
      </c>
      <c r="Q79" s="427">
        <v>243277</v>
      </c>
      <c r="R79" s="446">
        <f>+Q79-G79</f>
        <v>378</v>
      </c>
      <c r="S79" s="426">
        <v>11.450413223140496</v>
      </c>
      <c r="T79" s="426">
        <v>12.288861421869361</v>
      </c>
    </row>
    <row r="80" spans="1:20" s="405" customFormat="1" ht="18.75" customHeight="1">
      <c r="A80" s="428">
        <v>1</v>
      </c>
      <c r="B80" s="428" t="s">
        <v>22</v>
      </c>
      <c r="C80" s="429">
        <v>1039</v>
      </c>
      <c r="D80" s="428" t="s">
        <v>88</v>
      </c>
      <c r="E80" s="428" t="s">
        <v>2</v>
      </c>
      <c r="F80" s="430">
        <v>8.07</v>
      </c>
      <c r="G80" s="419">
        <v>242952</v>
      </c>
      <c r="H80" s="401" t="s">
        <v>86</v>
      </c>
      <c r="I80" s="401" t="s">
        <v>85</v>
      </c>
      <c r="J80" s="400">
        <v>1.85</v>
      </c>
      <c r="K80" s="420">
        <v>1.2366666666666666</v>
      </c>
      <c r="L80" s="421">
        <v>2.5666666666666664</v>
      </c>
      <c r="M80" s="431">
        <v>1.2</v>
      </c>
      <c r="N80" s="432">
        <v>9801.8018018018029</v>
      </c>
      <c r="O80" s="424">
        <v>6.0441369514775563</v>
      </c>
      <c r="P80" s="433">
        <v>11.762162162162163</v>
      </c>
      <c r="Q80" s="427">
        <v>243310</v>
      </c>
      <c r="R80" s="446">
        <f>+Q80-G80</f>
        <v>358</v>
      </c>
      <c r="S80" s="426">
        <v>8.5712515489467158</v>
      </c>
      <c r="T80" s="426">
        <v>13.954494723145874</v>
      </c>
    </row>
    <row r="81" spans="1:20" s="405" customFormat="1" ht="18.75" customHeight="1">
      <c r="A81" s="428">
        <v>1</v>
      </c>
      <c r="B81" s="428" t="s">
        <v>22</v>
      </c>
      <c r="C81" s="429">
        <v>1040</v>
      </c>
      <c r="D81" s="428" t="s">
        <v>88</v>
      </c>
      <c r="E81" s="428" t="s">
        <v>2</v>
      </c>
      <c r="F81" s="430">
        <v>29.81</v>
      </c>
      <c r="G81" s="419">
        <v>242889</v>
      </c>
      <c r="H81" s="401" t="s">
        <v>86</v>
      </c>
      <c r="I81" s="401" t="s">
        <v>85</v>
      </c>
      <c r="J81" s="400">
        <v>1.85</v>
      </c>
      <c r="K81" s="420">
        <v>1.5566666666666666</v>
      </c>
      <c r="L81" s="421">
        <v>2.6</v>
      </c>
      <c r="M81" s="431">
        <v>1.4</v>
      </c>
      <c r="N81" s="432">
        <v>9398.1981981981971</v>
      </c>
      <c r="O81" s="424">
        <v>7.4855498222725743</v>
      </c>
      <c r="P81" s="433">
        <v>13.157477477477476</v>
      </c>
      <c r="Q81" s="427">
        <v>243254</v>
      </c>
      <c r="R81" s="446">
        <f>+Q81-G81</f>
        <v>365</v>
      </c>
      <c r="S81" s="426">
        <v>15.39550486413955</v>
      </c>
      <c r="T81" s="426">
        <v>12.083626182071731</v>
      </c>
    </row>
    <row r="82" spans="1:20" s="405" customFormat="1" ht="18.75" customHeight="1">
      <c r="A82" s="428">
        <v>1</v>
      </c>
      <c r="B82" s="428" t="s">
        <v>22</v>
      </c>
      <c r="C82" s="429">
        <v>1041</v>
      </c>
      <c r="D82" s="428" t="s">
        <v>90</v>
      </c>
      <c r="E82" s="416" t="s">
        <v>2</v>
      </c>
      <c r="F82" s="430">
        <v>39.53</v>
      </c>
      <c r="G82" s="419">
        <v>242904</v>
      </c>
      <c r="H82" s="401" t="s">
        <v>86</v>
      </c>
      <c r="I82" s="401" t="s">
        <v>85</v>
      </c>
      <c r="J82" s="400">
        <v>1.85</v>
      </c>
      <c r="K82" s="420">
        <v>1.7266666666666666</v>
      </c>
      <c r="L82" s="421">
        <v>2.6333333333333333</v>
      </c>
      <c r="M82" s="431">
        <v>1.2</v>
      </c>
      <c r="N82" s="432">
        <v>9974.7747747747762</v>
      </c>
      <c r="O82" s="424">
        <v>9.0398257751656299</v>
      </c>
      <c r="P82" s="433">
        <v>11.969729729729732</v>
      </c>
      <c r="Q82" s="427">
        <v>243295</v>
      </c>
      <c r="R82" s="446">
        <f>+Q82-G82</f>
        <v>391</v>
      </c>
      <c r="S82" s="426">
        <v>13.963066025803188</v>
      </c>
      <c r="T82" s="426">
        <v>13.298999746358431</v>
      </c>
    </row>
    <row r="83" spans="1:20" s="405" customFormat="1" ht="18.75" customHeight="1">
      <c r="A83" s="428">
        <v>3</v>
      </c>
      <c r="B83" s="428" t="s">
        <v>26</v>
      </c>
      <c r="C83" s="429">
        <v>801</v>
      </c>
      <c r="D83" s="428" t="s">
        <v>1</v>
      </c>
      <c r="E83" s="428" t="s">
        <v>83</v>
      </c>
      <c r="F83" s="430">
        <v>11.48</v>
      </c>
      <c r="G83" s="419">
        <v>242882</v>
      </c>
      <c r="H83" s="401" t="s">
        <v>86</v>
      </c>
      <c r="I83" s="401" t="s">
        <v>85</v>
      </c>
      <c r="J83" s="400">
        <v>1.85</v>
      </c>
      <c r="K83" s="420">
        <v>2.2766666666666668</v>
      </c>
      <c r="L83" s="421">
        <v>3</v>
      </c>
      <c r="M83" s="431">
        <v>2</v>
      </c>
      <c r="N83" s="432">
        <v>8100.9009009009014</v>
      </c>
      <c r="O83" s="424">
        <v>13.062590606486486</v>
      </c>
      <c r="P83" s="433">
        <v>16.201801801801803</v>
      </c>
      <c r="Q83" s="427">
        <v>243249</v>
      </c>
      <c r="R83" s="446">
        <f>+Q83-G83</f>
        <v>367</v>
      </c>
      <c r="S83" s="426">
        <v>15.108885017421605</v>
      </c>
      <c r="T83" s="426">
        <v>11.729999999999999</v>
      </c>
    </row>
    <row r="84" spans="1:20" s="405" customFormat="1" ht="18.75" customHeight="1">
      <c r="A84" s="428">
        <v>3</v>
      </c>
      <c r="B84" s="428" t="s">
        <v>26</v>
      </c>
      <c r="C84" s="429">
        <v>802</v>
      </c>
      <c r="D84" s="428" t="s">
        <v>93</v>
      </c>
      <c r="E84" s="428" t="s">
        <v>83</v>
      </c>
      <c r="F84" s="430">
        <v>12.99</v>
      </c>
      <c r="G84" s="419">
        <v>242882</v>
      </c>
      <c r="H84" s="401" t="s">
        <v>105</v>
      </c>
      <c r="I84" s="401" t="s">
        <v>85</v>
      </c>
      <c r="J84" s="400">
        <v>1.85</v>
      </c>
      <c r="K84" s="420">
        <v>2.5766666666666667</v>
      </c>
      <c r="L84" s="421">
        <v>3.1</v>
      </c>
      <c r="M84" s="431">
        <v>2</v>
      </c>
      <c r="N84" s="432">
        <v>8446.8468468468473</v>
      </c>
      <c r="O84" s="424">
        <v>16.46001720366727</v>
      </c>
      <c r="P84" s="433">
        <v>16.893693693693695</v>
      </c>
      <c r="Q84" s="427">
        <v>243285</v>
      </c>
      <c r="R84" s="446">
        <f>+Q84-G84</f>
        <v>403</v>
      </c>
      <c r="S84" s="426">
        <v>14.576597382602001</v>
      </c>
      <c r="T84" s="426">
        <v>12.172269469080305</v>
      </c>
    </row>
    <row r="85" spans="1:20" s="405" customFormat="1" ht="18.75" customHeight="1">
      <c r="A85" s="428">
        <v>3</v>
      </c>
      <c r="B85" s="428" t="s">
        <v>26</v>
      </c>
      <c r="C85" s="429">
        <v>803</v>
      </c>
      <c r="D85" s="428" t="s">
        <v>96</v>
      </c>
      <c r="E85" s="428" t="s">
        <v>2</v>
      </c>
      <c r="F85" s="430">
        <v>4.34</v>
      </c>
      <c r="G85" s="419">
        <v>242896</v>
      </c>
      <c r="H85" s="401" t="s">
        <v>106</v>
      </c>
      <c r="I85" s="401" t="s">
        <v>85</v>
      </c>
      <c r="J85" s="400">
        <v>1.85</v>
      </c>
      <c r="K85" s="420">
        <v>2.3699999999999997</v>
      </c>
      <c r="L85" s="421">
        <v>3.0333333333333332</v>
      </c>
      <c r="M85" s="431">
        <v>1.7</v>
      </c>
      <c r="N85" s="432">
        <v>6140.54054054054</v>
      </c>
      <c r="O85" s="424">
        <v>10.537783270100897</v>
      </c>
      <c r="P85" s="433">
        <v>10.438918918918919</v>
      </c>
      <c r="Q85" s="427">
        <v>243258</v>
      </c>
      <c r="R85" s="446">
        <f>+Q85-G85</f>
        <v>362</v>
      </c>
      <c r="S85" s="426">
        <v>14.573732718894009</v>
      </c>
      <c r="T85" s="426">
        <v>11.066607114624507</v>
      </c>
    </row>
    <row r="86" spans="1:20" s="405" customFormat="1" ht="18.75" customHeight="1">
      <c r="A86" s="428">
        <v>3</v>
      </c>
      <c r="B86" s="428" t="s">
        <v>26</v>
      </c>
      <c r="C86" s="429">
        <v>804</v>
      </c>
      <c r="D86" s="428" t="s">
        <v>88</v>
      </c>
      <c r="E86" s="416" t="s">
        <v>2</v>
      </c>
      <c r="F86" s="430">
        <v>13.62</v>
      </c>
      <c r="G86" s="419">
        <v>242895</v>
      </c>
      <c r="H86" s="401" t="s">
        <v>106</v>
      </c>
      <c r="I86" s="401" t="s">
        <v>85</v>
      </c>
      <c r="J86" s="400">
        <v>1.85</v>
      </c>
      <c r="K86" s="420">
        <v>2.31</v>
      </c>
      <c r="L86" s="421">
        <v>2.6333333333333333</v>
      </c>
      <c r="M86" s="431">
        <v>1.4000000000000001</v>
      </c>
      <c r="N86" s="432">
        <v>5996.3963963963952</v>
      </c>
      <c r="O86" s="424">
        <v>7.5590640554858837</v>
      </c>
      <c r="P86" s="433">
        <v>8.3949549549549545</v>
      </c>
      <c r="Q86" s="427">
        <v>243257</v>
      </c>
      <c r="R86" s="446">
        <f>+Q86-G86</f>
        <v>362</v>
      </c>
      <c r="S86" s="426">
        <v>14.257709251101323</v>
      </c>
      <c r="T86" s="426">
        <v>10.789364539883618</v>
      </c>
    </row>
    <row r="87" spans="1:20" s="405" customFormat="1" ht="18.75" customHeight="1">
      <c r="A87" s="428">
        <v>3</v>
      </c>
      <c r="B87" s="428" t="s">
        <v>26</v>
      </c>
      <c r="C87" s="429">
        <v>805</v>
      </c>
      <c r="D87" s="428" t="s">
        <v>96</v>
      </c>
      <c r="E87" s="416" t="s">
        <v>2</v>
      </c>
      <c r="F87" s="430">
        <v>33.630000000000003</v>
      </c>
      <c r="G87" s="419">
        <v>242896</v>
      </c>
      <c r="H87" s="401" t="s">
        <v>106</v>
      </c>
      <c r="I87" s="401" t="s">
        <v>85</v>
      </c>
      <c r="J87" s="400">
        <v>1.85</v>
      </c>
      <c r="K87" s="420">
        <v>2.1333333333333333</v>
      </c>
      <c r="L87" s="421">
        <v>2.7333333333333329</v>
      </c>
      <c r="M87" s="431">
        <v>1.5</v>
      </c>
      <c r="N87" s="432">
        <v>4900.9009009009014</v>
      </c>
      <c r="O87" s="424">
        <v>6.147150889342675</v>
      </c>
      <c r="P87" s="433">
        <v>7.3513513513513518</v>
      </c>
      <c r="Q87" s="427">
        <v>243250</v>
      </c>
      <c r="R87" s="446">
        <f>+Q87-G87</f>
        <v>354</v>
      </c>
      <c r="S87" s="426">
        <v>14.156407969075229</v>
      </c>
      <c r="T87" s="426">
        <v>11.665821500588136</v>
      </c>
    </row>
    <row r="88" spans="1:20" s="405" customFormat="1" ht="18.75" customHeight="1">
      <c r="A88" s="428">
        <v>3</v>
      </c>
      <c r="B88" s="428" t="s">
        <v>26</v>
      </c>
      <c r="C88" s="429">
        <v>812</v>
      </c>
      <c r="D88" s="428" t="s">
        <v>90</v>
      </c>
      <c r="E88" s="416" t="s">
        <v>2</v>
      </c>
      <c r="F88" s="430">
        <v>29.76</v>
      </c>
      <c r="G88" s="419">
        <v>242901</v>
      </c>
      <c r="H88" s="401" t="s">
        <v>86</v>
      </c>
      <c r="I88" s="401" t="s">
        <v>85</v>
      </c>
      <c r="J88" s="400">
        <v>1.85</v>
      </c>
      <c r="K88" s="420">
        <v>2.2599999999999998</v>
      </c>
      <c r="L88" s="421">
        <v>2.6666666666666665</v>
      </c>
      <c r="M88" s="431">
        <v>1.9333333333333333</v>
      </c>
      <c r="N88" s="432">
        <v>6400</v>
      </c>
      <c r="O88" s="424">
        <v>7.7850725034666635</v>
      </c>
      <c r="P88" s="433">
        <v>12.373333333333333</v>
      </c>
      <c r="Q88" s="427">
        <v>243252</v>
      </c>
      <c r="R88" s="446">
        <f>+Q88-G88</f>
        <v>351</v>
      </c>
      <c r="S88" s="426">
        <v>11.62668010752688</v>
      </c>
      <c r="T88" s="426">
        <v>11.135906476691426</v>
      </c>
    </row>
    <row r="89" spans="1:20" s="405" customFormat="1" ht="18.75" customHeight="1">
      <c r="A89" s="428">
        <v>3</v>
      </c>
      <c r="B89" s="428" t="s">
        <v>26</v>
      </c>
      <c r="C89" s="429">
        <v>822</v>
      </c>
      <c r="D89" s="428" t="s">
        <v>1</v>
      </c>
      <c r="E89" s="416" t="s">
        <v>83</v>
      </c>
      <c r="F89" s="430">
        <v>13.75</v>
      </c>
      <c r="G89" s="419">
        <v>242968</v>
      </c>
      <c r="H89" s="401" t="s">
        <v>86</v>
      </c>
      <c r="I89" s="401" t="s">
        <v>85</v>
      </c>
      <c r="J89" s="400">
        <v>1.85</v>
      </c>
      <c r="K89" s="420">
        <v>2.0166666666666666</v>
      </c>
      <c r="L89" s="421">
        <v>3</v>
      </c>
      <c r="M89" s="431">
        <v>1.1333333333333335</v>
      </c>
      <c r="N89" s="432">
        <v>5304.5045045045044</v>
      </c>
      <c r="O89" s="424">
        <v>7.5766197189189182</v>
      </c>
      <c r="P89" s="433">
        <v>6.0117717717717722</v>
      </c>
      <c r="Q89" s="427">
        <v>243252</v>
      </c>
      <c r="R89" s="446">
        <f>+Q89-G89</f>
        <v>284</v>
      </c>
      <c r="S89" s="426">
        <v>10.066181818181819</v>
      </c>
      <c r="T89" s="426">
        <v>12.129616357199623</v>
      </c>
    </row>
    <row r="90" spans="1:20" s="405" customFormat="1" ht="18.75" customHeight="1">
      <c r="A90" s="428">
        <v>3</v>
      </c>
      <c r="B90" s="428" t="s">
        <v>26</v>
      </c>
      <c r="C90" s="429">
        <v>835</v>
      </c>
      <c r="D90" s="428" t="s">
        <v>1</v>
      </c>
      <c r="E90" s="416" t="s">
        <v>83</v>
      </c>
      <c r="F90" s="430">
        <v>24.05</v>
      </c>
      <c r="G90" s="419">
        <v>242964</v>
      </c>
      <c r="H90" s="401" t="s">
        <v>86</v>
      </c>
      <c r="I90" s="401" t="s">
        <v>85</v>
      </c>
      <c r="J90" s="400">
        <v>1.85</v>
      </c>
      <c r="K90" s="420">
        <v>1.8966666666666665</v>
      </c>
      <c r="L90" s="421">
        <v>3.1333333333333333</v>
      </c>
      <c r="M90" s="431">
        <v>1.8666666666666665</v>
      </c>
      <c r="N90" s="432">
        <v>6486.4864864864867</v>
      </c>
      <c r="O90" s="424">
        <v>9.5053423900300302</v>
      </c>
      <c r="P90" s="433">
        <v>12.108108108108107</v>
      </c>
      <c r="Q90" s="427">
        <v>243249</v>
      </c>
      <c r="R90" s="446">
        <f>+Q90-G90</f>
        <v>285</v>
      </c>
      <c r="S90" s="426">
        <v>10.393347193347193</v>
      </c>
      <c r="T90" s="426">
        <v>11.76476716274604</v>
      </c>
    </row>
    <row r="91" spans="1:20" s="405" customFormat="1" ht="18.75" customHeight="1">
      <c r="A91" s="428">
        <v>3</v>
      </c>
      <c r="B91" s="428" t="s">
        <v>26</v>
      </c>
      <c r="C91" s="429">
        <v>837</v>
      </c>
      <c r="D91" s="428" t="s">
        <v>88</v>
      </c>
      <c r="E91" s="416" t="s">
        <v>2</v>
      </c>
      <c r="F91" s="430">
        <v>21.55</v>
      </c>
      <c r="G91" s="419">
        <v>242904</v>
      </c>
      <c r="H91" s="401" t="s">
        <v>86</v>
      </c>
      <c r="I91" s="401" t="s">
        <v>85</v>
      </c>
      <c r="J91" s="400">
        <v>1.85</v>
      </c>
      <c r="K91" s="420">
        <v>2.1866666666666665</v>
      </c>
      <c r="L91" s="421">
        <v>3.0666666666666664</v>
      </c>
      <c r="M91" s="431">
        <v>1.8333333333333333</v>
      </c>
      <c r="N91" s="432">
        <v>10522.522522522522</v>
      </c>
      <c r="O91" s="424">
        <v>16.378434106036913</v>
      </c>
      <c r="P91" s="433">
        <v>19.291291291291291</v>
      </c>
      <c r="Q91" s="427">
        <v>243248</v>
      </c>
      <c r="R91" s="446">
        <f>+Q91-G91</f>
        <v>344</v>
      </c>
      <c r="S91" s="426">
        <v>12.82691415313225</v>
      </c>
      <c r="T91" s="426">
        <v>11.743305838940742</v>
      </c>
    </row>
    <row r="92" spans="1:20" s="405" customFormat="1" ht="18.75" customHeight="1">
      <c r="A92" s="428">
        <v>3</v>
      </c>
      <c r="B92" s="428" t="s">
        <v>26</v>
      </c>
      <c r="C92" s="429">
        <v>846</v>
      </c>
      <c r="D92" s="428" t="s">
        <v>88</v>
      </c>
      <c r="E92" s="416" t="s">
        <v>2</v>
      </c>
      <c r="F92" s="430">
        <v>19.48</v>
      </c>
      <c r="G92" s="419">
        <v>242905</v>
      </c>
      <c r="H92" s="401" t="s">
        <v>107</v>
      </c>
      <c r="I92" s="401" t="s">
        <v>85</v>
      </c>
      <c r="J92" s="400">
        <v>1.85</v>
      </c>
      <c r="K92" s="420">
        <v>1.7866666666666664</v>
      </c>
      <c r="L92" s="421">
        <v>2.6666666666666665</v>
      </c>
      <c r="M92" s="431">
        <v>1.4000000000000001</v>
      </c>
      <c r="N92" s="432">
        <v>7034.2342342342345</v>
      </c>
      <c r="O92" s="424">
        <v>6.7644829937905886</v>
      </c>
      <c r="P92" s="433">
        <v>9.8479279279279286</v>
      </c>
      <c r="Q92" s="427">
        <v>243239</v>
      </c>
      <c r="R92" s="446">
        <f>+Q92-G92</f>
        <v>334</v>
      </c>
      <c r="S92" s="426">
        <v>9.1647843942505141</v>
      </c>
      <c r="T92" s="426">
        <v>11.425704923542261</v>
      </c>
    </row>
    <row r="93" spans="1:20" s="405" customFormat="1" ht="18.75" customHeight="1">
      <c r="A93" s="428">
        <v>3</v>
      </c>
      <c r="B93" s="428" t="s">
        <v>26</v>
      </c>
      <c r="C93" s="429">
        <v>852</v>
      </c>
      <c r="D93" s="428" t="s">
        <v>88</v>
      </c>
      <c r="E93" s="416" t="s">
        <v>2</v>
      </c>
      <c r="F93" s="430">
        <v>60.9</v>
      </c>
      <c r="G93" s="419">
        <v>242908</v>
      </c>
      <c r="H93" s="401" t="s">
        <v>86</v>
      </c>
      <c r="I93" s="401" t="s">
        <v>85</v>
      </c>
      <c r="J93" s="400">
        <v>1.85</v>
      </c>
      <c r="K93" s="420">
        <v>2.3566666666666669</v>
      </c>
      <c r="L93" s="421">
        <v>3</v>
      </c>
      <c r="M93" s="431">
        <v>1.5</v>
      </c>
      <c r="N93" s="432">
        <v>6313.5135135135133</v>
      </c>
      <c r="O93" s="424">
        <v>10.135579087654055</v>
      </c>
      <c r="P93" s="433">
        <v>9.4702702702702695</v>
      </c>
      <c r="Q93" s="427">
        <v>243266</v>
      </c>
      <c r="R93" s="446">
        <f>+Q93-G93</f>
        <v>358</v>
      </c>
      <c r="S93" s="426">
        <v>9.7047619047619005</v>
      </c>
      <c r="T93" s="426">
        <v>12.309573956888096</v>
      </c>
    </row>
    <row r="94" spans="1:20" s="405" customFormat="1" ht="18.75" customHeight="1">
      <c r="A94" s="428">
        <v>3</v>
      </c>
      <c r="B94" s="428" t="s">
        <v>26</v>
      </c>
      <c r="C94" s="429">
        <v>854</v>
      </c>
      <c r="D94" s="428" t="s">
        <v>88</v>
      </c>
      <c r="E94" s="416" t="s">
        <v>2</v>
      </c>
      <c r="F94" s="430">
        <v>20.69</v>
      </c>
      <c r="G94" s="419">
        <v>242906</v>
      </c>
      <c r="H94" s="401" t="s">
        <v>86</v>
      </c>
      <c r="I94" s="401" t="s">
        <v>85</v>
      </c>
      <c r="J94" s="400">
        <v>1.85</v>
      </c>
      <c r="K94" s="420">
        <v>1.9733333333333334</v>
      </c>
      <c r="L94" s="421">
        <v>2.8333333333333335</v>
      </c>
      <c r="M94" s="431">
        <v>1.3</v>
      </c>
      <c r="N94" s="432">
        <v>5362.1621621621625</v>
      </c>
      <c r="O94" s="424">
        <v>6.4294307299555564</v>
      </c>
      <c r="P94" s="433">
        <v>6.9708108108108116</v>
      </c>
      <c r="Q94" s="427">
        <v>243290</v>
      </c>
      <c r="R94" s="446">
        <f>+Q94-G94</f>
        <v>384</v>
      </c>
      <c r="S94" s="426">
        <v>10.429192846785888</v>
      </c>
      <c r="T94" s="426">
        <v>11.178839095374917</v>
      </c>
    </row>
    <row r="95" spans="1:20" s="405" customFormat="1" ht="18.75" customHeight="1">
      <c r="A95" s="428">
        <v>3</v>
      </c>
      <c r="B95" s="428" t="s">
        <v>26</v>
      </c>
      <c r="C95" s="429">
        <v>859</v>
      </c>
      <c r="D95" s="428" t="s">
        <v>88</v>
      </c>
      <c r="E95" s="428" t="s">
        <v>2</v>
      </c>
      <c r="F95" s="430">
        <v>19.57</v>
      </c>
      <c r="G95" s="419">
        <v>242965</v>
      </c>
      <c r="H95" s="401" t="s">
        <v>86</v>
      </c>
      <c r="I95" s="401" t="s">
        <v>85</v>
      </c>
      <c r="J95" s="400">
        <v>1.85</v>
      </c>
      <c r="K95" s="420">
        <v>2.2566666666666664</v>
      </c>
      <c r="L95" s="421">
        <v>3</v>
      </c>
      <c r="M95" s="431">
        <v>2</v>
      </c>
      <c r="N95" s="432">
        <v>7091.8918918918926</v>
      </c>
      <c r="O95" s="424">
        <v>10.902066177210811</v>
      </c>
      <c r="P95" s="433">
        <v>14.183783783783785</v>
      </c>
      <c r="Q95" s="427">
        <v>243299</v>
      </c>
      <c r="R95" s="446">
        <f>+Q95-G95</f>
        <v>334</v>
      </c>
      <c r="S95" s="426">
        <v>11.578947368421051</v>
      </c>
      <c r="T95" s="426">
        <v>13.489474845542809</v>
      </c>
    </row>
    <row r="96" spans="1:20" s="405" customFormat="1" ht="18.75" customHeight="1">
      <c r="A96" s="428">
        <v>3</v>
      </c>
      <c r="B96" s="428" t="s">
        <v>26</v>
      </c>
      <c r="C96" s="429">
        <v>860</v>
      </c>
      <c r="D96" s="428" t="s">
        <v>88</v>
      </c>
      <c r="E96" s="428" t="s">
        <v>2</v>
      </c>
      <c r="F96" s="430">
        <v>22.83</v>
      </c>
      <c r="G96" s="419">
        <v>242959</v>
      </c>
      <c r="H96" s="401" t="s">
        <v>86</v>
      </c>
      <c r="I96" s="401" t="s">
        <v>85</v>
      </c>
      <c r="J96" s="400">
        <v>1.85</v>
      </c>
      <c r="K96" s="420">
        <v>1.9666666666666666</v>
      </c>
      <c r="L96" s="421">
        <v>2.9333333333333336</v>
      </c>
      <c r="M96" s="431">
        <v>1.9333333333333333</v>
      </c>
      <c r="N96" s="432">
        <v>6659.45945945946</v>
      </c>
      <c r="O96" s="424">
        <v>8.5296135501338171</v>
      </c>
      <c r="P96" s="433">
        <v>12.874954954954955</v>
      </c>
      <c r="Q96" s="427">
        <v>243298</v>
      </c>
      <c r="R96" s="446">
        <f>+Q96-G96</f>
        <v>339</v>
      </c>
      <c r="S96" s="426">
        <v>9.190100744634254</v>
      </c>
      <c r="T96" s="426">
        <v>13.784853438825603</v>
      </c>
    </row>
    <row r="97" spans="1:20" s="405" customFormat="1" ht="18.75" customHeight="1">
      <c r="A97" s="428">
        <v>3</v>
      </c>
      <c r="B97" s="428" t="s">
        <v>26</v>
      </c>
      <c r="C97" s="429">
        <v>861</v>
      </c>
      <c r="D97" s="428" t="s">
        <v>88</v>
      </c>
      <c r="E97" s="428" t="s">
        <v>2</v>
      </c>
      <c r="F97" s="430">
        <v>14.61</v>
      </c>
      <c r="G97" s="419">
        <v>242967</v>
      </c>
      <c r="H97" s="401" t="s">
        <v>86</v>
      </c>
      <c r="I97" s="401" t="s">
        <v>85</v>
      </c>
      <c r="J97" s="400">
        <v>1.85</v>
      </c>
      <c r="K97" s="420">
        <v>2.4433333333333334</v>
      </c>
      <c r="L97" s="421">
        <v>3.0666666666666664</v>
      </c>
      <c r="M97" s="431">
        <v>2.1</v>
      </c>
      <c r="N97" s="432">
        <v>7754.9549549549556</v>
      </c>
      <c r="O97" s="424">
        <v>13.487514624649352</v>
      </c>
      <c r="P97" s="433">
        <v>16.285405405405406</v>
      </c>
      <c r="Q97" s="427">
        <v>243299</v>
      </c>
      <c r="R97" s="446">
        <f>+Q97-G97</f>
        <v>332</v>
      </c>
      <c r="S97" s="426">
        <v>11.676933607118412</v>
      </c>
      <c r="T97" s="426">
        <v>13.529916178194608</v>
      </c>
    </row>
    <row r="98" spans="1:20" s="405" customFormat="1" ht="18.75" customHeight="1">
      <c r="A98" s="428">
        <v>3</v>
      </c>
      <c r="B98" s="428" t="s">
        <v>26</v>
      </c>
      <c r="C98" s="429">
        <v>863</v>
      </c>
      <c r="D98" s="428" t="s">
        <v>88</v>
      </c>
      <c r="E98" s="416" t="s">
        <v>2</v>
      </c>
      <c r="F98" s="430">
        <v>6.21</v>
      </c>
      <c r="G98" s="419">
        <v>242909</v>
      </c>
      <c r="H98" s="401" t="s">
        <v>86</v>
      </c>
      <c r="I98" s="401" t="s">
        <v>85</v>
      </c>
      <c r="J98" s="400">
        <v>1.85</v>
      </c>
      <c r="K98" s="420">
        <v>2.6533333333333329</v>
      </c>
      <c r="L98" s="421">
        <v>3</v>
      </c>
      <c r="M98" s="431">
        <v>2</v>
      </c>
      <c r="N98" s="432">
        <v>8216.2162162162167</v>
      </c>
      <c r="O98" s="424">
        <v>14.850564620108109</v>
      </c>
      <c r="P98" s="433">
        <v>16.432432432432435</v>
      </c>
      <c r="Q98" s="427">
        <v>243300</v>
      </c>
      <c r="R98" s="446">
        <f>+Q98-G98</f>
        <v>391</v>
      </c>
      <c r="S98" s="426">
        <v>12.903381642512077</v>
      </c>
      <c r="T98" s="426">
        <v>13.172943966055161</v>
      </c>
    </row>
    <row r="99" spans="1:20" s="405" customFormat="1" ht="18.75" customHeight="1">
      <c r="A99" s="428">
        <v>3</v>
      </c>
      <c r="B99" s="428" t="s">
        <v>26</v>
      </c>
      <c r="C99" s="429">
        <v>864</v>
      </c>
      <c r="D99" s="428" t="s">
        <v>88</v>
      </c>
      <c r="E99" s="428" t="s">
        <v>2</v>
      </c>
      <c r="F99" s="430">
        <v>6.27</v>
      </c>
      <c r="G99" s="419">
        <v>242909</v>
      </c>
      <c r="H99" s="401" t="s">
        <v>86</v>
      </c>
      <c r="I99" s="401" t="s">
        <v>85</v>
      </c>
      <c r="J99" s="400">
        <v>1.85</v>
      </c>
      <c r="K99" s="420">
        <v>2.3866666666666667</v>
      </c>
      <c r="L99" s="421">
        <v>3</v>
      </c>
      <c r="M99" s="431">
        <v>1.8666666666666665</v>
      </c>
      <c r="N99" s="432">
        <v>6861.2612612612611</v>
      </c>
      <c r="O99" s="424">
        <v>11.155139803329732</v>
      </c>
      <c r="P99" s="433">
        <v>12.807687687687686</v>
      </c>
      <c r="Q99" s="427">
        <v>243299</v>
      </c>
      <c r="R99" s="446">
        <f>+Q99-G99</f>
        <v>390</v>
      </c>
      <c r="S99" s="426">
        <v>7.6778309409888363</v>
      </c>
      <c r="T99" s="426">
        <v>13.02836103032821</v>
      </c>
    </row>
    <row r="100" spans="1:20" s="405" customFormat="1" ht="18.75" customHeight="1">
      <c r="A100" s="428">
        <v>3</v>
      </c>
      <c r="B100" s="428" t="s">
        <v>26</v>
      </c>
      <c r="C100" s="429">
        <v>865</v>
      </c>
      <c r="D100" s="428" t="s">
        <v>93</v>
      </c>
      <c r="E100" s="428" t="s">
        <v>83</v>
      </c>
      <c r="F100" s="430">
        <v>30.98</v>
      </c>
      <c r="G100" s="419">
        <v>242875</v>
      </c>
      <c r="H100" s="401" t="s">
        <v>94</v>
      </c>
      <c r="I100" s="401" t="s">
        <v>85</v>
      </c>
      <c r="J100" s="400">
        <v>1.85</v>
      </c>
      <c r="K100" s="420">
        <v>2.7333333333333329</v>
      </c>
      <c r="L100" s="421">
        <v>3.3000000000000003</v>
      </c>
      <c r="M100" s="431">
        <v>2.0666666666666669</v>
      </c>
      <c r="N100" s="432">
        <v>8446.8468468468473</v>
      </c>
      <c r="O100" s="424">
        <v>19.786507105081085</v>
      </c>
      <c r="P100" s="433">
        <v>17.456816816816819</v>
      </c>
      <c r="Q100" s="427">
        <v>243293</v>
      </c>
      <c r="R100" s="446">
        <f>+Q100-G100</f>
        <v>418</v>
      </c>
      <c r="S100" s="426">
        <v>12.41026468689477</v>
      </c>
      <c r="T100" s="426">
        <v>12.791157697609696</v>
      </c>
    </row>
    <row r="101" spans="1:20" s="405" customFormat="1" ht="18.75" customHeight="1">
      <c r="A101" s="428">
        <v>3</v>
      </c>
      <c r="B101" s="428" t="s">
        <v>26</v>
      </c>
      <c r="C101" s="429">
        <v>867</v>
      </c>
      <c r="D101" s="428" t="s">
        <v>88</v>
      </c>
      <c r="E101" s="428" t="s">
        <v>2</v>
      </c>
      <c r="F101" s="430">
        <v>11.6</v>
      </c>
      <c r="G101" s="419">
        <v>242908</v>
      </c>
      <c r="H101" s="401" t="s">
        <v>86</v>
      </c>
      <c r="I101" s="401" t="s">
        <v>85</v>
      </c>
      <c r="J101" s="400">
        <v>1.85</v>
      </c>
      <c r="K101" s="420">
        <v>2.3000000000000003</v>
      </c>
      <c r="L101" s="421">
        <v>3</v>
      </c>
      <c r="M101" s="431">
        <v>2</v>
      </c>
      <c r="N101" s="432">
        <v>6688.2882882882886</v>
      </c>
      <c r="O101" s="424">
        <v>10.479054854918919</v>
      </c>
      <c r="P101" s="433">
        <v>13.376576576576577</v>
      </c>
      <c r="Q101" s="427">
        <v>243293</v>
      </c>
      <c r="R101" s="446">
        <f>+Q101-G101</f>
        <v>385</v>
      </c>
      <c r="S101" s="426">
        <v>10.911206896551723</v>
      </c>
      <c r="T101" s="426">
        <v>12.91639488030339</v>
      </c>
    </row>
    <row r="102" spans="1:20" s="405" customFormat="1" ht="18.75" customHeight="1">
      <c r="A102" s="428">
        <v>3</v>
      </c>
      <c r="B102" s="428" t="s">
        <v>26</v>
      </c>
      <c r="C102" s="429">
        <v>2001</v>
      </c>
      <c r="D102" s="428" t="s">
        <v>88</v>
      </c>
      <c r="E102" s="428" t="s">
        <v>2</v>
      </c>
      <c r="F102" s="430">
        <v>15.51</v>
      </c>
      <c r="G102" s="419">
        <v>242950</v>
      </c>
      <c r="H102" s="401" t="s">
        <v>108</v>
      </c>
      <c r="I102" s="401" t="s">
        <v>85</v>
      </c>
      <c r="J102" s="400">
        <v>1.85</v>
      </c>
      <c r="K102" s="420">
        <v>1.8499999999999999</v>
      </c>
      <c r="L102" s="421">
        <v>2.8666666666666667</v>
      </c>
      <c r="M102" s="431">
        <v>1.4000000000000001</v>
      </c>
      <c r="N102" s="432">
        <v>5621.6216216216226</v>
      </c>
      <c r="O102" s="424">
        <v>6.4688118005333335</v>
      </c>
      <c r="P102" s="433">
        <v>7.8702702702702725</v>
      </c>
      <c r="Q102" s="427">
        <v>243272</v>
      </c>
      <c r="R102" s="446">
        <f>+Q102-G102</f>
        <v>322</v>
      </c>
      <c r="S102" s="426">
        <v>10.821405544809799</v>
      </c>
      <c r="T102" s="426">
        <v>12.545464728312682</v>
      </c>
    </row>
    <row r="103" spans="1:20" s="405" customFormat="1" ht="18.75" customHeight="1">
      <c r="A103" s="428">
        <v>3</v>
      </c>
      <c r="B103" s="428" t="s">
        <v>26</v>
      </c>
      <c r="C103" s="429">
        <v>2002</v>
      </c>
      <c r="D103" s="428" t="s">
        <v>88</v>
      </c>
      <c r="E103" s="428" t="s">
        <v>2</v>
      </c>
      <c r="F103" s="430">
        <v>15.89</v>
      </c>
      <c r="G103" s="419">
        <v>242913</v>
      </c>
      <c r="H103" s="401" t="s">
        <v>89</v>
      </c>
      <c r="I103" s="401" t="s">
        <v>85</v>
      </c>
      <c r="J103" s="400">
        <v>1.85</v>
      </c>
      <c r="K103" s="420">
        <v>2</v>
      </c>
      <c r="L103" s="421">
        <v>3</v>
      </c>
      <c r="M103" s="431">
        <v>1.8666666666666665</v>
      </c>
      <c r="N103" s="432">
        <v>6342.3423423423419</v>
      </c>
      <c r="O103" s="424">
        <v>8.6408998054054038</v>
      </c>
      <c r="P103" s="433">
        <v>11.839039039039037</v>
      </c>
      <c r="Q103" s="427">
        <v>243273</v>
      </c>
      <c r="R103" s="446">
        <f>+Q103-G103</f>
        <v>360</v>
      </c>
      <c r="S103" s="426">
        <v>15.602265575833858</v>
      </c>
      <c r="T103" s="426">
        <v>12.598124394966117</v>
      </c>
    </row>
    <row r="104" spans="1:20" s="405" customFormat="1" ht="18.75" customHeight="1">
      <c r="A104" s="428">
        <v>3</v>
      </c>
      <c r="B104" s="428" t="s">
        <v>26</v>
      </c>
      <c r="C104" s="429">
        <v>2003</v>
      </c>
      <c r="D104" s="428" t="s">
        <v>88</v>
      </c>
      <c r="E104" s="428" t="s">
        <v>2</v>
      </c>
      <c r="F104" s="430">
        <v>15.01</v>
      </c>
      <c r="G104" s="419">
        <v>242893</v>
      </c>
      <c r="H104" s="401" t="s">
        <v>86</v>
      </c>
      <c r="I104" s="401" t="s">
        <v>85</v>
      </c>
      <c r="J104" s="400">
        <v>1.85</v>
      </c>
      <c r="K104" s="420">
        <v>2.6933333333333334</v>
      </c>
      <c r="L104" s="421">
        <v>3</v>
      </c>
      <c r="M104" s="431">
        <v>2.0333333333333332</v>
      </c>
      <c r="N104" s="432">
        <v>9715.3153153153162</v>
      </c>
      <c r="O104" s="424">
        <v>17.824867071308109</v>
      </c>
      <c r="P104" s="433">
        <v>19.754474474474474</v>
      </c>
      <c r="Q104" s="427">
        <v>243271</v>
      </c>
      <c r="R104" s="446">
        <f>+Q104-G104</f>
        <v>378</v>
      </c>
      <c r="S104" s="426">
        <v>13.739506995336441</v>
      </c>
      <c r="T104" s="426">
        <v>12.489119429762887</v>
      </c>
    </row>
    <row r="105" spans="1:20" s="405" customFormat="1" ht="18.75" customHeight="1">
      <c r="A105" s="428">
        <v>3</v>
      </c>
      <c r="B105" s="428" t="s">
        <v>26</v>
      </c>
      <c r="C105" s="429">
        <v>2004</v>
      </c>
      <c r="D105" s="428" t="s">
        <v>88</v>
      </c>
      <c r="E105" s="428" t="s">
        <v>2</v>
      </c>
      <c r="F105" s="430">
        <v>14.65</v>
      </c>
      <c r="G105" s="419">
        <v>242893</v>
      </c>
      <c r="H105" s="401" t="s">
        <v>86</v>
      </c>
      <c r="I105" s="401" t="s">
        <v>85</v>
      </c>
      <c r="J105" s="400">
        <v>1.85</v>
      </c>
      <c r="K105" s="420">
        <v>2.7766666666666668</v>
      </c>
      <c r="L105" s="421">
        <v>3.3000000000000003</v>
      </c>
      <c r="M105" s="431">
        <v>2.0333333333333332</v>
      </c>
      <c r="N105" s="432">
        <v>10061.261261261263</v>
      </c>
      <c r="O105" s="424">
        <v>23.027184296673742</v>
      </c>
      <c r="P105" s="433">
        <v>20.457897897897901</v>
      </c>
      <c r="Q105" s="427">
        <v>243271</v>
      </c>
      <c r="R105" s="446">
        <f>+Q105-G105</f>
        <v>378</v>
      </c>
      <c r="S105" s="426">
        <v>13.645051194539249</v>
      </c>
      <c r="T105" s="426">
        <v>12.554585292646321</v>
      </c>
    </row>
    <row r="106" spans="1:20" s="405" customFormat="1" ht="18.75" customHeight="1">
      <c r="A106" s="428">
        <v>3</v>
      </c>
      <c r="B106" s="428" t="s">
        <v>26</v>
      </c>
      <c r="C106" s="429">
        <v>2005</v>
      </c>
      <c r="D106" s="428" t="s">
        <v>88</v>
      </c>
      <c r="E106" s="428" t="s">
        <v>2</v>
      </c>
      <c r="F106" s="430">
        <v>36.36</v>
      </c>
      <c r="G106" s="419">
        <v>242895</v>
      </c>
      <c r="H106" s="401" t="s">
        <v>86</v>
      </c>
      <c r="I106" s="401" t="s">
        <v>85</v>
      </c>
      <c r="J106" s="400">
        <v>1.85</v>
      </c>
      <c r="K106" s="420">
        <v>2.9</v>
      </c>
      <c r="L106" s="421">
        <v>2.8666666666666667</v>
      </c>
      <c r="M106" s="431">
        <v>2.166666666666667</v>
      </c>
      <c r="N106" s="432">
        <v>10926.126126126126</v>
      </c>
      <c r="O106" s="424">
        <v>19.70858225908853</v>
      </c>
      <c r="P106" s="433">
        <v>23.673273273273278</v>
      </c>
      <c r="Q106" s="427">
        <v>243270</v>
      </c>
      <c r="R106" s="446">
        <f>+Q106-G106</f>
        <v>375</v>
      </c>
      <c r="S106" s="426">
        <v>12.421067106710671</v>
      </c>
      <c r="T106" s="426">
        <v>12.408088258087373</v>
      </c>
    </row>
    <row r="107" spans="1:20" s="405" customFormat="1" ht="18.75" customHeight="1">
      <c r="A107" s="428">
        <v>3</v>
      </c>
      <c r="B107" s="428" t="s">
        <v>26</v>
      </c>
      <c r="C107" s="429">
        <v>2006</v>
      </c>
      <c r="D107" s="428" t="s">
        <v>88</v>
      </c>
      <c r="E107" s="416" t="s">
        <v>2</v>
      </c>
      <c r="F107" s="430">
        <v>7.27</v>
      </c>
      <c r="G107" s="419">
        <v>242894</v>
      </c>
      <c r="H107" s="401" t="s">
        <v>86</v>
      </c>
      <c r="I107" s="401" t="s">
        <v>85</v>
      </c>
      <c r="J107" s="400">
        <v>1.85</v>
      </c>
      <c r="K107" s="420">
        <v>2.7066666666666666</v>
      </c>
      <c r="L107" s="421">
        <v>2.6999999999999997</v>
      </c>
      <c r="M107" s="431">
        <v>2.1</v>
      </c>
      <c r="N107" s="432">
        <v>9686.4864864864867</v>
      </c>
      <c r="O107" s="424">
        <v>14.466563032755886</v>
      </c>
      <c r="P107" s="433">
        <v>20.341621621621623</v>
      </c>
      <c r="Q107" s="427">
        <v>243267</v>
      </c>
      <c r="R107" s="446">
        <f>+Q107-G107</f>
        <v>373</v>
      </c>
      <c r="S107" s="426">
        <v>19.1939477303989</v>
      </c>
      <c r="T107" s="426">
        <v>12.51335387702451</v>
      </c>
    </row>
    <row r="108" spans="1:20" s="405" customFormat="1" ht="18.75" customHeight="1">
      <c r="A108" s="428">
        <v>3</v>
      </c>
      <c r="B108" s="428" t="s">
        <v>26</v>
      </c>
      <c r="C108" s="429">
        <v>2009</v>
      </c>
      <c r="D108" s="428" t="s">
        <v>88</v>
      </c>
      <c r="E108" s="416" t="s">
        <v>2</v>
      </c>
      <c r="F108" s="430">
        <v>11.6</v>
      </c>
      <c r="G108" s="419">
        <v>242949</v>
      </c>
      <c r="H108" s="401" t="s">
        <v>94</v>
      </c>
      <c r="I108" s="401" t="s">
        <v>85</v>
      </c>
      <c r="J108" s="400">
        <v>1.85</v>
      </c>
      <c r="K108" s="420">
        <v>2.1</v>
      </c>
      <c r="L108" s="421">
        <v>2.8666666666666667</v>
      </c>
      <c r="M108" s="431">
        <v>1.6666666666666667</v>
      </c>
      <c r="N108" s="432">
        <v>5650.4504504504512</v>
      </c>
      <c r="O108" s="424">
        <v>7.673805664672674</v>
      </c>
      <c r="P108" s="433">
        <v>9.4174174174174183</v>
      </c>
      <c r="Q108" s="427">
        <v>243266</v>
      </c>
      <c r="R108" s="446">
        <f>+Q108-G108</f>
        <v>317</v>
      </c>
      <c r="S108" s="426">
        <v>5.8181034482758633</v>
      </c>
      <c r="T108" s="426">
        <v>11.758137501852126</v>
      </c>
    </row>
    <row r="109" spans="1:20" s="405" customFormat="1" ht="18.75" customHeight="1">
      <c r="A109" s="428">
        <v>3</v>
      </c>
      <c r="B109" s="428" t="s">
        <v>26</v>
      </c>
      <c r="C109" s="429">
        <v>2010</v>
      </c>
      <c r="D109" s="428" t="s">
        <v>88</v>
      </c>
      <c r="E109" s="416" t="s">
        <v>2</v>
      </c>
      <c r="F109" s="430">
        <v>6.27</v>
      </c>
      <c r="G109" s="419">
        <v>242957</v>
      </c>
      <c r="H109" s="401" t="s">
        <v>104</v>
      </c>
      <c r="I109" s="401" t="s">
        <v>85</v>
      </c>
      <c r="J109" s="400">
        <v>1.65</v>
      </c>
      <c r="K109" s="420">
        <v>1.7266666666666666</v>
      </c>
      <c r="L109" s="421">
        <v>2.7666666666666671</v>
      </c>
      <c r="M109" s="431">
        <v>1.5999999999999999</v>
      </c>
      <c r="N109" s="432">
        <v>5721.212121212121</v>
      </c>
      <c r="O109" s="424">
        <v>5.9506481007524146</v>
      </c>
      <c r="P109" s="433">
        <v>9.1539393939393925</v>
      </c>
      <c r="Q109" s="427">
        <v>243266</v>
      </c>
      <c r="R109" s="446">
        <f>+Q109-G109</f>
        <v>309</v>
      </c>
      <c r="S109" s="426">
        <v>5.7416267942583739</v>
      </c>
      <c r="T109" s="426">
        <v>12.23</v>
      </c>
    </row>
    <row r="110" spans="1:20" s="405" customFormat="1" ht="18.75" customHeight="1">
      <c r="A110" s="428">
        <v>3</v>
      </c>
      <c r="B110" s="428" t="s">
        <v>26</v>
      </c>
      <c r="C110" s="429">
        <v>8121011</v>
      </c>
      <c r="D110" s="428" t="s">
        <v>1</v>
      </c>
      <c r="E110" s="416" t="s">
        <v>83</v>
      </c>
      <c r="F110" s="430">
        <v>7.29</v>
      </c>
      <c r="G110" s="419">
        <v>242928</v>
      </c>
      <c r="H110" s="401" t="s">
        <v>86</v>
      </c>
      <c r="I110" s="401" t="s">
        <v>85</v>
      </c>
      <c r="J110" s="400">
        <v>1.85</v>
      </c>
      <c r="K110" s="420">
        <v>2.7099999999999995</v>
      </c>
      <c r="L110" s="421">
        <v>3.0666666666666664</v>
      </c>
      <c r="M110" s="431">
        <v>2</v>
      </c>
      <c r="N110" s="432">
        <v>9859.45945945946</v>
      </c>
      <c r="O110" s="424">
        <v>19.774685255149539</v>
      </c>
      <c r="P110" s="433">
        <v>19.71891891891892</v>
      </c>
      <c r="Q110" s="427">
        <v>243249</v>
      </c>
      <c r="R110" s="446">
        <f>+Q110-G110</f>
        <v>321</v>
      </c>
      <c r="S110" s="426">
        <v>18.187928669410152</v>
      </c>
      <c r="T110" s="426">
        <v>11.745485330718758</v>
      </c>
    </row>
    <row r="111" spans="1:20" s="405" customFormat="1" ht="18.75" customHeight="1">
      <c r="A111" s="428">
        <v>3</v>
      </c>
      <c r="B111" s="428" t="s">
        <v>26</v>
      </c>
      <c r="C111" s="429">
        <v>8121013</v>
      </c>
      <c r="D111" s="428" t="s">
        <v>88</v>
      </c>
      <c r="E111" s="416" t="s">
        <v>2</v>
      </c>
      <c r="F111" s="430">
        <v>41.84</v>
      </c>
      <c r="G111" s="419">
        <v>242950</v>
      </c>
      <c r="H111" s="401" t="s">
        <v>109</v>
      </c>
      <c r="I111" s="401" t="s">
        <v>85</v>
      </c>
      <c r="J111" s="400">
        <v>1.85</v>
      </c>
      <c r="K111" s="420">
        <v>2.3233333333333337</v>
      </c>
      <c r="L111" s="421">
        <v>3.0666666666666664</v>
      </c>
      <c r="M111" s="431">
        <v>1.9333333333333333</v>
      </c>
      <c r="N111" s="432">
        <v>9138.7387387387389</v>
      </c>
      <c r="O111" s="424">
        <v>15.71393558058752</v>
      </c>
      <c r="P111" s="433">
        <v>17.66822822822823</v>
      </c>
      <c r="Q111" s="427">
        <v>243259</v>
      </c>
      <c r="R111" s="446">
        <f>+Q111-G111</f>
        <v>309</v>
      </c>
      <c r="S111" s="426">
        <v>9.0664435946462696</v>
      </c>
      <c r="T111" s="426">
        <v>11.121844783044237</v>
      </c>
    </row>
    <row r="112" spans="1:20" s="405" customFormat="1" ht="18.75" customHeight="1">
      <c r="A112" s="428">
        <v>3</v>
      </c>
      <c r="B112" s="428" t="s">
        <v>26</v>
      </c>
      <c r="C112" s="429">
        <v>8121015</v>
      </c>
      <c r="D112" s="428" t="s">
        <v>88</v>
      </c>
      <c r="E112" s="416" t="s">
        <v>2</v>
      </c>
      <c r="F112" s="430">
        <v>28.46</v>
      </c>
      <c r="G112" s="419">
        <v>242892</v>
      </c>
      <c r="H112" s="401" t="s">
        <v>86</v>
      </c>
      <c r="I112" s="401" t="s">
        <v>85</v>
      </c>
      <c r="J112" s="400">
        <v>1.65</v>
      </c>
      <c r="K112" s="420">
        <v>2.58</v>
      </c>
      <c r="L112" s="421">
        <v>3.1</v>
      </c>
      <c r="M112" s="431">
        <v>2</v>
      </c>
      <c r="N112" s="432">
        <v>9244.4444444444453</v>
      </c>
      <c r="O112" s="424">
        <v>17.348450624128002</v>
      </c>
      <c r="P112" s="433">
        <v>18.488888888888891</v>
      </c>
      <c r="Q112" s="427">
        <v>243257</v>
      </c>
      <c r="R112" s="446">
        <f>+Q112-G112</f>
        <v>365</v>
      </c>
      <c r="S112" s="426">
        <v>14.769501054111034</v>
      </c>
      <c r="T112" s="426">
        <v>11.907733263548554</v>
      </c>
    </row>
    <row r="113" spans="1:20" s="405" customFormat="1" ht="18.75" customHeight="1">
      <c r="A113" s="428">
        <v>3</v>
      </c>
      <c r="B113" s="428" t="s">
        <v>26</v>
      </c>
      <c r="C113" s="429">
        <v>8121018</v>
      </c>
      <c r="D113" s="428" t="s">
        <v>88</v>
      </c>
      <c r="E113" s="416" t="s">
        <v>2</v>
      </c>
      <c r="F113" s="430">
        <v>39.380000000000003</v>
      </c>
      <c r="G113" s="419">
        <v>242891</v>
      </c>
      <c r="H113" s="401" t="s">
        <v>86</v>
      </c>
      <c r="I113" s="401" t="s">
        <v>85</v>
      </c>
      <c r="J113" s="400">
        <v>1.65</v>
      </c>
      <c r="K113" s="420">
        <v>2.7333333333333329</v>
      </c>
      <c r="L113" s="421">
        <v>3.0666666666666664</v>
      </c>
      <c r="M113" s="431">
        <v>2.1333333333333333</v>
      </c>
      <c r="N113" s="432">
        <v>9632.3232323232314</v>
      </c>
      <c r="O113" s="424">
        <v>18.741035123823472</v>
      </c>
      <c r="P113" s="433">
        <v>20.548956228956229</v>
      </c>
      <c r="Q113" s="427">
        <v>243255</v>
      </c>
      <c r="R113" s="446">
        <f>+Q113-G113</f>
        <v>364</v>
      </c>
      <c r="S113" s="426">
        <v>14.936769933976635</v>
      </c>
      <c r="T113" s="426">
        <v>12.002495877322728</v>
      </c>
    </row>
    <row r="114" spans="1:20" s="405" customFormat="1" ht="18.75" customHeight="1">
      <c r="A114" s="428">
        <v>3</v>
      </c>
      <c r="B114" s="428" t="s">
        <v>26</v>
      </c>
      <c r="C114" s="429">
        <v>8121019</v>
      </c>
      <c r="D114" s="428" t="s">
        <v>88</v>
      </c>
      <c r="E114" s="416" t="s">
        <v>2</v>
      </c>
      <c r="F114" s="430">
        <v>18.98</v>
      </c>
      <c r="G114" s="419">
        <v>242888</v>
      </c>
      <c r="H114" s="401" t="s">
        <v>86</v>
      </c>
      <c r="I114" s="401" t="s">
        <v>85</v>
      </c>
      <c r="J114" s="400">
        <v>1.65</v>
      </c>
      <c r="K114" s="420">
        <v>2.8833333333333333</v>
      </c>
      <c r="L114" s="421">
        <v>2.9</v>
      </c>
      <c r="M114" s="431">
        <v>2.166666666666667</v>
      </c>
      <c r="N114" s="432">
        <v>10892.929292929293</v>
      </c>
      <c r="O114" s="424">
        <v>19.9927399485398</v>
      </c>
      <c r="P114" s="433">
        <v>23.601346801346804</v>
      </c>
      <c r="Q114" s="427">
        <v>243252</v>
      </c>
      <c r="R114" s="446">
        <f>+Q114-G114</f>
        <v>364</v>
      </c>
      <c r="S114" s="426">
        <v>18.172813487881982</v>
      </c>
      <c r="T114" s="426">
        <v>11.728654760524179</v>
      </c>
    </row>
    <row r="115" spans="1:20" s="405" customFormat="1" ht="18.75" customHeight="1">
      <c r="A115" s="428">
        <v>3</v>
      </c>
      <c r="B115" s="428" t="s">
        <v>26</v>
      </c>
      <c r="C115" s="429">
        <v>8121020</v>
      </c>
      <c r="D115" s="428" t="s">
        <v>1</v>
      </c>
      <c r="E115" s="416" t="s">
        <v>83</v>
      </c>
      <c r="F115" s="430">
        <v>14.04</v>
      </c>
      <c r="G115" s="419">
        <v>242956</v>
      </c>
      <c r="H115" s="401" t="s">
        <v>86</v>
      </c>
      <c r="I115" s="401" t="s">
        <v>85</v>
      </c>
      <c r="J115" s="400">
        <v>1.85</v>
      </c>
      <c r="K115" s="420">
        <v>2.17</v>
      </c>
      <c r="L115" s="421">
        <v>3.0666666666666664</v>
      </c>
      <c r="M115" s="431">
        <v>1.9333333333333333</v>
      </c>
      <c r="N115" s="432">
        <v>7351.3513513513508</v>
      </c>
      <c r="O115" s="424">
        <v>11.806307682114111</v>
      </c>
      <c r="P115" s="433">
        <v>14.212612612612611</v>
      </c>
      <c r="Q115" s="427">
        <v>243250</v>
      </c>
      <c r="R115" s="446">
        <f>+Q115-G115</f>
        <v>294</v>
      </c>
      <c r="S115" s="426">
        <v>15.035612535612538</v>
      </c>
      <c r="T115" s="426">
        <v>11.776931312174327</v>
      </c>
    </row>
    <row r="116" spans="1:20" s="405" customFormat="1" ht="18.75" customHeight="1">
      <c r="A116" s="428">
        <v>3</v>
      </c>
      <c r="B116" s="428" t="s">
        <v>26</v>
      </c>
      <c r="C116" s="429">
        <v>8121023</v>
      </c>
      <c r="D116" s="428" t="s">
        <v>1</v>
      </c>
      <c r="E116" s="416" t="s">
        <v>83</v>
      </c>
      <c r="F116" s="430">
        <v>8.1300000000000008</v>
      </c>
      <c r="G116" s="419">
        <v>242952</v>
      </c>
      <c r="H116" s="401" t="s">
        <v>86</v>
      </c>
      <c r="I116" s="401" t="s">
        <v>85</v>
      </c>
      <c r="J116" s="400">
        <v>1.85</v>
      </c>
      <c r="K116" s="420">
        <v>2.1799999999999997</v>
      </c>
      <c r="L116" s="421">
        <v>3</v>
      </c>
      <c r="M116" s="431">
        <v>1.8666666666666665</v>
      </c>
      <c r="N116" s="432">
        <v>5563.9639639639645</v>
      </c>
      <c r="O116" s="424">
        <v>8.5908740043243235</v>
      </c>
      <c r="P116" s="433">
        <v>10.386066066066066</v>
      </c>
      <c r="Q116" s="427">
        <v>243250</v>
      </c>
      <c r="R116" s="446">
        <f>+Q116-G116</f>
        <v>298</v>
      </c>
      <c r="S116" s="426">
        <v>13.872078720787206</v>
      </c>
      <c r="T116" s="426">
        <v>11.804283560915056</v>
      </c>
    </row>
    <row r="117" spans="1:20" s="405" customFormat="1" ht="18.75" customHeight="1">
      <c r="A117" s="428">
        <v>3</v>
      </c>
      <c r="B117" s="428" t="s">
        <v>26</v>
      </c>
      <c r="C117" s="429">
        <v>8121024</v>
      </c>
      <c r="D117" s="428" t="s">
        <v>93</v>
      </c>
      <c r="E117" s="416" t="s">
        <v>83</v>
      </c>
      <c r="F117" s="430">
        <v>18.93</v>
      </c>
      <c r="G117" s="419">
        <v>242885</v>
      </c>
      <c r="H117" s="401" t="s">
        <v>110</v>
      </c>
      <c r="I117" s="401" t="s">
        <v>85</v>
      </c>
      <c r="J117" s="400">
        <v>1.85</v>
      </c>
      <c r="K117" s="420">
        <v>3.0499999999999994</v>
      </c>
      <c r="L117" s="421">
        <v>2.6</v>
      </c>
      <c r="M117" s="431">
        <v>2.1</v>
      </c>
      <c r="N117" s="432">
        <v>9138.7387387387371</v>
      </c>
      <c r="O117" s="424">
        <v>14.828145370882879</v>
      </c>
      <c r="P117" s="433">
        <v>19.191351351351351</v>
      </c>
      <c r="Q117" s="427">
        <v>243265</v>
      </c>
      <c r="R117" s="446">
        <f>+Q117-G117</f>
        <v>380</v>
      </c>
      <c r="S117" s="426">
        <v>19.565240359218173</v>
      </c>
      <c r="T117" s="426">
        <v>11.76674417891217</v>
      </c>
    </row>
    <row r="118" spans="1:20" s="405" customFormat="1" ht="18.75" customHeight="1">
      <c r="A118" s="428">
        <v>3</v>
      </c>
      <c r="B118" s="428" t="s">
        <v>26</v>
      </c>
      <c r="C118" s="429">
        <v>8121025</v>
      </c>
      <c r="D118" s="428" t="s">
        <v>1</v>
      </c>
      <c r="E118" s="416" t="s">
        <v>83</v>
      </c>
      <c r="F118" s="430">
        <v>32.24</v>
      </c>
      <c r="G118" s="419">
        <v>242956</v>
      </c>
      <c r="H118" s="401" t="s">
        <v>86</v>
      </c>
      <c r="I118" s="401" t="s">
        <v>85</v>
      </c>
      <c r="J118" s="400">
        <v>1.85</v>
      </c>
      <c r="K118" s="420">
        <v>2.2733333333333334</v>
      </c>
      <c r="L118" s="421">
        <v>3.0666666666666664</v>
      </c>
      <c r="M118" s="431">
        <v>2</v>
      </c>
      <c r="N118" s="432">
        <v>7639.6396396396403</v>
      </c>
      <c r="O118" s="424">
        <v>12.853552527866531</v>
      </c>
      <c r="P118" s="433">
        <v>15.279279279279281</v>
      </c>
      <c r="Q118" s="427">
        <v>243251</v>
      </c>
      <c r="R118" s="446">
        <f>+Q118-G118</f>
        <v>295</v>
      </c>
      <c r="S118" s="426">
        <v>12.68641439205955</v>
      </c>
      <c r="T118" s="426">
        <v>11.401014645118703</v>
      </c>
    </row>
    <row r="119" spans="1:20" s="405" customFormat="1" ht="18.75" customHeight="1">
      <c r="A119" s="428">
        <v>3</v>
      </c>
      <c r="B119" s="428" t="s">
        <v>26</v>
      </c>
      <c r="C119" s="429">
        <v>8121028</v>
      </c>
      <c r="D119" s="428" t="s">
        <v>88</v>
      </c>
      <c r="E119" s="416" t="s">
        <v>2</v>
      </c>
      <c r="F119" s="430">
        <v>3.86</v>
      </c>
      <c r="G119" s="419">
        <v>242891</v>
      </c>
      <c r="H119" s="401" t="s">
        <v>86</v>
      </c>
      <c r="I119" s="401" t="s">
        <v>85</v>
      </c>
      <c r="J119" s="400">
        <v>1.65</v>
      </c>
      <c r="K119" s="420">
        <v>2.1266666666666665</v>
      </c>
      <c r="L119" s="421">
        <v>3</v>
      </c>
      <c r="M119" s="431">
        <v>1.8666666666666665</v>
      </c>
      <c r="N119" s="432">
        <v>5559.5959595959603</v>
      </c>
      <c r="O119" s="424">
        <v>8.0541914368000018</v>
      </c>
      <c r="P119" s="433">
        <v>10.377912457912458</v>
      </c>
      <c r="Q119" s="427">
        <v>243258</v>
      </c>
      <c r="R119" s="446">
        <f>+Q119-G119</f>
        <v>367</v>
      </c>
      <c r="S119" s="426">
        <v>8.5388601036269431</v>
      </c>
      <c r="T119" s="426">
        <v>12.19</v>
      </c>
    </row>
    <row r="120" spans="1:20" s="405" customFormat="1" ht="18.75" customHeight="1">
      <c r="A120" s="428">
        <v>3</v>
      </c>
      <c r="B120" s="428" t="s">
        <v>26</v>
      </c>
      <c r="C120" s="429">
        <v>8121029</v>
      </c>
      <c r="D120" s="428" t="s">
        <v>96</v>
      </c>
      <c r="E120" s="416" t="s">
        <v>2</v>
      </c>
      <c r="F120" s="430">
        <v>3.9</v>
      </c>
      <c r="G120" s="419">
        <v>242951</v>
      </c>
      <c r="H120" s="401" t="s">
        <v>86</v>
      </c>
      <c r="I120" s="401" t="s">
        <v>85</v>
      </c>
      <c r="J120" s="400">
        <v>1.85</v>
      </c>
      <c r="K120" s="420">
        <v>1.6933333333333334</v>
      </c>
      <c r="L120" s="421">
        <v>3</v>
      </c>
      <c r="M120" s="431">
        <v>1.6666666666666667</v>
      </c>
      <c r="N120" s="432">
        <v>5275.6756756756758</v>
      </c>
      <c r="O120" s="424">
        <v>6.0855500720432438</v>
      </c>
      <c r="P120" s="433">
        <v>8.7927927927927936</v>
      </c>
      <c r="Q120" s="427">
        <v>243307</v>
      </c>
      <c r="R120" s="446">
        <f>+Q120-G120</f>
        <v>356</v>
      </c>
      <c r="S120" s="426">
        <v>5.5538461538461537</v>
      </c>
      <c r="T120" s="426">
        <v>14.11</v>
      </c>
    </row>
    <row r="121" spans="1:20" s="405" customFormat="1" ht="18.75" customHeight="1">
      <c r="A121" s="428">
        <v>3</v>
      </c>
      <c r="B121" s="428" t="s">
        <v>26</v>
      </c>
      <c r="C121" s="429">
        <v>8121030</v>
      </c>
      <c r="D121" s="428" t="s">
        <v>88</v>
      </c>
      <c r="E121" s="416" t="s">
        <v>2</v>
      </c>
      <c r="F121" s="430">
        <v>19.989999999999998</v>
      </c>
      <c r="G121" s="419">
        <v>242961</v>
      </c>
      <c r="H121" s="401" t="s">
        <v>104</v>
      </c>
      <c r="I121" s="401" t="s">
        <v>85</v>
      </c>
      <c r="J121" s="400">
        <v>1.65</v>
      </c>
      <c r="K121" s="420">
        <v>0</v>
      </c>
      <c r="L121" s="421">
        <v>0</v>
      </c>
      <c r="M121" s="431">
        <v>0</v>
      </c>
      <c r="N121" s="432">
        <v>0</v>
      </c>
      <c r="O121" s="424">
        <v>0</v>
      </c>
      <c r="P121" s="433">
        <v>0</v>
      </c>
      <c r="Q121" s="427">
        <v>243315</v>
      </c>
      <c r="R121" s="446">
        <f>+Q121-G121</f>
        <v>354</v>
      </c>
      <c r="S121" s="426">
        <v>4.7858929464732372</v>
      </c>
      <c r="T121" s="426">
        <v>13.111680777673254</v>
      </c>
    </row>
    <row r="122" spans="1:20" s="405" customFormat="1" ht="18.75" customHeight="1">
      <c r="A122" s="428">
        <v>3</v>
      </c>
      <c r="B122" s="428" t="s">
        <v>26</v>
      </c>
      <c r="C122" s="429" t="s">
        <v>111</v>
      </c>
      <c r="D122" s="428" t="s">
        <v>90</v>
      </c>
      <c r="E122" s="416" t="s">
        <v>2</v>
      </c>
      <c r="F122" s="430">
        <v>11.04</v>
      </c>
      <c r="G122" s="419">
        <v>242905</v>
      </c>
      <c r="H122" s="401" t="s">
        <v>112</v>
      </c>
      <c r="I122" s="401" t="s">
        <v>85</v>
      </c>
      <c r="J122" s="400">
        <v>1.65</v>
      </c>
      <c r="K122" s="420">
        <v>1.7566666666666668</v>
      </c>
      <c r="L122" s="421">
        <v>2.7333333333333329</v>
      </c>
      <c r="M122" s="431">
        <v>1.8666666666666665</v>
      </c>
      <c r="N122" s="432">
        <v>8339.3939393939381</v>
      </c>
      <c r="O122" s="424">
        <v>8.6131712787860817</v>
      </c>
      <c r="P122" s="433">
        <v>15.566868686868684</v>
      </c>
      <c r="Q122" s="427">
        <v>243247</v>
      </c>
      <c r="R122" s="446">
        <f>+Q122-G122</f>
        <v>342</v>
      </c>
      <c r="S122" s="426">
        <v>5.1983695652173916</v>
      </c>
      <c r="T122" s="426">
        <v>11.694666318173898</v>
      </c>
    </row>
    <row r="123" spans="1:20" s="405" customFormat="1" ht="18.75" customHeight="1">
      <c r="A123" s="428">
        <v>3</v>
      </c>
      <c r="B123" s="428" t="s">
        <v>26</v>
      </c>
      <c r="C123" s="429">
        <v>812543</v>
      </c>
      <c r="D123" s="428" t="s">
        <v>88</v>
      </c>
      <c r="E123" s="416" t="s">
        <v>2</v>
      </c>
      <c r="F123" s="430">
        <v>14.96</v>
      </c>
      <c r="G123" s="419">
        <v>242886</v>
      </c>
      <c r="H123" s="401" t="s">
        <v>86</v>
      </c>
      <c r="I123" s="401" t="s">
        <v>85</v>
      </c>
      <c r="J123" s="400">
        <v>1.85</v>
      </c>
      <c r="K123" s="420">
        <v>2.6633333333333336</v>
      </c>
      <c r="L123" s="421">
        <v>3</v>
      </c>
      <c r="M123" s="431">
        <v>2.0666666666666669</v>
      </c>
      <c r="N123" s="432">
        <v>10868.468468468467</v>
      </c>
      <c r="O123" s="424">
        <v>19.718467894572974</v>
      </c>
      <c r="P123" s="433">
        <v>22.461501501501502</v>
      </c>
      <c r="Q123" s="427">
        <v>243265</v>
      </c>
      <c r="R123" s="446">
        <f>+Q123-G123</f>
        <v>379</v>
      </c>
      <c r="S123" s="426">
        <v>15.110294117647056</v>
      </c>
      <c r="T123" s="426">
        <v>11.827728378677286</v>
      </c>
    </row>
    <row r="124" spans="1:20" s="405" customFormat="1" ht="18.75" customHeight="1">
      <c r="A124" s="428">
        <v>3</v>
      </c>
      <c r="B124" s="428" t="s">
        <v>26</v>
      </c>
      <c r="C124" s="429">
        <v>812544</v>
      </c>
      <c r="D124" s="428" t="s">
        <v>1</v>
      </c>
      <c r="E124" s="416" t="s">
        <v>83</v>
      </c>
      <c r="F124" s="430">
        <v>20.010000000000002</v>
      </c>
      <c r="G124" s="419">
        <v>242966</v>
      </c>
      <c r="H124" s="401" t="s">
        <v>86</v>
      </c>
      <c r="I124" s="401" t="s">
        <v>85</v>
      </c>
      <c r="J124" s="400">
        <v>1.85</v>
      </c>
      <c r="K124" s="420">
        <v>2.23</v>
      </c>
      <c r="L124" s="421">
        <v>2.9333333333333336</v>
      </c>
      <c r="M124" s="431">
        <v>1.9333333333333333</v>
      </c>
      <c r="N124" s="432">
        <v>8331.5315315315311</v>
      </c>
      <c r="O124" s="424">
        <v>12.580751330761164</v>
      </c>
      <c r="P124" s="433">
        <v>16.107627627627629</v>
      </c>
      <c r="Q124" s="427">
        <v>243265</v>
      </c>
      <c r="R124" s="446">
        <f>+Q124-G124</f>
        <v>299</v>
      </c>
      <c r="S124" s="426">
        <v>11.350824587706146</v>
      </c>
      <c r="T124" s="426">
        <v>12.263892220232069</v>
      </c>
    </row>
    <row r="125" spans="1:20" s="405" customFormat="1" ht="18.75" customHeight="1">
      <c r="A125" s="428">
        <v>3</v>
      </c>
      <c r="B125" s="428" t="s">
        <v>26</v>
      </c>
      <c r="C125" s="429">
        <v>812545</v>
      </c>
      <c r="D125" s="428" t="s">
        <v>1</v>
      </c>
      <c r="E125" s="416" t="s">
        <v>83</v>
      </c>
      <c r="F125" s="430">
        <v>15.72</v>
      </c>
      <c r="G125" s="419">
        <v>242960</v>
      </c>
      <c r="H125" s="401" t="s">
        <v>86</v>
      </c>
      <c r="I125" s="401" t="s">
        <v>85</v>
      </c>
      <c r="J125" s="400">
        <v>1.85</v>
      </c>
      <c r="K125" s="420">
        <v>2.83</v>
      </c>
      <c r="L125" s="421">
        <v>3.1666666666666665</v>
      </c>
      <c r="M125" s="431">
        <v>2</v>
      </c>
      <c r="N125" s="432">
        <v>9081.0810810810799</v>
      </c>
      <c r="O125" s="424">
        <v>20.280690061711713</v>
      </c>
      <c r="P125" s="433">
        <v>18.162162162162161</v>
      </c>
      <c r="Q125" s="427">
        <v>243265</v>
      </c>
      <c r="R125" s="446">
        <f>+Q125-G125</f>
        <v>305</v>
      </c>
      <c r="S125" s="426">
        <v>16.850508905852415</v>
      </c>
      <c r="T125" s="426">
        <v>12.366316961757713</v>
      </c>
    </row>
    <row r="126" spans="1:20" s="405" customFormat="1" ht="18.75" customHeight="1">
      <c r="A126" s="428">
        <v>3</v>
      </c>
      <c r="B126" s="428" t="s">
        <v>26</v>
      </c>
      <c r="C126" s="429">
        <v>812548</v>
      </c>
      <c r="D126" s="428" t="s">
        <v>1</v>
      </c>
      <c r="E126" s="416" t="s">
        <v>83</v>
      </c>
      <c r="F126" s="430">
        <v>28.3</v>
      </c>
      <c r="G126" s="419">
        <v>242965</v>
      </c>
      <c r="H126" s="401" t="s">
        <v>86</v>
      </c>
      <c r="I126" s="401" t="s">
        <v>85</v>
      </c>
      <c r="J126" s="400">
        <v>1.85</v>
      </c>
      <c r="K126" s="420">
        <v>2.1533333333333333</v>
      </c>
      <c r="L126" s="421">
        <v>3</v>
      </c>
      <c r="M126" s="431">
        <v>1.9333333333333333</v>
      </c>
      <c r="N126" s="432">
        <v>7322.5225225225222</v>
      </c>
      <c r="O126" s="424">
        <v>11.167823122162163</v>
      </c>
      <c r="P126" s="433">
        <v>14.156876876876877</v>
      </c>
      <c r="Q126" s="427">
        <v>243264</v>
      </c>
      <c r="R126" s="446">
        <f>+Q126-G126</f>
        <v>299</v>
      </c>
      <c r="S126" s="426">
        <v>14.459010600706712</v>
      </c>
      <c r="T126" s="426">
        <v>12.25494098096239</v>
      </c>
    </row>
    <row r="127" spans="1:20" s="405" customFormat="1" ht="18.75" customHeight="1">
      <c r="A127" s="428">
        <v>3</v>
      </c>
      <c r="B127" s="428" t="s">
        <v>26</v>
      </c>
      <c r="C127" s="429">
        <v>812549</v>
      </c>
      <c r="D127" s="428" t="s">
        <v>1</v>
      </c>
      <c r="E127" s="416" t="s">
        <v>83</v>
      </c>
      <c r="F127" s="430">
        <v>8.14</v>
      </c>
      <c r="G127" s="419">
        <v>242967</v>
      </c>
      <c r="H127" s="401" t="s">
        <v>86</v>
      </c>
      <c r="I127" s="401" t="s">
        <v>85</v>
      </c>
      <c r="J127" s="400">
        <v>1.85</v>
      </c>
      <c r="K127" s="420">
        <v>2.0566666666666666</v>
      </c>
      <c r="L127" s="421">
        <v>3</v>
      </c>
      <c r="M127" s="431">
        <v>2</v>
      </c>
      <c r="N127" s="432">
        <v>5679.2792792792798</v>
      </c>
      <c r="O127" s="424">
        <v>8.2728220464864872</v>
      </c>
      <c r="P127" s="433">
        <v>11.35855855855856</v>
      </c>
      <c r="Q127" s="427">
        <v>243263</v>
      </c>
      <c r="R127" s="446">
        <f>+Q127-G127</f>
        <v>296</v>
      </c>
      <c r="S127" s="426">
        <v>13.343980343980343</v>
      </c>
      <c r="T127" s="426">
        <v>12.043712944209167</v>
      </c>
    </row>
    <row r="128" spans="1:20" s="405" customFormat="1" ht="18.75" customHeight="1">
      <c r="A128" s="428">
        <v>3</v>
      </c>
      <c r="B128" s="428" t="s">
        <v>26</v>
      </c>
      <c r="C128" s="429">
        <v>812550</v>
      </c>
      <c r="D128" s="428" t="s">
        <v>1</v>
      </c>
      <c r="E128" s="416" t="s">
        <v>83</v>
      </c>
      <c r="F128" s="430">
        <v>15.42</v>
      </c>
      <c r="G128" s="419">
        <v>242967</v>
      </c>
      <c r="H128" s="401" t="s">
        <v>86</v>
      </c>
      <c r="I128" s="401" t="s">
        <v>85</v>
      </c>
      <c r="J128" s="400">
        <v>1.85</v>
      </c>
      <c r="K128" s="420">
        <v>2.3266666666666667</v>
      </c>
      <c r="L128" s="421">
        <v>2.6666666666666665</v>
      </c>
      <c r="M128" s="431">
        <v>1.9333333333333333</v>
      </c>
      <c r="N128" s="432">
        <v>7293.6936936936945</v>
      </c>
      <c r="O128" s="424">
        <v>9.4967103278211535</v>
      </c>
      <c r="P128" s="433">
        <v>14.101141141141143</v>
      </c>
      <c r="Q128" s="427">
        <v>243263</v>
      </c>
      <c r="R128" s="446">
        <f>+Q128-G128</f>
        <v>296</v>
      </c>
      <c r="S128" s="426">
        <v>16.544098573281453</v>
      </c>
      <c r="T128" s="426">
        <v>11.698346203598447</v>
      </c>
    </row>
    <row r="129" spans="1:20" s="405" customFormat="1" ht="18.75" customHeight="1">
      <c r="A129" s="428">
        <v>1</v>
      </c>
      <c r="B129" s="428" t="s">
        <v>24</v>
      </c>
      <c r="C129" s="429">
        <v>801328</v>
      </c>
      <c r="D129" s="428" t="s">
        <v>1</v>
      </c>
      <c r="E129" s="416" t="s">
        <v>83</v>
      </c>
      <c r="F129" s="430">
        <v>45.45</v>
      </c>
      <c r="G129" s="419">
        <v>242958</v>
      </c>
      <c r="H129" s="401" t="s">
        <v>113</v>
      </c>
      <c r="I129" s="401" t="s">
        <v>85</v>
      </c>
      <c r="J129" s="400">
        <v>1.85</v>
      </c>
      <c r="K129" s="420">
        <v>1.8999999999999997</v>
      </c>
      <c r="L129" s="421">
        <v>3.1</v>
      </c>
      <c r="M129" s="431">
        <v>1.9000000000000001</v>
      </c>
      <c r="N129" s="432">
        <v>10349.549549549549</v>
      </c>
      <c r="O129" s="424">
        <v>14.871421218630628</v>
      </c>
      <c r="P129" s="433">
        <v>19.664144144144146</v>
      </c>
      <c r="Q129" s="427">
        <v>243251</v>
      </c>
      <c r="R129" s="446">
        <f>+Q129-G129</f>
        <v>293</v>
      </c>
      <c r="S129" s="426">
        <v>13.208140814081407</v>
      </c>
      <c r="T129" s="426">
        <v>11.545181851292995</v>
      </c>
    </row>
    <row r="130" spans="1:20" s="405" customFormat="1" ht="18.75" customHeight="1">
      <c r="A130" s="428">
        <v>1</v>
      </c>
      <c r="B130" s="428" t="s">
        <v>24</v>
      </c>
      <c r="C130" s="429">
        <v>801336</v>
      </c>
      <c r="D130" s="428" t="s">
        <v>88</v>
      </c>
      <c r="E130" s="416" t="s">
        <v>2</v>
      </c>
      <c r="F130" s="430">
        <v>9.43</v>
      </c>
      <c r="G130" s="419">
        <v>242886</v>
      </c>
      <c r="H130" s="401" t="s">
        <v>91</v>
      </c>
      <c r="I130" s="401" t="s">
        <v>85</v>
      </c>
      <c r="J130" s="400">
        <v>1.85</v>
      </c>
      <c r="K130" s="420">
        <v>2.1333333333333333</v>
      </c>
      <c r="L130" s="421">
        <v>3</v>
      </c>
      <c r="M130" s="431">
        <v>2</v>
      </c>
      <c r="N130" s="432">
        <v>11300.900900900901</v>
      </c>
      <c r="O130" s="424">
        <v>16.422946539243242</v>
      </c>
      <c r="P130" s="433">
        <v>22.601801801801802</v>
      </c>
      <c r="Q130" s="427">
        <v>243250</v>
      </c>
      <c r="R130" s="446">
        <f>+Q130-G130</f>
        <v>364</v>
      </c>
      <c r="S130" s="426">
        <v>10.874867444326616</v>
      </c>
      <c r="T130" s="426">
        <v>11.819999999999999</v>
      </c>
    </row>
    <row r="131" spans="1:20" s="405" customFormat="1" ht="18.75" customHeight="1">
      <c r="A131" s="428">
        <v>1</v>
      </c>
      <c r="B131" s="428" t="s">
        <v>24</v>
      </c>
      <c r="C131" s="429">
        <v>801337</v>
      </c>
      <c r="D131" s="428" t="s">
        <v>1</v>
      </c>
      <c r="E131" s="416" t="s">
        <v>83</v>
      </c>
      <c r="F131" s="430">
        <v>23.71</v>
      </c>
      <c r="G131" s="419">
        <v>242951</v>
      </c>
      <c r="H131" s="401" t="s">
        <v>86</v>
      </c>
      <c r="I131" s="401" t="s">
        <v>85</v>
      </c>
      <c r="J131" s="400">
        <v>1.85</v>
      </c>
      <c r="K131" s="420">
        <v>1.8666666666666665</v>
      </c>
      <c r="L131" s="421">
        <v>3.0666666666666664</v>
      </c>
      <c r="M131" s="431">
        <v>2</v>
      </c>
      <c r="N131" s="432">
        <v>8965.7657657657655</v>
      </c>
      <c r="O131" s="424">
        <v>12.386292858148812</v>
      </c>
      <c r="P131" s="433">
        <v>17.93153153153153</v>
      </c>
      <c r="Q131" s="427">
        <v>243254</v>
      </c>
      <c r="R131" s="446">
        <f>+Q131-G131</f>
        <v>303</v>
      </c>
      <c r="S131" s="426">
        <v>12.78954027836356</v>
      </c>
      <c r="T131" s="426">
        <v>12.905908191531459</v>
      </c>
    </row>
    <row r="132" spans="1:20" s="405" customFormat="1" ht="18.75" customHeight="1">
      <c r="A132" s="428">
        <v>1</v>
      </c>
      <c r="B132" s="428" t="s">
        <v>24</v>
      </c>
      <c r="C132" s="429">
        <v>801339</v>
      </c>
      <c r="D132" s="428" t="s">
        <v>90</v>
      </c>
      <c r="E132" s="416" t="s">
        <v>2</v>
      </c>
      <c r="F132" s="430">
        <v>22.16</v>
      </c>
      <c r="G132" s="419">
        <v>242893</v>
      </c>
      <c r="H132" s="401" t="s">
        <v>86</v>
      </c>
      <c r="I132" s="401" t="s">
        <v>85</v>
      </c>
      <c r="J132" s="400">
        <v>1.85</v>
      </c>
      <c r="K132" s="420">
        <v>2.4666666666666668</v>
      </c>
      <c r="L132" s="421">
        <v>3.0666666666666664</v>
      </c>
      <c r="M132" s="431">
        <v>2.1666666666666665</v>
      </c>
      <c r="N132" s="432">
        <v>12569.369369369369</v>
      </c>
      <c r="O132" s="424">
        <v>22.069570581238516</v>
      </c>
      <c r="P132" s="433">
        <v>27.23363363363363</v>
      </c>
      <c r="Q132" s="427">
        <v>243248</v>
      </c>
      <c r="R132" s="446">
        <f>+Q132-G132</f>
        <v>355</v>
      </c>
      <c r="S132" s="426">
        <v>14.69268953068592</v>
      </c>
      <c r="T132" s="426">
        <v>11.725818667649499</v>
      </c>
    </row>
    <row r="133" spans="1:20" s="405" customFormat="1" ht="18.75" customHeight="1">
      <c r="A133" s="428">
        <v>1</v>
      </c>
      <c r="B133" s="428" t="s">
        <v>24</v>
      </c>
      <c r="C133" s="429">
        <v>801340</v>
      </c>
      <c r="D133" s="428" t="s">
        <v>1</v>
      </c>
      <c r="E133" s="416" t="s">
        <v>83</v>
      </c>
      <c r="F133" s="430">
        <v>19.29</v>
      </c>
      <c r="G133" s="419">
        <v>242946</v>
      </c>
      <c r="H133" s="401" t="s">
        <v>113</v>
      </c>
      <c r="I133" s="401" t="s">
        <v>85</v>
      </c>
      <c r="J133" s="400">
        <v>1.85</v>
      </c>
      <c r="K133" s="420">
        <v>2.0666666666666669</v>
      </c>
      <c r="L133" s="421">
        <v>3.0666666666666664</v>
      </c>
      <c r="M133" s="431">
        <v>1.9333333333333333</v>
      </c>
      <c r="N133" s="432">
        <v>10781.981981981982</v>
      </c>
      <c r="O133" s="424">
        <v>16.491350413111778</v>
      </c>
      <c r="P133" s="433">
        <v>20.845165165165167</v>
      </c>
      <c r="Q133" s="427">
        <v>243250</v>
      </c>
      <c r="R133" s="446">
        <f>+Q133-G133</f>
        <v>304</v>
      </c>
      <c r="S133" s="426">
        <v>12.855883877656819</v>
      </c>
      <c r="T133" s="426">
        <v>11.754737691035929</v>
      </c>
    </row>
    <row r="134" spans="1:20" s="405" customFormat="1" ht="18.75" customHeight="1">
      <c r="A134" s="428">
        <v>1</v>
      </c>
      <c r="B134" s="428" t="s">
        <v>24</v>
      </c>
      <c r="C134" s="429">
        <v>801341</v>
      </c>
      <c r="D134" s="428" t="s">
        <v>90</v>
      </c>
      <c r="E134" s="416" t="s">
        <v>2</v>
      </c>
      <c r="F134" s="430">
        <v>15.71</v>
      </c>
      <c r="G134" s="419">
        <v>242892</v>
      </c>
      <c r="H134" s="401" t="s">
        <v>106</v>
      </c>
      <c r="I134" s="401" t="s">
        <v>85</v>
      </c>
      <c r="J134" s="400">
        <v>1.65</v>
      </c>
      <c r="K134" s="420">
        <v>2.4666666666666668</v>
      </c>
      <c r="L134" s="421">
        <v>3</v>
      </c>
      <c r="M134" s="431">
        <v>2.0666666666666669</v>
      </c>
      <c r="N134" s="432">
        <v>11474.747474747475</v>
      </c>
      <c r="O134" s="424">
        <v>20.047035030303036</v>
      </c>
      <c r="P134" s="433">
        <v>23.714478114478119</v>
      </c>
      <c r="Q134" s="427">
        <v>243248</v>
      </c>
      <c r="R134" s="446">
        <f>+Q134-G134</f>
        <v>356</v>
      </c>
      <c r="S134" s="426">
        <v>12.817950350095479</v>
      </c>
      <c r="T134" s="426">
        <v>11.763985201370611</v>
      </c>
    </row>
    <row r="135" spans="1:20" s="405" customFormat="1" ht="18.75" customHeight="1">
      <c r="A135" s="428">
        <v>1</v>
      </c>
      <c r="B135" s="428" t="s">
        <v>24</v>
      </c>
      <c r="C135" s="429">
        <v>801351</v>
      </c>
      <c r="D135" s="428" t="s">
        <v>88</v>
      </c>
      <c r="E135" s="416" t="s">
        <v>2</v>
      </c>
      <c r="F135" s="430">
        <v>86.94</v>
      </c>
      <c r="G135" s="419">
        <v>242952</v>
      </c>
      <c r="H135" s="401" t="s">
        <v>86</v>
      </c>
      <c r="I135" s="401" t="s">
        <v>85</v>
      </c>
      <c r="J135" s="400">
        <v>1.65</v>
      </c>
      <c r="K135" s="420">
        <v>2.1666666666666665</v>
      </c>
      <c r="L135" s="421">
        <v>2.7000000000000006</v>
      </c>
      <c r="M135" s="431">
        <v>1.6666666666666667</v>
      </c>
      <c r="N135" s="432">
        <v>12153.535353535355</v>
      </c>
      <c r="O135" s="424">
        <v>14.529780141381828</v>
      </c>
      <c r="P135" s="433">
        <v>20.25589225589226</v>
      </c>
      <c r="Q135" s="427">
        <v>243255</v>
      </c>
      <c r="R135" s="446">
        <f>+Q135-G135</f>
        <v>303</v>
      </c>
      <c r="S135" s="426">
        <v>8.9423740510697023</v>
      </c>
      <c r="T135" s="426">
        <v>12.46539764615088</v>
      </c>
    </row>
    <row r="136" spans="1:20" s="405" customFormat="1" ht="18.75" customHeight="1">
      <c r="A136" s="428">
        <v>1</v>
      </c>
      <c r="B136" s="428" t="s">
        <v>24</v>
      </c>
      <c r="C136" s="429">
        <v>801353</v>
      </c>
      <c r="D136" s="428" t="s">
        <v>88</v>
      </c>
      <c r="E136" s="428" t="s">
        <v>2</v>
      </c>
      <c r="F136" s="430">
        <v>24.82</v>
      </c>
      <c r="G136" s="419">
        <v>242951</v>
      </c>
      <c r="H136" s="401" t="s">
        <v>94</v>
      </c>
      <c r="I136" s="401" t="s">
        <v>85</v>
      </c>
      <c r="J136" s="400">
        <v>1.85</v>
      </c>
      <c r="K136" s="420">
        <v>2</v>
      </c>
      <c r="L136" s="421">
        <v>3.0333333333333332</v>
      </c>
      <c r="M136" s="431">
        <v>2</v>
      </c>
      <c r="N136" s="432">
        <v>10291.891891891892</v>
      </c>
      <c r="O136" s="424">
        <v>14.904572522042042</v>
      </c>
      <c r="P136" s="433">
        <v>20.583783783783783</v>
      </c>
      <c r="Q136" s="427">
        <v>243238</v>
      </c>
      <c r="R136" s="446">
        <f>+Q136-G136</f>
        <v>287</v>
      </c>
      <c r="S136" s="426">
        <v>12.895245769540693</v>
      </c>
      <c r="T136" s="426">
        <v>11.356070111854029</v>
      </c>
    </row>
    <row r="137" spans="1:20" s="405" customFormat="1" ht="18.75" customHeight="1">
      <c r="A137" s="428">
        <v>1</v>
      </c>
      <c r="B137" s="428" t="s">
        <v>24</v>
      </c>
      <c r="C137" s="429">
        <v>801354</v>
      </c>
      <c r="D137" s="428" t="s">
        <v>88</v>
      </c>
      <c r="E137" s="428" t="s">
        <v>2</v>
      </c>
      <c r="F137" s="430">
        <v>11.5</v>
      </c>
      <c r="G137" s="419">
        <v>242885</v>
      </c>
      <c r="H137" s="401" t="s">
        <v>108</v>
      </c>
      <c r="I137" s="401" t="s">
        <v>85</v>
      </c>
      <c r="J137" s="400">
        <v>1.85</v>
      </c>
      <c r="K137" s="420">
        <v>2.1999999999999997</v>
      </c>
      <c r="L137" s="421">
        <v>3.0333333333333332</v>
      </c>
      <c r="M137" s="431">
        <v>2.0333333333333332</v>
      </c>
      <c r="N137" s="432">
        <v>10320.720720720719</v>
      </c>
      <c r="O137" s="424">
        <v>15.812835976114348</v>
      </c>
      <c r="P137" s="433">
        <v>20.985465465465463</v>
      </c>
      <c r="Q137" s="427">
        <v>243238</v>
      </c>
      <c r="R137" s="446">
        <f>+Q137-G137</f>
        <v>353</v>
      </c>
      <c r="S137" s="426">
        <v>11.057391304347826</v>
      </c>
      <c r="T137" s="426">
        <v>12.068939918213275</v>
      </c>
    </row>
    <row r="138" spans="1:20" s="405" customFormat="1" ht="18.75" customHeight="1">
      <c r="A138" s="428">
        <v>1</v>
      </c>
      <c r="B138" s="428" t="s">
        <v>24</v>
      </c>
      <c r="C138" s="429">
        <v>802555</v>
      </c>
      <c r="D138" s="428" t="s">
        <v>90</v>
      </c>
      <c r="E138" s="416" t="s">
        <v>2</v>
      </c>
      <c r="F138" s="430">
        <v>28.09</v>
      </c>
      <c r="G138" s="419">
        <v>242912</v>
      </c>
      <c r="H138" s="401" t="s">
        <v>86</v>
      </c>
      <c r="I138" s="401" t="s">
        <v>114</v>
      </c>
      <c r="J138" s="400">
        <v>1.65</v>
      </c>
      <c r="K138" s="420">
        <v>1.8333333333333333</v>
      </c>
      <c r="L138" s="421">
        <v>2.9666666666666668</v>
      </c>
      <c r="M138" s="431">
        <v>1.7</v>
      </c>
      <c r="N138" s="432">
        <v>8016.1616161616175</v>
      </c>
      <c r="O138" s="424">
        <v>9.7899886220641985</v>
      </c>
      <c r="P138" s="433">
        <v>13.62747474747475</v>
      </c>
      <c r="Q138" s="427">
        <v>243253</v>
      </c>
      <c r="R138" s="446">
        <f>+Q138-G138</f>
        <v>341</v>
      </c>
      <c r="S138" s="426">
        <v>13.017799928800285</v>
      </c>
      <c r="T138" s="426">
        <v>11.096882708452974</v>
      </c>
    </row>
    <row r="139" spans="1:20" s="405" customFormat="1" ht="18.75" customHeight="1">
      <c r="A139" s="428">
        <v>1</v>
      </c>
      <c r="B139" s="428" t="s">
        <v>24</v>
      </c>
      <c r="C139" s="429">
        <v>802557</v>
      </c>
      <c r="D139" s="428" t="s">
        <v>90</v>
      </c>
      <c r="E139" s="416" t="s">
        <v>2</v>
      </c>
      <c r="F139" s="430">
        <v>23.18</v>
      </c>
      <c r="G139" s="419">
        <v>242914</v>
      </c>
      <c r="H139" s="401" t="s">
        <v>86</v>
      </c>
      <c r="I139" s="401" t="s">
        <v>114</v>
      </c>
      <c r="J139" s="400">
        <v>1.65</v>
      </c>
      <c r="K139" s="420">
        <v>2.4</v>
      </c>
      <c r="L139" s="421">
        <v>2.9333333333333336</v>
      </c>
      <c r="M139" s="431">
        <v>2.0666666666666664</v>
      </c>
      <c r="N139" s="432">
        <v>10860.606060606062</v>
      </c>
      <c r="O139" s="424">
        <v>16.975591724373341</v>
      </c>
      <c r="P139" s="433">
        <v>22.445252525252528</v>
      </c>
      <c r="Q139" s="427">
        <v>243255</v>
      </c>
      <c r="R139" s="446">
        <f>+Q139-G139</f>
        <v>341</v>
      </c>
      <c r="S139" s="426">
        <v>9.3442622950819665</v>
      </c>
      <c r="T139" s="426">
        <v>11.309648199445984</v>
      </c>
    </row>
    <row r="140" spans="1:20" s="405" customFormat="1" ht="18.75" customHeight="1">
      <c r="A140" s="428">
        <v>1</v>
      </c>
      <c r="B140" s="428" t="s">
        <v>24</v>
      </c>
      <c r="C140" s="429">
        <v>812551</v>
      </c>
      <c r="D140" s="428" t="s">
        <v>90</v>
      </c>
      <c r="E140" s="416" t="s">
        <v>2</v>
      </c>
      <c r="F140" s="430">
        <v>15.78</v>
      </c>
      <c r="G140" s="419">
        <v>242891</v>
      </c>
      <c r="H140" s="401" t="s">
        <v>106</v>
      </c>
      <c r="I140" s="401" t="s">
        <v>85</v>
      </c>
      <c r="J140" s="400">
        <v>1.65</v>
      </c>
      <c r="K140" s="420">
        <v>2.4333333333333336</v>
      </c>
      <c r="L140" s="421">
        <v>2.9333333333333336</v>
      </c>
      <c r="M140" s="431">
        <v>1.9666666666666666</v>
      </c>
      <c r="N140" s="432">
        <v>12509.09090909091</v>
      </c>
      <c r="O140" s="424">
        <v>20.611245065481491</v>
      </c>
      <c r="P140" s="433">
        <v>24.601212121212122</v>
      </c>
      <c r="Q140" s="427">
        <v>243258</v>
      </c>
      <c r="R140" s="446">
        <f>+Q140-G140</f>
        <v>367</v>
      </c>
      <c r="S140" s="426">
        <v>14.693916349809884</v>
      </c>
      <c r="T140" s="426">
        <v>11.227771164876874</v>
      </c>
    </row>
    <row r="141" spans="1:20" s="405" customFormat="1" ht="18.75" customHeight="1">
      <c r="A141" s="428">
        <v>1</v>
      </c>
      <c r="B141" s="428" t="s">
        <v>24</v>
      </c>
      <c r="C141" s="429">
        <v>812552</v>
      </c>
      <c r="D141" s="428" t="s">
        <v>1</v>
      </c>
      <c r="E141" s="428" t="s">
        <v>83</v>
      </c>
      <c r="F141" s="430">
        <v>13.53</v>
      </c>
      <c r="G141" s="419">
        <v>242933</v>
      </c>
      <c r="H141" s="401" t="s">
        <v>94</v>
      </c>
      <c r="I141" s="401" t="s">
        <v>85</v>
      </c>
      <c r="J141" s="400">
        <v>1.85</v>
      </c>
      <c r="K141" s="420">
        <v>2.5666666666666664</v>
      </c>
      <c r="L141" s="421">
        <v>3.0333333333333332</v>
      </c>
      <c r="M141" s="431">
        <v>2.2333333333333334</v>
      </c>
      <c r="N141" s="432">
        <v>10810.810810810812</v>
      </c>
      <c r="O141" s="424">
        <v>20.091948252752751</v>
      </c>
      <c r="P141" s="433">
        <v>24.144144144144146</v>
      </c>
      <c r="Q141" s="427">
        <v>243258</v>
      </c>
      <c r="R141" s="446">
        <f>+Q141-G141</f>
        <v>325</v>
      </c>
      <c r="S141" s="426">
        <v>16.926090169992609</v>
      </c>
      <c r="T141" s="426">
        <v>11.64240950176848</v>
      </c>
    </row>
    <row r="142" spans="1:20" s="405" customFormat="1" ht="18.75" customHeight="1">
      <c r="A142" s="428">
        <v>1</v>
      </c>
      <c r="B142" s="428" t="s">
        <v>24</v>
      </c>
      <c r="C142" s="429">
        <v>812554</v>
      </c>
      <c r="D142" s="428" t="s">
        <v>1</v>
      </c>
      <c r="E142" s="428" t="s">
        <v>83</v>
      </c>
      <c r="F142" s="430">
        <v>18.14</v>
      </c>
      <c r="G142" s="419">
        <v>242951</v>
      </c>
      <c r="H142" s="401" t="s">
        <v>86</v>
      </c>
      <c r="I142" s="401" t="s">
        <v>85</v>
      </c>
      <c r="J142" s="400">
        <v>1.85</v>
      </c>
      <c r="K142" s="420">
        <v>2.0333333333333332</v>
      </c>
      <c r="L142" s="421">
        <v>2.9</v>
      </c>
      <c r="M142" s="431">
        <v>1.9000000000000001</v>
      </c>
      <c r="N142" s="432">
        <v>10320.720720720721</v>
      </c>
      <c r="O142" s="424">
        <v>13.888925242114114</v>
      </c>
      <c r="P142" s="433">
        <v>19.609369369369372</v>
      </c>
      <c r="Q142" s="427">
        <v>243264</v>
      </c>
      <c r="R142" s="446">
        <f>+Q142-G142</f>
        <v>313</v>
      </c>
      <c r="S142" s="426">
        <v>11.533627342888641</v>
      </c>
      <c r="T142" s="426">
        <v>12.452217283242522</v>
      </c>
    </row>
    <row r="143" spans="1:20" s="405" customFormat="1" ht="18.75" customHeight="1">
      <c r="A143" s="428">
        <v>1</v>
      </c>
      <c r="B143" s="428" t="s">
        <v>24</v>
      </c>
      <c r="C143" s="429" t="s">
        <v>115</v>
      </c>
      <c r="D143" s="428" t="s">
        <v>1</v>
      </c>
      <c r="E143" s="416" t="s">
        <v>83</v>
      </c>
      <c r="F143" s="430">
        <v>8.0299999999999994</v>
      </c>
      <c r="G143" s="419">
        <v>242933</v>
      </c>
      <c r="H143" s="401" t="s">
        <v>94</v>
      </c>
      <c r="I143" s="401" t="s">
        <v>85</v>
      </c>
      <c r="J143" s="400">
        <v>1.85</v>
      </c>
      <c r="K143" s="420">
        <v>2.1333333333333333</v>
      </c>
      <c r="L143" s="421">
        <v>3</v>
      </c>
      <c r="M143" s="431">
        <v>2.0333333333333332</v>
      </c>
      <c r="N143" s="432">
        <v>9600</v>
      </c>
      <c r="O143" s="424">
        <v>14.505292800000001</v>
      </c>
      <c r="P143" s="433">
        <v>19.52</v>
      </c>
      <c r="Q143" s="427">
        <v>243264</v>
      </c>
      <c r="R143" s="446">
        <f>+Q143-G143</f>
        <v>331</v>
      </c>
      <c r="S143" s="426">
        <v>13.841843088418429</v>
      </c>
      <c r="T143" s="426">
        <v>12.623090418353581</v>
      </c>
    </row>
    <row r="144" spans="1:20" s="405" customFormat="1" ht="18.75" customHeight="1">
      <c r="A144" s="428">
        <v>3</v>
      </c>
      <c r="B144" s="428" t="s">
        <v>27</v>
      </c>
      <c r="C144" s="429">
        <v>802419</v>
      </c>
      <c r="D144" s="428" t="s">
        <v>90</v>
      </c>
      <c r="E144" s="416" t="s">
        <v>2</v>
      </c>
      <c r="F144" s="430">
        <v>15.91</v>
      </c>
      <c r="G144" s="419">
        <v>242899</v>
      </c>
      <c r="H144" s="401" t="s">
        <v>104</v>
      </c>
      <c r="I144" s="401" t="s">
        <v>85</v>
      </c>
      <c r="J144" s="400">
        <v>1.65</v>
      </c>
      <c r="K144" s="420">
        <v>1.7</v>
      </c>
      <c r="L144" s="421">
        <v>2.9</v>
      </c>
      <c r="M144" s="431">
        <v>1.1000000000000001</v>
      </c>
      <c r="N144" s="432">
        <v>8210.1010101010106</v>
      </c>
      <c r="O144" s="424">
        <v>9.237351198626266</v>
      </c>
      <c r="P144" s="433">
        <v>9.0311111111111124</v>
      </c>
      <c r="Q144" s="427">
        <v>243263</v>
      </c>
      <c r="R144" s="446">
        <f>+Q144-G144</f>
        <v>364</v>
      </c>
      <c r="S144" s="426">
        <v>11.257699560025141</v>
      </c>
      <c r="T144" s="426">
        <v>11.54309977109039</v>
      </c>
    </row>
    <row r="145" spans="1:20" s="405" customFormat="1" ht="18.75" customHeight="1">
      <c r="A145" s="428">
        <v>3</v>
      </c>
      <c r="B145" s="428" t="s">
        <v>27</v>
      </c>
      <c r="C145" s="429">
        <v>802421</v>
      </c>
      <c r="D145" s="428" t="s">
        <v>88</v>
      </c>
      <c r="E145" s="428" t="s">
        <v>2</v>
      </c>
      <c r="F145" s="430">
        <v>29.09</v>
      </c>
      <c r="G145" s="419">
        <v>242910</v>
      </c>
      <c r="H145" s="401" t="s">
        <v>86</v>
      </c>
      <c r="I145" s="401" t="s">
        <v>85</v>
      </c>
      <c r="J145" s="400">
        <v>1.65</v>
      </c>
      <c r="K145" s="420">
        <v>2.4666666666666668</v>
      </c>
      <c r="L145" s="421">
        <v>2.9</v>
      </c>
      <c r="M145" s="431">
        <v>1.3</v>
      </c>
      <c r="N145" s="432">
        <v>10892.929292929291</v>
      </c>
      <c r="O145" s="424">
        <v>17.103615678519596</v>
      </c>
      <c r="P145" s="433">
        <v>14.16080808080808</v>
      </c>
      <c r="Q145" s="427">
        <v>243264</v>
      </c>
      <c r="R145" s="446">
        <f>+Q145-G145</f>
        <v>354</v>
      </c>
      <c r="S145" s="426">
        <v>9.665177036782401</v>
      </c>
      <c r="T145" s="426">
        <v>11.734813984919617</v>
      </c>
    </row>
    <row r="146" spans="1:20" s="405" customFormat="1" ht="18.75" customHeight="1">
      <c r="A146" s="428">
        <v>3</v>
      </c>
      <c r="B146" s="428" t="s">
        <v>27</v>
      </c>
      <c r="C146" s="429">
        <v>802422</v>
      </c>
      <c r="D146" s="428" t="s">
        <v>88</v>
      </c>
      <c r="E146" s="428" t="s">
        <v>2</v>
      </c>
      <c r="F146" s="430">
        <v>17.489999999999998</v>
      </c>
      <c r="G146" s="419">
        <v>242902</v>
      </c>
      <c r="H146" s="401" t="s">
        <v>86</v>
      </c>
      <c r="I146" s="401" t="s">
        <v>85</v>
      </c>
      <c r="J146" s="400">
        <v>1.65</v>
      </c>
      <c r="K146" s="420">
        <v>2.4</v>
      </c>
      <c r="L146" s="421">
        <v>2.7999999999999994</v>
      </c>
      <c r="M146" s="431">
        <v>1</v>
      </c>
      <c r="N146" s="432">
        <v>12573.737373737373</v>
      </c>
      <c r="O146" s="424">
        <v>17.907232540858175</v>
      </c>
      <c r="P146" s="433">
        <v>12.573737373737373</v>
      </c>
      <c r="Q146" s="427">
        <v>243265</v>
      </c>
      <c r="R146" s="446">
        <f>+Q146-G146</f>
        <v>363</v>
      </c>
      <c r="S146" s="426">
        <v>12.888507718696399</v>
      </c>
      <c r="T146" s="426">
        <v>11.679185963978352</v>
      </c>
    </row>
    <row r="147" spans="1:20" s="405" customFormat="1" ht="18.75" customHeight="1">
      <c r="A147" s="428">
        <v>3</v>
      </c>
      <c r="B147" s="428" t="s">
        <v>27</v>
      </c>
      <c r="C147" s="429">
        <v>802425</v>
      </c>
      <c r="D147" s="428" t="s">
        <v>88</v>
      </c>
      <c r="E147" s="416" t="s">
        <v>2</v>
      </c>
      <c r="F147" s="430">
        <v>29.32</v>
      </c>
      <c r="G147" s="419">
        <v>242882</v>
      </c>
      <c r="H147" s="401" t="s">
        <v>112</v>
      </c>
      <c r="I147" s="401" t="s">
        <v>85</v>
      </c>
      <c r="J147" s="400">
        <v>1.65</v>
      </c>
      <c r="K147" s="420">
        <v>2.5333333333333332</v>
      </c>
      <c r="L147" s="421">
        <v>2.9333333333333336</v>
      </c>
      <c r="M147" s="431">
        <v>0.8</v>
      </c>
      <c r="N147" s="432">
        <v>12153.535353535355</v>
      </c>
      <c r="O147" s="424">
        <v>20.848357190584366</v>
      </c>
      <c r="P147" s="433">
        <v>9.722828282828285</v>
      </c>
      <c r="Q147" s="427">
        <v>243262</v>
      </c>
      <c r="R147" s="446">
        <f>+Q147-G147</f>
        <v>380</v>
      </c>
      <c r="S147" s="426">
        <v>10.678376534788539</v>
      </c>
      <c r="T147" s="426">
        <v>11.923123383052797</v>
      </c>
    </row>
    <row r="148" spans="1:20" s="405" customFormat="1" ht="18.75" customHeight="1">
      <c r="A148" s="428">
        <v>3</v>
      </c>
      <c r="B148" s="428" t="s">
        <v>27</v>
      </c>
      <c r="C148" s="429">
        <v>802426</v>
      </c>
      <c r="D148" s="428" t="s">
        <v>88</v>
      </c>
      <c r="E148" s="416" t="s">
        <v>2</v>
      </c>
      <c r="F148" s="430">
        <v>4.45</v>
      </c>
      <c r="G148" s="419">
        <v>242883</v>
      </c>
      <c r="H148" s="401" t="s">
        <v>86</v>
      </c>
      <c r="I148" s="401" t="s">
        <v>85</v>
      </c>
      <c r="J148" s="400">
        <v>1.65</v>
      </c>
      <c r="K148" s="420">
        <v>2.1</v>
      </c>
      <c r="L148" s="421">
        <v>2.8333333333333335</v>
      </c>
      <c r="M148" s="431">
        <v>0.9</v>
      </c>
      <c r="N148" s="432">
        <v>11765.656565656565</v>
      </c>
      <c r="O148" s="424">
        <v>15.013003573979798</v>
      </c>
      <c r="P148" s="433">
        <v>10.58909090909091</v>
      </c>
      <c r="Q148" s="427">
        <v>243257</v>
      </c>
      <c r="R148" s="446">
        <f>+Q148-G148</f>
        <v>374</v>
      </c>
      <c r="S148" s="426">
        <v>14.04943820224719</v>
      </c>
      <c r="T148" s="426">
        <v>12.353243761996163</v>
      </c>
    </row>
    <row r="149" spans="1:20" s="405" customFormat="1" ht="18.75" customHeight="1">
      <c r="A149" s="428">
        <v>3</v>
      </c>
      <c r="B149" s="428" t="s">
        <v>27</v>
      </c>
      <c r="C149" s="429">
        <v>802428</v>
      </c>
      <c r="D149" s="428" t="s">
        <v>90</v>
      </c>
      <c r="E149" s="416" t="s">
        <v>2</v>
      </c>
      <c r="F149" s="430">
        <v>30.31</v>
      </c>
      <c r="G149" s="419">
        <v>242883</v>
      </c>
      <c r="H149" s="401" t="s">
        <v>109</v>
      </c>
      <c r="I149" s="401" t="s">
        <v>85</v>
      </c>
      <c r="J149" s="400">
        <v>1.65</v>
      </c>
      <c r="K149" s="420">
        <v>2.0333333333333337</v>
      </c>
      <c r="L149" s="421">
        <v>2.9</v>
      </c>
      <c r="M149" s="431">
        <v>0.8</v>
      </c>
      <c r="N149" s="432">
        <v>10957.575757575758</v>
      </c>
      <c r="O149" s="424">
        <v>14.74596151276768</v>
      </c>
      <c r="P149" s="433">
        <v>8.7660606060606057</v>
      </c>
      <c r="Q149" s="427">
        <v>243262</v>
      </c>
      <c r="R149" s="446">
        <f>+Q149-G149</f>
        <v>379</v>
      </c>
      <c r="S149" s="426">
        <v>9.6667766413724827</v>
      </c>
      <c r="T149" s="426">
        <v>11.359764505119456</v>
      </c>
    </row>
    <row r="150" spans="1:20" s="405" customFormat="1" ht="18.75" customHeight="1">
      <c r="A150" s="428">
        <v>3</v>
      </c>
      <c r="B150" s="428" t="s">
        <v>27</v>
      </c>
      <c r="C150" s="429" t="s">
        <v>116</v>
      </c>
      <c r="D150" s="428" t="s">
        <v>1</v>
      </c>
      <c r="E150" s="416" t="s">
        <v>83</v>
      </c>
      <c r="F150" s="430">
        <v>22.11</v>
      </c>
      <c r="G150" s="419">
        <v>242960</v>
      </c>
      <c r="H150" s="401" t="s">
        <v>86</v>
      </c>
      <c r="I150" s="401" t="s">
        <v>85</v>
      </c>
      <c r="J150" s="400">
        <v>1.85</v>
      </c>
      <c r="K150" s="420">
        <v>1.8333333333333333</v>
      </c>
      <c r="L150" s="421">
        <v>2.7666666666666671</v>
      </c>
      <c r="M150" s="431">
        <v>0.7</v>
      </c>
      <c r="N150" s="432">
        <v>12598.198198198197</v>
      </c>
      <c r="O150" s="424">
        <v>13.912897469542877</v>
      </c>
      <c r="P150" s="433">
        <v>8.8187387387387375</v>
      </c>
      <c r="Q150" s="427">
        <v>243284</v>
      </c>
      <c r="R150" s="446">
        <f>+Q150-G150</f>
        <v>324</v>
      </c>
      <c r="S150" s="426">
        <v>11.385345997286297</v>
      </c>
      <c r="T150" s="426">
        <v>0</v>
      </c>
    </row>
    <row r="151" spans="1:20" s="405" customFormat="1" ht="18.75" customHeight="1">
      <c r="A151" s="428">
        <v>3</v>
      </c>
      <c r="B151" s="428" t="s">
        <v>27</v>
      </c>
      <c r="C151" s="429">
        <v>802430</v>
      </c>
      <c r="D151" s="428" t="s">
        <v>1</v>
      </c>
      <c r="E151" s="428" t="s">
        <v>83</v>
      </c>
      <c r="F151" s="430">
        <v>25.49</v>
      </c>
      <c r="G151" s="419">
        <v>242927</v>
      </c>
      <c r="H151" s="401" t="s">
        <v>94</v>
      </c>
      <c r="I151" s="401" t="s">
        <v>85</v>
      </c>
      <c r="J151" s="400">
        <v>1.85</v>
      </c>
      <c r="K151" s="420">
        <v>2.5333333333333332</v>
      </c>
      <c r="L151" s="421">
        <v>2.8666666666666667</v>
      </c>
      <c r="M151" s="431">
        <v>1.4</v>
      </c>
      <c r="N151" s="432">
        <v>9859.45945945946</v>
      </c>
      <c r="O151" s="424">
        <v>16.153025334966966</v>
      </c>
      <c r="P151" s="433">
        <v>13.803243243243243</v>
      </c>
      <c r="Q151" s="427">
        <v>243262</v>
      </c>
      <c r="R151" s="446">
        <f>+Q151-G151</f>
        <v>335</v>
      </c>
      <c r="S151" s="426">
        <v>12.716359356610438</v>
      </c>
      <c r="T151" s="426">
        <v>12.075633676806319</v>
      </c>
    </row>
    <row r="152" spans="1:20" s="405" customFormat="1" ht="18.75" customHeight="1">
      <c r="A152" s="428">
        <v>3</v>
      </c>
      <c r="B152" s="428" t="s">
        <v>27</v>
      </c>
      <c r="C152" s="429" t="s">
        <v>117</v>
      </c>
      <c r="D152" s="428" t="s">
        <v>96</v>
      </c>
      <c r="E152" s="428" t="s">
        <v>2</v>
      </c>
      <c r="F152" s="430">
        <v>19.73</v>
      </c>
      <c r="G152" s="419">
        <v>242907</v>
      </c>
      <c r="H152" s="401" t="s">
        <v>86</v>
      </c>
      <c r="I152" s="401" t="s">
        <v>85</v>
      </c>
      <c r="J152" s="400">
        <v>1.85</v>
      </c>
      <c r="K152" s="420">
        <v>1.8666666666666665</v>
      </c>
      <c r="L152" s="421">
        <v>2.7999999999999994</v>
      </c>
      <c r="M152" s="431">
        <v>0.9</v>
      </c>
      <c r="N152" s="432">
        <v>11445.045045045044</v>
      </c>
      <c r="O152" s="424">
        <v>12.677602342376929</v>
      </c>
      <c r="P152" s="433">
        <v>10.30054054054054</v>
      </c>
      <c r="Q152" s="427">
        <v>243259</v>
      </c>
      <c r="R152" s="446">
        <f>+Q152-G152</f>
        <v>352</v>
      </c>
      <c r="S152" s="426">
        <v>13.347187024835277</v>
      </c>
      <c r="T152" s="426">
        <v>11.912419685577579</v>
      </c>
    </row>
    <row r="153" spans="1:20" s="405" customFormat="1" ht="18.75" customHeight="1">
      <c r="A153" s="428">
        <v>3</v>
      </c>
      <c r="B153" s="428" t="s">
        <v>27</v>
      </c>
      <c r="C153" s="429">
        <v>802434</v>
      </c>
      <c r="D153" s="428" t="s">
        <v>88</v>
      </c>
      <c r="E153" s="428" t="s">
        <v>2</v>
      </c>
      <c r="F153" s="430">
        <v>6.75</v>
      </c>
      <c r="G153" s="419">
        <v>242892</v>
      </c>
      <c r="H153" s="401" t="s">
        <v>112</v>
      </c>
      <c r="I153" s="401" t="s">
        <v>85</v>
      </c>
      <c r="J153" s="400">
        <v>1.65</v>
      </c>
      <c r="K153" s="420">
        <v>1.9000000000000001</v>
      </c>
      <c r="L153" s="421">
        <v>2.7999999999999994</v>
      </c>
      <c r="M153" s="431">
        <v>0.9</v>
      </c>
      <c r="N153" s="432">
        <v>10440.404040404041</v>
      </c>
      <c r="O153" s="424">
        <v>12.238861149737367</v>
      </c>
      <c r="P153" s="433">
        <v>9.3963636363636365</v>
      </c>
      <c r="Q153" s="427">
        <v>243256</v>
      </c>
      <c r="R153" s="446">
        <f>+Q153-G153</f>
        <v>364</v>
      </c>
      <c r="S153" s="426">
        <v>9.5674074074074067</v>
      </c>
      <c r="T153" s="426">
        <v>10.994304738309072</v>
      </c>
    </row>
    <row r="154" spans="1:20" s="405" customFormat="1" ht="18.75" customHeight="1">
      <c r="A154" s="428">
        <v>3</v>
      </c>
      <c r="B154" s="428" t="s">
        <v>27</v>
      </c>
      <c r="C154" s="429">
        <v>802435</v>
      </c>
      <c r="D154" s="428" t="s">
        <v>96</v>
      </c>
      <c r="E154" s="428" t="s">
        <v>2</v>
      </c>
      <c r="F154" s="430">
        <v>25.43</v>
      </c>
      <c r="G154" s="419">
        <v>242893</v>
      </c>
      <c r="H154" s="401" t="s">
        <v>86</v>
      </c>
      <c r="I154" s="401" t="s">
        <v>85</v>
      </c>
      <c r="J154" s="400">
        <v>1.85</v>
      </c>
      <c r="K154" s="420">
        <v>1.8333333333333333</v>
      </c>
      <c r="L154" s="421">
        <v>2.7333333333333329</v>
      </c>
      <c r="M154" s="431">
        <v>0.8</v>
      </c>
      <c r="N154" s="432">
        <v>11963.963963963964</v>
      </c>
      <c r="O154" s="424">
        <v>12.403336044748745</v>
      </c>
      <c r="P154" s="433">
        <v>9.5711711711711729</v>
      </c>
      <c r="Q154" s="427">
        <v>243262</v>
      </c>
      <c r="R154" s="446">
        <f>+Q154-G154</f>
        <v>369</v>
      </c>
      <c r="S154" s="426">
        <v>12.368462445930005</v>
      </c>
      <c r="T154" s="426">
        <v>11.804896512256382</v>
      </c>
    </row>
    <row r="155" spans="1:20" s="405" customFormat="1" ht="18.75" customHeight="1">
      <c r="A155" s="428">
        <v>3</v>
      </c>
      <c r="B155" s="428" t="s">
        <v>27</v>
      </c>
      <c r="C155" s="429">
        <v>802441</v>
      </c>
      <c r="D155" s="428" t="s">
        <v>1</v>
      </c>
      <c r="E155" s="428" t="s">
        <v>83</v>
      </c>
      <c r="F155" s="430">
        <v>10.86</v>
      </c>
      <c r="G155" s="419">
        <v>242923</v>
      </c>
      <c r="H155" s="401" t="s">
        <v>86</v>
      </c>
      <c r="I155" s="401" t="s">
        <v>85</v>
      </c>
      <c r="J155" s="400">
        <v>1.85</v>
      </c>
      <c r="K155" s="420">
        <v>2.1</v>
      </c>
      <c r="L155" s="421">
        <v>2.7666666666666671</v>
      </c>
      <c r="M155" s="431">
        <v>1.1000000000000001</v>
      </c>
      <c r="N155" s="432">
        <v>11704.504504504504</v>
      </c>
      <c r="O155" s="424">
        <v>14.806078280672676</v>
      </c>
      <c r="P155" s="433">
        <v>12.874954954954955</v>
      </c>
      <c r="Q155" s="427">
        <v>243276</v>
      </c>
      <c r="R155" s="446">
        <f>+Q155-G155</f>
        <v>353</v>
      </c>
      <c r="S155" s="426">
        <v>10.24401473296501</v>
      </c>
      <c r="T155" s="426">
        <v>0</v>
      </c>
    </row>
    <row r="156" spans="1:20" s="405" customFormat="1" ht="18.75" customHeight="1">
      <c r="A156" s="428">
        <v>3</v>
      </c>
      <c r="B156" s="428" t="s">
        <v>27</v>
      </c>
      <c r="C156" s="429">
        <v>802444</v>
      </c>
      <c r="D156" s="428" t="s">
        <v>96</v>
      </c>
      <c r="E156" s="416" t="s">
        <v>2</v>
      </c>
      <c r="F156" s="430">
        <v>24.31</v>
      </c>
      <c r="G156" s="419">
        <v>242890</v>
      </c>
      <c r="H156" s="401" t="s">
        <v>86</v>
      </c>
      <c r="I156" s="401" t="s">
        <v>85</v>
      </c>
      <c r="J156" s="400">
        <v>1.85</v>
      </c>
      <c r="K156" s="420">
        <v>1.8</v>
      </c>
      <c r="L156" s="421">
        <v>2.7333333333333329</v>
      </c>
      <c r="M156" s="431">
        <v>0.8</v>
      </c>
      <c r="N156" s="432">
        <v>10810.810810810812</v>
      </c>
      <c r="O156" s="424">
        <v>11.004054979459459</v>
      </c>
      <c r="P156" s="433">
        <v>8.6486486486486509</v>
      </c>
      <c r="Q156" s="427">
        <v>243250</v>
      </c>
      <c r="R156" s="446">
        <f>+Q156-G156</f>
        <v>360</v>
      </c>
      <c r="S156" s="426">
        <v>11.709584533113947</v>
      </c>
      <c r="T156" s="426">
        <v>11.713775732452749</v>
      </c>
    </row>
    <row r="157" spans="1:20" s="405" customFormat="1" ht="18.75" customHeight="1">
      <c r="A157" s="428">
        <v>3</v>
      </c>
      <c r="B157" s="428" t="s">
        <v>27</v>
      </c>
      <c r="C157" s="429">
        <v>802446</v>
      </c>
      <c r="D157" s="428" t="s">
        <v>88</v>
      </c>
      <c r="E157" s="416" t="s">
        <v>2</v>
      </c>
      <c r="F157" s="430">
        <v>14.29</v>
      </c>
      <c r="G157" s="419">
        <v>242909</v>
      </c>
      <c r="H157" s="401" t="s">
        <v>86</v>
      </c>
      <c r="I157" s="401" t="s">
        <v>85</v>
      </c>
      <c r="J157" s="400">
        <v>1.65</v>
      </c>
      <c r="K157" s="420">
        <v>2.1</v>
      </c>
      <c r="L157" s="421">
        <v>2.7666666666666671</v>
      </c>
      <c r="M157" s="431">
        <v>1.1000000000000001</v>
      </c>
      <c r="N157" s="432">
        <v>10214.141414141413</v>
      </c>
      <c r="O157" s="424">
        <v>12.427152284224649</v>
      </c>
      <c r="P157" s="433">
        <v>11.235555555555555</v>
      </c>
      <c r="Q157" s="427">
        <v>243266</v>
      </c>
      <c r="R157" s="446">
        <f>+Q157-G157</f>
        <v>357</v>
      </c>
      <c r="S157" s="426">
        <v>12.156053184044787</v>
      </c>
      <c r="T157" s="426">
        <v>11.886430257325429</v>
      </c>
    </row>
    <row r="158" spans="1:20" s="405" customFormat="1" ht="18.75" customHeight="1">
      <c r="A158" s="428">
        <v>3</v>
      </c>
      <c r="B158" s="428" t="s">
        <v>27</v>
      </c>
      <c r="C158" s="429">
        <v>802447</v>
      </c>
      <c r="D158" s="428" t="s">
        <v>88</v>
      </c>
      <c r="E158" s="416" t="s">
        <v>2</v>
      </c>
      <c r="F158" s="430">
        <v>8.9700000000000006</v>
      </c>
      <c r="G158" s="419">
        <v>242909</v>
      </c>
      <c r="H158" s="401" t="s">
        <v>86</v>
      </c>
      <c r="I158" s="401" t="s">
        <v>85</v>
      </c>
      <c r="J158" s="400">
        <v>1.65</v>
      </c>
      <c r="K158" s="420">
        <v>2.1333333333333333</v>
      </c>
      <c r="L158" s="421">
        <v>2.7333333333333329</v>
      </c>
      <c r="M158" s="431">
        <v>1</v>
      </c>
      <c r="N158" s="432">
        <v>10731.313131313131</v>
      </c>
      <c r="O158" s="424">
        <v>12.945939285494228</v>
      </c>
      <c r="P158" s="433">
        <v>10.731313131313131</v>
      </c>
      <c r="Q158" s="427">
        <v>243267</v>
      </c>
      <c r="R158" s="446">
        <f>+Q158-G158</f>
        <v>358</v>
      </c>
      <c r="S158" s="426">
        <v>10.476031215161649</v>
      </c>
      <c r="T158" s="426">
        <v>12.349648824092798</v>
      </c>
    </row>
    <row r="159" spans="1:20" s="405" customFormat="1" ht="18.75" customHeight="1">
      <c r="A159" s="428">
        <v>3</v>
      </c>
      <c r="B159" s="428" t="s">
        <v>27</v>
      </c>
      <c r="C159" s="429">
        <v>802467</v>
      </c>
      <c r="D159" s="428" t="s">
        <v>88</v>
      </c>
      <c r="E159" s="428" t="s">
        <v>2</v>
      </c>
      <c r="F159" s="430">
        <v>13.8</v>
      </c>
      <c r="G159" s="419">
        <v>242889</v>
      </c>
      <c r="H159" s="401" t="s">
        <v>112</v>
      </c>
      <c r="I159" s="401" t="s">
        <v>85</v>
      </c>
      <c r="J159" s="400">
        <v>1.65</v>
      </c>
      <c r="K159" s="420">
        <v>1.9333333333333333</v>
      </c>
      <c r="L159" s="421">
        <v>2.7666666666666671</v>
      </c>
      <c r="M159" s="431">
        <v>0.8</v>
      </c>
      <c r="N159" s="432">
        <v>10375.757575757576</v>
      </c>
      <c r="O159" s="424">
        <v>12.08354234450281</v>
      </c>
      <c r="P159" s="433">
        <v>8.3006060606060625</v>
      </c>
      <c r="Q159" s="427">
        <v>243241</v>
      </c>
      <c r="R159" s="446">
        <f>+Q159-G159</f>
        <v>352</v>
      </c>
      <c r="S159" s="426">
        <v>9.3615942028985497</v>
      </c>
      <c r="T159" s="426">
        <v>10.28383311401811</v>
      </c>
    </row>
    <row r="160" spans="1:20" s="405" customFormat="1" ht="18.75" customHeight="1">
      <c r="A160" s="428">
        <v>3</v>
      </c>
      <c r="B160" s="428" t="s">
        <v>27</v>
      </c>
      <c r="C160" s="429">
        <v>802479</v>
      </c>
      <c r="D160" s="428" t="s">
        <v>1</v>
      </c>
      <c r="E160" s="428" t="s">
        <v>83</v>
      </c>
      <c r="F160" s="430">
        <v>18.98</v>
      </c>
      <c r="G160" s="419">
        <v>242929</v>
      </c>
      <c r="H160" s="401" t="s">
        <v>94</v>
      </c>
      <c r="I160" s="401" t="s">
        <v>85</v>
      </c>
      <c r="J160" s="400">
        <v>1.85</v>
      </c>
      <c r="K160" s="420">
        <v>2.3333333333333335</v>
      </c>
      <c r="L160" s="421">
        <v>2.8333333333333335</v>
      </c>
      <c r="M160" s="431">
        <v>1.3</v>
      </c>
      <c r="N160" s="432">
        <v>8908.1081081081065</v>
      </c>
      <c r="O160" s="424">
        <v>13.131418551551549</v>
      </c>
      <c r="P160" s="433">
        <v>11.580540540540538</v>
      </c>
      <c r="Q160" s="427">
        <v>243263</v>
      </c>
      <c r="R160" s="446">
        <f>+Q160-G160</f>
        <v>334</v>
      </c>
      <c r="S160" s="426">
        <v>7.7334035827186511</v>
      </c>
      <c r="T160" s="426">
        <v>11.732054094563292</v>
      </c>
    </row>
    <row r="161" spans="1:20" s="405" customFormat="1" ht="18.75" customHeight="1">
      <c r="A161" s="428">
        <v>3</v>
      </c>
      <c r="B161" s="428" t="s">
        <v>27</v>
      </c>
      <c r="C161" s="429">
        <v>802480</v>
      </c>
      <c r="D161" s="428" t="s">
        <v>1</v>
      </c>
      <c r="E161" s="416" t="s">
        <v>83</v>
      </c>
      <c r="F161" s="430">
        <v>30.51</v>
      </c>
      <c r="G161" s="419">
        <v>242922</v>
      </c>
      <c r="H161" s="401" t="s">
        <v>94</v>
      </c>
      <c r="I161" s="401" t="s">
        <v>85</v>
      </c>
      <c r="J161" s="400">
        <v>1.85</v>
      </c>
      <c r="K161" s="420">
        <v>2.6</v>
      </c>
      <c r="L161" s="421">
        <v>2.9</v>
      </c>
      <c r="M161" s="431">
        <v>1.4</v>
      </c>
      <c r="N161" s="432">
        <v>10263.063063063062</v>
      </c>
      <c r="O161" s="424">
        <v>17.660393631423425</v>
      </c>
      <c r="P161" s="433">
        <v>14.368288288288285</v>
      </c>
      <c r="Q161" s="427">
        <v>243255</v>
      </c>
      <c r="R161" s="446">
        <f>+Q161-G161</f>
        <v>333</v>
      </c>
      <c r="S161" s="426">
        <v>14.63323500491642</v>
      </c>
      <c r="T161" s="426">
        <v>11.572332571786946</v>
      </c>
    </row>
    <row r="162" spans="1:20" s="405" customFormat="1" ht="18.75" customHeight="1">
      <c r="A162" s="428">
        <v>3</v>
      </c>
      <c r="B162" s="428" t="s">
        <v>27</v>
      </c>
      <c r="C162" s="429">
        <v>802481</v>
      </c>
      <c r="D162" s="428" t="s">
        <v>90</v>
      </c>
      <c r="E162" s="428" t="s">
        <v>2</v>
      </c>
      <c r="F162" s="430">
        <v>28.26</v>
      </c>
      <c r="G162" s="419">
        <v>242893</v>
      </c>
      <c r="H162" s="401" t="s">
        <v>89</v>
      </c>
      <c r="I162" s="401" t="s">
        <v>85</v>
      </c>
      <c r="J162" s="400">
        <v>1.65</v>
      </c>
      <c r="K162" s="420">
        <v>1.7666666666666666</v>
      </c>
      <c r="L162" s="421">
        <v>2.7333333333333329</v>
      </c>
      <c r="M162" s="431">
        <v>0.9</v>
      </c>
      <c r="N162" s="432">
        <v>10117.171717171717</v>
      </c>
      <c r="O162" s="424">
        <v>10.107313008615575</v>
      </c>
      <c r="P162" s="433">
        <v>9.1054545454545455</v>
      </c>
      <c r="Q162" s="427">
        <v>243253</v>
      </c>
      <c r="R162" s="446">
        <f>+Q162-G162</f>
        <v>360</v>
      </c>
      <c r="S162" s="426">
        <v>12.214791224345364</v>
      </c>
      <c r="T162" s="426">
        <v>11.23308322952577</v>
      </c>
    </row>
    <row r="163" spans="1:20" s="405" customFormat="1" ht="18.75" customHeight="1">
      <c r="A163" s="428">
        <v>3</v>
      </c>
      <c r="B163" s="428" t="s">
        <v>27</v>
      </c>
      <c r="C163" s="429">
        <v>802483</v>
      </c>
      <c r="D163" s="428" t="s">
        <v>1</v>
      </c>
      <c r="E163" s="428" t="s">
        <v>83</v>
      </c>
      <c r="F163" s="430">
        <v>4.5</v>
      </c>
      <c r="G163" s="419">
        <v>242923</v>
      </c>
      <c r="H163" s="401" t="s">
        <v>94</v>
      </c>
      <c r="I163" s="401" t="s">
        <v>85</v>
      </c>
      <c r="J163" s="400">
        <v>1.85</v>
      </c>
      <c r="K163" s="420">
        <v>1.8666666666666665</v>
      </c>
      <c r="L163" s="421">
        <v>2.8666666666666667</v>
      </c>
      <c r="M163" s="431">
        <v>1.2</v>
      </c>
      <c r="N163" s="432">
        <v>9427.0270270270266</v>
      </c>
      <c r="O163" s="424">
        <v>11.380201597949949</v>
      </c>
      <c r="P163" s="433">
        <v>11.312432432432432</v>
      </c>
      <c r="Q163" s="427">
        <v>243253</v>
      </c>
      <c r="R163" s="446">
        <f>+Q163-G163</f>
        <v>330</v>
      </c>
      <c r="S163" s="426">
        <v>15.482222222222219</v>
      </c>
      <c r="T163" s="426">
        <v>12.312145830343049</v>
      </c>
    </row>
    <row r="164" spans="1:20" s="405" customFormat="1" ht="18.75" customHeight="1">
      <c r="A164" s="428">
        <v>3</v>
      </c>
      <c r="B164" s="428" t="s">
        <v>27</v>
      </c>
      <c r="C164" s="429">
        <v>802484</v>
      </c>
      <c r="D164" s="428" t="s">
        <v>1</v>
      </c>
      <c r="E164" s="416" t="s">
        <v>83</v>
      </c>
      <c r="F164" s="430">
        <v>5.26</v>
      </c>
      <c r="G164" s="419">
        <v>242923</v>
      </c>
      <c r="H164" s="401" t="s">
        <v>94</v>
      </c>
      <c r="I164" s="401" t="s">
        <v>85</v>
      </c>
      <c r="J164" s="400">
        <v>1.85</v>
      </c>
      <c r="K164" s="420">
        <v>1.9666666666666668</v>
      </c>
      <c r="L164" s="421">
        <v>2.9</v>
      </c>
      <c r="M164" s="431">
        <v>1</v>
      </c>
      <c r="N164" s="432">
        <v>9628.8288288288295</v>
      </c>
      <c r="O164" s="424">
        <v>12.532977416480485</v>
      </c>
      <c r="P164" s="433">
        <v>9.62882882882883</v>
      </c>
      <c r="Q164" s="427">
        <v>243253</v>
      </c>
      <c r="R164" s="446">
        <f>+Q164-G164</f>
        <v>330</v>
      </c>
      <c r="S164" s="426">
        <v>12.961977186311788</v>
      </c>
      <c r="T164" s="426">
        <v>11.105564681724845</v>
      </c>
    </row>
    <row r="165" spans="1:20" s="405" customFormat="1" ht="18.75" customHeight="1">
      <c r="A165" s="428">
        <v>3</v>
      </c>
      <c r="B165" s="428" t="s">
        <v>27</v>
      </c>
      <c r="C165" s="429">
        <v>804601</v>
      </c>
      <c r="D165" s="428" t="s">
        <v>88</v>
      </c>
      <c r="E165" s="416" t="s">
        <v>2</v>
      </c>
      <c r="F165" s="430">
        <v>18.02</v>
      </c>
      <c r="G165" s="419">
        <v>242881</v>
      </c>
      <c r="H165" s="401" t="s">
        <v>86</v>
      </c>
      <c r="I165" s="401" t="s">
        <v>85</v>
      </c>
      <c r="J165" s="400">
        <v>1.85</v>
      </c>
      <c r="K165" s="420">
        <v>2.3666666666666667</v>
      </c>
      <c r="L165" s="421">
        <v>2.7333333333333329</v>
      </c>
      <c r="M165" s="431">
        <v>1.1000000000000001</v>
      </c>
      <c r="N165" s="432">
        <v>11502.702702702702</v>
      </c>
      <c r="O165" s="424">
        <v>15.394265358671948</v>
      </c>
      <c r="P165" s="433">
        <v>12.652972972972973</v>
      </c>
      <c r="Q165" s="427">
        <v>243249</v>
      </c>
      <c r="R165" s="446">
        <f>+Q165-G165</f>
        <v>368</v>
      </c>
      <c r="S165" s="426">
        <v>12.891231964483904</v>
      </c>
      <c r="T165" s="426">
        <v>12.016049935428327</v>
      </c>
    </row>
    <row r="166" spans="1:20" s="405" customFormat="1" ht="18.75" customHeight="1">
      <c r="A166" s="428">
        <v>3</v>
      </c>
      <c r="B166" s="428" t="s">
        <v>27</v>
      </c>
      <c r="C166" s="429">
        <v>804602</v>
      </c>
      <c r="D166" s="428" t="s">
        <v>88</v>
      </c>
      <c r="E166" s="416" t="s">
        <v>2</v>
      </c>
      <c r="F166" s="430">
        <v>20</v>
      </c>
      <c r="G166" s="419">
        <v>242879</v>
      </c>
      <c r="H166" s="401" t="s">
        <v>86</v>
      </c>
      <c r="I166" s="401" t="s">
        <v>85</v>
      </c>
      <c r="J166" s="400">
        <v>1.85</v>
      </c>
      <c r="K166" s="420">
        <v>2.0666666666666669</v>
      </c>
      <c r="L166" s="421">
        <v>2.7000000000000006</v>
      </c>
      <c r="M166" s="431">
        <v>1.1000000000000001</v>
      </c>
      <c r="N166" s="432">
        <v>10580.180180180179</v>
      </c>
      <c r="O166" s="424">
        <v>12.065013460566492</v>
      </c>
      <c r="P166" s="433">
        <v>11.638198198198198</v>
      </c>
      <c r="Q166" s="427">
        <v>243248</v>
      </c>
      <c r="R166" s="446">
        <f>+Q166-G166</f>
        <v>369</v>
      </c>
      <c r="S166" s="426">
        <v>11.3215</v>
      </c>
      <c r="T166" s="426">
        <v>11.758411429580885</v>
      </c>
    </row>
    <row r="167" spans="1:20" s="405" customFormat="1" ht="18.75" customHeight="1">
      <c r="A167" s="428">
        <v>3</v>
      </c>
      <c r="B167" s="428" t="s">
        <v>27</v>
      </c>
      <c r="C167" s="429">
        <v>804607</v>
      </c>
      <c r="D167" s="428" t="s">
        <v>1</v>
      </c>
      <c r="E167" s="428" t="s">
        <v>83</v>
      </c>
      <c r="F167" s="430">
        <v>14.43</v>
      </c>
      <c r="G167" s="419">
        <v>242936</v>
      </c>
      <c r="H167" s="401" t="s">
        <v>86</v>
      </c>
      <c r="I167" s="401" t="s">
        <v>85</v>
      </c>
      <c r="J167" s="400">
        <v>1.85</v>
      </c>
      <c r="K167" s="420">
        <v>2.4666666666666668</v>
      </c>
      <c r="L167" s="421">
        <v>2.7666666666666671</v>
      </c>
      <c r="M167" s="431">
        <v>1.2</v>
      </c>
      <c r="N167" s="432">
        <v>9801.8018018018029</v>
      </c>
      <c r="O167" s="424">
        <v>14.564114846419757</v>
      </c>
      <c r="P167" s="433">
        <v>11.762162162162163</v>
      </c>
      <c r="Q167" s="427">
        <v>243249</v>
      </c>
      <c r="R167" s="446">
        <f>+Q167-G167</f>
        <v>313</v>
      </c>
      <c r="S167" s="426">
        <v>14.006930006930007</v>
      </c>
      <c r="T167" s="426">
        <v>11.730000000000002</v>
      </c>
    </row>
    <row r="168" spans="1:20" s="405" customFormat="1" ht="18.75" customHeight="1">
      <c r="A168" s="428">
        <v>3</v>
      </c>
      <c r="B168" s="428" t="s">
        <v>27</v>
      </c>
      <c r="C168" s="429">
        <v>804608</v>
      </c>
      <c r="D168" s="428" t="s">
        <v>90</v>
      </c>
      <c r="E168" s="428" t="s">
        <v>2</v>
      </c>
      <c r="F168" s="430">
        <v>9.44</v>
      </c>
      <c r="G168" s="419">
        <v>242884</v>
      </c>
      <c r="H168" s="401" t="s">
        <v>86</v>
      </c>
      <c r="I168" s="401" t="s">
        <v>85</v>
      </c>
      <c r="J168" s="400">
        <v>1.65</v>
      </c>
      <c r="K168" s="420">
        <v>2</v>
      </c>
      <c r="L168" s="421">
        <v>2.6333333333333333</v>
      </c>
      <c r="M168" s="431">
        <v>1.2</v>
      </c>
      <c r="N168" s="432">
        <v>11797.9797979798</v>
      </c>
      <c r="O168" s="424">
        <v>12.384717393346804</v>
      </c>
      <c r="P168" s="433">
        <v>14.15757575757576</v>
      </c>
      <c r="Q168" s="427">
        <v>243246</v>
      </c>
      <c r="R168" s="446">
        <f>+Q168-G168</f>
        <v>362</v>
      </c>
      <c r="S168" s="426">
        <v>13.702330508474576</v>
      </c>
      <c r="T168" s="426">
        <v>11.770959412446851</v>
      </c>
    </row>
    <row r="169" spans="1:20" s="405" customFormat="1" ht="18.75" customHeight="1">
      <c r="A169" s="428">
        <v>3</v>
      </c>
      <c r="B169" s="428" t="s">
        <v>27</v>
      </c>
      <c r="C169" s="429">
        <v>804609</v>
      </c>
      <c r="D169" s="428" t="s">
        <v>90</v>
      </c>
      <c r="E169" s="428" t="s">
        <v>2</v>
      </c>
      <c r="F169" s="430">
        <v>20.14</v>
      </c>
      <c r="G169" s="419">
        <v>242887</v>
      </c>
      <c r="H169" s="401" t="s">
        <v>86</v>
      </c>
      <c r="I169" s="401" t="s">
        <v>85</v>
      </c>
      <c r="J169" s="400">
        <v>1.65</v>
      </c>
      <c r="K169" s="420">
        <v>2.1333333333333333</v>
      </c>
      <c r="L169" s="421">
        <v>2.6999999999999997</v>
      </c>
      <c r="M169" s="431">
        <v>1</v>
      </c>
      <c r="N169" s="432">
        <v>14642.424242424242</v>
      </c>
      <c r="O169" s="424">
        <v>17.235981418123632</v>
      </c>
      <c r="P169" s="433">
        <v>14.642424242424243</v>
      </c>
      <c r="Q169" s="427">
        <v>243268</v>
      </c>
      <c r="R169" s="446">
        <f>+Q169-G169</f>
        <v>381</v>
      </c>
      <c r="S169" s="426">
        <v>14.675273088381333</v>
      </c>
      <c r="T169" s="426">
        <v>12.352101772905669</v>
      </c>
    </row>
    <row r="170" spans="1:20" s="405" customFormat="1" ht="18.75" customHeight="1">
      <c r="A170" s="428">
        <v>3</v>
      </c>
      <c r="B170" s="428" t="s">
        <v>27</v>
      </c>
      <c r="C170" s="429">
        <v>804610</v>
      </c>
      <c r="D170" s="428" t="s">
        <v>1</v>
      </c>
      <c r="E170" s="416" t="s">
        <v>83</v>
      </c>
      <c r="F170" s="430">
        <v>17.95</v>
      </c>
      <c r="G170" s="419">
        <v>242913</v>
      </c>
      <c r="H170" s="401" t="s">
        <v>104</v>
      </c>
      <c r="I170" s="401" t="s">
        <v>85</v>
      </c>
      <c r="J170" s="400">
        <v>1.85</v>
      </c>
      <c r="K170" s="420">
        <v>2.2333333333333334</v>
      </c>
      <c r="L170" s="421">
        <v>2.7666666666666671</v>
      </c>
      <c r="M170" s="431">
        <v>1.1000000000000001</v>
      </c>
      <c r="N170" s="432">
        <v>9686.4864864864867</v>
      </c>
      <c r="O170" s="424">
        <v>13.031293856224229</v>
      </c>
      <c r="P170" s="433">
        <v>10.655135135135136</v>
      </c>
      <c r="Q170" s="427">
        <v>243273</v>
      </c>
      <c r="R170" s="446">
        <f>+Q170-G170</f>
        <v>360</v>
      </c>
      <c r="S170" s="426">
        <v>18.547632311977718</v>
      </c>
      <c r="T170" s="426">
        <v>12.403656324152225</v>
      </c>
    </row>
    <row r="171" spans="1:20" s="405" customFormat="1" ht="18.75" customHeight="1">
      <c r="A171" s="428">
        <v>3</v>
      </c>
      <c r="B171" s="428" t="s">
        <v>27</v>
      </c>
      <c r="C171" s="429">
        <v>804611</v>
      </c>
      <c r="D171" s="428" t="s">
        <v>1</v>
      </c>
      <c r="E171" s="416" t="s">
        <v>83</v>
      </c>
      <c r="F171" s="430">
        <v>6.29</v>
      </c>
      <c r="G171" s="419">
        <v>242944</v>
      </c>
      <c r="H171" s="401" t="s">
        <v>86</v>
      </c>
      <c r="I171" s="401" t="s">
        <v>85</v>
      </c>
      <c r="J171" s="400">
        <v>1.85</v>
      </c>
      <c r="K171" s="420">
        <v>2.9333333333333336</v>
      </c>
      <c r="L171" s="421">
        <v>2.7666666666666671</v>
      </c>
      <c r="M171" s="431">
        <v>1.3</v>
      </c>
      <c r="N171" s="432">
        <v>10666.666666666666</v>
      </c>
      <c r="O171" s="424">
        <v>18.847678036543218</v>
      </c>
      <c r="P171" s="433">
        <v>13.866666666666665</v>
      </c>
      <c r="Q171" s="427">
        <v>243252</v>
      </c>
      <c r="R171" s="446">
        <f>+Q171-G171</f>
        <v>308</v>
      </c>
      <c r="S171" s="426">
        <v>15.262321144674086</v>
      </c>
      <c r="T171" s="426">
        <v>11.730223958333333</v>
      </c>
    </row>
    <row r="172" spans="1:20" s="405" customFormat="1" ht="18.75" customHeight="1">
      <c r="A172" s="428">
        <v>3</v>
      </c>
      <c r="B172" s="428" t="s">
        <v>27</v>
      </c>
      <c r="C172" s="429">
        <v>804612</v>
      </c>
      <c r="D172" s="428" t="s">
        <v>90</v>
      </c>
      <c r="E172" s="416" t="s">
        <v>2</v>
      </c>
      <c r="F172" s="430">
        <v>13.24</v>
      </c>
      <c r="G172" s="419">
        <v>242886</v>
      </c>
      <c r="H172" s="401" t="s">
        <v>86</v>
      </c>
      <c r="I172" s="401" t="s">
        <v>85</v>
      </c>
      <c r="J172" s="400">
        <v>1.65</v>
      </c>
      <c r="K172" s="420">
        <v>2.0666666666666664</v>
      </c>
      <c r="L172" s="421">
        <v>2.7666666666666671</v>
      </c>
      <c r="M172" s="431">
        <v>1.2</v>
      </c>
      <c r="N172" s="432">
        <v>11474.747474747475</v>
      </c>
      <c r="O172" s="424">
        <v>13.739281785000227</v>
      </c>
      <c r="P172" s="433">
        <v>13.76969696969697</v>
      </c>
      <c r="Q172" s="427">
        <v>243269</v>
      </c>
      <c r="R172" s="446">
        <f>+Q172-G172</f>
        <v>383</v>
      </c>
      <c r="S172" s="426">
        <v>14.234138972809665</v>
      </c>
      <c r="T172" s="426">
        <v>12.92960575188369</v>
      </c>
    </row>
    <row r="173" spans="1:20" s="405" customFormat="1" ht="18.75" customHeight="1">
      <c r="A173" s="428">
        <v>3</v>
      </c>
      <c r="B173" s="428" t="s">
        <v>27</v>
      </c>
      <c r="C173" s="429">
        <v>804613</v>
      </c>
      <c r="D173" s="428" t="s">
        <v>90</v>
      </c>
      <c r="E173" s="428" t="s">
        <v>2</v>
      </c>
      <c r="F173" s="430">
        <v>6.26</v>
      </c>
      <c r="G173" s="419">
        <v>242885</v>
      </c>
      <c r="H173" s="401" t="s">
        <v>112</v>
      </c>
      <c r="I173" s="401" t="s">
        <v>85</v>
      </c>
      <c r="J173" s="400">
        <v>1.65</v>
      </c>
      <c r="K173" s="420">
        <v>2.166666666666667</v>
      </c>
      <c r="L173" s="421">
        <v>2.7666666666666671</v>
      </c>
      <c r="M173" s="431">
        <v>1.1000000000000001</v>
      </c>
      <c r="N173" s="432">
        <v>13802.020202020203</v>
      </c>
      <c r="O173" s="424">
        <v>18.013681263920699</v>
      </c>
      <c r="P173" s="433">
        <v>15.182222222222224</v>
      </c>
      <c r="Q173" s="427">
        <v>243251</v>
      </c>
      <c r="R173" s="446">
        <f>+Q173-G173</f>
        <v>366</v>
      </c>
      <c r="S173" s="426">
        <v>16.592651757188499</v>
      </c>
      <c r="T173" s="426">
        <v>12.045655145855395</v>
      </c>
    </row>
    <row r="174" spans="1:20" s="405" customFormat="1" ht="18.75" customHeight="1">
      <c r="A174" s="428">
        <v>3</v>
      </c>
      <c r="B174" s="428" t="s">
        <v>27</v>
      </c>
      <c r="C174" s="429">
        <v>804615</v>
      </c>
      <c r="D174" s="428" t="s">
        <v>90</v>
      </c>
      <c r="E174" s="428" t="s">
        <v>2</v>
      </c>
      <c r="F174" s="430">
        <v>4.1500000000000004</v>
      </c>
      <c r="G174" s="419">
        <v>242887</v>
      </c>
      <c r="H174" s="401" t="s">
        <v>86</v>
      </c>
      <c r="I174" s="401" t="s">
        <v>85</v>
      </c>
      <c r="J174" s="400">
        <v>1.65</v>
      </c>
      <c r="K174" s="420">
        <v>1.6333333333333335</v>
      </c>
      <c r="L174" s="421">
        <v>2.7999999999999994</v>
      </c>
      <c r="M174" s="431">
        <v>1.1000000000000001</v>
      </c>
      <c r="N174" s="432">
        <v>10246.464646464647</v>
      </c>
      <c r="O174" s="424">
        <v>9.9311997663935312</v>
      </c>
      <c r="P174" s="433">
        <v>11.271111111111113</v>
      </c>
      <c r="Q174" s="427">
        <v>243258</v>
      </c>
      <c r="R174" s="446">
        <f>+Q174-G174</f>
        <v>371</v>
      </c>
      <c r="S174" s="426">
        <v>14.587951807228913</v>
      </c>
      <c r="T174" s="426">
        <v>11.853260654112983</v>
      </c>
    </row>
    <row r="175" spans="1:20" s="405" customFormat="1" ht="18.75" customHeight="1">
      <c r="A175" s="428">
        <v>3</v>
      </c>
      <c r="B175" s="428" t="s">
        <v>27</v>
      </c>
      <c r="C175" s="429">
        <v>804618</v>
      </c>
      <c r="D175" s="428" t="s">
        <v>88</v>
      </c>
      <c r="E175" s="428" t="s">
        <v>2</v>
      </c>
      <c r="F175" s="430">
        <v>36.020000000000003</v>
      </c>
      <c r="G175" s="419">
        <v>242885</v>
      </c>
      <c r="H175" s="401" t="s">
        <v>86</v>
      </c>
      <c r="I175" s="401" t="s">
        <v>85</v>
      </c>
      <c r="J175" s="400">
        <v>1.65</v>
      </c>
      <c r="K175" s="420">
        <v>2.9333333333333336</v>
      </c>
      <c r="L175" s="421">
        <v>2.7666666666666671</v>
      </c>
      <c r="M175" s="431">
        <v>1.2</v>
      </c>
      <c r="N175" s="432">
        <v>9309.0909090909099</v>
      </c>
      <c r="O175" s="424">
        <v>15.820461497457785</v>
      </c>
      <c r="P175" s="433">
        <v>11.170909090909092</v>
      </c>
      <c r="Q175" s="427">
        <v>243251</v>
      </c>
      <c r="R175" s="446">
        <f>+Q175-G175</f>
        <v>366</v>
      </c>
      <c r="S175" s="426">
        <v>14.227096057745696</v>
      </c>
      <c r="T175" s="426">
        <v>12.288407485462278</v>
      </c>
    </row>
    <row r="176" spans="1:20" s="405" customFormat="1" ht="18.75" customHeight="1">
      <c r="A176" s="428">
        <v>3</v>
      </c>
      <c r="B176" s="428" t="s">
        <v>27</v>
      </c>
      <c r="C176" s="429">
        <v>804621</v>
      </c>
      <c r="D176" s="428" t="s">
        <v>1</v>
      </c>
      <c r="E176" s="416" t="s">
        <v>83</v>
      </c>
      <c r="F176" s="430">
        <v>5.12</v>
      </c>
      <c r="G176" s="419">
        <v>242944</v>
      </c>
      <c r="H176" s="401" t="s">
        <v>86</v>
      </c>
      <c r="I176" s="401" t="s">
        <v>85</v>
      </c>
      <c r="J176" s="400">
        <v>1.85</v>
      </c>
      <c r="K176" s="420">
        <v>2.9000000000000004</v>
      </c>
      <c r="L176" s="421">
        <v>2.8333333333333335</v>
      </c>
      <c r="M176" s="431">
        <v>1.1000000000000001</v>
      </c>
      <c r="N176" s="432">
        <v>7899.0990990990986</v>
      </c>
      <c r="O176" s="424">
        <v>14.471879585385388</v>
      </c>
      <c r="P176" s="433">
        <v>8.6890090090090091</v>
      </c>
      <c r="Q176" s="427">
        <v>243252</v>
      </c>
      <c r="R176" s="446">
        <f>+Q176-G176</f>
        <v>308</v>
      </c>
      <c r="S176" s="426">
        <v>13.333984375000002</v>
      </c>
      <c r="T176" s="426">
        <v>12.645968946828766</v>
      </c>
    </row>
    <row r="177" spans="1:20" s="405" customFormat="1" ht="18.75" customHeight="1">
      <c r="A177" s="428">
        <v>3</v>
      </c>
      <c r="B177" s="428" t="s">
        <v>27</v>
      </c>
      <c r="C177" s="429">
        <v>804628</v>
      </c>
      <c r="D177" s="428" t="s">
        <v>1</v>
      </c>
      <c r="E177" s="428" t="s">
        <v>83</v>
      </c>
      <c r="F177" s="430">
        <v>17.03</v>
      </c>
      <c r="G177" s="419">
        <v>242917</v>
      </c>
      <c r="H177" s="401" t="s">
        <v>94</v>
      </c>
      <c r="I177" s="401" t="s">
        <v>85</v>
      </c>
      <c r="J177" s="400">
        <v>1.85</v>
      </c>
      <c r="K177" s="420">
        <v>2.2000000000000002</v>
      </c>
      <c r="L177" s="421">
        <v>2.7999999999999994</v>
      </c>
      <c r="M177" s="431">
        <v>1.3</v>
      </c>
      <c r="N177" s="432">
        <v>8936.936936936936</v>
      </c>
      <c r="O177" s="424">
        <v>12.130577447207203</v>
      </c>
      <c r="P177" s="433">
        <v>11.618018018018018</v>
      </c>
      <c r="Q177" s="427">
        <v>243272</v>
      </c>
      <c r="R177" s="446">
        <f>+Q177-G177</f>
        <v>355</v>
      </c>
      <c r="S177" s="426">
        <v>12.802113916617731</v>
      </c>
      <c r="T177" s="426">
        <v>13.134082194294102</v>
      </c>
    </row>
    <row r="178" spans="1:20" s="405" customFormat="1" ht="18.75" customHeight="1">
      <c r="A178" s="428">
        <v>3</v>
      </c>
      <c r="B178" s="428" t="s">
        <v>27</v>
      </c>
      <c r="C178" s="429">
        <v>804630</v>
      </c>
      <c r="D178" s="428" t="s">
        <v>1</v>
      </c>
      <c r="E178" s="416" t="s">
        <v>83</v>
      </c>
      <c r="F178" s="430">
        <v>13.66</v>
      </c>
      <c r="G178" s="419">
        <v>242961</v>
      </c>
      <c r="H178" s="401" t="s">
        <v>86</v>
      </c>
      <c r="I178" s="401" t="s">
        <v>85</v>
      </c>
      <c r="J178" s="400">
        <v>1.85</v>
      </c>
      <c r="K178" s="420">
        <v>2.1333333333333333</v>
      </c>
      <c r="L178" s="421">
        <v>2.7999999999999994</v>
      </c>
      <c r="M178" s="431">
        <v>1.3</v>
      </c>
      <c r="N178" s="432">
        <v>9974.7747747747744</v>
      </c>
      <c r="O178" s="424">
        <v>13.129008161825819</v>
      </c>
      <c r="P178" s="433">
        <v>12.967207207207208</v>
      </c>
      <c r="Q178" s="427">
        <v>243274</v>
      </c>
      <c r="R178" s="446">
        <f>+Q178-G178</f>
        <v>313</v>
      </c>
      <c r="S178" s="426">
        <v>11.674231332357246</v>
      </c>
      <c r="T178" s="426">
        <v>0</v>
      </c>
    </row>
    <row r="179" spans="1:20" s="405" customFormat="1" ht="18.75" customHeight="1">
      <c r="A179" s="428">
        <v>3</v>
      </c>
      <c r="B179" s="428" t="s">
        <v>27</v>
      </c>
      <c r="C179" s="429">
        <v>804631</v>
      </c>
      <c r="D179" s="428" t="s">
        <v>1</v>
      </c>
      <c r="E179" s="416" t="s">
        <v>83</v>
      </c>
      <c r="F179" s="430">
        <v>13.84</v>
      </c>
      <c r="G179" s="419">
        <v>242962</v>
      </c>
      <c r="H179" s="401" t="s">
        <v>86</v>
      </c>
      <c r="I179" s="401" t="s">
        <v>85</v>
      </c>
      <c r="J179" s="400">
        <v>1.85</v>
      </c>
      <c r="K179" s="420">
        <v>2.2999999999999998</v>
      </c>
      <c r="L179" s="421">
        <v>2.7333333333333329</v>
      </c>
      <c r="M179" s="431">
        <v>1.4</v>
      </c>
      <c r="N179" s="432">
        <v>11329.729729729728</v>
      </c>
      <c r="O179" s="424">
        <v>15.320982598005997</v>
      </c>
      <c r="P179" s="433">
        <v>15.861621621621618</v>
      </c>
      <c r="Q179" s="427">
        <v>243258</v>
      </c>
      <c r="R179" s="446">
        <f>+Q179-G179</f>
        <v>296</v>
      </c>
      <c r="S179" s="426">
        <v>12.112716763005782</v>
      </c>
      <c r="T179" s="426">
        <v>12.183749701741824</v>
      </c>
    </row>
    <row r="180" spans="1:20" s="405" customFormat="1" ht="18.75" customHeight="1">
      <c r="A180" s="428">
        <v>3</v>
      </c>
      <c r="B180" s="428" t="s">
        <v>27</v>
      </c>
      <c r="C180" s="429">
        <v>804632</v>
      </c>
      <c r="D180" s="428" t="s">
        <v>1</v>
      </c>
      <c r="E180" s="428" t="s">
        <v>83</v>
      </c>
      <c r="F180" s="430">
        <v>7.96</v>
      </c>
      <c r="G180" s="419">
        <v>242963</v>
      </c>
      <c r="H180" s="401" t="s">
        <v>86</v>
      </c>
      <c r="I180" s="401" t="s">
        <v>85</v>
      </c>
      <c r="J180" s="400">
        <v>1.85</v>
      </c>
      <c r="K180" s="420">
        <v>2.4</v>
      </c>
      <c r="L180" s="421">
        <v>2.6666666666666665</v>
      </c>
      <c r="M180" s="431">
        <v>1.3</v>
      </c>
      <c r="N180" s="432">
        <v>8446.8468468468473</v>
      </c>
      <c r="O180" s="424">
        <v>11.344813587987986</v>
      </c>
      <c r="P180" s="433">
        <v>10.980900900900902</v>
      </c>
      <c r="Q180" s="427">
        <v>243257</v>
      </c>
      <c r="R180" s="446">
        <f>+Q180-G180</f>
        <v>294</v>
      </c>
      <c r="S180" s="426">
        <v>12.913316582914572</v>
      </c>
      <c r="T180" s="426">
        <v>12.195570580795797</v>
      </c>
    </row>
    <row r="181" spans="1:20" s="405" customFormat="1" ht="18.75" customHeight="1">
      <c r="A181" s="428">
        <v>3</v>
      </c>
      <c r="B181" s="428" t="s">
        <v>27</v>
      </c>
      <c r="C181" s="429">
        <v>804633</v>
      </c>
      <c r="D181" s="428" t="s">
        <v>1</v>
      </c>
      <c r="E181" s="416" t="s">
        <v>83</v>
      </c>
      <c r="F181" s="430">
        <v>10.74</v>
      </c>
      <c r="G181" s="419">
        <v>242918</v>
      </c>
      <c r="H181" s="401" t="s">
        <v>104</v>
      </c>
      <c r="I181" s="401" t="s">
        <v>85</v>
      </c>
      <c r="J181" s="400">
        <v>1.85</v>
      </c>
      <c r="K181" s="420">
        <v>2.6333333333333333</v>
      </c>
      <c r="L181" s="421">
        <v>2.7999999999999994</v>
      </c>
      <c r="M181" s="431">
        <v>1.5</v>
      </c>
      <c r="N181" s="432">
        <v>8302.7027027027016</v>
      </c>
      <c r="O181" s="424">
        <v>13.489486709621611</v>
      </c>
      <c r="P181" s="433">
        <v>12.454054054054053</v>
      </c>
      <c r="Q181" s="427">
        <v>243257</v>
      </c>
      <c r="R181" s="446">
        <f>+Q181-G181</f>
        <v>339</v>
      </c>
      <c r="S181" s="426">
        <v>16.843575418994412</v>
      </c>
      <c r="T181" s="426">
        <v>10.550558872305142</v>
      </c>
    </row>
    <row r="182" spans="1:20" s="405" customFormat="1" ht="18.75" customHeight="1">
      <c r="A182" s="428">
        <v>3</v>
      </c>
      <c r="B182" s="428" t="s">
        <v>27</v>
      </c>
      <c r="C182" s="429">
        <v>804635</v>
      </c>
      <c r="D182" s="428" t="s">
        <v>1</v>
      </c>
      <c r="E182" s="416" t="s">
        <v>83</v>
      </c>
      <c r="F182" s="430">
        <v>8</v>
      </c>
      <c r="G182" s="419">
        <v>242918</v>
      </c>
      <c r="H182" s="401" t="s">
        <v>86</v>
      </c>
      <c r="I182" s="401" t="s">
        <v>85</v>
      </c>
      <c r="J182" s="400">
        <v>1.85</v>
      </c>
      <c r="K182" s="420">
        <v>2.6999999999999997</v>
      </c>
      <c r="L182" s="421">
        <v>2.7999999999999994</v>
      </c>
      <c r="M182" s="431">
        <v>1.4</v>
      </c>
      <c r="N182" s="432">
        <v>8619.8198198198188</v>
      </c>
      <c r="O182" s="424">
        <v>14.359259784648639</v>
      </c>
      <c r="P182" s="433">
        <v>12.067747747747745</v>
      </c>
      <c r="Q182" s="427">
        <v>243258</v>
      </c>
      <c r="R182" s="446">
        <f>+Q182-G182</f>
        <v>340</v>
      </c>
      <c r="S182" s="426">
        <v>15.5075</v>
      </c>
      <c r="T182" s="426">
        <v>10.878921489601806</v>
      </c>
    </row>
    <row r="183" spans="1:20" s="405" customFormat="1" ht="18.75" customHeight="1">
      <c r="A183" s="428">
        <v>3</v>
      </c>
      <c r="B183" s="428" t="s">
        <v>27</v>
      </c>
      <c r="C183" s="429">
        <v>804636</v>
      </c>
      <c r="D183" s="428" t="s">
        <v>1</v>
      </c>
      <c r="E183" s="416" t="s">
        <v>83</v>
      </c>
      <c r="F183" s="430">
        <v>17.170000000000002</v>
      </c>
      <c r="G183" s="419">
        <v>242950</v>
      </c>
      <c r="H183" s="401" t="s">
        <v>86</v>
      </c>
      <c r="I183" s="401" t="s">
        <v>85</v>
      </c>
      <c r="J183" s="400">
        <v>1.85</v>
      </c>
      <c r="K183" s="420">
        <v>2.5</v>
      </c>
      <c r="L183" s="421">
        <v>2.7333333333333329</v>
      </c>
      <c r="M183" s="431">
        <v>1.2</v>
      </c>
      <c r="N183" s="432">
        <v>8418.0180180180178</v>
      </c>
      <c r="O183" s="424">
        <v>12.373401146746744</v>
      </c>
      <c r="P183" s="433">
        <v>10.101621621621621</v>
      </c>
      <c r="Q183" s="427">
        <v>243272</v>
      </c>
      <c r="R183" s="446">
        <f>+Q183-G183</f>
        <v>322</v>
      </c>
      <c r="S183" s="426">
        <v>11.239953407105416</v>
      </c>
      <c r="T183" s="426">
        <v>11.047050106223118</v>
      </c>
    </row>
    <row r="184" spans="1:20" s="405" customFormat="1" ht="18.75" customHeight="1">
      <c r="A184" s="428">
        <v>3</v>
      </c>
      <c r="B184" s="428" t="s">
        <v>27</v>
      </c>
      <c r="C184" s="429">
        <v>804637</v>
      </c>
      <c r="D184" s="428" t="s">
        <v>1</v>
      </c>
      <c r="E184" s="416" t="s">
        <v>83</v>
      </c>
      <c r="F184" s="430">
        <v>11.42</v>
      </c>
      <c r="G184" s="419">
        <v>242950</v>
      </c>
      <c r="H184" s="401" t="s">
        <v>86</v>
      </c>
      <c r="I184" s="401" t="s">
        <v>85</v>
      </c>
      <c r="J184" s="400">
        <v>1.85</v>
      </c>
      <c r="K184" s="420">
        <v>2.6999999999999997</v>
      </c>
      <c r="L184" s="421">
        <v>2.7333333333333329</v>
      </c>
      <c r="M184" s="431">
        <v>1.1000000000000001</v>
      </c>
      <c r="N184" s="432">
        <v>9772.9729729729734</v>
      </c>
      <c r="O184" s="424">
        <v>15.514211054270266</v>
      </c>
      <c r="P184" s="433">
        <v>10.750270270270272</v>
      </c>
      <c r="Q184" s="427">
        <v>243274</v>
      </c>
      <c r="R184" s="446">
        <f>+Q184-G184</f>
        <v>324</v>
      </c>
      <c r="S184" s="426">
        <v>7.7994746059544653</v>
      </c>
      <c r="T184" s="426">
        <v>10.803959806893454</v>
      </c>
    </row>
    <row r="185" spans="1:20" s="405" customFormat="1" ht="18.75" customHeight="1">
      <c r="A185" s="428">
        <v>3</v>
      </c>
      <c r="B185" s="428" t="s">
        <v>27</v>
      </c>
      <c r="C185" s="429">
        <v>804638</v>
      </c>
      <c r="D185" s="428" t="s">
        <v>1</v>
      </c>
      <c r="E185" s="416" t="s">
        <v>83</v>
      </c>
      <c r="F185" s="430">
        <v>17.649999999999999</v>
      </c>
      <c r="G185" s="419">
        <v>242903</v>
      </c>
      <c r="H185" s="401" t="s">
        <v>94</v>
      </c>
      <c r="I185" s="401" t="s">
        <v>85</v>
      </c>
      <c r="J185" s="400">
        <v>1.85</v>
      </c>
      <c r="K185" s="420">
        <v>1.9333333333333336</v>
      </c>
      <c r="L185" s="421">
        <v>2.7999999999999994</v>
      </c>
      <c r="M185" s="431">
        <v>1.3</v>
      </c>
      <c r="N185" s="432">
        <v>8735.135135135135</v>
      </c>
      <c r="O185" s="424">
        <v>10.419490129873868</v>
      </c>
      <c r="P185" s="433">
        <v>11.355675675675677</v>
      </c>
      <c r="Q185" s="427">
        <v>243255</v>
      </c>
      <c r="R185" s="446">
        <f>+Q185-G185</f>
        <v>352</v>
      </c>
      <c r="S185" s="426">
        <v>13.022662889518413</v>
      </c>
      <c r="T185" s="426">
        <v>11.350053948227103</v>
      </c>
    </row>
    <row r="186" spans="1:20" s="405" customFormat="1" ht="18.75" customHeight="1">
      <c r="A186" s="428">
        <v>3</v>
      </c>
      <c r="B186" s="428" t="s">
        <v>27</v>
      </c>
      <c r="C186" s="429">
        <v>804639</v>
      </c>
      <c r="D186" s="428" t="s">
        <v>90</v>
      </c>
      <c r="E186" s="428" t="s">
        <v>2</v>
      </c>
      <c r="F186" s="430">
        <v>29.51</v>
      </c>
      <c r="G186" s="419">
        <v>242869</v>
      </c>
      <c r="H186" s="401" t="s">
        <v>86</v>
      </c>
      <c r="I186" s="401" t="s">
        <v>85</v>
      </c>
      <c r="J186" s="400">
        <v>1.65</v>
      </c>
      <c r="K186" s="420">
        <v>2.4</v>
      </c>
      <c r="L186" s="421">
        <v>2.7000000000000006</v>
      </c>
      <c r="M186" s="431">
        <v>1.4</v>
      </c>
      <c r="N186" s="432">
        <v>11280.808080808079</v>
      </c>
      <c r="O186" s="424">
        <v>14.938801775476371</v>
      </c>
      <c r="P186" s="433">
        <v>15.79313131313131</v>
      </c>
      <c r="Q186" s="427">
        <v>243254</v>
      </c>
      <c r="R186" s="446">
        <f>+Q186-G186</f>
        <v>385</v>
      </c>
      <c r="S186" s="426">
        <v>15.236868858014232</v>
      </c>
      <c r="T186" s="426">
        <v>12.51569700204608</v>
      </c>
    </row>
    <row r="187" spans="1:20" s="405" customFormat="1" ht="18.75" customHeight="1">
      <c r="A187" s="428">
        <v>3</v>
      </c>
      <c r="B187" s="428" t="s">
        <v>27</v>
      </c>
      <c r="C187" s="429">
        <v>804642</v>
      </c>
      <c r="D187" s="428" t="s">
        <v>90</v>
      </c>
      <c r="E187" s="416" t="s">
        <v>2</v>
      </c>
      <c r="F187" s="430">
        <v>13.97</v>
      </c>
      <c r="G187" s="419">
        <v>242870</v>
      </c>
      <c r="H187" s="401" t="s">
        <v>86</v>
      </c>
      <c r="I187" s="401" t="s">
        <v>85</v>
      </c>
      <c r="J187" s="400">
        <v>1.65</v>
      </c>
      <c r="K187" s="420">
        <v>2.4666666666666663</v>
      </c>
      <c r="L187" s="421">
        <v>2.7666666666666671</v>
      </c>
      <c r="M187" s="431">
        <v>1.2</v>
      </c>
      <c r="N187" s="432">
        <v>9923.2323232323233</v>
      </c>
      <c r="O187" s="424">
        <v>14.181235965090192</v>
      </c>
      <c r="P187" s="433">
        <v>11.907878787878788</v>
      </c>
      <c r="Q187" s="427">
        <v>243256</v>
      </c>
      <c r="R187" s="446">
        <f>+Q187-G187</f>
        <v>386</v>
      </c>
      <c r="S187" s="426">
        <v>17.042233357193989</v>
      </c>
      <c r="T187" s="426">
        <v>12.331725470430104</v>
      </c>
    </row>
    <row r="188" spans="1:20" s="405" customFormat="1" ht="18.75" customHeight="1">
      <c r="A188" s="428">
        <v>3</v>
      </c>
      <c r="B188" s="428" t="s">
        <v>27</v>
      </c>
      <c r="C188" s="429">
        <v>804643</v>
      </c>
      <c r="D188" s="428" t="s">
        <v>90</v>
      </c>
      <c r="E188" s="428" t="s">
        <v>2</v>
      </c>
      <c r="F188" s="430">
        <v>12.92</v>
      </c>
      <c r="G188" s="419">
        <v>242871</v>
      </c>
      <c r="H188" s="401" t="s">
        <v>86</v>
      </c>
      <c r="I188" s="401" t="s">
        <v>85</v>
      </c>
      <c r="J188" s="400">
        <v>1.65</v>
      </c>
      <c r="K188" s="420">
        <v>2.1</v>
      </c>
      <c r="L188" s="421">
        <v>2.6666666666666665</v>
      </c>
      <c r="M188" s="431">
        <v>1.2</v>
      </c>
      <c r="N188" s="432">
        <v>14319.191919191921</v>
      </c>
      <c r="O188" s="424">
        <v>16.184975753050509</v>
      </c>
      <c r="P188" s="433">
        <v>17.183030303030304</v>
      </c>
      <c r="Q188" s="427">
        <v>243256</v>
      </c>
      <c r="R188" s="446">
        <f>+Q188-G188</f>
        <v>385</v>
      </c>
      <c r="S188" s="426">
        <v>15.93343653250774</v>
      </c>
      <c r="T188" s="426">
        <v>12.362826678325076</v>
      </c>
    </row>
    <row r="189" spans="1:20" s="405" customFormat="1" ht="18.75" customHeight="1">
      <c r="A189" s="428">
        <v>3</v>
      </c>
      <c r="B189" s="428" t="s">
        <v>27</v>
      </c>
      <c r="C189" s="429">
        <v>804644</v>
      </c>
      <c r="D189" s="428" t="s">
        <v>90</v>
      </c>
      <c r="E189" s="428" t="s">
        <v>2</v>
      </c>
      <c r="F189" s="430">
        <v>6.54</v>
      </c>
      <c r="G189" s="419">
        <v>242871</v>
      </c>
      <c r="H189" s="401" t="s">
        <v>86</v>
      </c>
      <c r="I189" s="401" t="s">
        <v>85</v>
      </c>
      <c r="J189" s="400">
        <v>1.65</v>
      </c>
      <c r="K189" s="420">
        <v>2.0666666666666664</v>
      </c>
      <c r="L189" s="421">
        <v>2.7333333333333329</v>
      </c>
      <c r="M189" s="431">
        <v>1.1000000000000001</v>
      </c>
      <c r="N189" s="432">
        <v>9470.7070707070707</v>
      </c>
      <c r="O189" s="424">
        <v>11.068144439960847</v>
      </c>
      <c r="P189" s="433">
        <v>10.417777777777779</v>
      </c>
      <c r="Q189" s="427">
        <v>243257</v>
      </c>
      <c r="R189" s="446">
        <f>+Q189-G189</f>
        <v>386</v>
      </c>
      <c r="S189" s="426">
        <v>15.954128440366972</v>
      </c>
      <c r="T189" s="426">
        <v>12.458279662641363</v>
      </c>
    </row>
    <row r="190" spans="1:20" s="405" customFormat="1" ht="18.75" customHeight="1">
      <c r="A190" s="428">
        <v>3</v>
      </c>
      <c r="B190" s="428" t="s">
        <v>27</v>
      </c>
      <c r="C190" s="429">
        <v>804645</v>
      </c>
      <c r="D190" s="428" t="s">
        <v>1</v>
      </c>
      <c r="E190" s="416" t="s">
        <v>83</v>
      </c>
      <c r="F190" s="430">
        <v>9.07</v>
      </c>
      <c r="G190" s="419">
        <v>242911</v>
      </c>
      <c r="H190" s="401" t="s">
        <v>104</v>
      </c>
      <c r="I190" s="401" t="s">
        <v>85</v>
      </c>
      <c r="J190" s="400">
        <v>1.85</v>
      </c>
      <c r="K190" s="420">
        <v>2.4666666666666663</v>
      </c>
      <c r="L190" s="421">
        <v>2.7999999999999994</v>
      </c>
      <c r="M190" s="431">
        <v>1.3</v>
      </c>
      <c r="N190" s="432">
        <v>8936.936936936936</v>
      </c>
      <c r="O190" s="424">
        <v>13.6009504711111</v>
      </c>
      <c r="P190" s="433">
        <v>11.618018018018018</v>
      </c>
      <c r="Q190" s="427">
        <v>243257</v>
      </c>
      <c r="R190" s="446">
        <f>+Q190-G190</f>
        <v>346</v>
      </c>
      <c r="S190" s="426">
        <v>19.529217199558989</v>
      </c>
      <c r="T190" s="426">
        <v>12.104472421385422</v>
      </c>
    </row>
    <row r="191" spans="1:20" s="405" customFormat="1" ht="18.75" customHeight="1">
      <c r="A191" s="428">
        <v>3</v>
      </c>
      <c r="B191" s="428" t="s">
        <v>27</v>
      </c>
      <c r="C191" s="429">
        <v>804646</v>
      </c>
      <c r="D191" s="428" t="s">
        <v>1</v>
      </c>
      <c r="E191" s="428" t="s">
        <v>83</v>
      </c>
      <c r="F191" s="430">
        <v>6.54</v>
      </c>
      <c r="G191" s="419">
        <v>242907</v>
      </c>
      <c r="H191" s="401" t="s">
        <v>118</v>
      </c>
      <c r="I191" s="401" t="s">
        <v>85</v>
      </c>
      <c r="J191" s="400">
        <v>1.85</v>
      </c>
      <c r="K191" s="420">
        <v>2.3666666666666667</v>
      </c>
      <c r="L191" s="421">
        <v>2.6</v>
      </c>
      <c r="M191" s="431">
        <v>1.1000000000000001</v>
      </c>
      <c r="N191" s="432">
        <v>13174.774774774773</v>
      </c>
      <c r="O191" s="424">
        <v>16.587503502750746</v>
      </c>
      <c r="P191" s="433">
        <v>14.49225225225225</v>
      </c>
      <c r="Q191" s="427">
        <v>243271</v>
      </c>
      <c r="R191" s="446">
        <f>+Q191-G191</f>
        <v>364</v>
      </c>
      <c r="S191" s="426">
        <v>11.119266055045872</v>
      </c>
      <c r="T191" s="426">
        <v>12.305998349834983</v>
      </c>
    </row>
    <row r="192" spans="1:20" s="405" customFormat="1" ht="18.75" customHeight="1">
      <c r="A192" s="428">
        <v>3</v>
      </c>
      <c r="B192" s="428" t="s">
        <v>27</v>
      </c>
      <c r="C192" s="429">
        <v>804647</v>
      </c>
      <c r="D192" s="428" t="s">
        <v>90</v>
      </c>
      <c r="E192" s="416" t="s">
        <v>2</v>
      </c>
      <c r="F192" s="430">
        <v>9.01</v>
      </c>
      <c r="G192" s="419">
        <v>242872</v>
      </c>
      <c r="H192" s="401" t="s">
        <v>86</v>
      </c>
      <c r="I192" s="401" t="s">
        <v>85</v>
      </c>
      <c r="J192" s="400">
        <v>1.65</v>
      </c>
      <c r="K192" s="420">
        <v>2.2666666666666662</v>
      </c>
      <c r="L192" s="421">
        <v>2.7000000000000006</v>
      </c>
      <c r="M192" s="431">
        <v>1.2</v>
      </c>
      <c r="N192" s="432">
        <v>10925.252525252525</v>
      </c>
      <c r="O192" s="424">
        <v>13.664176218065458</v>
      </c>
      <c r="P192" s="433">
        <v>13.110303030303029</v>
      </c>
      <c r="Q192" s="427">
        <v>243271</v>
      </c>
      <c r="R192" s="446">
        <f>+Q192-G192</f>
        <v>399</v>
      </c>
      <c r="S192" s="426">
        <v>15.570477247502778</v>
      </c>
      <c r="T192" s="426">
        <v>12.319728419702043</v>
      </c>
    </row>
    <row r="193" spans="1:20" s="405" customFormat="1" ht="18.75" customHeight="1">
      <c r="A193" s="428">
        <v>3</v>
      </c>
      <c r="B193" s="428" t="s">
        <v>27</v>
      </c>
      <c r="C193" s="429">
        <v>804648</v>
      </c>
      <c r="D193" s="428" t="s">
        <v>1</v>
      </c>
      <c r="E193" s="416" t="s">
        <v>83</v>
      </c>
      <c r="F193" s="430">
        <v>13.02</v>
      </c>
      <c r="G193" s="419">
        <v>242905</v>
      </c>
      <c r="H193" s="401" t="s">
        <v>94</v>
      </c>
      <c r="I193" s="401" t="s">
        <v>85</v>
      </c>
      <c r="J193" s="400">
        <v>1.85</v>
      </c>
      <c r="K193" s="420">
        <v>2.2666666666666662</v>
      </c>
      <c r="L193" s="421">
        <v>2.7666666666666671</v>
      </c>
      <c r="M193" s="431">
        <v>1.4</v>
      </c>
      <c r="N193" s="432">
        <v>9513.5135135135133</v>
      </c>
      <c r="O193" s="424">
        <v>12.989615944104104</v>
      </c>
      <c r="P193" s="433">
        <v>13.318918918918918</v>
      </c>
      <c r="Q193" s="427">
        <v>243270</v>
      </c>
      <c r="R193" s="446">
        <f>+Q193-G193</f>
        <v>365</v>
      </c>
      <c r="S193" s="426">
        <v>16.093701996927802</v>
      </c>
      <c r="T193" s="426">
        <v>12.534171041328626</v>
      </c>
    </row>
    <row r="194" spans="1:20" s="405" customFormat="1" ht="18.75" customHeight="1">
      <c r="A194" s="428">
        <v>3</v>
      </c>
      <c r="B194" s="428" t="s">
        <v>27</v>
      </c>
      <c r="C194" s="429">
        <v>804649</v>
      </c>
      <c r="D194" s="428" t="s">
        <v>1</v>
      </c>
      <c r="E194" s="416" t="s">
        <v>83</v>
      </c>
      <c r="F194" s="430">
        <v>7.92</v>
      </c>
      <c r="G194" s="419">
        <v>242907</v>
      </c>
      <c r="H194" s="401" t="s">
        <v>118</v>
      </c>
      <c r="I194" s="401" t="s">
        <v>85</v>
      </c>
      <c r="J194" s="400">
        <v>1.85</v>
      </c>
      <c r="K194" s="420">
        <v>2.6</v>
      </c>
      <c r="L194" s="421">
        <v>2.7333333333333329</v>
      </c>
      <c r="M194" s="431">
        <v>1.2</v>
      </c>
      <c r="N194" s="432">
        <v>12165.765765765767</v>
      </c>
      <c r="O194" s="424">
        <v>18.597391422206204</v>
      </c>
      <c r="P194" s="433">
        <v>14.598918918918921</v>
      </c>
      <c r="Q194" s="427">
        <v>243271</v>
      </c>
      <c r="R194" s="446">
        <f>+Q194-G194</f>
        <v>364</v>
      </c>
      <c r="S194" s="426">
        <v>11.999559917409663</v>
      </c>
      <c r="T194" s="426">
        <v>13.65</v>
      </c>
    </row>
    <row r="195" spans="1:20" s="405" customFormat="1" ht="18.75" customHeight="1">
      <c r="A195" s="428">
        <v>3</v>
      </c>
      <c r="B195" s="428" t="s">
        <v>27</v>
      </c>
      <c r="C195" s="429">
        <v>804650</v>
      </c>
      <c r="D195" s="428" t="s">
        <v>90</v>
      </c>
      <c r="E195" s="416" t="s">
        <v>2</v>
      </c>
      <c r="F195" s="430">
        <v>14</v>
      </c>
      <c r="G195" s="419">
        <v>242873</v>
      </c>
      <c r="H195" s="401" t="s">
        <v>86</v>
      </c>
      <c r="I195" s="401" t="s">
        <v>85</v>
      </c>
      <c r="J195" s="400">
        <v>1.65</v>
      </c>
      <c r="K195" s="420">
        <v>2.9</v>
      </c>
      <c r="L195" s="421">
        <v>2.7999999999999994</v>
      </c>
      <c r="M195" s="431">
        <v>1.2</v>
      </c>
      <c r="N195" s="432">
        <v>14642.424242424242</v>
      </c>
      <c r="O195" s="424">
        <v>25.197869953861805</v>
      </c>
      <c r="P195" s="433">
        <v>17.570909090909087</v>
      </c>
      <c r="Q195" s="427">
        <v>243257</v>
      </c>
      <c r="R195" s="446">
        <f>+Q195-G195</f>
        <v>384</v>
      </c>
      <c r="S195" s="426">
        <v>13.977142857142857</v>
      </c>
      <c r="T195" s="426">
        <v>12.353136242845462</v>
      </c>
    </row>
    <row r="196" spans="1:20" s="405" customFormat="1" ht="18.75" customHeight="1">
      <c r="A196" s="428">
        <v>3</v>
      </c>
      <c r="B196" s="428" t="s">
        <v>27</v>
      </c>
      <c r="C196" s="429">
        <v>804651</v>
      </c>
      <c r="D196" s="428" t="s">
        <v>1</v>
      </c>
      <c r="E196" s="416" t="s">
        <v>83</v>
      </c>
      <c r="F196" s="430">
        <v>18.22</v>
      </c>
      <c r="G196" s="419">
        <v>242905</v>
      </c>
      <c r="H196" s="401" t="s">
        <v>94</v>
      </c>
      <c r="I196" s="401" t="s">
        <v>85</v>
      </c>
      <c r="J196" s="400">
        <v>1.85</v>
      </c>
      <c r="K196" s="420">
        <v>2.2000000000000002</v>
      </c>
      <c r="L196" s="421">
        <v>2.7999999999999994</v>
      </c>
      <c r="M196" s="431">
        <v>1.3</v>
      </c>
      <c r="N196" s="432">
        <v>7293.6936936936936</v>
      </c>
      <c r="O196" s="424">
        <v>9.9001164327207167</v>
      </c>
      <c r="P196" s="433">
        <v>9.4818018018018027</v>
      </c>
      <c r="Q196" s="427">
        <v>243270</v>
      </c>
      <c r="R196" s="446">
        <f>+Q196-G196</f>
        <v>365</v>
      </c>
      <c r="S196" s="426">
        <v>15.189352360043909</v>
      </c>
      <c r="T196" s="426">
        <v>12.240461788617885</v>
      </c>
    </row>
    <row r="197" spans="1:20" s="405" customFormat="1" ht="18.75" customHeight="1">
      <c r="A197" s="428">
        <v>3</v>
      </c>
      <c r="B197" s="428" t="s">
        <v>27</v>
      </c>
      <c r="C197" s="429">
        <v>804662</v>
      </c>
      <c r="D197" s="428" t="s">
        <v>88</v>
      </c>
      <c r="E197" s="416" t="s">
        <v>2</v>
      </c>
      <c r="F197" s="430">
        <v>36</v>
      </c>
      <c r="G197" s="419">
        <v>242878</v>
      </c>
      <c r="H197" s="401" t="s">
        <v>86</v>
      </c>
      <c r="I197" s="401" t="s">
        <v>85</v>
      </c>
      <c r="J197" s="400">
        <v>1.85</v>
      </c>
      <c r="K197" s="420">
        <v>2.2666666666666666</v>
      </c>
      <c r="L197" s="421">
        <v>2.7999999999999994</v>
      </c>
      <c r="M197" s="431">
        <v>1.2</v>
      </c>
      <c r="N197" s="432">
        <v>10695.495495495496</v>
      </c>
      <c r="O197" s="424">
        <v>14.386044975417647</v>
      </c>
      <c r="P197" s="433">
        <v>12.834594594594595</v>
      </c>
      <c r="Q197" s="427">
        <v>243247</v>
      </c>
      <c r="R197" s="446">
        <f>+Q197-G197</f>
        <v>369</v>
      </c>
      <c r="S197" s="426">
        <v>15.448333333333336</v>
      </c>
      <c r="T197" s="426">
        <v>12.488382601503217</v>
      </c>
    </row>
    <row r="198" spans="1:20" s="405" customFormat="1" ht="18.75" customHeight="1">
      <c r="A198" s="428">
        <v>3</v>
      </c>
      <c r="B198" s="428" t="s">
        <v>27</v>
      </c>
      <c r="C198" s="429">
        <v>804663</v>
      </c>
      <c r="D198" s="428" t="s">
        <v>90</v>
      </c>
      <c r="E198" s="416" t="s">
        <v>2</v>
      </c>
      <c r="F198" s="430">
        <v>21.65</v>
      </c>
      <c r="G198" s="419">
        <v>242880</v>
      </c>
      <c r="H198" s="401" t="s">
        <v>86</v>
      </c>
      <c r="I198" s="401" t="s">
        <v>85</v>
      </c>
      <c r="J198" s="400">
        <v>1.85</v>
      </c>
      <c r="K198" s="420">
        <v>2.4666666666666668</v>
      </c>
      <c r="L198" s="421">
        <v>2.7333333333333329</v>
      </c>
      <c r="M198" s="431">
        <v>1.1000000000000001</v>
      </c>
      <c r="N198" s="432">
        <v>10695.495495495494</v>
      </c>
      <c r="O198" s="424">
        <v>14.918781501534811</v>
      </c>
      <c r="P198" s="433">
        <v>11.765045045045044</v>
      </c>
      <c r="Q198" s="427">
        <v>243250</v>
      </c>
      <c r="R198" s="446">
        <f>+Q198-G198</f>
        <v>370</v>
      </c>
      <c r="S198" s="426">
        <v>9.1427251732101613</v>
      </c>
      <c r="T198" s="426">
        <v>11.82</v>
      </c>
    </row>
    <row r="199" spans="1:20" s="405" customFormat="1" ht="18.75" customHeight="1">
      <c r="A199" s="428">
        <v>3</v>
      </c>
      <c r="B199" s="428" t="s">
        <v>27</v>
      </c>
      <c r="C199" s="429">
        <v>804664</v>
      </c>
      <c r="D199" s="428" t="s">
        <v>90</v>
      </c>
      <c r="E199" s="416" t="s">
        <v>2</v>
      </c>
      <c r="F199" s="430">
        <v>50.79</v>
      </c>
      <c r="G199" s="419">
        <v>242883</v>
      </c>
      <c r="H199" s="401" t="s">
        <v>86</v>
      </c>
      <c r="I199" s="401" t="s">
        <v>85</v>
      </c>
      <c r="J199" s="400">
        <v>1.65</v>
      </c>
      <c r="K199" s="420">
        <v>2.5666666666666669</v>
      </c>
      <c r="L199" s="421">
        <v>2.7333333333333329</v>
      </c>
      <c r="M199" s="431">
        <v>0.8</v>
      </c>
      <c r="N199" s="432">
        <v>13090.90909090909</v>
      </c>
      <c r="O199" s="424">
        <v>19.000334931199998</v>
      </c>
      <c r="P199" s="433">
        <v>10.472727272727273</v>
      </c>
      <c r="Q199" s="427">
        <v>243245</v>
      </c>
      <c r="R199" s="446">
        <f>+Q199-G199</f>
        <v>362</v>
      </c>
      <c r="S199" s="426">
        <v>12.575900767867688</v>
      </c>
      <c r="T199" s="426">
        <v>12.005981087470452</v>
      </c>
    </row>
    <row r="200" spans="1:20" s="405" customFormat="1" ht="18.75" customHeight="1">
      <c r="A200" s="428">
        <v>2</v>
      </c>
      <c r="B200" s="428" t="s">
        <v>25</v>
      </c>
      <c r="C200" s="429">
        <v>1201</v>
      </c>
      <c r="D200" s="428" t="s">
        <v>88</v>
      </c>
      <c r="E200" s="416" t="s">
        <v>2</v>
      </c>
      <c r="F200" s="430">
        <v>33.520000000000003</v>
      </c>
      <c r="G200" s="419">
        <v>242871</v>
      </c>
      <c r="H200" s="401" t="s">
        <v>86</v>
      </c>
      <c r="I200" s="401" t="s">
        <v>85</v>
      </c>
      <c r="J200" s="400">
        <v>1.85</v>
      </c>
      <c r="K200" s="420">
        <v>2.3233333333333337</v>
      </c>
      <c r="L200" s="421">
        <v>3.0866666666666664</v>
      </c>
      <c r="M200" s="431">
        <v>1.6066666666666667</v>
      </c>
      <c r="N200" s="432">
        <v>7841.4414414414423</v>
      </c>
      <c r="O200" s="424">
        <v>13.137831114709343</v>
      </c>
      <c r="P200" s="433">
        <v>12.598582582582585</v>
      </c>
      <c r="Q200" s="427">
        <v>243302</v>
      </c>
      <c r="R200" s="446">
        <f>+Q200-G200</f>
        <v>431</v>
      </c>
      <c r="S200" s="426">
        <v>11.874105011933175</v>
      </c>
      <c r="T200" s="426">
        <v>13.230518064418872</v>
      </c>
    </row>
    <row r="201" spans="1:20" s="405" customFormat="1" ht="18.75" customHeight="1">
      <c r="A201" s="428">
        <v>2</v>
      </c>
      <c r="B201" s="428" t="s">
        <v>25</v>
      </c>
      <c r="C201" s="429">
        <v>1202</v>
      </c>
      <c r="D201" s="428" t="s">
        <v>88</v>
      </c>
      <c r="E201" s="416" t="s">
        <v>2</v>
      </c>
      <c r="F201" s="430">
        <v>20.95</v>
      </c>
      <c r="G201" s="419">
        <v>242898</v>
      </c>
      <c r="H201" s="401" t="s">
        <v>86</v>
      </c>
      <c r="I201" s="401" t="s">
        <v>85</v>
      </c>
      <c r="J201" s="400">
        <v>1.85</v>
      </c>
      <c r="K201" s="420">
        <v>2.313333333333333</v>
      </c>
      <c r="L201" s="421">
        <v>3</v>
      </c>
      <c r="M201" s="431">
        <v>1.5166666666666666</v>
      </c>
      <c r="N201" s="432">
        <v>9282.8828828828828</v>
      </c>
      <c r="O201" s="424">
        <v>14.628519679654053</v>
      </c>
      <c r="P201" s="433">
        <v>14.079039039039039</v>
      </c>
      <c r="Q201" s="427">
        <v>243303</v>
      </c>
      <c r="R201" s="446">
        <f>+Q201-G201</f>
        <v>405</v>
      </c>
      <c r="S201" s="426">
        <v>11.101193317422437</v>
      </c>
      <c r="T201" s="426">
        <v>13.756596723567096</v>
      </c>
    </row>
    <row r="202" spans="1:20" s="405" customFormat="1" ht="18.75" customHeight="1">
      <c r="A202" s="428">
        <v>2</v>
      </c>
      <c r="B202" s="428" t="s">
        <v>25</v>
      </c>
      <c r="C202" s="429">
        <v>1205</v>
      </c>
      <c r="D202" s="428" t="s">
        <v>1</v>
      </c>
      <c r="E202" s="416" t="s">
        <v>83</v>
      </c>
      <c r="F202" s="430">
        <v>5.75</v>
      </c>
      <c r="G202" s="419">
        <v>242954</v>
      </c>
      <c r="H202" s="401" t="s">
        <v>86</v>
      </c>
      <c r="I202" s="401" t="s">
        <v>85</v>
      </c>
      <c r="J202" s="400">
        <v>1.85</v>
      </c>
      <c r="K202" s="420">
        <v>1.7700000000000002</v>
      </c>
      <c r="L202" s="421">
        <v>3.09</v>
      </c>
      <c r="M202" s="431">
        <v>1.3133333333333332</v>
      </c>
      <c r="N202" s="432">
        <v>9657.6576576576572</v>
      </c>
      <c r="O202" s="424">
        <v>12.84446648329784</v>
      </c>
      <c r="P202" s="433">
        <v>12.683723723723721</v>
      </c>
      <c r="Q202" s="427">
        <v>243270</v>
      </c>
      <c r="R202" s="446">
        <f>+Q202-G202</f>
        <v>316</v>
      </c>
      <c r="S202" s="426">
        <v>20.387826086956522</v>
      </c>
      <c r="T202" s="426">
        <v>12.357890471722257</v>
      </c>
    </row>
    <row r="203" spans="1:20" s="405" customFormat="1" ht="18.75" customHeight="1">
      <c r="A203" s="428">
        <v>2</v>
      </c>
      <c r="B203" s="428" t="s">
        <v>25</v>
      </c>
      <c r="C203" s="429" t="s">
        <v>119</v>
      </c>
      <c r="D203" s="428" t="s">
        <v>88</v>
      </c>
      <c r="E203" s="416" t="s">
        <v>2</v>
      </c>
      <c r="F203" s="430">
        <v>18.59</v>
      </c>
      <c r="G203" s="419">
        <v>242962</v>
      </c>
      <c r="H203" s="401" t="s">
        <v>86</v>
      </c>
      <c r="I203" s="401" t="s">
        <v>85</v>
      </c>
      <c r="J203" s="400">
        <v>1.65</v>
      </c>
      <c r="K203" s="420">
        <v>2.35</v>
      </c>
      <c r="L203" s="421">
        <v>3.0033333333333334</v>
      </c>
      <c r="M203" s="431">
        <v>1.6733333333333331</v>
      </c>
      <c r="N203" s="432">
        <v>9664.6464646464647</v>
      </c>
      <c r="O203" s="424">
        <v>15.505925418195002</v>
      </c>
      <c r="P203" s="433">
        <v>16.17217508417508</v>
      </c>
      <c r="Q203" s="427">
        <v>243270</v>
      </c>
      <c r="R203" s="446">
        <f>+Q203-G203</f>
        <v>308</v>
      </c>
      <c r="S203" s="426">
        <v>10.257127487896719</v>
      </c>
      <c r="T203" s="426">
        <v>12.868274071743233</v>
      </c>
    </row>
    <row r="204" spans="1:20" s="405" customFormat="1" ht="18.75" customHeight="1">
      <c r="A204" s="428">
        <v>2</v>
      </c>
      <c r="B204" s="428" t="s">
        <v>25</v>
      </c>
      <c r="C204" s="429">
        <v>1206</v>
      </c>
      <c r="D204" s="428" t="s">
        <v>88</v>
      </c>
      <c r="E204" s="416" t="s">
        <v>2</v>
      </c>
      <c r="F204" s="430">
        <v>36.67</v>
      </c>
      <c r="G204" s="419">
        <v>242893</v>
      </c>
      <c r="H204" s="401" t="s">
        <v>89</v>
      </c>
      <c r="I204" s="401" t="s">
        <v>85</v>
      </c>
      <c r="J204" s="400">
        <v>1.85</v>
      </c>
      <c r="K204" s="420">
        <v>2.31</v>
      </c>
      <c r="L204" s="421">
        <v>3.0333333333333337</v>
      </c>
      <c r="M204" s="431">
        <v>1.4799999999999998</v>
      </c>
      <c r="N204" s="432">
        <v>9945.9459459459449</v>
      </c>
      <c r="O204" s="424">
        <v>16.000558190914596</v>
      </c>
      <c r="P204" s="433">
        <v>14.719999999999997</v>
      </c>
      <c r="Q204" s="427">
        <v>243271</v>
      </c>
      <c r="R204" s="446">
        <f>+Q204-G204</f>
        <v>378</v>
      </c>
      <c r="S204" s="426">
        <v>10.436869375511316</v>
      </c>
      <c r="T204" s="426">
        <v>12.268227424749163</v>
      </c>
    </row>
    <row r="205" spans="1:20" s="405" customFormat="1" ht="18.75" customHeight="1">
      <c r="A205" s="428">
        <v>2</v>
      </c>
      <c r="B205" s="428" t="s">
        <v>25</v>
      </c>
      <c r="C205" s="429">
        <v>1207</v>
      </c>
      <c r="D205" s="428" t="s">
        <v>88</v>
      </c>
      <c r="E205" s="416" t="s">
        <v>2</v>
      </c>
      <c r="F205" s="430">
        <v>38.92</v>
      </c>
      <c r="G205" s="419">
        <v>242873</v>
      </c>
      <c r="H205" s="401" t="s">
        <v>86</v>
      </c>
      <c r="I205" s="401" t="s">
        <v>85</v>
      </c>
      <c r="J205" s="400">
        <v>1.85</v>
      </c>
      <c r="K205" s="420">
        <v>2.3866666666666667</v>
      </c>
      <c r="L205" s="421">
        <v>3.2733333333333334</v>
      </c>
      <c r="M205" s="431">
        <v>1.6066666666666667</v>
      </c>
      <c r="N205" s="432">
        <v>9311.7117117117141</v>
      </c>
      <c r="O205" s="424">
        <v>18.023475456650498</v>
      </c>
      <c r="P205" s="433">
        <v>14.960816816816822</v>
      </c>
      <c r="Q205" s="427">
        <v>243255</v>
      </c>
      <c r="R205" s="446">
        <f>+Q205-G205</f>
        <v>382</v>
      </c>
      <c r="S205" s="426">
        <v>10.671377183967113</v>
      </c>
      <c r="T205" s="426">
        <v>12.064274913923866</v>
      </c>
    </row>
    <row r="206" spans="1:20" s="405" customFormat="1" ht="18.75" customHeight="1">
      <c r="A206" s="428">
        <v>2</v>
      </c>
      <c r="B206" s="428" t="s">
        <v>25</v>
      </c>
      <c r="C206" s="429">
        <v>1208</v>
      </c>
      <c r="D206" s="428" t="s">
        <v>90</v>
      </c>
      <c r="E206" s="416" t="s">
        <v>2</v>
      </c>
      <c r="F206" s="430">
        <v>11.36</v>
      </c>
      <c r="G206" s="419">
        <v>242925</v>
      </c>
      <c r="H206" s="401" t="s">
        <v>86</v>
      </c>
      <c r="I206" s="401" t="s">
        <v>85</v>
      </c>
      <c r="J206" s="400">
        <v>1.85</v>
      </c>
      <c r="K206" s="420">
        <v>1.3399999999999999</v>
      </c>
      <c r="L206" s="421">
        <v>2.5766666666666667</v>
      </c>
      <c r="M206" s="431">
        <v>1.3066666666666669</v>
      </c>
      <c r="N206" s="432">
        <v>7697.2972972972975</v>
      </c>
      <c r="O206" s="424">
        <v>5.1831803627627995</v>
      </c>
      <c r="P206" s="433">
        <v>10.057801801801803</v>
      </c>
      <c r="Q206" s="427">
        <v>243296</v>
      </c>
      <c r="R206" s="446">
        <f>+Q206-G206</f>
        <v>371</v>
      </c>
      <c r="S206" s="426">
        <v>9.0448943661971839</v>
      </c>
      <c r="T206" s="426">
        <v>13.475239902676398</v>
      </c>
    </row>
    <row r="207" spans="1:20" s="405" customFormat="1" ht="18.75" customHeight="1">
      <c r="A207" s="428">
        <v>2</v>
      </c>
      <c r="B207" s="428" t="s">
        <v>25</v>
      </c>
      <c r="C207" s="429" t="s">
        <v>120</v>
      </c>
      <c r="D207" s="428" t="s">
        <v>88</v>
      </c>
      <c r="E207" s="416" t="s">
        <v>2</v>
      </c>
      <c r="F207" s="430">
        <v>16.559999999999999</v>
      </c>
      <c r="G207" s="419">
        <v>242975</v>
      </c>
      <c r="H207" s="401" t="s">
        <v>86</v>
      </c>
      <c r="I207" s="401" t="s">
        <v>85</v>
      </c>
      <c r="J207" s="400">
        <v>1.65</v>
      </c>
      <c r="K207" s="420">
        <v>1.4766666666666666</v>
      </c>
      <c r="L207" s="421">
        <v>2.9033333333333338</v>
      </c>
      <c r="M207" s="431">
        <v>1.2466666666666668</v>
      </c>
      <c r="N207" s="432">
        <v>6432.3232323232323</v>
      </c>
      <c r="O207" s="424">
        <v>6.0601157040271039</v>
      </c>
      <c r="P207" s="433">
        <v>8.0189629629629628</v>
      </c>
      <c r="Q207" s="427">
        <v>243297</v>
      </c>
      <c r="R207" s="446">
        <f>+Q207-G207</f>
        <v>322</v>
      </c>
      <c r="S207" s="426">
        <v>8.3055555555555554</v>
      </c>
      <c r="T207" s="426">
        <v>13.537050312636325</v>
      </c>
    </row>
    <row r="208" spans="1:20" s="405" customFormat="1" ht="18.75" customHeight="1">
      <c r="A208" s="428">
        <v>2</v>
      </c>
      <c r="B208" s="428" t="s">
        <v>25</v>
      </c>
      <c r="C208" s="429" t="s">
        <v>121</v>
      </c>
      <c r="D208" s="428" t="s">
        <v>88</v>
      </c>
      <c r="E208" s="428" t="s">
        <v>2</v>
      </c>
      <c r="F208" s="430">
        <v>5.46</v>
      </c>
      <c r="G208" s="419">
        <v>242974</v>
      </c>
      <c r="H208" s="401" t="s">
        <v>86</v>
      </c>
      <c r="I208" s="401" t="s">
        <v>85</v>
      </c>
      <c r="J208" s="400">
        <v>1.65</v>
      </c>
      <c r="K208" s="420">
        <v>1.7466666666666668</v>
      </c>
      <c r="L208" s="421">
        <v>3.31</v>
      </c>
      <c r="M208" s="431">
        <v>1.5466666666666666</v>
      </c>
      <c r="N208" s="432">
        <v>8371.7171717171714</v>
      </c>
      <c r="O208" s="424">
        <v>12.12599406989616</v>
      </c>
      <c r="P208" s="433">
        <v>12.94825589225589</v>
      </c>
      <c r="Q208" s="427">
        <v>243296</v>
      </c>
      <c r="R208" s="446">
        <f>+Q208-G208</f>
        <v>322</v>
      </c>
      <c r="S208" s="426">
        <v>12.747252747252746</v>
      </c>
      <c r="T208" s="426">
        <v>13.372181034482759</v>
      </c>
    </row>
    <row r="209" spans="1:20" s="405" customFormat="1" ht="18.75" customHeight="1">
      <c r="A209" s="428">
        <v>2</v>
      </c>
      <c r="B209" s="428" t="s">
        <v>25</v>
      </c>
      <c r="C209" s="429">
        <v>1209</v>
      </c>
      <c r="D209" s="428" t="s">
        <v>88</v>
      </c>
      <c r="E209" s="416" t="s">
        <v>2</v>
      </c>
      <c r="F209" s="430">
        <v>17</v>
      </c>
      <c r="G209" s="419">
        <v>242960</v>
      </c>
      <c r="H209" s="401" t="s">
        <v>86</v>
      </c>
      <c r="I209" s="401" t="s">
        <v>85</v>
      </c>
      <c r="J209" s="400">
        <v>1.85</v>
      </c>
      <c r="K209" s="420">
        <v>2.0900000000000003</v>
      </c>
      <c r="L209" s="421">
        <v>3.1066666666666669</v>
      </c>
      <c r="M209" s="431">
        <v>1.75</v>
      </c>
      <c r="N209" s="432">
        <v>7841.4414414414423</v>
      </c>
      <c r="O209" s="424">
        <v>11.972043573729685</v>
      </c>
      <c r="P209" s="433">
        <v>13.722522522522524</v>
      </c>
      <c r="Q209" s="427">
        <v>243281</v>
      </c>
      <c r="R209" s="446">
        <f>+Q209-G209</f>
        <v>321</v>
      </c>
      <c r="S209" s="426">
        <v>10.294117647058824</v>
      </c>
      <c r="T209" s="426">
        <v>12.504776571428572</v>
      </c>
    </row>
    <row r="210" spans="1:20" s="405" customFormat="1" ht="18.75" customHeight="1">
      <c r="A210" s="428">
        <v>2</v>
      </c>
      <c r="B210" s="428" t="s">
        <v>25</v>
      </c>
      <c r="C210" s="429">
        <v>1211</v>
      </c>
      <c r="D210" s="428" t="s">
        <v>93</v>
      </c>
      <c r="E210" s="428" t="s">
        <v>83</v>
      </c>
      <c r="F210" s="430">
        <v>22.16</v>
      </c>
      <c r="G210" s="419">
        <v>242879</v>
      </c>
      <c r="H210" s="401" t="s">
        <v>94</v>
      </c>
      <c r="I210" s="401" t="s">
        <v>85</v>
      </c>
      <c r="J210" s="400">
        <v>1.85</v>
      </c>
      <c r="K210" s="420">
        <v>2.4566666666666666</v>
      </c>
      <c r="L210" s="421">
        <v>3.0100000000000002</v>
      </c>
      <c r="M210" s="431">
        <v>1.8333333333333333</v>
      </c>
      <c r="N210" s="432">
        <v>8418.0180180180178</v>
      </c>
      <c r="O210" s="424">
        <v>14.744943520180518</v>
      </c>
      <c r="P210" s="433">
        <v>15.433033033033032</v>
      </c>
      <c r="Q210" s="427">
        <v>243275</v>
      </c>
      <c r="R210" s="446">
        <f>+Q210-G210</f>
        <v>396</v>
      </c>
      <c r="S210" s="426">
        <v>12.933212996389893</v>
      </c>
      <c r="T210" s="426">
        <v>12.734038729937195</v>
      </c>
    </row>
    <row r="211" spans="1:20" s="405" customFormat="1" ht="18.75" customHeight="1">
      <c r="A211" s="428">
        <v>2</v>
      </c>
      <c r="B211" s="428" t="s">
        <v>25</v>
      </c>
      <c r="C211" s="429">
        <v>1212</v>
      </c>
      <c r="D211" s="428" t="s">
        <v>88</v>
      </c>
      <c r="E211" s="428" t="s">
        <v>2</v>
      </c>
      <c r="F211" s="430">
        <v>46.83</v>
      </c>
      <c r="G211" s="419">
        <v>242925</v>
      </c>
      <c r="H211" s="401" t="s">
        <v>86</v>
      </c>
      <c r="I211" s="401" t="s">
        <v>85</v>
      </c>
      <c r="J211" s="400">
        <v>1.85</v>
      </c>
      <c r="K211" s="420">
        <v>1.6933333333333334</v>
      </c>
      <c r="L211" s="421">
        <v>2.8766666666666669</v>
      </c>
      <c r="M211" s="431">
        <v>1.4600000000000002</v>
      </c>
      <c r="N211" s="432">
        <v>6428.8288288288286</v>
      </c>
      <c r="O211" s="424">
        <v>6.818521056992803</v>
      </c>
      <c r="P211" s="433">
        <v>9.3860900900900912</v>
      </c>
      <c r="Q211" s="427">
        <v>243273</v>
      </c>
      <c r="R211" s="446">
        <f>+Q211-G211</f>
        <v>348</v>
      </c>
      <c r="S211" s="426">
        <v>7.9786461669869739</v>
      </c>
      <c r="T211" s="426">
        <v>12.679034632266355</v>
      </c>
    </row>
    <row r="212" spans="1:20" s="405" customFormat="1" ht="18.75" customHeight="1">
      <c r="A212" s="428">
        <v>2</v>
      </c>
      <c r="B212" s="428" t="s">
        <v>25</v>
      </c>
      <c r="C212" s="429">
        <v>1213</v>
      </c>
      <c r="D212" s="428" t="s">
        <v>93</v>
      </c>
      <c r="E212" s="428" t="s">
        <v>83</v>
      </c>
      <c r="F212" s="430">
        <v>24.05</v>
      </c>
      <c r="G212" s="419">
        <v>242743</v>
      </c>
      <c r="H212" s="401" t="s">
        <v>122</v>
      </c>
      <c r="I212" s="401" t="s">
        <v>85</v>
      </c>
      <c r="J212" s="400">
        <v>1.85</v>
      </c>
      <c r="K212" s="420">
        <v>2.1733333333333333</v>
      </c>
      <c r="L212" s="421">
        <v>2.7166666666666668</v>
      </c>
      <c r="M212" s="431">
        <v>1.6666666666666667</v>
      </c>
      <c r="N212" s="432">
        <v>8418.0180180180178</v>
      </c>
      <c r="O212" s="424">
        <v>10.625831825514583</v>
      </c>
      <c r="P212" s="433">
        <v>14.03003003003003</v>
      </c>
      <c r="Q212" s="427">
        <v>243272</v>
      </c>
      <c r="R212" s="446">
        <f>+Q212-G212</f>
        <v>529</v>
      </c>
      <c r="S212" s="426">
        <v>11.942203742203743</v>
      </c>
      <c r="T212" s="426">
        <v>12.400678249364578</v>
      </c>
    </row>
    <row r="213" spans="1:20" s="405" customFormat="1" ht="18.75" customHeight="1">
      <c r="A213" s="428">
        <v>2</v>
      </c>
      <c r="B213" s="428" t="s">
        <v>25</v>
      </c>
      <c r="C213" s="429">
        <v>1214</v>
      </c>
      <c r="D213" s="428" t="s">
        <v>93</v>
      </c>
      <c r="E213" s="428" t="s">
        <v>83</v>
      </c>
      <c r="F213" s="430">
        <v>43.12</v>
      </c>
      <c r="G213" s="419">
        <v>242849</v>
      </c>
      <c r="H213" s="401" t="s">
        <v>94</v>
      </c>
      <c r="I213" s="401" t="s">
        <v>85</v>
      </c>
      <c r="J213" s="400">
        <v>1.85</v>
      </c>
      <c r="K213" s="420">
        <v>2.2666666666666666</v>
      </c>
      <c r="L213" s="421">
        <v>3.3733333333333335</v>
      </c>
      <c r="M213" s="431">
        <v>1.6666666666666667</v>
      </c>
      <c r="N213" s="432">
        <v>7437.8378378378375</v>
      </c>
      <c r="O213" s="424">
        <v>15.097565313681041</v>
      </c>
      <c r="P213" s="433">
        <v>12.396396396396396</v>
      </c>
      <c r="Q213" s="427">
        <v>243260</v>
      </c>
      <c r="R213" s="446">
        <f>+Q213-G213</f>
        <v>411</v>
      </c>
      <c r="S213" s="426">
        <v>13.161873840445269</v>
      </c>
      <c r="T213" s="426">
        <v>11.914640201571695</v>
      </c>
    </row>
    <row r="214" spans="1:20" s="405" customFormat="1" ht="18.75" customHeight="1">
      <c r="A214" s="428">
        <v>2</v>
      </c>
      <c r="B214" s="428" t="s">
        <v>25</v>
      </c>
      <c r="C214" s="429" t="s">
        <v>123</v>
      </c>
      <c r="D214" s="428" t="s">
        <v>1</v>
      </c>
      <c r="E214" s="428" t="s">
        <v>83</v>
      </c>
      <c r="F214" s="430">
        <v>6.16</v>
      </c>
      <c r="G214" s="419">
        <v>242909</v>
      </c>
      <c r="H214" s="401" t="s">
        <v>94</v>
      </c>
      <c r="I214" s="401" t="s">
        <v>85</v>
      </c>
      <c r="J214" s="400">
        <v>1.85</v>
      </c>
      <c r="K214" s="420">
        <v>2.0333333333333332</v>
      </c>
      <c r="L214" s="421">
        <v>3.0866666666666673</v>
      </c>
      <c r="M214" s="431">
        <v>1.4633333333333332</v>
      </c>
      <c r="N214" s="432">
        <v>9369.3693693693695</v>
      </c>
      <c r="O214" s="424">
        <v>14.284085555514187</v>
      </c>
      <c r="P214" s="433">
        <v>13.710510510510508</v>
      </c>
      <c r="Q214" s="427">
        <v>243268</v>
      </c>
      <c r="R214" s="446">
        <f>+Q214-G214</f>
        <v>359</v>
      </c>
      <c r="S214" s="426">
        <v>8.9399350649350637</v>
      </c>
      <c r="T214" s="426">
        <v>11.714232794625024</v>
      </c>
    </row>
    <row r="215" spans="1:20" s="405" customFormat="1" ht="18.75" customHeight="1">
      <c r="A215" s="428">
        <v>2</v>
      </c>
      <c r="B215" s="428" t="s">
        <v>25</v>
      </c>
      <c r="C215" s="429">
        <v>1226</v>
      </c>
      <c r="D215" s="428" t="s">
        <v>1</v>
      </c>
      <c r="E215" s="428" t="s">
        <v>83</v>
      </c>
      <c r="F215" s="430">
        <v>21.35</v>
      </c>
      <c r="G215" s="419">
        <v>242914</v>
      </c>
      <c r="H215" s="401" t="s">
        <v>94</v>
      </c>
      <c r="I215" s="401" t="s">
        <v>85</v>
      </c>
      <c r="J215" s="400">
        <v>1.85</v>
      </c>
      <c r="K215" s="420">
        <v>2.04</v>
      </c>
      <c r="L215" s="421">
        <v>2.8299999999999996</v>
      </c>
      <c r="M215" s="431">
        <v>1.2166666666666668</v>
      </c>
      <c r="N215" s="432">
        <v>9484.6846846846838</v>
      </c>
      <c r="O215" s="424">
        <v>12.194948595281723</v>
      </c>
      <c r="P215" s="433">
        <v>11.5396996996997</v>
      </c>
      <c r="Q215" s="427">
        <v>243268</v>
      </c>
      <c r="R215" s="446">
        <f>+Q215-G215</f>
        <v>354</v>
      </c>
      <c r="S215" s="426">
        <v>14.822950819672132</v>
      </c>
      <c r="T215" s="426">
        <v>12.109622713053367</v>
      </c>
    </row>
    <row r="216" spans="1:20" s="405" customFormat="1" ht="18.75" customHeight="1">
      <c r="A216" s="428">
        <v>2</v>
      </c>
      <c r="B216" s="428" t="s">
        <v>25</v>
      </c>
      <c r="C216" s="429" t="s">
        <v>124</v>
      </c>
      <c r="D216" s="428" t="s">
        <v>1</v>
      </c>
      <c r="E216" s="428" t="s">
        <v>83</v>
      </c>
      <c r="F216" s="430">
        <v>7.68</v>
      </c>
      <c r="G216" s="419">
        <v>242914</v>
      </c>
      <c r="H216" s="401" t="s">
        <v>94</v>
      </c>
      <c r="I216" s="401" t="s">
        <v>85</v>
      </c>
      <c r="J216" s="400">
        <v>1.85</v>
      </c>
      <c r="K216" s="420">
        <v>1.9133333333333333</v>
      </c>
      <c r="L216" s="421">
        <v>2.7866666666666671</v>
      </c>
      <c r="M216" s="431">
        <v>1.18</v>
      </c>
      <c r="N216" s="432">
        <v>8936.936936936936</v>
      </c>
      <c r="O216" s="424">
        <v>10.44969018390081</v>
      </c>
      <c r="P216" s="433">
        <v>10.545585585585584</v>
      </c>
      <c r="Q216" s="427">
        <v>243270</v>
      </c>
      <c r="R216" s="446">
        <f>+Q216-G216</f>
        <v>356</v>
      </c>
      <c r="S216" s="426">
        <v>13.671875000000002</v>
      </c>
      <c r="T216" s="426">
        <v>12.404116190476191</v>
      </c>
    </row>
    <row r="217" spans="1:20" s="405" customFormat="1" ht="18.75" customHeight="1">
      <c r="A217" s="428">
        <v>2</v>
      </c>
      <c r="B217" s="428" t="s">
        <v>25</v>
      </c>
      <c r="C217" s="429">
        <v>1230</v>
      </c>
      <c r="D217" s="428" t="s">
        <v>1</v>
      </c>
      <c r="E217" s="428" t="s">
        <v>83</v>
      </c>
      <c r="F217" s="430">
        <v>18.04</v>
      </c>
      <c r="G217" s="419">
        <v>242978</v>
      </c>
      <c r="H217" s="401" t="s">
        <v>86</v>
      </c>
      <c r="I217" s="401" t="s">
        <v>85</v>
      </c>
      <c r="J217" s="400">
        <v>1.85</v>
      </c>
      <c r="K217" s="420">
        <v>1.42</v>
      </c>
      <c r="L217" s="421">
        <v>2.8966666666666665</v>
      </c>
      <c r="M217" s="431">
        <v>0.81333333333333335</v>
      </c>
      <c r="N217" s="432">
        <v>9484.6846846846838</v>
      </c>
      <c r="O217" s="424">
        <v>8.8932873168179594</v>
      </c>
      <c r="P217" s="433">
        <v>7.7142102102102097</v>
      </c>
      <c r="Q217" s="427">
        <v>243269</v>
      </c>
      <c r="R217" s="446">
        <f>+Q217-G217</f>
        <v>291</v>
      </c>
      <c r="S217" s="426">
        <v>10.947339246119736</v>
      </c>
      <c r="T217" s="426">
        <v>12.038985265076713</v>
      </c>
    </row>
    <row r="218" spans="1:20" s="405" customFormat="1" ht="18.75" customHeight="1">
      <c r="A218" s="428">
        <v>2</v>
      </c>
      <c r="B218" s="428" t="s">
        <v>25</v>
      </c>
      <c r="C218" s="429">
        <v>1231</v>
      </c>
      <c r="D218" s="428" t="s">
        <v>1</v>
      </c>
      <c r="E218" s="428" t="s">
        <v>83</v>
      </c>
      <c r="F218" s="430">
        <v>18.690000000000001</v>
      </c>
      <c r="G218" s="419">
        <v>242978</v>
      </c>
      <c r="H218" s="401" t="s">
        <v>86</v>
      </c>
      <c r="I218" s="401" t="s">
        <v>85</v>
      </c>
      <c r="J218" s="400">
        <v>1.85</v>
      </c>
      <c r="K218" s="420">
        <v>1.4533333333333334</v>
      </c>
      <c r="L218" s="421">
        <v>2.6066666666666669</v>
      </c>
      <c r="M218" s="431">
        <v>0.84333333333333338</v>
      </c>
      <c r="N218" s="432">
        <v>9830.6306306306305</v>
      </c>
      <c r="O218" s="424">
        <v>7.6396180788740331</v>
      </c>
      <c r="P218" s="433">
        <v>8.2904984984984988</v>
      </c>
      <c r="Q218" s="427">
        <v>243268</v>
      </c>
      <c r="R218" s="446">
        <f>+Q218-G218</f>
        <v>290</v>
      </c>
      <c r="S218" s="426">
        <v>10.229534510433387</v>
      </c>
      <c r="T218" s="426">
        <v>12.189447669857209</v>
      </c>
    </row>
    <row r="219" spans="1:20" s="405" customFormat="1" ht="18.75" customHeight="1">
      <c r="A219" s="428">
        <v>2</v>
      </c>
      <c r="B219" s="428" t="s">
        <v>23</v>
      </c>
      <c r="C219" s="429">
        <v>1301</v>
      </c>
      <c r="D219" s="428" t="s">
        <v>1</v>
      </c>
      <c r="E219" s="428" t="s">
        <v>83</v>
      </c>
      <c r="F219" s="430">
        <v>10.39</v>
      </c>
      <c r="G219" s="419">
        <v>242980</v>
      </c>
      <c r="H219" s="401" t="s">
        <v>94</v>
      </c>
      <c r="I219" s="401" t="s">
        <v>85</v>
      </c>
      <c r="J219" s="400">
        <v>1.85</v>
      </c>
      <c r="K219" s="420">
        <v>1.9733333333333334</v>
      </c>
      <c r="L219" s="421">
        <v>2.5333333333333332</v>
      </c>
      <c r="M219" s="431">
        <v>1.1000000000000001</v>
      </c>
      <c r="N219" s="432">
        <v>13693.693693693693</v>
      </c>
      <c r="O219" s="424">
        <v>13.647709645432098</v>
      </c>
      <c r="P219" s="433">
        <v>15.063063063063064</v>
      </c>
      <c r="Q219" s="427">
        <v>243281</v>
      </c>
      <c r="R219" s="446">
        <f>+Q219-G219</f>
        <v>301</v>
      </c>
      <c r="S219" s="426">
        <v>11.628970163618863</v>
      </c>
      <c r="T219" s="426">
        <v>0</v>
      </c>
    </row>
    <row r="220" spans="1:20" s="405" customFormat="1" ht="18.75" customHeight="1">
      <c r="A220" s="428">
        <v>2</v>
      </c>
      <c r="B220" s="428" t="s">
        <v>23</v>
      </c>
      <c r="C220" s="429">
        <v>1302</v>
      </c>
      <c r="D220" s="428" t="s">
        <v>88</v>
      </c>
      <c r="E220" s="428" t="s">
        <v>2</v>
      </c>
      <c r="F220" s="430">
        <v>12.37</v>
      </c>
      <c r="G220" s="419">
        <v>242915</v>
      </c>
      <c r="H220" s="401" t="s">
        <v>86</v>
      </c>
      <c r="I220" s="401" t="s">
        <v>85</v>
      </c>
      <c r="J220" s="400">
        <v>1.85</v>
      </c>
      <c r="K220" s="420">
        <v>2.34</v>
      </c>
      <c r="L220" s="421">
        <v>2.7333333333333329</v>
      </c>
      <c r="M220" s="431">
        <v>1.5</v>
      </c>
      <c r="N220" s="432">
        <v>9571.1711711711705</v>
      </c>
      <c r="O220" s="424">
        <v>12.664933677692538</v>
      </c>
      <c r="P220" s="433">
        <v>14.356756756756756</v>
      </c>
      <c r="Q220" s="427">
        <v>243267</v>
      </c>
      <c r="R220" s="446">
        <f>+Q220-G220</f>
        <v>352</v>
      </c>
      <c r="S220" s="426">
        <v>12.765561843168957</v>
      </c>
      <c r="T220" s="426">
        <v>12.472099930340066</v>
      </c>
    </row>
    <row r="221" spans="1:20" s="405" customFormat="1" ht="18.75" customHeight="1">
      <c r="A221" s="428">
        <v>2</v>
      </c>
      <c r="B221" s="428" t="s">
        <v>23</v>
      </c>
      <c r="C221" s="429">
        <v>1303</v>
      </c>
      <c r="D221" s="428" t="s">
        <v>88</v>
      </c>
      <c r="E221" s="428" t="s">
        <v>2</v>
      </c>
      <c r="F221" s="430">
        <v>40.61</v>
      </c>
      <c r="G221" s="419">
        <v>242915</v>
      </c>
      <c r="H221" s="401" t="s">
        <v>86</v>
      </c>
      <c r="I221" s="401" t="s">
        <v>85</v>
      </c>
      <c r="J221" s="400">
        <v>1.85</v>
      </c>
      <c r="K221" s="420">
        <v>2.69</v>
      </c>
      <c r="L221" s="421">
        <v>2.6999999999999997</v>
      </c>
      <c r="M221" s="431">
        <v>1.3</v>
      </c>
      <c r="N221" s="432">
        <v>9455.8558558558561</v>
      </c>
      <c r="O221" s="424">
        <v>14.035162182289296</v>
      </c>
      <c r="P221" s="433">
        <v>12.292612612612613</v>
      </c>
      <c r="Q221" s="427">
        <v>243271</v>
      </c>
      <c r="R221" s="446">
        <f>+Q221-G221</f>
        <v>356</v>
      </c>
      <c r="S221" s="426">
        <v>11.078059591233686</v>
      </c>
      <c r="T221" s="426">
        <v>12.9301887169912</v>
      </c>
    </row>
    <row r="222" spans="1:20" s="405" customFormat="1" ht="18.75" customHeight="1">
      <c r="A222" s="428">
        <v>2</v>
      </c>
      <c r="B222" s="428" t="s">
        <v>23</v>
      </c>
      <c r="C222" s="429">
        <v>1304</v>
      </c>
      <c r="D222" s="428" t="s">
        <v>88</v>
      </c>
      <c r="E222" s="428" t="s">
        <v>2</v>
      </c>
      <c r="F222" s="430">
        <v>14.32</v>
      </c>
      <c r="G222" s="419">
        <v>242900</v>
      </c>
      <c r="H222" s="401" t="s">
        <v>125</v>
      </c>
      <c r="I222" s="401" t="s">
        <v>85</v>
      </c>
      <c r="J222" s="400">
        <v>1.85</v>
      </c>
      <c r="K222" s="420">
        <v>2.2933333333333334</v>
      </c>
      <c r="L222" s="421">
        <v>2.4</v>
      </c>
      <c r="M222" s="431">
        <v>1.3</v>
      </c>
      <c r="N222" s="432">
        <v>12021.621621621622</v>
      </c>
      <c r="O222" s="424">
        <v>12.019585893680432</v>
      </c>
      <c r="P222" s="433">
        <v>15.628108108108108</v>
      </c>
      <c r="Q222" s="427">
        <v>243304</v>
      </c>
      <c r="R222" s="446">
        <f>+Q222-G222</f>
        <v>404</v>
      </c>
      <c r="S222" s="426">
        <v>6.6822625698324005</v>
      </c>
      <c r="T222" s="426">
        <v>13.85881178806563</v>
      </c>
    </row>
    <row r="223" spans="1:20" s="405" customFormat="1" ht="18.75" customHeight="1">
      <c r="A223" s="428">
        <v>2</v>
      </c>
      <c r="B223" s="428" t="s">
        <v>23</v>
      </c>
      <c r="C223" s="429">
        <v>1305</v>
      </c>
      <c r="D223" s="428" t="s">
        <v>88</v>
      </c>
      <c r="E223" s="428" t="s">
        <v>2</v>
      </c>
      <c r="F223" s="430">
        <v>20.94</v>
      </c>
      <c r="G223" s="419">
        <v>242927</v>
      </c>
      <c r="H223" s="401" t="s">
        <v>86</v>
      </c>
      <c r="I223" s="401" t="s">
        <v>85</v>
      </c>
      <c r="J223" s="400">
        <v>1.85</v>
      </c>
      <c r="K223" s="420">
        <v>2.1799999999999997</v>
      </c>
      <c r="L223" s="421">
        <v>2.6</v>
      </c>
      <c r="M223" s="431">
        <v>1.4</v>
      </c>
      <c r="N223" s="432">
        <v>10839.639639639639</v>
      </c>
      <c r="O223" s="424">
        <v>12.090793890622269</v>
      </c>
      <c r="P223" s="433">
        <v>15.175495495495493</v>
      </c>
      <c r="Q223" s="427">
        <v>243256</v>
      </c>
      <c r="R223" s="446">
        <f>+Q223-G223</f>
        <v>329</v>
      </c>
      <c r="S223" s="426">
        <v>10.327602674307546</v>
      </c>
      <c r="T223" s="426">
        <v>11.988285859613427</v>
      </c>
    </row>
    <row r="224" spans="1:20" s="405" customFormat="1" ht="18.75" customHeight="1">
      <c r="A224" s="428">
        <v>2</v>
      </c>
      <c r="B224" s="428" t="s">
        <v>23</v>
      </c>
      <c r="C224" s="429">
        <v>1306</v>
      </c>
      <c r="D224" s="428" t="s">
        <v>88</v>
      </c>
      <c r="E224" s="428" t="s">
        <v>2</v>
      </c>
      <c r="F224" s="430">
        <v>18.8</v>
      </c>
      <c r="G224" s="419">
        <v>242905</v>
      </c>
      <c r="H224" s="401" t="s">
        <v>125</v>
      </c>
      <c r="I224" s="401" t="s">
        <v>85</v>
      </c>
      <c r="J224" s="400">
        <v>1.85</v>
      </c>
      <c r="K224" s="420">
        <v>2.4166666666666665</v>
      </c>
      <c r="L224" s="421">
        <v>2.4333333333333331</v>
      </c>
      <c r="M224" s="431">
        <v>1.35</v>
      </c>
      <c r="N224" s="432">
        <v>12050.450450450451</v>
      </c>
      <c r="O224" s="424">
        <v>13.05148798339299</v>
      </c>
      <c r="P224" s="433">
        <v>16.268108108108109</v>
      </c>
      <c r="Q224" s="427">
        <v>243299</v>
      </c>
      <c r="R224" s="446">
        <f>+Q224-G224</f>
        <v>394</v>
      </c>
      <c r="S224" s="426">
        <v>8.9999999999999982</v>
      </c>
      <c r="T224" s="426">
        <v>13.629110520094565</v>
      </c>
    </row>
    <row r="225" spans="1:20" s="405" customFormat="1" ht="18.75" customHeight="1">
      <c r="A225" s="428">
        <v>2</v>
      </c>
      <c r="B225" s="428" t="s">
        <v>23</v>
      </c>
      <c r="C225" s="429">
        <v>1307</v>
      </c>
      <c r="D225" s="428" t="s">
        <v>88</v>
      </c>
      <c r="E225" s="428" t="s">
        <v>2</v>
      </c>
      <c r="F225" s="430">
        <v>18.66</v>
      </c>
      <c r="G225" s="419">
        <v>242928</v>
      </c>
      <c r="H225" s="401" t="s">
        <v>86</v>
      </c>
      <c r="I225" s="401" t="s">
        <v>85</v>
      </c>
      <c r="J225" s="400">
        <v>1.85</v>
      </c>
      <c r="K225" s="420">
        <v>2.2666666666666671</v>
      </c>
      <c r="L225" s="421">
        <v>3</v>
      </c>
      <c r="M225" s="431">
        <v>1.4</v>
      </c>
      <c r="N225" s="432">
        <v>11099.099099099098</v>
      </c>
      <c r="O225" s="424">
        <v>17.137784614054056</v>
      </c>
      <c r="P225" s="433">
        <v>15.538738738738735</v>
      </c>
      <c r="Q225" s="427">
        <v>243303</v>
      </c>
      <c r="R225" s="446">
        <f>+Q225-G225</f>
        <v>375</v>
      </c>
      <c r="S225" s="426">
        <v>10.558949624866024</v>
      </c>
      <c r="T225" s="426">
        <v>13.475239303659341</v>
      </c>
    </row>
    <row r="226" spans="1:20" s="405" customFormat="1" ht="18.75" customHeight="1">
      <c r="A226" s="428">
        <v>2</v>
      </c>
      <c r="B226" s="428" t="s">
        <v>23</v>
      </c>
      <c r="C226" s="429">
        <v>1308</v>
      </c>
      <c r="D226" s="428" t="s">
        <v>88</v>
      </c>
      <c r="E226" s="428" t="s">
        <v>2</v>
      </c>
      <c r="F226" s="430">
        <v>10.68</v>
      </c>
      <c r="G226" s="419">
        <v>242928</v>
      </c>
      <c r="H226" s="401" t="s">
        <v>86</v>
      </c>
      <c r="I226" s="401" t="s">
        <v>85</v>
      </c>
      <c r="J226" s="400">
        <v>1.85</v>
      </c>
      <c r="K226" s="420">
        <v>2.1799999999999997</v>
      </c>
      <c r="L226" s="421">
        <v>2.3666666666666667</v>
      </c>
      <c r="M226" s="431">
        <v>1.2</v>
      </c>
      <c r="N226" s="432">
        <v>11099.099099099098</v>
      </c>
      <c r="O226" s="424">
        <v>10.257822847603119</v>
      </c>
      <c r="P226" s="433">
        <v>13.318918918918916</v>
      </c>
      <c r="Q226" s="427">
        <v>243303</v>
      </c>
      <c r="R226" s="446">
        <f>+Q226-G226</f>
        <v>375</v>
      </c>
      <c r="S226" s="426">
        <v>6.7219101123595504</v>
      </c>
      <c r="T226" s="426">
        <v>12.644017272600641</v>
      </c>
    </row>
    <row r="227" spans="1:20" s="405" customFormat="1" ht="18.75" customHeight="1">
      <c r="A227" s="428">
        <v>2</v>
      </c>
      <c r="B227" s="428" t="s">
        <v>23</v>
      </c>
      <c r="C227" s="429">
        <v>1309</v>
      </c>
      <c r="D227" s="428" t="s">
        <v>88</v>
      </c>
      <c r="E227" s="416" t="s">
        <v>2</v>
      </c>
      <c r="F227" s="430">
        <v>26.85</v>
      </c>
      <c r="G227" s="419">
        <v>242945</v>
      </c>
      <c r="H227" s="401" t="s">
        <v>86</v>
      </c>
      <c r="I227" s="401" t="s">
        <v>85</v>
      </c>
      <c r="J227" s="400">
        <v>1.65</v>
      </c>
      <c r="K227" s="420">
        <v>2.5966666666666662</v>
      </c>
      <c r="L227" s="421">
        <v>3</v>
      </c>
      <c r="M227" s="431">
        <v>1.6</v>
      </c>
      <c r="N227" s="432">
        <v>13058.585858585859</v>
      </c>
      <c r="O227" s="424">
        <v>23.098918424436359</v>
      </c>
      <c r="P227" s="433">
        <v>20.893737373737373</v>
      </c>
      <c r="Q227" s="427">
        <v>243303</v>
      </c>
      <c r="R227" s="446">
        <f>+Q227-G227</f>
        <v>358</v>
      </c>
      <c r="S227" s="426">
        <v>12.049162011173182</v>
      </c>
      <c r="T227" s="426">
        <v>13.857706876872591</v>
      </c>
    </row>
    <row r="228" spans="1:20" s="405" customFormat="1" ht="18.75" customHeight="1">
      <c r="A228" s="428">
        <v>2</v>
      </c>
      <c r="B228" s="428" t="s">
        <v>23</v>
      </c>
      <c r="C228" s="429">
        <v>1310</v>
      </c>
      <c r="D228" s="428" t="s">
        <v>88</v>
      </c>
      <c r="E228" s="416" t="s">
        <v>2</v>
      </c>
      <c r="F228" s="430">
        <v>6.94</v>
      </c>
      <c r="G228" s="419">
        <v>242963</v>
      </c>
      <c r="H228" s="401" t="s">
        <v>86</v>
      </c>
      <c r="I228" s="401" t="s">
        <v>85</v>
      </c>
      <c r="J228" s="400">
        <v>1.65</v>
      </c>
      <c r="K228" s="420">
        <v>1.9566666666666668</v>
      </c>
      <c r="L228" s="421">
        <v>2.3333333333333335</v>
      </c>
      <c r="M228" s="431">
        <v>1.05</v>
      </c>
      <c r="N228" s="432">
        <v>14028.282828282829</v>
      </c>
      <c r="O228" s="424">
        <v>11.311278988850285</v>
      </c>
      <c r="P228" s="433">
        <v>14.72969696969697</v>
      </c>
      <c r="Q228" s="427">
        <v>243304</v>
      </c>
      <c r="R228" s="446">
        <f>+Q228-G228</f>
        <v>341</v>
      </c>
      <c r="S228" s="426">
        <v>4.7680115273775217</v>
      </c>
      <c r="T228" s="426">
        <v>12.89</v>
      </c>
    </row>
    <row r="229" spans="1:20" s="405" customFormat="1" ht="18.75" customHeight="1">
      <c r="A229" s="428">
        <v>2</v>
      </c>
      <c r="B229" s="428" t="s">
        <v>23</v>
      </c>
      <c r="C229" s="429">
        <v>1317</v>
      </c>
      <c r="D229" s="428" t="s">
        <v>88</v>
      </c>
      <c r="E229" s="428" t="s">
        <v>2</v>
      </c>
      <c r="F229" s="430">
        <v>13.54</v>
      </c>
      <c r="G229" s="419">
        <v>242870</v>
      </c>
      <c r="H229" s="401" t="s">
        <v>126</v>
      </c>
      <c r="I229" s="401" t="s">
        <v>85</v>
      </c>
      <c r="J229" s="400">
        <v>1.85</v>
      </c>
      <c r="K229" s="420">
        <v>2.31</v>
      </c>
      <c r="L229" s="421">
        <v>2.2166666666666668</v>
      </c>
      <c r="M229" s="431">
        <v>0.9</v>
      </c>
      <c r="N229" s="432">
        <v>14760.360360360361</v>
      </c>
      <c r="O229" s="424">
        <v>13.184502885631234</v>
      </c>
      <c r="P229" s="433">
        <v>13.284324324324325</v>
      </c>
      <c r="Q229" s="427">
        <v>243244</v>
      </c>
      <c r="R229" s="446">
        <f>+Q229-G229</f>
        <v>374</v>
      </c>
      <c r="S229" s="426">
        <v>9.4615952732644004</v>
      </c>
      <c r="T229" s="426">
        <v>12.025008976660684</v>
      </c>
    </row>
    <row r="230" spans="1:20" s="405" customFormat="1" ht="18.75" customHeight="1">
      <c r="A230" s="428">
        <v>2</v>
      </c>
      <c r="B230" s="428" t="s">
        <v>23</v>
      </c>
      <c r="C230" s="429" t="s">
        <v>127</v>
      </c>
      <c r="D230" s="428" t="s">
        <v>93</v>
      </c>
      <c r="E230" s="416" t="s">
        <v>83</v>
      </c>
      <c r="F230" s="430">
        <v>13.66</v>
      </c>
      <c r="G230" s="419">
        <v>242839</v>
      </c>
      <c r="H230" s="401" t="s">
        <v>86</v>
      </c>
      <c r="I230" s="401" t="s">
        <v>85</v>
      </c>
      <c r="J230" s="400">
        <v>1.85</v>
      </c>
      <c r="K230" s="420">
        <v>0</v>
      </c>
      <c r="L230" s="421">
        <v>0</v>
      </c>
      <c r="M230" s="431">
        <v>0</v>
      </c>
      <c r="N230" s="432">
        <v>0</v>
      </c>
      <c r="O230" s="424">
        <v>0</v>
      </c>
      <c r="P230" s="433">
        <v>0</v>
      </c>
      <c r="Q230" s="427">
        <v>243187</v>
      </c>
      <c r="R230" s="446">
        <f>+Q230-G230</f>
        <v>348</v>
      </c>
      <c r="S230" s="426">
        <v>15.164714494875552</v>
      </c>
      <c r="T230" s="426">
        <v>0</v>
      </c>
    </row>
    <row r="231" spans="1:20" s="405" customFormat="1" ht="18.75" customHeight="1">
      <c r="A231" s="428">
        <v>2</v>
      </c>
      <c r="B231" s="428" t="s">
        <v>23</v>
      </c>
      <c r="C231" s="429">
        <v>1319</v>
      </c>
      <c r="D231" s="428" t="s">
        <v>93</v>
      </c>
      <c r="E231" s="416" t="s">
        <v>83</v>
      </c>
      <c r="F231" s="430">
        <v>24.54</v>
      </c>
      <c r="G231" s="419">
        <v>242839</v>
      </c>
      <c r="H231" s="401" t="s">
        <v>86</v>
      </c>
      <c r="I231" s="401" t="s">
        <v>85</v>
      </c>
      <c r="J231" s="400">
        <v>1.85</v>
      </c>
      <c r="K231" s="420">
        <v>3.53</v>
      </c>
      <c r="L231" s="421">
        <v>2.8666666666666667</v>
      </c>
      <c r="M231" s="431">
        <v>2.1</v>
      </c>
      <c r="N231" s="432">
        <v>12655.855855855856</v>
      </c>
      <c r="O231" s="424">
        <v>29.684346997192399</v>
      </c>
      <c r="P231" s="433">
        <v>26.577297297297299</v>
      </c>
      <c r="Q231" s="427">
        <v>243238</v>
      </c>
      <c r="R231" s="446">
        <f>+Q231-G231</f>
        <v>399</v>
      </c>
      <c r="S231" s="426">
        <v>20.173186634066827</v>
      </c>
      <c r="T231" s="426">
        <v>10.982984345015659</v>
      </c>
    </row>
    <row r="232" spans="1:20" s="405" customFormat="1" ht="18.75" customHeight="1">
      <c r="A232" s="428">
        <v>2</v>
      </c>
      <c r="B232" s="428" t="s">
        <v>23</v>
      </c>
      <c r="C232" s="429">
        <v>1320</v>
      </c>
      <c r="D232" s="428" t="s">
        <v>88</v>
      </c>
      <c r="E232" s="416" t="s">
        <v>2</v>
      </c>
      <c r="F232" s="430">
        <v>52.04</v>
      </c>
      <c r="G232" s="419">
        <v>242870</v>
      </c>
      <c r="H232" s="401" t="s">
        <v>126</v>
      </c>
      <c r="I232" s="401" t="s">
        <v>85</v>
      </c>
      <c r="J232" s="400">
        <v>1.85</v>
      </c>
      <c r="K232" s="420">
        <v>2.6966666666666668</v>
      </c>
      <c r="L232" s="421">
        <v>2.2333333333333334</v>
      </c>
      <c r="M232" s="431">
        <v>0.7</v>
      </c>
      <c r="N232" s="432">
        <v>14760.360360360361</v>
      </c>
      <c r="O232" s="424">
        <v>15.623752890007877</v>
      </c>
      <c r="P232" s="433">
        <v>10.332252252252252</v>
      </c>
      <c r="Q232" s="427">
        <v>243243</v>
      </c>
      <c r="R232" s="446">
        <f>+Q232-G232</f>
        <v>373</v>
      </c>
      <c r="S232" s="426">
        <v>10.912375096079938</v>
      </c>
      <c r="T232" s="426">
        <v>11.457839860533914</v>
      </c>
    </row>
    <row r="233" spans="1:20" s="405" customFormat="1" ht="18.75" customHeight="1">
      <c r="A233" s="428">
        <v>2</v>
      </c>
      <c r="B233" s="428" t="s">
        <v>23</v>
      </c>
      <c r="C233" s="429" t="s">
        <v>128</v>
      </c>
      <c r="D233" s="428" t="s">
        <v>88</v>
      </c>
      <c r="E233" s="428" t="s">
        <v>2</v>
      </c>
      <c r="F233" s="430">
        <v>15.81</v>
      </c>
      <c r="G233" s="419">
        <v>242871</v>
      </c>
      <c r="H233" s="401" t="s">
        <v>126</v>
      </c>
      <c r="I233" s="401" t="s">
        <v>85</v>
      </c>
      <c r="J233" s="400">
        <v>1.85</v>
      </c>
      <c r="K233" s="420">
        <v>2.0533333333333332</v>
      </c>
      <c r="L233" s="421">
        <v>2.1666666666666665</v>
      </c>
      <c r="M233" s="431">
        <v>0.6</v>
      </c>
      <c r="N233" s="432">
        <v>13636.036036036036</v>
      </c>
      <c r="O233" s="424">
        <v>10.343936352165494</v>
      </c>
      <c r="P233" s="433">
        <v>8.1816216216216215</v>
      </c>
      <c r="Q233" s="427">
        <v>243244</v>
      </c>
      <c r="R233" s="446">
        <f>+Q233-G233</f>
        <v>373</v>
      </c>
      <c r="S233" s="426">
        <v>11.476913345983556</v>
      </c>
      <c r="T233" s="426">
        <v>12.021389363461008</v>
      </c>
    </row>
    <row r="234" spans="1:20" s="405" customFormat="1" ht="18.75" customHeight="1">
      <c r="A234" s="428">
        <v>2</v>
      </c>
      <c r="B234" s="428" t="s">
        <v>23</v>
      </c>
      <c r="C234" s="429">
        <v>1329</v>
      </c>
      <c r="D234" s="428" t="s">
        <v>93</v>
      </c>
      <c r="E234" s="416" t="s">
        <v>83</v>
      </c>
      <c r="F234" s="430">
        <v>59.87</v>
      </c>
      <c r="G234" s="419">
        <v>242843</v>
      </c>
      <c r="H234" s="401" t="s">
        <v>86</v>
      </c>
      <c r="I234" s="401" t="s">
        <v>85</v>
      </c>
      <c r="J234" s="400">
        <v>1.85</v>
      </c>
      <c r="K234" s="420">
        <v>2.813333333333333</v>
      </c>
      <c r="L234" s="421">
        <v>2.7666666666666671</v>
      </c>
      <c r="M234" s="431">
        <v>1.8</v>
      </c>
      <c r="N234" s="432">
        <v>11935.135135135135</v>
      </c>
      <c r="O234" s="424">
        <v>20.781126657806613</v>
      </c>
      <c r="P234" s="433">
        <v>21.483243243243244</v>
      </c>
      <c r="Q234" s="427">
        <v>243241</v>
      </c>
      <c r="R234" s="446">
        <f>+Q234-G234</f>
        <v>398</v>
      </c>
      <c r="S234" s="426">
        <v>17.719057958910973</v>
      </c>
      <c r="T234" s="426">
        <v>11.563397496323669</v>
      </c>
    </row>
    <row r="235" spans="1:20" s="405" customFormat="1" ht="18.75" customHeight="1">
      <c r="A235" s="428">
        <v>2</v>
      </c>
      <c r="B235" s="428" t="s">
        <v>23</v>
      </c>
      <c r="C235" s="429">
        <v>1330</v>
      </c>
      <c r="D235" s="428" t="s">
        <v>93</v>
      </c>
      <c r="E235" s="416" t="s">
        <v>83</v>
      </c>
      <c r="F235" s="430">
        <v>28.08</v>
      </c>
      <c r="G235" s="419">
        <v>242844</v>
      </c>
      <c r="H235" s="401" t="s">
        <v>86</v>
      </c>
      <c r="I235" s="401" t="s">
        <v>85</v>
      </c>
      <c r="J235" s="400">
        <v>1.85</v>
      </c>
      <c r="K235" s="420">
        <v>2.89</v>
      </c>
      <c r="L235" s="421">
        <v>3.1333333333333333</v>
      </c>
      <c r="M235" s="431">
        <v>2</v>
      </c>
      <c r="N235" s="432">
        <v>10003.603603603604</v>
      </c>
      <c r="O235" s="424">
        <v>22.949561735412214</v>
      </c>
      <c r="P235" s="433">
        <v>20.007207207207209</v>
      </c>
      <c r="Q235" s="427">
        <v>243274</v>
      </c>
      <c r="R235" s="446">
        <f>+Q235-G235</f>
        <v>430</v>
      </c>
      <c r="S235" s="426">
        <v>15.070512820512819</v>
      </c>
      <c r="T235" s="426">
        <v>13.14650543537938</v>
      </c>
    </row>
    <row r="236" spans="1:20" s="405" customFormat="1" ht="18.75" customHeight="1">
      <c r="A236" s="428">
        <v>2</v>
      </c>
      <c r="B236" s="428" t="s">
        <v>23</v>
      </c>
      <c r="C236" s="429" t="s">
        <v>129</v>
      </c>
      <c r="D236" s="428" t="s">
        <v>93</v>
      </c>
      <c r="E236" s="416" t="s">
        <v>83</v>
      </c>
      <c r="F236" s="430">
        <v>17.809999999999999</v>
      </c>
      <c r="G236" s="419">
        <v>242843</v>
      </c>
      <c r="H236" s="401" t="s">
        <v>86</v>
      </c>
      <c r="I236" s="401" t="s">
        <v>85</v>
      </c>
      <c r="J236" s="400">
        <v>1.85</v>
      </c>
      <c r="K236" s="420">
        <v>0</v>
      </c>
      <c r="L236" s="421">
        <v>0</v>
      </c>
      <c r="M236" s="431">
        <v>0</v>
      </c>
      <c r="N236" s="432">
        <v>0</v>
      </c>
      <c r="O236" s="424">
        <v>0</v>
      </c>
      <c r="P236" s="433">
        <v>0</v>
      </c>
      <c r="Q236" s="427">
        <v>243182</v>
      </c>
      <c r="R236" s="446">
        <f>+Q236-G236</f>
        <v>339</v>
      </c>
      <c r="S236" s="426">
        <v>12.626052779337453</v>
      </c>
      <c r="T236" s="426">
        <v>0</v>
      </c>
    </row>
    <row r="237" spans="1:20" s="405" customFormat="1" ht="18.75" customHeight="1">
      <c r="A237" s="428">
        <v>2</v>
      </c>
      <c r="B237" s="428" t="s">
        <v>23</v>
      </c>
      <c r="C237" s="429">
        <v>1333</v>
      </c>
      <c r="D237" s="428" t="s">
        <v>93</v>
      </c>
      <c r="E237" s="416" t="s">
        <v>83</v>
      </c>
      <c r="F237" s="430">
        <v>19.84</v>
      </c>
      <c r="G237" s="419">
        <v>242843</v>
      </c>
      <c r="H237" s="401" t="s">
        <v>94</v>
      </c>
      <c r="I237" s="401" t="s">
        <v>85</v>
      </c>
      <c r="J237" s="400">
        <v>1.85</v>
      </c>
      <c r="K237" s="420">
        <v>2.6</v>
      </c>
      <c r="L237" s="421">
        <v>2.7999999999999994</v>
      </c>
      <c r="M237" s="431">
        <v>1.5</v>
      </c>
      <c r="N237" s="432">
        <v>9628.8288288288295</v>
      </c>
      <c r="O237" s="424">
        <v>15.446031459171166</v>
      </c>
      <c r="P237" s="433">
        <v>14.443243243243243</v>
      </c>
      <c r="Q237" s="427">
        <v>243298</v>
      </c>
      <c r="R237" s="446">
        <f>+Q237-G237</f>
        <v>455</v>
      </c>
      <c r="S237" s="426">
        <v>12.232862903225808</v>
      </c>
      <c r="T237" s="426">
        <v>13.534222084878449</v>
      </c>
    </row>
    <row r="238" spans="1:20" s="405" customFormat="1" ht="18.75" customHeight="1">
      <c r="A238" s="428">
        <v>2</v>
      </c>
      <c r="B238" s="428" t="s">
        <v>23</v>
      </c>
      <c r="C238" s="429">
        <v>1334</v>
      </c>
      <c r="D238" s="428" t="s">
        <v>88</v>
      </c>
      <c r="E238" s="416" t="s">
        <v>2</v>
      </c>
      <c r="F238" s="430">
        <v>15.2</v>
      </c>
      <c r="G238" s="419">
        <v>242964</v>
      </c>
      <c r="H238" s="401" t="s">
        <v>86</v>
      </c>
      <c r="I238" s="401" t="s">
        <v>85</v>
      </c>
      <c r="J238" s="400">
        <v>1.85</v>
      </c>
      <c r="K238" s="420">
        <v>2.0266666666666668</v>
      </c>
      <c r="L238" s="421">
        <v>2.6999999999999997</v>
      </c>
      <c r="M238" s="431">
        <v>1.3</v>
      </c>
      <c r="N238" s="432">
        <v>7812.6126126126119</v>
      </c>
      <c r="O238" s="424">
        <v>8.7366095537954571</v>
      </c>
      <c r="P238" s="433">
        <v>10.156396396396396</v>
      </c>
      <c r="Q238" s="427">
        <v>243303</v>
      </c>
      <c r="R238" s="446">
        <f>+Q238-G238</f>
        <v>339</v>
      </c>
      <c r="S238" s="426">
        <v>6.9894736842105276</v>
      </c>
      <c r="T238" s="426">
        <v>13.073029932228915</v>
      </c>
    </row>
    <row r="239" spans="1:20" s="405" customFormat="1" ht="18.75" customHeight="1">
      <c r="A239" s="428">
        <v>2</v>
      </c>
      <c r="B239" s="428" t="s">
        <v>23</v>
      </c>
      <c r="C239" s="429">
        <v>520</v>
      </c>
      <c r="D239" s="428" t="s">
        <v>1</v>
      </c>
      <c r="E239" s="428" t="s">
        <v>83</v>
      </c>
      <c r="F239" s="430">
        <v>54.79</v>
      </c>
      <c r="G239" s="419">
        <v>242939</v>
      </c>
      <c r="H239" s="401" t="s">
        <v>113</v>
      </c>
      <c r="I239" s="401" t="s">
        <v>85</v>
      </c>
      <c r="J239" s="400">
        <v>1.85</v>
      </c>
      <c r="K239" s="420">
        <v>2.6833333333333336</v>
      </c>
      <c r="L239" s="421">
        <v>2.7666666666666671</v>
      </c>
      <c r="M239" s="431">
        <v>1.6</v>
      </c>
      <c r="N239" s="432">
        <v>10839.639639639639</v>
      </c>
      <c r="O239" s="424">
        <v>17.520931167386056</v>
      </c>
      <c r="P239" s="433">
        <v>17.343423423423424</v>
      </c>
      <c r="Q239" s="427">
        <v>243260</v>
      </c>
      <c r="R239" s="446">
        <f>+Q239-G239</f>
        <v>321</v>
      </c>
      <c r="S239" s="426">
        <v>15.017703960576748</v>
      </c>
      <c r="T239" s="426">
        <v>12.230287669235071</v>
      </c>
    </row>
    <row r="240" spans="1:20" s="405" customFormat="1" ht="18.75" customHeight="1">
      <c r="A240" s="428">
        <v>2</v>
      </c>
      <c r="B240" s="428" t="s">
        <v>23</v>
      </c>
      <c r="C240" s="429" t="s">
        <v>130</v>
      </c>
      <c r="D240" s="428" t="s">
        <v>1</v>
      </c>
      <c r="E240" s="416" t="s">
        <v>83</v>
      </c>
      <c r="F240" s="430">
        <v>39.93</v>
      </c>
      <c r="G240" s="419">
        <v>242923</v>
      </c>
      <c r="H240" s="401" t="s">
        <v>94</v>
      </c>
      <c r="I240" s="401" t="s">
        <v>85</v>
      </c>
      <c r="J240" s="400">
        <v>1.85</v>
      </c>
      <c r="K240" s="420">
        <v>2.4733333333333332</v>
      </c>
      <c r="L240" s="421">
        <v>2.8000000000000003</v>
      </c>
      <c r="M240" s="431">
        <v>1.7</v>
      </c>
      <c r="N240" s="432">
        <v>8216.2162162162167</v>
      </c>
      <c r="O240" s="424">
        <v>12.537894490522525</v>
      </c>
      <c r="P240" s="433">
        <v>13.967567567567569</v>
      </c>
      <c r="Q240" s="427">
        <v>243260</v>
      </c>
      <c r="R240" s="446">
        <f>+Q240-G240</f>
        <v>337</v>
      </c>
      <c r="S240" s="426">
        <v>13.341848234410218</v>
      </c>
      <c r="T240" s="426">
        <v>12.804420542853926</v>
      </c>
    </row>
    <row r="241" spans="1:20" s="405" customFormat="1" ht="18.75" customHeight="1">
      <c r="A241" s="428">
        <v>2</v>
      </c>
      <c r="B241" s="428" t="s">
        <v>23</v>
      </c>
      <c r="C241" s="429">
        <v>525</v>
      </c>
      <c r="D241" s="428" t="s">
        <v>1</v>
      </c>
      <c r="E241" s="428" t="s">
        <v>83</v>
      </c>
      <c r="F241" s="430">
        <v>24.43</v>
      </c>
      <c r="G241" s="419">
        <v>242944</v>
      </c>
      <c r="H241" s="401" t="s">
        <v>86</v>
      </c>
      <c r="I241" s="401" t="s">
        <v>114</v>
      </c>
      <c r="J241" s="400">
        <v>1.85</v>
      </c>
      <c r="K241" s="420">
        <v>2.9</v>
      </c>
      <c r="L241" s="421">
        <v>2.5666666666666669</v>
      </c>
      <c r="M241" s="431">
        <v>1.3</v>
      </c>
      <c r="N241" s="432">
        <v>12511.71171171171</v>
      </c>
      <c r="O241" s="424">
        <v>18.81081905528729</v>
      </c>
      <c r="P241" s="433">
        <v>16.265225225225223</v>
      </c>
      <c r="Q241" s="427">
        <v>243262</v>
      </c>
      <c r="R241" s="446">
        <f>+Q241-G241</f>
        <v>318</v>
      </c>
      <c r="S241" s="426">
        <v>17.374948833401557</v>
      </c>
      <c r="T241" s="426">
        <v>12.943582349753811</v>
      </c>
    </row>
    <row r="242" spans="1:20" s="405" customFormat="1" ht="18.75" customHeight="1">
      <c r="A242" s="428">
        <v>2</v>
      </c>
      <c r="B242" s="428" t="s">
        <v>23</v>
      </c>
      <c r="C242" s="429">
        <v>526</v>
      </c>
      <c r="D242" s="428" t="s">
        <v>93</v>
      </c>
      <c r="E242" s="416" t="s">
        <v>83</v>
      </c>
      <c r="F242" s="430">
        <v>8.86</v>
      </c>
      <c r="G242" s="419">
        <v>242880</v>
      </c>
      <c r="H242" s="401" t="s">
        <v>94</v>
      </c>
      <c r="I242" s="401" t="s">
        <v>114</v>
      </c>
      <c r="J242" s="400">
        <v>1.85</v>
      </c>
      <c r="K242" s="420">
        <v>3.2433333333333336</v>
      </c>
      <c r="L242" s="421">
        <v>2.7333333333333329</v>
      </c>
      <c r="M242" s="431">
        <v>1.7</v>
      </c>
      <c r="N242" s="432">
        <v>12511.71171171171</v>
      </c>
      <c r="O242" s="424">
        <v>23.85874238835849</v>
      </c>
      <c r="P242" s="433">
        <v>21.269909909909906</v>
      </c>
      <c r="Q242" s="427">
        <v>243304</v>
      </c>
      <c r="R242" s="446">
        <f>+Q242-G242</f>
        <v>424</v>
      </c>
      <c r="S242" s="426">
        <v>13.867945823927766</v>
      </c>
      <c r="T242" s="426">
        <v>13.648202978758036</v>
      </c>
    </row>
    <row r="243" spans="1:20" s="405" customFormat="1" ht="18.75" customHeight="1">
      <c r="A243" s="428">
        <v>2</v>
      </c>
      <c r="B243" s="428" t="s">
        <v>23</v>
      </c>
      <c r="C243" s="429">
        <v>527</v>
      </c>
      <c r="D243" s="428" t="s">
        <v>90</v>
      </c>
      <c r="E243" s="428" t="s">
        <v>2</v>
      </c>
      <c r="F243" s="430">
        <v>30.15</v>
      </c>
      <c r="G243" s="419">
        <v>242880</v>
      </c>
      <c r="H243" s="401" t="s">
        <v>86</v>
      </c>
      <c r="I243" s="401" t="s">
        <v>114</v>
      </c>
      <c r="J243" s="400">
        <v>1.65</v>
      </c>
      <c r="K243" s="420">
        <v>2.3633333333333333</v>
      </c>
      <c r="L243" s="421">
        <v>2.6666666666666665</v>
      </c>
      <c r="M243" s="431">
        <v>1.2</v>
      </c>
      <c r="N243" s="432">
        <v>11410.101010101011</v>
      </c>
      <c r="O243" s="424">
        <v>14.514053447082375</v>
      </c>
      <c r="P243" s="433">
        <v>13.692121212121211</v>
      </c>
      <c r="Q243" s="427">
        <v>243247</v>
      </c>
      <c r="R243" s="446">
        <f>+Q243-G243</f>
        <v>367</v>
      </c>
      <c r="S243" s="426">
        <v>12.251409618573797</v>
      </c>
      <c r="T243" s="426">
        <v>11.760020575017597</v>
      </c>
    </row>
    <row r="244" spans="1:20" s="405" customFormat="1" ht="18.75" customHeight="1">
      <c r="A244" s="428">
        <v>2</v>
      </c>
      <c r="B244" s="428" t="s">
        <v>43</v>
      </c>
      <c r="C244" s="429">
        <v>1501</v>
      </c>
      <c r="D244" s="428" t="s">
        <v>1</v>
      </c>
      <c r="E244" s="416" t="s">
        <v>83</v>
      </c>
      <c r="F244" s="430">
        <v>18.670000000000002</v>
      </c>
      <c r="G244" s="419">
        <v>242881</v>
      </c>
      <c r="H244" s="401" t="s">
        <v>94</v>
      </c>
      <c r="I244" s="401" t="s">
        <v>85</v>
      </c>
      <c r="J244" s="400">
        <v>1.85</v>
      </c>
      <c r="K244" s="420">
        <v>2.1166666666666667</v>
      </c>
      <c r="L244" s="421">
        <v>2.7666666666666671</v>
      </c>
      <c r="M244" s="431">
        <v>1.3666666666666665</v>
      </c>
      <c r="N244" s="432">
        <v>10349.549549549549</v>
      </c>
      <c r="O244" s="424">
        <v>13.195979495087755</v>
      </c>
      <c r="P244" s="433">
        <v>14.144384384384381</v>
      </c>
      <c r="Q244" s="427">
        <v>243237</v>
      </c>
      <c r="R244" s="446">
        <f>+Q244-G244</f>
        <v>356</v>
      </c>
      <c r="S244" s="426">
        <v>11.618103910016069</v>
      </c>
      <c r="T244" s="426">
        <v>11.174630952929787</v>
      </c>
    </row>
    <row r="245" spans="1:20" s="405" customFormat="1" ht="18.75" customHeight="1">
      <c r="A245" s="428">
        <v>2</v>
      </c>
      <c r="B245" s="428" t="s">
        <v>43</v>
      </c>
      <c r="C245" s="429">
        <v>1502</v>
      </c>
      <c r="D245" s="428" t="s">
        <v>1</v>
      </c>
      <c r="E245" s="416" t="s">
        <v>83</v>
      </c>
      <c r="F245" s="430">
        <v>30.78</v>
      </c>
      <c r="G245" s="419">
        <v>242895</v>
      </c>
      <c r="H245" s="401" t="s">
        <v>94</v>
      </c>
      <c r="I245" s="401" t="s">
        <v>85</v>
      </c>
      <c r="J245" s="400">
        <v>1.85</v>
      </c>
      <c r="K245" s="420">
        <v>2.1666666666666665</v>
      </c>
      <c r="L245" s="421">
        <v>2.6666666666666665</v>
      </c>
      <c r="M245" s="431">
        <v>1.3666666666666665</v>
      </c>
      <c r="N245" s="432">
        <v>12108.108108108108</v>
      </c>
      <c r="O245" s="424">
        <v>14.681143863863861</v>
      </c>
      <c r="P245" s="433">
        <v>16.547747747747746</v>
      </c>
      <c r="Q245" s="427">
        <v>243241</v>
      </c>
      <c r="R245" s="446">
        <f>+Q245-G245</f>
        <v>346</v>
      </c>
      <c r="S245" s="426">
        <v>8.980831708901885</v>
      </c>
      <c r="T245" s="426">
        <v>11.698766052888613</v>
      </c>
    </row>
    <row r="246" spans="1:20" s="405" customFormat="1" ht="18.75" customHeight="1">
      <c r="A246" s="428">
        <v>2</v>
      </c>
      <c r="B246" s="428" t="s">
        <v>43</v>
      </c>
      <c r="C246" s="429">
        <v>1503</v>
      </c>
      <c r="D246" s="428" t="s">
        <v>1</v>
      </c>
      <c r="E246" s="416" t="s">
        <v>83</v>
      </c>
      <c r="F246" s="430">
        <v>7.52</v>
      </c>
      <c r="G246" s="419">
        <v>242893</v>
      </c>
      <c r="H246" s="401" t="s">
        <v>94</v>
      </c>
      <c r="I246" s="401" t="s">
        <v>85</v>
      </c>
      <c r="J246" s="400">
        <v>1.85</v>
      </c>
      <c r="K246" s="420">
        <v>2.6</v>
      </c>
      <c r="L246" s="421">
        <v>2.5666666666666664</v>
      </c>
      <c r="M246" s="431">
        <v>1.8</v>
      </c>
      <c r="N246" s="432">
        <v>11963.963963963964</v>
      </c>
      <c r="O246" s="424">
        <v>16.126548355835833</v>
      </c>
      <c r="P246" s="433">
        <v>21.535135135135135</v>
      </c>
      <c r="Q246" s="427">
        <v>243238</v>
      </c>
      <c r="R246" s="446">
        <f>+Q246-G246</f>
        <v>345</v>
      </c>
      <c r="S246" s="426">
        <v>12.942819148936172</v>
      </c>
      <c r="T246" s="426">
        <v>11.133251823692591</v>
      </c>
    </row>
    <row r="247" spans="1:20" s="405" customFormat="1" ht="18.75" customHeight="1">
      <c r="A247" s="428">
        <v>2</v>
      </c>
      <c r="B247" s="428" t="s">
        <v>43</v>
      </c>
      <c r="C247" s="429" t="s">
        <v>131</v>
      </c>
      <c r="D247" s="428" t="s">
        <v>1</v>
      </c>
      <c r="E247" s="416" t="s">
        <v>83</v>
      </c>
      <c r="F247" s="430">
        <v>24.33</v>
      </c>
      <c r="G247" s="419">
        <v>242891</v>
      </c>
      <c r="H247" s="401" t="s">
        <v>94</v>
      </c>
      <c r="I247" s="401" t="s">
        <v>85</v>
      </c>
      <c r="J247" s="400">
        <v>1.85</v>
      </c>
      <c r="K247" s="420">
        <v>2.5</v>
      </c>
      <c r="L247" s="421">
        <v>2.8666666666666667</v>
      </c>
      <c r="M247" s="431">
        <v>1.7666666666666666</v>
      </c>
      <c r="N247" s="432">
        <v>12425.225225225224</v>
      </c>
      <c r="O247" s="424">
        <v>20.088740533733731</v>
      </c>
      <c r="P247" s="433">
        <v>21.951231231231226</v>
      </c>
      <c r="Q247" s="427">
        <v>243240</v>
      </c>
      <c r="R247" s="446">
        <f>+Q247-G247</f>
        <v>349</v>
      </c>
      <c r="S247" s="426">
        <v>10.388820386354297</v>
      </c>
      <c r="T247" s="426">
        <v>11.194582608007595</v>
      </c>
    </row>
    <row r="248" spans="1:20" s="405" customFormat="1" ht="18.75" customHeight="1">
      <c r="A248" s="428">
        <v>2</v>
      </c>
      <c r="B248" s="428" t="s">
        <v>43</v>
      </c>
      <c r="C248" s="429">
        <v>1504</v>
      </c>
      <c r="D248" s="428" t="s">
        <v>1</v>
      </c>
      <c r="E248" s="416" t="s">
        <v>83</v>
      </c>
      <c r="F248" s="430">
        <v>42.59</v>
      </c>
      <c r="G248" s="419">
        <v>242899</v>
      </c>
      <c r="H248" s="401" t="s">
        <v>94</v>
      </c>
      <c r="I248" s="401" t="s">
        <v>85</v>
      </c>
      <c r="J248" s="400">
        <v>1.85</v>
      </c>
      <c r="K248" s="420">
        <v>2.3000000000000003</v>
      </c>
      <c r="L248" s="421">
        <v>2.9333333333333336</v>
      </c>
      <c r="M248" s="431">
        <v>1.5666666666666664</v>
      </c>
      <c r="N248" s="432">
        <v>13203.603603603604</v>
      </c>
      <c r="O248" s="424">
        <v>20.563507148236244</v>
      </c>
      <c r="P248" s="433">
        <v>20.685645645645643</v>
      </c>
      <c r="Q248" s="427">
        <v>243243</v>
      </c>
      <c r="R248" s="446">
        <f>+Q248-G248</f>
        <v>344</v>
      </c>
      <c r="S248" s="426">
        <v>10.675041089457618</v>
      </c>
      <c r="T248" s="426">
        <v>11.543006791093045</v>
      </c>
    </row>
    <row r="249" spans="1:20" s="405" customFormat="1" ht="18.75" customHeight="1">
      <c r="A249" s="428">
        <v>2</v>
      </c>
      <c r="B249" s="428" t="s">
        <v>43</v>
      </c>
      <c r="C249" s="429">
        <v>1505</v>
      </c>
      <c r="D249" s="428" t="s">
        <v>1</v>
      </c>
      <c r="E249" s="416" t="s">
        <v>83</v>
      </c>
      <c r="F249" s="430">
        <v>36.659999999999997</v>
      </c>
      <c r="G249" s="419">
        <v>242903</v>
      </c>
      <c r="H249" s="401" t="s">
        <v>94</v>
      </c>
      <c r="I249" s="401" t="s">
        <v>85</v>
      </c>
      <c r="J249" s="400">
        <v>1.85</v>
      </c>
      <c r="K249" s="420">
        <v>2.0333333333333332</v>
      </c>
      <c r="L249" s="421">
        <v>2.8333333333333335</v>
      </c>
      <c r="M249" s="431">
        <v>1.4666666666666668</v>
      </c>
      <c r="N249" s="432">
        <v>12540.54054054054</v>
      </c>
      <c r="O249" s="424">
        <v>16.109209027527523</v>
      </c>
      <c r="P249" s="433">
        <v>18.392792792792793</v>
      </c>
      <c r="Q249" s="427">
        <v>243242</v>
      </c>
      <c r="R249" s="446">
        <f>+Q249-G249</f>
        <v>339</v>
      </c>
      <c r="S249" s="426">
        <v>10.79159847244954</v>
      </c>
      <c r="T249" s="426">
        <v>11.690918052676809</v>
      </c>
    </row>
    <row r="250" spans="1:20" s="405" customFormat="1" ht="18.75" customHeight="1">
      <c r="A250" s="428">
        <v>2</v>
      </c>
      <c r="B250" s="428" t="s">
        <v>43</v>
      </c>
      <c r="C250" s="429">
        <v>1506</v>
      </c>
      <c r="D250" s="428" t="s">
        <v>1</v>
      </c>
      <c r="E250" s="416" t="s">
        <v>83</v>
      </c>
      <c r="F250" s="430">
        <v>45.58</v>
      </c>
      <c r="G250" s="419">
        <v>242908</v>
      </c>
      <c r="H250" s="401" t="s">
        <v>94</v>
      </c>
      <c r="I250" s="401" t="s">
        <v>85</v>
      </c>
      <c r="J250" s="400">
        <v>1.85</v>
      </c>
      <c r="K250" s="420">
        <v>2.2166666666666668</v>
      </c>
      <c r="L250" s="421">
        <v>2.9666666666666668</v>
      </c>
      <c r="M250" s="431">
        <v>1.7333333333333332</v>
      </c>
      <c r="N250" s="432">
        <v>11790.990990990991</v>
      </c>
      <c r="O250" s="424">
        <v>18.10265355329263</v>
      </c>
      <c r="P250" s="433">
        <v>20.437717717717714</v>
      </c>
      <c r="Q250" s="427">
        <v>243244</v>
      </c>
      <c r="R250" s="446">
        <f>+Q250-G250</f>
        <v>336</v>
      </c>
      <c r="S250" s="426">
        <v>10.442518648530058</v>
      </c>
      <c r="T250" s="426">
        <v>12.177666239468873</v>
      </c>
    </row>
    <row r="251" spans="1:20" s="405" customFormat="1" ht="18.75" customHeight="1">
      <c r="A251" s="428">
        <v>2</v>
      </c>
      <c r="B251" s="428" t="s">
        <v>43</v>
      </c>
      <c r="C251" s="429" t="s">
        <v>132</v>
      </c>
      <c r="D251" s="428" t="s">
        <v>88</v>
      </c>
      <c r="E251" s="416" t="s">
        <v>2</v>
      </c>
      <c r="F251" s="430">
        <v>7.72</v>
      </c>
      <c r="G251" s="419">
        <v>242869</v>
      </c>
      <c r="H251" s="401" t="s">
        <v>86</v>
      </c>
      <c r="I251" s="401" t="s">
        <v>85</v>
      </c>
      <c r="J251" s="400">
        <v>1.85</v>
      </c>
      <c r="K251" s="420">
        <v>2.3166666666666669</v>
      </c>
      <c r="L251" s="421">
        <v>2.7333333333333329</v>
      </c>
      <c r="M251" s="431">
        <v>1.7</v>
      </c>
      <c r="N251" s="432">
        <v>13981.981981981982</v>
      </c>
      <c r="O251" s="424">
        <v>18.316996702228625</v>
      </c>
      <c r="P251" s="433">
        <v>23.769369369369368</v>
      </c>
      <c r="Q251" s="427">
        <v>243242</v>
      </c>
      <c r="R251" s="446">
        <f>+Q251-G251</f>
        <v>373</v>
      </c>
      <c r="S251" s="426">
        <v>8.5051813471502591</v>
      </c>
      <c r="T251" s="426">
        <v>11.590097471824551</v>
      </c>
    </row>
    <row r="252" spans="1:20" s="405" customFormat="1" ht="18.75" customHeight="1">
      <c r="A252" s="428">
        <v>2</v>
      </c>
      <c r="B252" s="428" t="s">
        <v>43</v>
      </c>
      <c r="C252" s="429">
        <v>1507</v>
      </c>
      <c r="D252" s="428" t="s">
        <v>1</v>
      </c>
      <c r="E252" s="416" t="s">
        <v>83</v>
      </c>
      <c r="F252" s="430">
        <v>49.36</v>
      </c>
      <c r="G252" s="419">
        <v>242914</v>
      </c>
      <c r="H252" s="401" t="s">
        <v>104</v>
      </c>
      <c r="I252" s="401" t="s">
        <v>85</v>
      </c>
      <c r="J252" s="400">
        <v>1.85</v>
      </c>
      <c r="K252" s="420">
        <v>2.2000000000000002</v>
      </c>
      <c r="L252" s="421">
        <v>2.8000000000000003</v>
      </c>
      <c r="M252" s="431">
        <v>1.6333333333333335</v>
      </c>
      <c r="N252" s="432">
        <v>10839.639639639639</v>
      </c>
      <c r="O252" s="424">
        <v>14.713216516612619</v>
      </c>
      <c r="P252" s="433">
        <v>17.704744744744744</v>
      </c>
      <c r="Q252" s="427">
        <v>243246</v>
      </c>
      <c r="R252" s="446">
        <f>+Q252-G252</f>
        <v>332</v>
      </c>
      <c r="S252" s="426">
        <v>10.736223662884923</v>
      </c>
      <c r="T252" s="426">
        <v>11.618401894554104</v>
      </c>
    </row>
    <row r="253" spans="1:20" s="405" customFormat="1" ht="18.75" customHeight="1">
      <c r="A253" s="428">
        <v>2</v>
      </c>
      <c r="B253" s="428" t="s">
        <v>43</v>
      </c>
      <c r="C253" s="429">
        <v>1510</v>
      </c>
      <c r="D253" s="428" t="s">
        <v>90</v>
      </c>
      <c r="E253" s="416" t="s">
        <v>2</v>
      </c>
      <c r="F253" s="430">
        <v>23.2</v>
      </c>
      <c r="G253" s="419">
        <v>242955</v>
      </c>
      <c r="H253" s="401" t="s">
        <v>133</v>
      </c>
      <c r="I253" s="401" t="s">
        <v>85</v>
      </c>
      <c r="J253" s="400">
        <v>1.85</v>
      </c>
      <c r="K253" s="420">
        <v>2.1833333333333336</v>
      </c>
      <c r="L253" s="421">
        <v>3.0333333333333332</v>
      </c>
      <c r="M253" s="431">
        <v>1.3333333333333333</v>
      </c>
      <c r="N253" s="432">
        <v>15423.423423423423</v>
      </c>
      <c r="O253" s="424">
        <v>24.383449234531199</v>
      </c>
      <c r="P253" s="433">
        <v>20.564564564564563</v>
      </c>
      <c r="Q253" s="427">
        <v>243306</v>
      </c>
      <c r="R253" s="446">
        <f>+Q253-G253</f>
        <v>351</v>
      </c>
      <c r="S253" s="426">
        <v>7.6939655172413781</v>
      </c>
      <c r="T253" s="426">
        <v>13.54095798319328</v>
      </c>
    </row>
    <row r="254" spans="1:20" s="405" customFormat="1" ht="18.75" customHeight="1">
      <c r="A254" s="428">
        <v>2</v>
      </c>
      <c r="B254" s="428" t="s">
        <v>43</v>
      </c>
      <c r="C254" s="429">
        <v>1512</v>
      </c>
      <c r="D254" s="428" t="s">
        <v>90</v>
      </c>
      <c r="E254" s="416" t="s">
        <v>2</v>
      </c>
      <c r="F254" s="430">
        <v>35.03</v>
      </c>
      <c r="G254" s="419">
        <v>242893</v>
      </c>
      <c r="H254" s="401" t="s">
        <v>86</v>
      </c>
      <c r="I254" s="401" t="s">
        <v>85</v>
      </c>
      <c r="J254" s="400">
        <v>1.65</v>
      </c>
      <c r="K254" s="420">
        <v>1.8</v>
      </c>
      <c r="L254" s="421">
        <v>2.3666666666666667</v>
      </c>
      <c r="M254" s="431">
        <v>0.96666666666666667</v>
      </c>
      <c r="N254" s="432">
        <v>13349.494949494949</v>
      </c>
      <c r="O254" s="424">
        <v>10.187047058753938</v>
      </c>
      <c r="P254" s="433">
        <v>12.904511784511785</v>
      </c>
      <c r="Q254" s="427">
        <v>243291</v>
      </c>
      <c r="R254" s="446">
        <f>+Q254-G254</f>
        <v>398</v>
      </c>
      <c r="S254" s="426">
        <v>9.150157008278617</v>
      </c>
      <c r="T254" s="426">
        <v>13.752070009047516</v>
      </c>
    </row>
    <row r="255" spans="1:20" s="405" customFormat="1" ht="18.75" customHeight="1">
      <c r="A255" s="428">
        <v>2</v>
      </c>
      <c r="B255" s="428" t="s">
        <v>43</v>
      </c>
      <c r="C255" s="429" t="s">
        <v>134</v>
      </c>
      <c r="D255" s="428" t="s">
        <v>90</v>
      </c>
      <c r="E255" s="416" t="s">
        <v>2</v>
      </c>
      <c r="F255" s="430">
        <v>36.950000000000003</v>
      </c>
      <c r="G255" s="419">
        <v>242959</v>
      </c>
      <c r="H255" s="401" t="s">
        <v>86</v>
      </c>
      <c r="I255" s="401" t="s">
        <v>85</v>
      </c>
      <c r="J255" s="400">
        <v>1.65</v>
      </c>
      <c r="K255" s="420">
        <v>1.7666666666666666</v>
      </c>
      <c r="L255" s="421">
        <v>2.6</v>
      </c>
      <c r="M255" s="431">
        <v>1.2</v>
      </c>
      <c r="N255" s="432">
        <v>10925.252525252525</v>
      </c>
      <c r="O255" s="424">
        <v>9.8757384317931294</v>
      </c>
      <c r="P255" s="433">
        <v>13.110303030303029</v>
      </c>
      <c r="Q255" s="427">
        <v>243296</v>
      </c>
      <c r="R255" s="446">
        <f>+Q255-G255</f>
        <v>337</v>
      </c>
      <c r="S255" s="426">
        <v>8.1935047361299045</v>
      </c>
      <c r="T255" s="426">
        <v>13.364118909991742</v>
      </c>
    </row>
    <row r="256" spans="1:20" s="405" customFormat="1" ht="18.75" customHeight="1">
      <c r="A256" s="428">
        <v>2</v>
      </c>
      <c r="B256" s="428" t="s">
        <v>43</v>
      </c>
      <c r="C256" s="429">
        <v>1513</v>
      </c>
      <c r="D256" s="428" t="s">
        <v>88</v>
      </c>
      <c r="E256" s="416" t="s">
        <v>2</v>
      </c>
      <c r="F256" s="430">
        <v>61.66</v>
      </c>
      <c r="G256" s="419">
        <v>242908</v>
      </c>
      <c r="H256" s="401" t="s">
        <v>118</v>
      </c>
      <c r="I256" s="401" t="s">
        <v>85</v>
      </c>
      <c r="J256" s="400">
        <v>1.65</v>
      </c>
      <c r="K256" s="420">
        <v>1.9000000000000001</v>
      </c>
      <c r="L256" s="421">
        <v>2.4666666666666668</v>
      </c>
      <c r="M256" s="431">
        <v>1.5</v>
      </c>
      <c r="N256" s="432">
        <v>18165.656565656565</v>
      </c>
      <c r="O256" s="424">
        <v>16.526453587860832</v>
      </c>
      <c r="P256" s="433">
        <v>27.248484848484846</v>
      </c>
      <c r="Q256" s="427">
        <v>243291</v>
      </c>
      <c r="R256" s="446">
        <f>+Q256-G256</f>
        <v>383</v>
      </c>
      <c r="S256" s="426">
        <v>10.557898151151475</v>
      </c>
      <c r="T256" s="426">
        <v>13.020574039938559</v>
      </c>
    </row>
    <row r="257" spans="1:20" s="405" customFormat="1" ht="18.75" customHeight="1">
      <c r="A257" s="428">
        <v>2</v>
      </c>
      <c r="B257" s="428" t="s">
        <v>43</v>
      </c>
      <c r="C257" s="429">
        <v>1514</v>
      </c>
      <c r="D257" s="428" t="s">
        <v>90</v>
      </c>
      <c r="E257" s="428" t="s">
        <v>2</v>
      </c>
      <c r="F257" s="430">
        <v>31.4</v>
      </c>
      <c r="G257" s="419">
        <v>242946</v>
      </c>
      <c r="H257" s="401" t="s">
        <v>86</v>
      </c>
      <c r="I257" s="401" t="s">
        <v>85</v>
      </c>
      <c r="J257" s="400">
        <v>1.65</v>
      </c>
      <c r="K257" s="420">
        <v>2.2666666666666666</v>
      </c>
      <c r="L257" s="421">
        <v>2.7000000000000006</v>
      </c>
      <c r="M257" s="431">
        <v>1.3333333333333333</v>
      </c>
      <c r="N257" s="432">
        <v>16840.404040404042</v>
      </c>
      <c r="O257" s="424">
        <v>21.06223612311274</v>
      </c>
      <c r="P257" s="433">
        <v>22.453872053872054</v>
      </c>
      <c r="Q257" s="427">
        <v>243293</v>
      </c>
      <c r="R257" s="446">
        <f>+Q257-G257</f>
        <v>347</v>
      </c>
      <c r="S257" s="426">
        <v>9.5404458598726123</v>
      </c>
      <c r="T257" s="426">
        <v>13.009641819941917</v>
      </c>
    </row>
    <row r="258" spans="1:20" s="405" customFormat="1" ht="18.75" customHeight="1">
      <c r="A258" s="428">
        <v>2</v>
      </c>
      <c r="B258" s="428" t="s">
        <v>43</v>
      </c>
      <c r="C258" s="429">
        <v>1515</v>
      </c>
      <c r="D258" s="428" t="s">
        <v>90</v>
      </c>
      <c r="E258" s="416" t="s">
        <v>2</v>
      </c>
      <c r="F258" s="430">
        <v>14.85</v>
      </c>
      <c r="G258" s="419">
        <v>242908</v>
      </c>
      <c r="H258" s="401" t="s">
        <v>86</v>
      </c>
      <c r="I258" s="401" t="s">
        <v>85</v>
      </c>
      <c r="J258" s="400">
        <v>1.65</v>
      </c>
      <c r="K258" s="420">
        <v>2.0666666666666669</v>
      </c>
      <c r="L258" s="421">
        <v>2.8000000000000003</v>
      </c>
      <c r="M258" s="431">
        <v>1.2333333333333332</v>
      </c>
      <c r="N258" s="432">
        <v>15612.12121212121</v>
      </c>
      <c r="O258" s="424">
        <v>19.146314826783033</v>
      </c>
      <c r="P258" s="433">
        <v>19.254949494949493</v>
      </c>
      <c r="Q258" s="427">
        <v>243293</v>
      </c>
      <c r="R258" s="446">
        <f>+Q258-G258</f>
        <v>385</v>
      </c>
      <c r="S258" s="426">
        <v>13.51043771043771</v>
      </c>
      <c r="T258" s="426">
        <v>13.567443054378707</v>
      </c>
    </row>
    <row r="259" spans="1:20" s="405" customFormat="1" ht="18.75" customHeight="1">
      <c r="A259" s="428">
        <v>2</v>
      </c>
      <c r="B259" s="428" t="s">
        <v>43</v>
      </c>
      <c r="C259" s="429">
        <v>1519</v>
      </c>
      <c r="D259" s="428" t="s">
        <v>90</v>
      </c>
      <c r="E259" s="416" t="s">
        <v>2</v>
      </c>
      <c r="F259" s="430">
        <v>9.99</v>
      </c>
      <c r="G259" s="419">
        <v>242909</v>
      </c>
      <c r="H259" s="401" t="s">
        <v>86</v>
      </c>
      <c r="I259" s="401" t="s">
        <v>85</v>
      </c>
      <c r="J259" s="400">
        <v>1.85</v>
      </c>
      <c r="K259" s="420">
        <v>2.1833333333333331</v>
      </c>
      <c r="L259" s="421">
        <v>2.5666666666666664</v>
      </c>
      <c r="M259" s="431">
        <v>1.2666666666666666</v>
      </c>
      <c r="N259" s="432">
        <v>14616.216216216215</v>
      </c>
      <c r="O259" s="424">
        <v>15.912218325126238</v>
      </c>
      <c r="P259" s="433">
        <v>18.513873873873873</v>
      </c>
      <c r="Q259" s="427">
        <v>243294</v>
      </c>
      <c r="R259" s="446">
        <f>+Q259-G259</f>
        <v>385</v>
      </c>
      <c r="S259" s="426">
        <v>9.1491491491491495</v>
      </c>
      <c r="T259" s="426">
        <v>13.189727571115972</v>
      </c>
    </row>
    <row r="260" spans="1:20" s="405" customFormat="1" ht="18.75" customHeight="1">
      <c r="A260" s="428">
        <v>2</v>
      </c>
      <c r="B260" s="428" t="s">
        <v>43</v>
      </c>
      <c r="C260" s="429">
        <v>1520</v>
      </c>
      <c r="D260" s="428" t="s">
        <v>90</v>
      </c>
      <c r="E260" s="416" t="s">
        <v>2</v>
      </c>
      <c r="F260" s="430">
        <v>29.08</v>
      </c>
      <c r="G260" s="419">
        <v>242945</v>
      </c>
      <c r="H260" s="401" t="s">
        <v>86</v>
      </c>
      <c r="I260" s="401" t="s">
        <v>85</v>
      </c>
      <c r="J260" s="400">
        <v>1.85</v>
      </c>
      <c r="K260" s="420">
        <v>1.7833333333333332</v>
      </c>
      <c r="L260" s="421">
        <v>2.7333333333333329</v>
      </c>
      <c r="M260" s="431">
        <v>1</v>
      </c>
      <c r="N260" s="432">
        <v>11762.162162162162</v>
      </c>
      <c r="O260" s="424">
        <v>11.86155615267363</v>
      </c>
      <c r="P260" s="433">
        <v>11.762162162162161</v>
      </c>
      <c r="Q260" s="427">
        <v>243295</v>
      </c>
      <c r="R260" s="446">
        <f>+Q260-G260</f>
        <v>350</v>
      </c>
      <c r="S260" s="426">
        <v>6.4621733149931222</v>
      </c>
      <c r="T260" s="426">
        <v>13.483835142613877</v>
      </c>
    </row>
    <row r="261" spans="1:20" s="405" customFormat="1" ht="18.75" customHeight="1">
      <c r="A261" s="428">
        <v>2</v>
      </c>
      <c r="B261" s="428" t="s">
        <v>43</v>
      </c>
      <c r="C261" s="429">
        <v>1523</v>
      </c>
      <c r="D261" s="428" t="s">
        <v>90</v>
      </c>
      <c r="E261" s="416" t="s">
        <v>2</v>
      </c>
      <c r="F261" s="430">
        <v>13.57</v>
      </c>
      <c r="G261" s="419">
        <v>242947</v>
      </c>
      <c r="H261" s="401" t="s">
        <v>86</v>
      </c>
      <c r="I261" s="401" t="s">
        <v>85</v>
      </c>
      <c r="J261" s="400">
        <v>1.85</v>
      </c>
      <c r="K261" s="420">
        <v>2.1666666666666665</v>
      </c>
      <c r="L261" s="421">
        <v>2.5666666666666664</v>
      </c>
      <c r="M261" s="431">
        <v>1.1000000000000001</v>
      </c>
      <c r="N261" s="432">
        <v>14875.675675675675</v>
      </c>
      <c r="O261" s="424">
        <v>16.071060199187983</v>
      </c>
      <c r="P261" s="433">
        <v>16.363243243243243</v>
      </c>
      <c r="Q261" s="427">
        <v>243279</v>
      </c>
      <c r="R261" s="446">
        <f>+Q261-G261</f>
        <v>332</v>
      </c>
      <c r="S261" s="426">
        <v>10.640383198231392</v>
      </c>
      <c r="T261" s="426">
        <v>13.417362005679063</v>
      </c>
    </row>
    <row r="262" spans="1:20" s="405" customFormat="1" ht="18.75" customHeight="1">
      <c r="A262" s="428">
        <v>2</v>
      </c>
      <c r="B262" s="428" t="s">
        <v>29</v>
      </c>
      <c r="C262" s="429">
        <v>807901</v>
      </c>
      <c r="D262" s="428" t="s">
        <v>1</v>
      </c>
      <c r="E262" s="416" t="s">
        <v>83</v>
      </c>
      <c r="F262" s="430">
        <v>9.59</v>
      </c>
      <c r="G262" s="419">
        <v>242954</v>
      </c>
      <c r="H262" s="401" t="s">
        <v>86</v>
      </c>
      <c r="I262" s="401" t="s">
        <v>114</v>
      </c>
      <c r="J262" s="400">
        <v>1.85</v>
      </c>
      <c r="K262" s="420">
        <v>2.3000000000000003</v>
      </c>
      <c r="L262" s="421">
        <v>3.0333333333333332</v>
      </c>
      <c r="M262" s="431">
        <v>1.7</v>
      </c>
      <c r="N262" s="432">
        <v>8562.1621621621616</v>
      </c>
      <c r="O262" s="424">
        <v>14.25954270281081</v>
      </c>
      <c r="P262" s="433">
        <v>14.555675675675674</v>
      </c>
      <c r="Q262" s="427">
        <v>243326</v>
      </c>
      <c r="R262" s="446">
        <f>+Q262-G262</f>
        <v>372</v>
      </c>
      <c r="S262" s="426">
        <v>13.970281543274243</v>
      </c>
      <c r="T262" s="426">
        <v>0</v>
      </c>
    </row>
    <row r="263" spans="1:20" s="405" customFormat="1" ht="18.75" customHeight="1">
      <c r="A263" s="428">
        <v>2</v>
      </c>
      <c r="B263" s="428" t="s">
        <v>29</v>
      </c>
      <c r="C263" s="429">
        <v>807903</v>
      </c>
      <c r="D263" s="428" t="s">
        <v>90</v>
      </c>
      <c r="E263" s="416" t="s">
        <v>2</v>
      </c>
      <c r="F263" s="430">
        <v>19.260000000000002</v>
      </c>
      <c r="G263" s="419">
        <v>242915</v>
      </c>
      <c r="H263" s="401" t="s">
        <v>86</v>
      </c>
      <c r="I263" s="401" t="s">
        <v>114</v>
      </c>
      <c r="J263" s="400">
        <v>1.65</v>
      </c>
      <c r="K263" s="420">
        <v>2.1</v>
      </c>
      <c r="L263" s="421">
        <v>2.8333333333333335</v>
      </c>
      <c r="M263" s="431">
        <v>1.4666666666666668</v>
      </c>
      <c r="N263" s="432">
        <v>9664.6464646464647</v>
      </c>
      <c r="O263" s="424">
        <v>12.332110078626263</v>
      </c>
      <c r="P263" s="433">
        <v>14.174814814814816</v>
      </c>
      <c r="Q263" s="427">
        <v>243281</v>
      </c>
      <c r="R263" s="446">
        <f>+Q263-G263</f>
        <v>366</v>
      </c>
      <c r="S263" s="426">
        <v>8.1744548286604353</v>
      </c>
      <c r="T263" s="426">
        <v>12.56854611280488</v>
      </c>
    </row>
    <row r="264" spans="1:20" s="405" customFormat="1" ht="18.75" customHeight="1">
      <c r="A264" s="428">
        <v>2</v>
      </c>
      <c r="B264" s="428" t="s">
        <v>29</v>
      </c>
      <c r="C264" s="429" t="s">
        <v>135</v>
      </c>
      <c r="D264" s="428" t="s">
        <v>90</v>
      </c>
      <c r="E264" s="416" t="s">
        <v>2</v>
      </c>
      <c r="F264" s="430">
        <v>17.03</v>
      </c>
      <c r="G264" s="419">
        <v>242915</v>
      </c>
      <c r="H264" s="401" t="s">
        <v>86</v>
      </c>
      <c r="I264" s="401" t="s">
        <v>114</v>
      </c>
      <c r="J264" s="400">
        <v>1.65</v>
      </c>
      <c r="K264" s="420">
        <v>2.0666666666666664</v>
      </c>
      <c r="L264" s="421">
        <v>2.8333333333333335</v>
      </c>
      <c r="M264" s="431">
        <v>1.3666666666666665</v>
      </c>
      <c r="N264" s="432">
        <v>8242.424242424242</v>
      </c>
      <c r="O264" s="424">
        <v>10.350409319057237</v>
      </c>
      <c r="P264" s="433">
        <v>11.264646464646463</v>
      </c>
      <c r="Q264" s="427">
        <v>243281</v>
      </c>
      <c r="R264" s="446">
        <f>+Q264-G264</f>
        <v>366</v>
      </c>
      <c r="S264" s="426">
        <v>9.1808573106283013</v>
      </c>
      <c r="T264" s="426">
        <v>12.869115446114485</v>
      </c>
    </row>
    <row r="265" spans="1:20" s="405" customFormat="1" ht="18.75" customHeight="1">
      <c r="A265" s="428">
        <v>2</v>
      </c>
      <c r="B265" s="428" t="s">
        <v>29</v>
      </c>
      <c r="C265" s="429">
        <v>807904</v>
      </c>
      <c r="D265" s="428" t="s">
        <v>90</v>
      </c>
      <c r="E265" s="416" t="s">
        <v>2</v>
      </c>
      <c r="F265" s="430">
        <v>28.03</v>
      </c>
      <c r="G265" s="419">
        <v>242918</v>
      </c>
      <c r="H265" s="401" t="s">
        <v>86</v>
      </c>
      <c r="I265" s="401" t="s">
        <v>114</v>
      </c>
      <c r="J265" s="400">
        <v>1.65</v>
      </c>
      <c r="K265" s="420">
        <v>2.2000000000000002</v>
      </c>
      <c r="L265" s="421">
        <v>3.2666666666666671</v>
      </c>
      <c r="M265" s="431">
        <v>1.6000000000000003</v>
      </c>
      <c r="N265" s="432">
        <v>9373.7373737373728</v>
      </c>
      <c r="O265" s="424">
        <v>16.656428630281482</v>
      </c>
      <c r="P265" s="433">
        <v>14.997979797979799</v>
      </c>
      <c r="Q265" s="427">
        <v>243282</v>
      </c>
      <c r="R265" s="446">
        <f>+Q265-G265</f>
        <v>364</v>
      </c>
      <c r="S265" s="426">
        <v>12.657153050303247</v>
      </c>
      <c r="T265" s="426">
        <v>12.535432944359881</v>
      </c>
    </row>
    <row r="266" spans="1:20" s="405" customFormat="1" ht="18.75" customHeight="1">
      <c r="A266" s="428">
        <v>2</v>
      </c>
      <c r="B266" s="428" t="s">
        <v>29</v>
      </c>
      <c r="C266" s="429">
        <v>807906</v>
      </c>
      <c r="D266" s="428" t="s">
        <v>88</v>
      </c>
      <c r="E266" s="416" t="s">
        <v>2</v>
      </c>
      <c r="F266" s="430">
        <v>67.03</v>
      </c>
      <c r="G266" s="419">
        <v>242918</v>
      </c>
      <c r="H266" s="401" t="s">
        <v>86</v>
      </c>
      <c r="I266" s="401" t="s">
        <v>85</v>
      </c>
      <c r="J266" s="400">
        <v>1.65</v>
      </c>
      <c r="K266" s="420">
        <v>2.333333333333333</v>
      </c>
      <c r="L266" s="421">
        <v>3.5</v>
      </c>
      <c r="M266" s="431">
        <v>1.9333333333333336</v>
      </c>
      <c r="N266" s="432">
        <v>9858.5858585858587</v>
      </c>
      <c r="O266" s="424">
        <v>21.328694856565651</v>
      </c>
      <c r="P266" s="433">
        <v>19.059932659932663</v>
      </c>
      <c r="Q266" s="427">
        <v>243282</v>
      </c>
      <c r="R266" s="446">
        <f>+Q266-G266</f>
        <v>364</v>
      </c>
      <c r="S266" s="426">
        <v>12.316127107265403</v>
      </c>
      <c r="T266" s="426">
        <v>13.28995336442372</v>
      </c>
    </row>
    <row r="267" spans="1:20" s="405" customFormat="1" ht="18.75" customHeight="1">
      <c r="A267" s="428">
        <v>2</v>
      </c>
      <c r="B267" s="428" t="s">
        <v>29</v>
      </c>
      <c r="C267" s="429">
        <v>807914</v>
      </c>
      <c r="D267" s="428" t="s">
        <v>88</v>
      </c>
      <c r="E267" s="416" t="s">
        <v>2</v>
      </c>
      <c r="F267" s="430">
        <v>22.21</v>
      </c>
      <c r="G267" s="419">
        <v>242915</v>
      </c>
      <c r="H267" s="401" t="s">
        <v>86</v>
      </c>
      <c r="I267" s="401" t="s">
        <v>85</v>
      </c>
      <c r="J267" s="400">
        <v>1.65</v>
      </c>
      <c r="K267" s="420">
        <v>1.9666666666666668</v>
      </c>
      <c r="L267" s="421">
        <v>3</v>
      </c>
      <c r="M267" s="431">
        <v>1.6333333333333335</v>
      </c>
      <c r="N267" s="432">
        <v>8016.1616161616157</v>
      </c>
      <c r="O267" s="424">
        <v>10.739313361454546</v>
      </c>
      <c r="P267" s="433">
        <v>13.093063973063973</v>
      </c>
      <c r="Q267" s="427">
        <v>243286</v>
      </c>
      <c r="R267" s="446">
        <f>+Q267-G267</f>
        <v>371</v>
      </c>
      <c r="S267" s="426">
        <v>6.9927960378208009</v>
      </c>
      <c r="T267" s="426">
        <v>13.701558173974631</v>
      </c>
    </row>
    <row r="268" spans="1:20" s="405" customFormat="1" ht="18.75" customHeight="1">
      <c r="A268" s="428">
        <v>2</v>
      </c>
      <c r="B268" s="428" t="s">
        <v>29</v>
      </c>
      <c r="C268" s="429">
        <v>807919</v>
      </c>
      <c r="D268" s="428" t="s">
        <v>90</v>
      </c>
      <c r="E268" s="416" t="s">
        <v>2</v>
      </c>
      <c r="F268" s="430">
        <v>34.5</v>
      </c>
      <c r="G268" s="419">
        <v>242964</v>
      </c>
      <c r="H268" s="401" t="s">
        <v>86</v>
      </c>
      <c r="I268" s="401" t="s">
        <v>114</v>
      </c>
      <c r="J268" s="400">
        <v>1.85</v>
      </c>
      <c r="K268" s="420">
        <v>1.9666666666666668</v>
      </c>
      <c r="L268" s="421">
        <v>2.7333333333333329</v>
      </c>
      <c r="M268" s="431">
        <v>1.7</v>
      </c>
      <c r="N268" s="432">
        <v>9945.9459459459467</v>
      </c>
      <c r="O268" s="424">
        <v>11.061113042315913</v>
      </c>
      <c r="P268" s="433">
        <v>16.908108108108109</v>
      </c>
      <c r="Q268" s="427">
        <v>243305</v>
      </c>
      <c r="R268" s="446">
        <f>+Q268-G268</f>
        <v>341</v>
      </c>
      <c r="S268" s="426">
        <v>7.0431884057971006</v>
      </c>
      <c r="T268" s="426">
        <v>12.723994403061855</v>
      </c>
    </row>
    <row r="269" spans="1:20" s="405" customFormat="1" ht="18.75" customHeight="1">
      <c r="A269" s="428">
        <v>2</v>
      </c>
      <c r="B269" s="428" t="s">
        <v>29</v>
      </c>
      <c r="C269" s="429">
        <v>807923</v>
      </c>
      <c r="D269" s="428" t="s">
        <v>88</v>
      </c>
      <c r="E269" s="416" t="s">
        <v>2</v>
      </c>
      <c r="F269" s="430">
        <v>24.7</v>
      </c>
      <c r="G269" s="419">
        <v>242914</v>
      </c>
      <c r="H269" s="401" t="s">
        <v>86</v>
      </c>
      <c r="I269" s="401" t="s">
        <v>85</v>
      </c>
      <c r="J269" s="400">
        <v>1.65</v>
      </c>
      <c r="K269" s="420">
        <v>2.3666666666666667</v>
      </c>
      <c r="L269" s="421">
        <v>3.4</v>
      </c>
      <c r="M269" s="431">
        <v>1.8666666666666665</v>
      </c>
      <c r="N269" s="432">
        <v>10020.202020202019</v>
      </c>
      <c r="O269" s="424">
        <v>20.749526446674743</v>
      </c>
      <c r="P269" s="433">
        <v>18.704377104377102</v>
      </c>
      <c r="Q269" s="427">
        <v>243276</v>
      </c>
      <c r="R269" s="446">
        <f>+Q269-G269</f>
        <v>362</v>
      </c>
      <c r="S269" s="426">
        <v>11.609716599190284</v>
      </c>
      <c r="T269" s="426">
        <v>13.034507602176035</v>
      </c>
    </row>
    <row r="270" spans="1:20" s="405" customFormat="1" ht="18.75" customHeight="1">
      <c r="A270" s="428">
        <v>2</v>
      </c>
      <c r="B270" s="428" t="s">
        <v>29</v>
      </c>
      <c r="C270" s="429">
        <v>807925</v>
      </c>
      <c r="D270" s="428" t="s">
        <v>88</v>
      </c>
      <c r="E270" s="416" t="s">
        <v>2</v>
      </c>
      <c r="F270" s="430">
        <v>19.559999999999999</v>
      </c>
      <c r="G270" s="419">
        <v>242920</v>
      </c>
      <c r="H270" s="401" t="s">
        <v>136</v>
      </c>
      <c r="I270" s="401" t="s">
        <v>85</v>
      </c>
      <c r="J270" s="400">
        <v>1.65</v>
      </c>
      <c r="K270" s="420">
        <v>2.3666666666666667</v>
      </c>
      <c r="L270" s="421">
        <v>3.3000000000000003</v>
      </c>
      <c r="M270" s="431">
        <v>1.7666666666666666</v>
      </c>
      <c r="N270" s="432">
        <v>9373.7373737373728</v>
      </c>
      <c r="O270" s="424">
        <v>18.285824163200001</v>
      </c>
      <c r="P270" s="433">
        <v>16.560269360269359</v>
      </c>
      <c r="Q270" s="427">
        <v>243276</v>
      </c>
      <c r="R270" s="446">
        <f>+Q270-G270</f>
        <v>356</v>
      </c>
      <c r="S270" s="426">
        <v>15.698875255623719</v>
      </c>
      <c r="T270" s="426">
        <v>12.75351450809262</v>
      </c>
    </row>
    <row r="271" spans="1:20" s="405" customFormat="1" ht="18.75" customHeight="1">
      <c r="A271" s="428">
        <v>2</v>
      </c>
      <c r="B271" s="428" t="s">
        <v>29</v>
      </c>
      <c r="C271" s="429">
        <v>807926</v>
      </c>
      <c r="D271" s="428" t="s">
        <v>88</v>
      </c>
      <c r="E271" s="416" t="s">
        <v>2</v>
      </c>
      <c r="F271" s="430">
        <v>56.47</v>
      </c>
      <c r="G271" s="419">
        <v>242913</v>
      </c>
      <c r="H271" s="401" t="s">
        <v>118</v>
      </c>
      <c r="I271" s="401" t="s">
        <v>85</v>
      </c>
      <c r="J271" s="400">
        <v>1.65</v>
      </c>
      <c r="K271" s="420">
        <v>2.3666666666666667</v>
      </c>
      <c r="L271" s="421">
        <v>3.1</v>
      </c>
      <c r="M271" s="431">
        <v>1.6666666666666667</v>
      </c>
      <c r="N271" s="432">
        <v>11022.222222222224</v>
      </c>
      <c r="O271" s="424">
        <v>19.72802830770371</v>
      </c>
      <c r="P271" s="433">
        <v>18.370370370370377</v>
      </c>
      <c r="Q271" s="427">
        <v>243279</v>
      </c>
      <c r="R271" s="446">
        <f>+Q271-G271</f>
        <v>366</v>
      </c>
      <c r="S271" s="426">
        <v>13.530015937666018</v>
      </c>
      <c r="T271" s="426">
        <v>12.137745275116483</v>
      </c>
    </row>
    <row r="272" spans="1:20" s="405" customFormat="1" ht="18.75" customHeight="1">
      <c r="A272" s="428">
        <v>2</v>
      </c>
      <c r="B272" s="428" t="s">
        <v>29</v>
      </c>
      <c r="C272" s="429">
        <v>807927</v>
      </c>
      <c r="D272" s="428" t="s">
        <v>88</v>
      </c>
      <c r="E272" s="416" t="s">
        <v>2</v>
      </c>
      <c r="F272" s="430">
        <v>17.14</v>
      </c>
      <c r="G272" s="419">
        <v>242912</v>
      </c>
      <c r="H272" s="401" t="s">
        <v>89</v>
      </c>
      <c r="I272" s="401" t="s">
        <v>85</v>
      </c>
      <c r="J272" s="400">
        <v>1.85</v>
      </c>
      <c r="K272" s="420">
        <v>2.4666666666666668</v>
      </c>
      <c r="L272" s="421">
        <v>3.1</v>
      </c>
      <c r="M272" s="431">
        <v>1.9666666666666668</v>
      </c>
      <c r="N272" s="432">
        <v>10263.063063063062</v>
      </c>
      <c r="O272" s="424">
        <v>18.413978599253333</v>
      </c>
      <c r="P272" s="433">
        <v>20.184024024024023</v>
      </c>
      <c r="Q272" s="427">
        <v>243279</v>
      </c>
      <c r="R272" s="446">
        <f>+Q272-G272</f>
        <v>367</v>
      </c>
      <c r="S272" s="426">
        <v>13.556009334889147</v>
      </c>
      <c r="T272" s="426">
        <v>12.582370561652681</v>
      </c>
    </row>
    <row r="273" spans="1:20" s="405" customFormat="1" ht="18.75" customHeight="1">
      <c r="A273" s="428">
        <v>2</v>
      </c>
      <c r="B273" s="428" t="s">
        <v>29</v>
      </c>
      <c r="C273" s="429" t="s">
        <v>137</v>
      </c>
      <c r="D273" s="428" t="s">
        <v>88</v>
      </c>
      <c r="E273" s="428" t="s">
        <v>2</v>
      </c>
      <c r="F273" s="430">
        <v>32.340000000000003</v>
      </c>
      <c r="G273" s="419">
        <v>242911</v>
      </c>
      <c r="H273" s="401" t="s">
        <v>94</v>
      </c>
      <c r="I273" s="401" t="s">
        <v>85</v>
      </c>
      <c r="J273" s="400">
        <v>1.85</v>
      </c>
      <c r="K273" s="420">
        <v>2.2333333333333329</v>
      </c>
      <c r="L273" s="421">
        <v>3.1333333333333333</v>
      </c>
      <c r="M273" s="431">
        <v>1.8666666666666665</v>
      </c>
      <c r="N273" s="432">
        <v>10032.432432432432</v>
      </c>
      <c r="O273" s="424">
        <v>17.311194154730725</v>
      </c>
      <c r="P273" s="433">
        <v>18.727207207207204</v>
      </c>
      <c r="Q273" s="427">
        <v>243286</v>
      </c>
      <c r="R273" s="446">
        <f>+Q273-G273</f>
        <v>375</v>
      </c>
      <c r="S273" s="426">
        <v>12.222325293753864</v>
      </c>
      <c r="T273" s="426">
        <v>12.570207706124929</v>
      </c>
    </row>
    <row r="274" spans="1:20" s="405" customFormat="1" ht="18.75" customHeight="1">
      <c r="A274" s="428">
        <v>2</v>
      </c>
      <c r="B274" s="428" t="s">
        <v>29</v>
      </c>
      <c r="C274" s="429">
        <v>807930</v>
      </c>
      <c r="D274" s="428" t="s">
        <v>90</v>
      </c>
      <c r="E274" s="428" t="s">
        <v>2</v>
      </c>
      <c r="F274" s="430">
        <v>9.5299999999999994</v>
      </c>
      <c r="G274" s="419">
        <v>242920</v>
      </c>
      <c r="H274" s="401" t="s">
        <v>86</v>
      </c>
      <c r="I274" s="401" t="s">
        <v>85</v>
      </c>
      <c r="J274" s="400">
        <v>1.85</v>
      </c>
      <c r="K274" s="420">
        <v>2.1333333333333333</v>
      </c>
      <c r="L274" s="421">
        <v>3.0333333333333332</v>
      </c>
      <c r="M274" s="431">
        <v>1.5</v>
      </c>
      <c r="N274" s="432">
        <v>9571.1711711711705</v>
      </c>
      <c r="O274" s="424">
        <v>14.220041426294131</v>
      </c>
      <c r="P274" s="433">
        <v>14.356756756756756</v>
      </c>
      <c r="Q274" s="427">
        <v>243306</v>
      </c>
      <c r="R274" s="446">
        <f>+Q274-G274</f>
        <v>386</v>
      </c>
      <c r="S274" s="426">
        <v>6.2339979013641145</v>
      </c>
      <c r="T274" s="426">
        <v>12.060255849183639</v>
      </c>
    </row>
    <row r="275" spans="1:20" s="405" customFormat="1" ht="18.75" customHeight="1">
      <c r="A275" s="428">
        <v>2</v>
      </c>
      <c r="B275" s="428" t="s">
        <v>29</v>
      </c>
      <c r="C275" s="429" t="s">
        <v>138</v>
      </c>
      <c r="D275" s="428" t="s">
        <v>1</v>
      </c>
      <c r="E275" s="416" t="s">
        <v>83</v>
      </c>
      <c r="F275" s="430">
        <v>5.03</v>
      </c>
      <c r="G275" s="419">
        <v>242934</v>
      </c>
      <c r="H275" s="401" t="s">
        <v>94</v>
      </c>
      <c r="I275" s="401" t="s">
        <v>85</v>
      </c>
      <c r="J275" s="400">
        <v>1.85</v>
      </c>
      <c r="K275" s="420">
        <v>2.2333333333333334</v>
      </c>
      <c r="L275" s="421">
        <v>3</v>
      </c>
      <c r="M275" s="431">
        <v>1.7</v>
      </c>
      <c r="N275" s="432">
        <v>7236.0360360360364</v>
      </c>
      <c r="O275" s="424">
        <v>11.445922908108109</v>
      </c>
      <c r="P275" s="433">
        <v>12.301261261261262</v>
      </c>
      <c r="Q275" s="427">
        <v>243286</v>
      </c>
      <c r="R275" s="446">
        <f>+Q275-G275</f>
        <v>352</v>
      </c>
      <c r="S275" s="426">
        <v>11.393638170974155</v>
      </c>
      <c r="T275" s="426">
        <v>12.804433781190021</v>
      </c>
    </row>
    <row r="276" spans="1:20" s="405" customFormat="1" ht="18.75" customHeight="1">
      <c r="A276" s="428">
        <v>2</v>
      </c>
      <c r="B276" s="428" t="s">
        <v>29</v>
      </c>
      <c r="C276" s="429">
        <v>807933</v>
      </c>
      <c r="D276" s="428" t="s">
        <v>1</v>
      </c>
      <c r="E276" s="416" t="s">
        <v>83</v>
      </c>
      <c r="F276" s="430">
        <v>18.23</v>
      </c>
      <c r="G276" s="419">
        <v>242933</v>
      </c>
      <c r="H276" s="401" t="s">
        <v>86</v>
      </c>
      <c r="I276" s="401" t="s">
        <v>85</v>
      </c>
      <c r="J276" s="400">
        <v>1.85</v>
      </c>
      <c r="K276" s="420">
        <v>2.0666666666666669</v>
      </c>
      <c r="L276" s="421">
        <v>3</v>
      </c>
      <c r="M276" s="431">
        <v>1.8666666666666665</v>
      </c>
      <c r="N276" s="432">
        <v>7178.3783783783792</v>
      </c>
      <c r="O276" s="424">
        <v>10.507353145945949</v>
      </c>
      <c r="P276" s="433">
        <v>13.39963963963964</v>
      </c>
      <c r="Q276" s="427">
        <v>243282</v>
      </c>
      <c r="R276" s="446">
        <f>+Q276-G276</f>
        <v>349</v>
      </c>
      <c r="S276" s="426">
        <v>14.253976961053207</v>
      </c>
      <c r="T276" s="426">
        <v>13.286457956513376</v>
      </c>
    </row>
    <row r="277" spans="1:20" s="405" customFormat="1" ht="18.75" customHeight="1">
      <c r="A277" s="428">
        <v>2</v>
      </c>
      <c r="B277" s="428" t="s">
        <v>29</v>
      </c>
      <c r="C277" s="429">
        <v>807934</v>
      </c>
      <c r="D277" s="428" t="s">
        <v>93</v>
      </c>
      <c r="E277" s="416" t="s">
        <v>83</v>
      </c>
      <c r="F277" s="430">
        <v>18.010000000000002</v>
      </c>
      <c r="G277" s="419">
        <v>242876</v>
      </c>
      <c r="H277" s="401" t="s">
        <v>94</v>
      </c>
      <c r="I277" s="401" t="s">
        <v>85</v>
      </c>
      <c r="J277" s="400">
        <v>1.85</v>
      </c>
      <c r="K277" s="420">
        <v>2.5333333333333332</v>
      </c>
      <c r="L277" s="421">
        <v>3.3666666666666667</v>
      </c>
      <c r="M277" s="431">
        <v>1.4666666666666668</v>
      </c>
      <c r="N277" s="432">
        <v>10320.720720720719</v>
      </c>
      <c r="O277" s="424">
        <v>23.321508582256925</v>
      </c>
      <c r="P277" s="433">
        <v>15.137057057057056</v>
      </c>
      <c r="Q277" s="427">
        <v>243287</v>
      </c>
      <c r="R277" s="446">
        <f>+Q277-G277</f>
        <v>411</v>
      </c>
      <c r="S277" s="426">
        <v>15.574125485841199</v>
      </c>
      <c r="T277" s="426">
        <v>13.427896538201004</v>
      </c>
    </row>
    <row r="278" spans="1:20" s="405" customFormat="1" ht="18.75" customHeight="1">
      <c r="A278" s="428">
        <v>2</v>
      </c>
      <c r="B278" s="428" t="s">
        <v>29</v>
      </c>
      <c r="C278" s="429">
        <v>807935</v>
      </c>
      <c r="D278" s="428" t="s">
        <v>88</v>
      </c>
      <c r="E278" s="416" t="s">
        <v>2</v>
      </c>
      <c r="F278" s="430">
        <v>20.79</v>
      </c>
      <c r="G278" s="419">
        <v>242920</v>
      </c>
      <c r="H278" s="401" t="s">
        <v>86</v>
      </c>
      <c r="I278" s="401" t="s">
        <v>85</v>
      </c>
      <c r="J278" s="400">
        <v>1.85</v>
      </c>
      <c r="K278" s="420">
        <v>2.1333333333333333</v>
      </c>
      <c r="L278" s="421">
        <v>3.0333333333333332</v>
      </c>
      <c r="M278" s="431">
        <v>1.3333333333333333</v>
      </c>
      <c r="N278" s="432">
        <v>7610.8108108108108</v>
      </c>
      <c r="O278" s="424">
        <v>11.307502820908587</v>
      </c>
      <c r="P278" s="433">
        <v>10.147747747747747</v>
      </c>
      <c r="Q278" s="427">
        <v>243280</v>
      </c>
      <c r="R278" s="446">
        <f>+Q278-G278</f>
        <v>360</v>
      </c>
      <c r="S278" s="426">
        <v>6.7585377585377602</v>
      </c>
      <c r="T278" s="426">
        <v>13.441981353640308</v>
      </c>
    </row>
    <row r="279" spans="1:20" s="405" customFormat="1" ht="18.75" customHeight="1">
      <c r="A279" s="428">
        <v>2</v>
      </c>
      <c r="B279" s="428" t="s">
        <v>29</v>
      </c>
      <c r="C279" s="429">
        <v>807939</v>
      </c>
      <c r="D279" s="428" t="s">
        <v>139</v>
      </c>
      <c r="E279" s="416" t="s">
        <v>2</v>
      </c>
      <c r="F279" s="430">
        <v>12.59</v>
      </c>
      <c r="G279" s="419">
        <v>242930</v>
      </c>
      <c r="H279" s="401" t="s">
        <v>86</v>
      </c>
      <c r="I279" s="401" t="s">
        <v>85</v>
      </c>
      <c r="J279" s="400">
        <v>1.85</v>
      </c>
      <c r="K279" s="420">
        <v>2.0333333333333332</v>
      </c>
      <c r="L279" s="421">
        <v>3.0333333333333332</v>
      </c>
      <c r="M279" s="431">
        <v>1.7</v>
      </c>
      <c r="N279" s="432">
        <v>8273.8738738738739</v>
      </c>
      <c r="O279" s="424">
        <v>11.716409320883441</v>
      </c>
      <c r="P279" s="433">
        <v>14.065585585585584</v>
      </c>
      <c r="Q279" s="427">
        <v>243245</v>
      </c>
      <c r="R279" s="446">
        <f>+Q279-G279</f>
        <v>315</v>
      </c>
      <c r="S279" s="426">
        <v>9.3455123113582221</v>
      </c>
      <c r="T279" s="426">
        <v>12.113227944926058</v>
      </c>
    </row>
    <row r="280" spans="1:20" s="405" customFormat="1" ht="18.75" customHeight="1">
      <c r="A280" s="428">
        <v>2</v>
      </c>
      <c r="B280" s="428" t="s">
        <v>29</v>
      </c>
      <c r="C280" s="429">
        <v>807940</v>
      </c>
      <c r="D280" s="428" t="s">
        <v>139</v>
      </c>
      <c r="E280" s="416" t="s">
        <v>2</v>
      </c>
      <c r="F280" s="430">
        <v>26.31</v>
      </c>
      <c r="G280" s="419">
        <v>242930</v>
      </c>
      <c r="H280" s="401" t="s">
        <v>86</v>
      </c>
      <c r="I280" s="401" t="s">
        <v>85</v>
      </c>
      <c r="J280" s="400">
        <v>1.85</v>
      </c>
      <c r="K280" s="420">
        <v>2.0666666666666669</v>
      </c>
      <c r="L280" s="421">
        <v>3.0333333333333332</v>
      </c>
      <c r="M280" s="431">
        <v>1.0999999999999999</v>
      </c>
      <c r="N280" s="432">
        <v>9571.1711711711705</v>
      </c>
      <c r="O280" s="424">
        <v>13.775665131722443</v>
      </c>
      <c r="P280" s="433">
        <v>10.528288288288286</v>
      </c>
      <c r="Q280" s="427">
        <v>243246</v>
      </c>
      <c r="R280" s="446">
        <f>+Q280-G280</f>
        <v>316</v>
      </c>
      <c r="S280" s="426">
        <v>7.9304446978335239</v>
      </c>
      <c r="T280" s="426">
        <v>12.039429187634797</v>
      </c>
    </row>
    <row r="281" spans="1:20" s="405" customFormat="1" ht="18.75" customHeight="1">
      <c r="A281" s="428">
        <v>2</v>
      </c>
      <c r="B281" s="428" t="s">
        <v>29</v>
      </c>
      <c r="C281" s="429">
        <v>807945</v>
      </c>
      <c r="D281" s="428" t="s">
        <v>93</v>
      </c>
      <c r="E281" s="416" t="s">
        <v>83</v>
      </c>
      <c r="F281" s="430">
        <v>12</v>
      </c>
      <c r="G281" s="419">
        <v>242877</v>
      </c>
      <c r="H281" s="401" t="s">
        <v>94</v>
      </c>
      <c r="I281" s="401" t="s">
        <v>85</v>
      </c>
      <c r="J281" s="400">
        <v>1.85</v>
      </c>
      <c r="K281" s="420">
        <v>2.4333333333333336</v>
      </c>
      <c r="L281" s="421">
        <v>3.2000000000000006</v>
      </c>
      <c r="M281" s="431">
        <v>1.2333333333333332</v>
      </c>
      <c r="N281" s="432">
        <v>8619.8198198198206</v>
      </c>
      <c r="O281" s="424">
        <v>16.902610661093103</v>
      </c>
      <c r="P281" s="433">
        <v>10.631111111111112</v>
      </c>
      <c r="Q281" s="427">
        <v>243305</v>
      </c>
      <c r="R281" s="446">
        <f>+Q281-G281</f>
        <v>428</v>
      </c>
      <c r="S281" s="426">
        <v>14.128333333333332</v>
      </c>
      <c r="T281" s="426">
        <v>12.898875781526483</v>
      </c>
    </row>
    <row r="282" spans="1:20" s="405" customFormat="1" ht="18.75" customHeight="1">
      <c r="A282" s="428">
        <v>2</v>
      </c>
      <c r="B282" s="428" t="s">
        <v>29</v>
      </c>
      <c r="C282" s="429">
        <v>807946</v>
      </c>
      <c r="D282" s="428" t="s">
        <v>88</v>
      </c>
      <c r="E282" s="416" t="s">
        <v>2</v>
      </c>
      <c r="F282" s="430">
        <v>26.4</v>
      </c>
      <c r="G282" s="419">
        <v>242911</v>
      </c>
      <c r="H282" s="401" t="s">
        <v>89</v>
      </c>
      <c r="I282" s="401" t="s">
        <v>85</v>
      </c>
      <c r="J282" s="400">
        <v>1.85</v>
      </c>
      <c r="K282" s="420">
        <v>2.0333333333333332</v>
      </c>
      <c r="L282" s="421">
        <v>3.1999999999999997</v>
      </c>
      <c r="M282" s="431">
        <v>1.6666666666666667</v>
      </c>
      <c r="N282" s="432">
        <v>8072.0720720720719</v>
      </c>
      <c r="O282" s="424">
        <v>12.721266525636032</v>
      </c>
      <c r="P282" s="433">
        <v>13.453453453453454</v>
      </c>
      <c r="Q282" s="427">
        <v>243272</v>
      </c>
      <c r="R282" s="446">
        <f>+Q282-G282</f>
        <v>361</v>
      </c>
      <c r="S282" s="426">
        <v>7.168181818181818</v>
      </c>
      <c r="T282" s="426">
        <v>13.647783238216025</v>
      </c>
    </row>
    <row r="283" spans="1:20" s="405" customFormat="1" ht="18.75" customHeight="1">
      <c r="A283" s="428">
        <v>2</v>
      </c>
      <c r="B283" s="428" t="s">
        <v>29</v>
      </c>
      <c r="C283" s="429">
        <v>807947</v>
      </c>
      <c r="D283" s="428" t="s">
        <v>88</v>
      </c>
      <c r="E283" s="416" t="s">
        <v>2</v>
      </c>
      <c r="F283" s="430">
        <v>30.73</v>
      </c>
      <c r="G283" s="419">
        <v>242875</v>
      </c>
      <c r="H283" s="401" t="s">
        <v>94</v>
      </c>
      <c r="I283" s="401" t="s">
        <v>85</v>
      </c>
      <c r="J283" s="400">
        <v>1.85</v>
      </c>
      <c r="K283" s="420">
        <v>2.1</v>
      </c>
      <c r="L283" s="421">
        <v>3.4</v>
      </c>
      <c r="M283" s="431">
        <v>1.8666666666666665</v>
      </c>
      <c r="N283" s="432">
        <v>9138.7387387387389</v>
      </c>
      <c r="O283" s="424">
        <v>17.458922156540538</v>
      </c>
      <c r="P283" s="433">
        <v>17.058978978978978</v>
      </c>
      <c r="Q283" s="427">
        <v>243262</v>
      </c>
      <c r="R283" s="446">
        <f>+Q283-G283</f>
        <v>387</v>
      </c>
      <c r="S283" s="426">
        <v>8.468272046859747</v>
      </c>
      <c r="T283" s="426">
        <v>13.013726319025475</v>
      </c>
    </row>
    <row r="284" spans="1:20" s="405" customFormat="1" ht="18.75" customHeight="1">
      <c r="A284" s="428">
        <v>2</v>
      </c>
      <c r="B284" s="428" t="s">
        <v>29</v>
      </c>
      <c r="C284" s="429">
        <v>807949</v>
      </c>
      <c r="D284" s="428" t="s">
        <v>90</v>
      </c>
      <c r="E284" s="416" t="s">
        <v>2</v>
      </c>
      <c r="F284" s="430">
        <v>6.1</v>
      </c>
      <c r="G284" s="419">
        <v>242933</v>
      </c>
      <c r="H284" s="401" t="s">
        <v>86</v>
      </c>
      <c r="I284" s="401" t="s">
        <v>85</v>
      </c>
      <c r="J284" s="400">
        <v>1.85</v>
      </c>
      <c r="K284" s="420">
        <v>2.166666666666667</v>
      </c>
      <c r="L284" s="421">
        <v>3.0333333333333332</v>
      </c>
      <c r="M284" s="431">
        <v>1.4666666666666668</v>
      </c>
      <c r="N284" s="432">
        <v>6400</v>
      </c>
      <c r="O284" s="424">
        <v>9.6571535100444432</v>
      </c>
      <c r="P284" s="433">
        <v>9.3866666666666685</v>
      </c>
      <c r="Q284" s="427">
        <v>243305</v>
      </c>
      <c r="R284" s="446">
        <f>+Q284-G284</f>
        <v>372</v>
      </c>
      <c r="S284" s="426">
        <v>7.8754098360655744</v>
      </c>
      <c r="T284" s="426">
        <v>12.911910907577019</v>
      </c>
    </row>
    <row r="285" spans="1:20" s="405" customFormat="1" ht="18.75" customHeight="1">
      <c r="A285" s="428">
        <v>2</v>
      </c>
      <c r="B285" s="428" t="s">
        <v>30</v>
      </c>
      <c r="C285" s="429">
        <v>117</v>
      </c>
      <c r="D285" s="428" t="s">
        <v>93</v>
      </c>
      <c r="E285" s="416" t="s">
        <v>83</v>
      </c>
      <c r="F285" s="430">
        <v>24.64</v>
      </c>
      <c r="G285" s="419">
        <v>242841</v>
      </c>
      <c r="H285" s="401" t="s">
        <v>86</v>
      </c>
      <c r="I285" s="401" t="s">
        <v>114</v>
      </c>
      <c r="J285" s="400">
        <v>1.85</v>
      </c>
      <c r="K285" s="420">
        <v>2.2333333333333334</v>
      </c>
      <c r="L285" s="421">
        <v>2.9</v>
      </c>
      <c r="M285" s="431">
        <v>1.5999999999999999</v>
      </c>
      <c r="N285" s="432">
        <v>7783.7837837837842</v>
      </c>
      <c r="O285" s="424">
        <v>11.82080869621622</v>
      </c>
      <c r="P285" s="433">
        <v>12.454054054054053</v>
      </c>
      <c r="Q285" s="427">
        <v>243238</v>
      </c>
      <c r="R285" s="446">
        <f>+Q285-G285</f>
        <v>397</v>
      </c>
      <c r="S285" s="426">
        <v>13.286525974025974</v>
      </c>
      <c r="T285" s="426">
        <v>11.78271519335329</v>
      </c>
    </row>
    <row r="286" spans="1:20" s="405" customFormat="1" ht="18.75" customHeight="1">
      <c r="A286" s="428">
        <v>2</v>
      </c>
      <c r="B286" s="428" t="s">
        <v>30</v>
      </c>
      <c r="C286" s="429">
        <v>118</v>
      </c>
      <c r="D286" s="428" t="s">
        <v>88</v>
      </c>
      <c r="E286" s="416" t="s">
        <v>2</v>
      </c>
      <c r="F286" s="430">
        <v>31.96</v>
      </c>
      <c r="G286" s="419">
        <v>242904</v>
      </c>
      <c r="H286" s="401" t="s">
        <v>86</v>
      </c>
      <c r="I286" s="401" t="s">
        <v>114</v>
      </c>
      <c r="J286" s="400">
        <v>1.65</v>
      </c>
      <c r="K286" s="420">
        <v>1.6333333333333335</v>
      </c>
      <c r="L286" s="421">
        <v>2.7666666666666671</v>
      </c>
      <c r="M286" s="431">
        <v>0.8666666666666667</v>
      </c>
      <c r="N286" s="432">
        <v>7305.0505050505053</v>
      </c>
      <c r="O286" s="424">
        <v>6.9127126981868496</v>
      </c>
      <c r="P286" s="433">
        <v>6.3310437710437721</v>
      </c>
      <c r="Q286" s="427">
        <v>243237</v>
      </c>
      <c r="R286" s="446">
        <f>+Q286-G286</f>
        <v>333</v>
      </c>
      <c r="S286" s="426">
        <v>7.0028160200250307</v>
      </c>
      <c r="T286" s="426">
        <v>10.601528528662705</v>
      </c>
    </row>
    <row r="287" spans="1:20" s="405" customFormat="1" ht="18.75" customHeight="1">
      <c r="A287" s="428">
        <v>2</v>
      </c>
      <c r="B287" s="428" t="s">
        <v>30</v>
      </c>
      <c r="C287" s="429">
        <v>120</v>
      </c>
      <c r="D287" s="428" t="s">
        <v>93</v>
      </c>
      <c r="E287" s="416" t="s">
        <v>83</v>
      </c>
      <c r="F287" s="430">
        <v>70.45</v>
      </c>
      <c r="G287" s="419">
        <v>242881</v>
      </c>
      <c r="H287" s="401" t="s">
        <v>86</v>
      </c>
      <c r="I287" s="401" t="s">
        <v>114</v>
      </c>
      <c r="J287" s="400">
        <v>1.85</v>
      </c>
      <c r="K287" s="420">
        <v>2.8333333333333335</v>
      </c>
      <c r="L287" s="421">
        <v>2.8333333333333335</v>
      </c>
      <c r="M287" s="431">
        <v>1.8</v>
      </c>
      <c r="N287" s="432">
        <v>9888.2882882882896</v>
      </c>
      <c r="O287" s="424">
        <v>18.185322782115453</v>
      </c>
      <c r="P287" s="433">
        <v>17.798918918918922</v>
      </c>
      <c r="Q287" s="427">
        <v>243292</v>
      </c>
      <c r="R287" s="446">
        <f>+Q287-G287</f>
        <v>411</v>
      </c>
      <c r="S287" s="426">
        <v>16.813342796309438</v>
      </c>
      <c r="T287" s="426">
        <v>13.295981511186158</v>
      </c>
    </row>
    <row r="288" spans="1:20" s="405" customFormat="1" ht="18.75" customHeight="1">
      <c r="A288" s="428">
        <v>2</v>
      </c>
      <c r="B288" s="428" t="s">
        <v>30</v>
      </c>
      <c r="C288" s="429">
        <v>125</v>
      </c>
      <c r="D288" s="428" t="s">
        <v>93</v>
      </c>
      <c r="E288" s="416" t="s">
        <v>83</v>
      </c>
      <c r="F288" s="430">
        <v>8.66</v>
      </c>
      <c r="G288" s="419">
        <v>242883</v>
      </c>
      <c r="H288" s="401" t="s">
        <v>86</v>
      </c>
      <c r="I288" s="401" t="s">
        <v>114</v>
      </c>
      <c r="J288" s="400">
        <v>1.85</v>
      </c>
      <c r="K288" s="420">
        <v>2.4333333333333336</v>
      </c>
      <c r="L288" s="421">
        <v>2.8666666666666667</v>
      </c>
      <c r="M288" s="431">
        <v>1.5666666666666667</v>
      </c>
      <c r="N288" s="432">
        <v>10378.378378378378</v>
      </c>
      <c r="O288" s="424">
        <v>16.780016370930934</v>
      </c>
      <c r="P288" s="433">
        <v>16.25945945945946</v>
      </c>
      <c r="Q288" s="427">
        <v>243239</v>
      </c>
      <c r="R288" s="446">
        <f>+Q288-G288</f>
        <v>356</v>
      </c>
      <c r="S288" s="426">
        <v>12.635103926096997</v>
      </c>
      <c r="T288" s="426">
        <v>11.523675744836408</v>
      </c>
    </row>
    <row r="289" spans="1:20" s="405" customFormat="1" ht="18.75" customHeight="1">
      <c r="A289" s="428">
        <v>2</v>
      </c>
      <c r="B289" s="428" t="s">
        <v>30</v>
      </c>
      <c r="C289" s="429">
        <v>129</v>
      </c>
      <c r="D289" s="428" t="s">
        <v>93</v>
      </c>
      <c r="E289" s="416" t="s">
        <v>83</v>
      </c>
      <c r="F289" s="430">
        <v>20.63</v>
      </c>
      <c r="G289" s="419">
        <v>242871</v>
      </c>
      <c r="H289" s="401" t="s">
        <v>86</v>
      </c>
      <c r="I289" s="401" t="s">
        <v>114</v>
      </c>
      <c r="J289" s="400">
        <v>1.85</v>
      </c>
      <c r="K289" s="420">
        <v>2.5</v>
      </c>
      <c r="L289" s="421">
        <v>2.8666666666666671</v>
      </c>
      <c r="M289" s="431">
        <v>1.6666666666666667</v>
      </c>
      <c r="N289" s="432">
        <v>9772.9729729729734</v>
      </c>
      <c r="O289" s="424">
        <v>16.234091180780787</v>
      </c>
      <c r="P289" s="433">
        <v>16.288288288288289</v>
      </c>
      <c r="Q289" s="427">
        <v>243240</v>
      </c>
      <c r="R289" s="446">
        <f>+Q289-G289</f>
        <v>369</v>
      </c>
      <c r="S289" s="426">
        <v>19.402811439650993</v>
      </c>
      <c r="T289" s="426">
        <v>11.549258269211551</v>
      </c>
    </row>
    <row r="290" spans="1:20" s="405" customFormat="1" ht="18.75" customHeight="1">
      <c r="A290" s="428">
        <v>2</v>
      </c>
      <c r="B290" s="428" t="s">
        <v>30</v>
      </c>
      <c r="C290" s="429">
        <v>121</v>
      </c>
      <c r="D290" s="428" t="s">
        <v>93</v>
      </c>
      <c r="E290" s="428" t="s">
        <v>83</v>
      </c>
      <c r="F290" s="430">
        <v>23.4</v>
      </c>
      <c r="G290" s="419">
        <v>242855</v>
      </c>
      <c r="H290" s="401" t="s">
        <v>86</v>
      </c>
      <c r="I290" s="401" t="s">
        <v>114</v>
      </c>
      <c r="J290" s="400">
        <v>1.85</v>
      </c>
      <c r="K290" s="420">
        <v>2.7333333333333338</v>
      </c>
      <c r="L290" s="421">
        <v>2.8333333333333335</v>
      </c>
      <c r="M290" s="431">
        <v>1.7333333333333332</v>
      </c>
      <c r="N290" s="432">
        <v>9427.0270270270266</v>
      </c>
      <c r="O290" s="424">
        <v>16.725132741541543</v>
      </c>
      <c r="P290" s="433">
        <v>16.340180180180177</v>
      </c>
      <c r="Q290" s="427">
        <v>243248</v>
      </c>
      <c r="R290" s="446">
        <f>+Q290-G290</f>
        <v>393</v>
      </c>
      <c r="S290" s="426">
        <v>20.017521367521368</v>
      </c>
      <c r="T290" s="426">
        <v>11.898277790824281</v>
      </c>
    </row>
    <row r="291" spans="1:20" s="405" customFormat="1" ht="18.75" customHeight="1">
      <c r="A291" s="428">
        <v>2</v>
      </c>
      <c r="B291" s="428" t="s">
        <v>30</v>
      </c>
      <c r="C291" s="429" t="s">
        <v>140</v>
      </c>
      <c r="D291" s="428" t="s">
        <v>93</v>
      </c>
      <c r="E291" s="416" t="s">
        <v>83</v>
      </c>
      <c r="F291" s="430">
        <v>51.41</v>
      </c>
      <c r="G291" s="419">
        <v>242846</v>
      </c>
      <c r="H291" s="401" t="s">
        <v>86</v>
      </c>
      <c r="I291" s="401" t="s">
        <v>114</v>
      </c>
      <c r="J291" s="400">
        <v>1.85</v>
      </c>
      <c r="K291" s="420">
        <v>2.9666666666666663</v>
      </c>
      <c r="L291" s="421">
        <v>3.0333333333333332</v>
      </c>
      <c r="M291" s="431">
        <v>2.1</v>
      </c>
      <c r="N291" s="432">
        <v>8908.1081081081084</v>
      </c>
      <c r="O291" s="424">
        <v>19.660809153425422</v>
      </c>
      <c r="P291" s="433">
        <v>18.707027027027028</v>
      </c>
      <c r="Q291" s="427">
        <v>243301</v>
      </c>
      <c r="R291" s="446">
        <f>+Q291-G291</f>
        <v>455</v>
      </c>
      <c r="S291" s="426">
        <v>15.731180704143163</v>
      </c>
      <c r="T291" s="426">
        <v>13.271577021045081</v>
      </c>
    </row>
    <row r="292" spans="1:20" s="405" customFormat="1" ht="18.75" customHeight="1">
      <c r="A292" s="428">
        <v>2</v>
      </c>
      <c r="B292" s="428" t="s">
        <v>30</v>
      </c>
      <c r="C292" s="429">
        <v>406</v>
      </c>
      <c r="D292" s="428" t="s">
        <v>93</v>
      </c>
      <c r="E292" s="428" t="s">
        <v>83</v>
      </c>
      <c r="F292" s="430">
        <v>21.02</v>
      </c>
      <c r="G292" s="419">
        <v>242834</v>
      </c>
      <c r="H292" s="401" t="s">
        <v>86</v>
      </c>
      <c r="I292" s="401" t="s">
        <v>114</v>
      </c>
      <c r="J292" s="400">
        <v>1.85</v>
      </c>
      <c r="K292" s="420">
        <v>2.0666666666666669</v>
      </c>
      <c r="L292" s="421">
        <v>2.6333333333333333</v>
      </c>
      <c r="M292" s="431">
        <v>1.1333333333333335</v>
      </c>
      <c r="N292" s="432">
        <v>8302.7027027027034</v>
      </c>
      <c r="O292" s="424">
        <v>9.6207399699219263</v>
      </c>
      <c r="P292" s="433">
        <v>9.4097297297297313</v>
      </c>
      <c r="Q292" s="427">
        <v>243242</v>
      </c>
      <c r="R292" s="446">
        <f>+Q292-G292</f>
        <v>408</v>
      </c>
      <c r="S292" s="426">
        <v>11.901046622264509</v>
      </c>
      <c r="T292" s="426">
        <v>11.459980812280142</v>
      </c>
    </row>
    <row r="293" spans="1:20" s="405" customFormat="1" ht="18.75" customHeight="1">
      <c r="A293" s="428">
        <v>2</v>
      </c>
      <c r="B293" s="428" t="s">
        <v>30</v>
      </c>
      <c r="C293" s="429">
        <v>408</v>
      </c>
      <c r="D293" s="428" t="s">
        <v>93</v>
      </c>
      <c r="E293" s="428" t="s">
        <v>83</v>
      </c>
      <c r="F293" s="430">
        <v>49.16</v>
      </c>
      <c r="G293" s="419">
        <v>242864</v>
      </c>
      <c r="H293" s="401" t="s">
        <v>86</v>
      </c>
      <c r="I293" s="401" t="s">
        <v>114</v>
      </c>
      <c r="J293" s="400">
        <v>1.85</v>
      </c>
      <c r="K293" s="420">
        <v>2.8333333333333335</v>
      </c>
      <c r="L293" s="421">
        <v>2.7666666666666671</v>
      </c>
      <c r="M293" s="431">
        <v>1.9333333333333333</v>
      </c>
      <c r="N293" s="432">
        <v>9686.4864864864867</v>
      </c>
      <c r="O293" s="424">
        <v>16.985741275355362</v>
      </c>
      <c r="P293" s="433">
        <v>18.727207207207208</v>
      </c>
      <c r="Q293" s="427">
        <v>243245</v>
      </c>
      <c r="R293" s="446">
        <f>+Q293-G293</f>
        <v>381</v>
      </c>
      <c r="S293" s="426">
        <v>19.537225386493091</v>
      </c>
      <c r="T293" s="426">
        <v>11.766149929720438</v>
      </c>
    </row>
    <row r="294" spans="1:20" s="405" customFormat="1" ht="18.75" customHeight="1">
      <c r="A294" s="428">
        <v>2</v>
      </c>
      <c r="B294" s="428" t="s">
        <v>30</v>
      </c>
      <c r="C294" s="429">
        <v>418</v>
      </c>
      <c r="D294" s="428" t="s">
        <v>93</v>
      </c>
      <c r="E294" s="416" t="s">
        <v>83</v>
      </c>
      <c r="F294" s="430">
        <v>10.49</v>
      </c>
      <c r="G294" s="419">
        <v>242834</v>
      </c>
      <c r="H294" s="401" t="s">
        <v>86</v>
      </c>
      <c r="I294" s="401" t="s">
        <v>114</v>
      </c>
      <c r="J294" s="400">
        <v>1.85</v>
      </c>
      <c r="K294" s="420">
        <v>2.3666666666666667</v>
      </c>
      <c r="L294" s="421">
        <v>2.6999999999999997</v>
      </c>
      <c r="M294" s="431">
        <v>1.4333333333333333</v>
      </c>
      <c r="N294" s="432">
        <v>7985.5855855855852</v>
      </c>
      <c r="O294" s="424">
        <v>11.139822537081077</v>
      </c>
      <c r="P294" s="433">
        <v>11.446006006006005</v>
      </c>
      <c r="Q294" s="427">
        <v>243242</v>
      </c>
      <c r="R294" s="446">
        <f>+Q294-G294</f>
        <v>408</v>
      </c>
      <c r="S294" s="426">
        <v>13.661582459485224</v>
      </c>
      <c r="T294" s="426">
        <v>11.298097132091272</v>
      </c>
    </row>
    <row r="295" spans="1:20" s="405" customFormat="1" ht="18.75" customHeight="1">
      <c r="A295" s="428">
        <v>2</v>
      </c>
      <c r="B295" s="428" t="s">
        <v>30</v>
      </c>
      <c r="C295" s="429" t="s">
        <v>141</v>
      </c>
      <c r="D295" s="428" t="s">
        <v>93</v>
      </c>
      <c r="E295" s="428" t="s">
        <v>83</v>
      </c>
      <c r="F295" s="430">
        <v>34</v>
      </c>
      <c r="G295" s="419">
        <v>242838</v>
      </c>
      <c r="H295" s="401" t="s">
        <v>86</v>
      </c>
      <c r="I295" s="401" t="s">
        <v>114</v>
      </c>
      <c r="J295" s="400">
        <v>1.85</v>
      </c>
      <c r="K295" s="420">
        <v>2.1</v>
      </c>
      <c r="L295" s="421">
        <v>2.9000000000000004</v>
      </c>
      <c r="M295" s="431">
        <v>1.4000000000000001</v>
      </c>
      <c r="N295" s="432">
        <v>7495.4954954954956</v>
      </c>
      <c r="O295" s="424">
        <v>10.703418819459461</v>
      </c>
      <c r="P295" s="433">
        <v>10.493693693693695</v>
      </c>
      <c r="Q295" s="427">
        <v>243304</v>
      </c>
      <c r="R295" s="446">
        <f>+Q295-G295</f>
        <v>466</v>
      </c>
      <c r="S295" s="426">
        <v>12.04264705882353</v>
      </c>
      <c r="T295" s="426">
        <v>13.248877762852606</v>
      </c>
    </row>
    <row r="296" spans="1:20" s="405" customFormat="1" ht="18.75" customHeight="1">
      <c r="A296" s="428">
        <v>2</v>
      </c>
      <c r="B296" s="428" t="s">
        <v>30</v>
      </c>
      <c r="C296" s="429">
        <v>445</v>
      </c>
      <c r="D296" s="428" t="s">
        <v>93</v>
      </c>
      <c r="E296" s="416" t="s">
        <v>83</v>
      </c>
      <c r="F296" s="430">
        <v>10.26</v>
      </c>
      <c r="G296" s="419">
        <v>242842</v>
      </c>
      <c r="H296" s="401" t="s">
        <v>86</v>
      </c>
      <c r="I296" s="401" t="s">
        <v>114</v>
      </c>
      <c r="J296" s="400">
        <v>1.85</v>
      </c>
      <c r="K296" s="420">
        <v>2.6666666666666665</v>
      </c>
      <c r="L296" s="421">
        <v>2.9333333333333336</v>
      </c>
      <c r="M296" s="431">
        <v>1.7333333333333334</v>
      </c>
      <c r="N296" s="432">
        <v>10032.432432432433</v>
      </c>
      <c r="O296" s="424">
        <v>18.612499198718723</v>
      </c>
      <c r="P296" s="433">
        <v>17.389549549549553</v>
      </c>
      <c r="Q296" s="427">
        <v>243294</v>
      </c>
      <c r="R296" s="446">
        <f>+Q296-G296</f>
        <v>452</v>
      </c>
      <c r="S296" s="426">
        <v>14.890838206627681</v>
      </c>
      <c r="T296" s="426">
        <v>13.312767377929049</v>
      </c>
    </row>
    <row r="297" spans="1:20" s="405" customFormat="1" ht="18.75" customHeight="1">
      <c r="A297" s="428">
        <v>2</v>
      </c>
      <c r="B297" s="428" t="s">
        <v>30</v>
      </c>
      <c r="C297" s="429">
        <v>446</v>
      </c>
      <c r="D297" s="428" t="s">
        <v>93</v>
      </c>
      <c r="E297" s="416" t="s">
        <v>83</v>
      </c>
      <c r="F297" s="430">
        <v>27.43</v>
      </c>
      <c r="G297" s="419">
        <v>242842</v>
      </c>
      <c r="H297" s="401" t="s">
        <v>86</v>
      </c>
      <c r="I297" s="401" t="s">
        <v>114</v>
      </c>
      <c r="J297" s="400">
        <v>1.85</v>
      </c>
      <c r="K297" s="420">
        <v>2.2999999999999998</v>
      </c>
      <c r="L297" s="421">
        <v>2.7999999999999994</v>
      </c>
      <c r="M297" s="431">
        <v>1.5</v>
      </c>
      <c r="N297" s="432">
        <v>7927.927927927929</v>
      </c>
      <c r="O297" s="424">
        <v>11.558739430630627</v>
      </c>
      <c r="P297" s="433">
        <v>11.891891891891893</v>
      </c>
      <c r="Q297" s="427">
        <v>243305</v>
      </c>
      <c r="R297" s="446">
        <f>+Q297-G297</f>
        <v>463</v>
      </c>
      <c r="S297" s="426">
        <v>13.41450966095516</v>
      </c>
      <c r="T297" s="426">
        <v>13.613567779106424</v>
      </c>
    </row>
    <row r="298" spans="1:20" s="405" customFormat="1" ht="18.75" customHeight="1">
      <c r="A298" s="428">
        <v>2</v>
      </c>
      <c r="B298" s="428" t="s">
        <v>39</v>
      </c>
      <c r="C298" s="429">
        <v>206</v>
      </c>
      <c r="D298" s="428" t="s">
        <v>90</v>
      </c>
      <c r="E298" s="416" t="s">
        <v>2</v>
      </c>
      <c r="F298" s="430">
        <v>30.6</v>
      </c>
      <c r="G298" s="419">
        <v>242908</v>
      </c>
      <c r="H298" s="401" t="s">
        <v>86</v>
      </c>
      <c r="I298" s="401" t="s">
        <v>85</v>
      </c>
      <c r="J298" s="400">
        <v>1.65</v>
      </c>
      <c r="K298" s="420">
        <v>2.1666666666666665</v>
      </c>
      <c r="L298" s="421">
        <v>2.7999999999999994</v>
      </c>
      <c r="M298" s="431">
        <v>1.3333333333333333</v>
      </c>
      <c r="N298" s="432">
        <v>8824.242424242424</v>
      </c>
      <c r="O298" s="424">
        <v>11.34546706075151</v>
      </c>
      <c r="P298" s="433">
        <v>11.765656565656565</v>
      </c>
      <c r="Q298" s="427">
        <v>243310</v>
      </c>
      <c r="R298" s="446">
        <f>+Q298-G298</f>
        <v>402</v>
      </c>
      <c r="S298" s="426">
        <v>7.6248366013071882</v>
      </c>
      <c r="T298" s="426">
        <v>13.789921138350765</v>
      </c>
    </row>
    <row r="299" spans="1:20" s="405" customFormat="1" ht="18.75" customHeight="1">
      <c r="A299" s="428">
        <v>2</v>
      </c>
      <c r="B299" s="428" t="s">
        <v>39</v>
      </c>
      <c r="C299" s="429">
        <v>208</v>
      </c>
      <c r="D299" s="428" t="s">
        <v>93</v>
      </c>
      <c r="E299" s="416" t="s">
        <v>83</v>
      </c>
      <c r="F299" s="430">
        <v>10.38</v>
      </c>
      <c r="G299" s="419">
        <v>242856</v>
      </c>
      <c r="H299" s="401" t="s">
        <v>94</v>
      </c>
      <c r="I299" s="401" t="s">
        <v>114</v>
      </c>
      <c r="J299" s="400">
        <v>1.85</v>
      </c>
      <c r="K299" s="420">
        <v>1.9666666666666666</v>
      </c>
      <c r="L299" s="421">
        <v>2.8333333333333335</v>
      </c>
      <c r="M299" s="431">
        <v>1.2666666666666666</v>
      </c>
      <c r="N299" s="432">
        <v>8446.8468468468473</v>
      </c>
      <c r="O299" s="424">
        <v>10.494814262629298</v>
      </c>
      <c r="P299" s="433">
        <v>10.699339339339339</v>
      </c>
      <c r="Q299" s="427">
        <v>243305</v>
      </c>
      <c r="R299" s="446">
        <f>+Q299-G299</f>
        <v>449</v>
      </c>
      <c r="S299" s="426">
        <v>10.26878612716763</v>
      </c>
      <c r="T299" s="426">
        <v>13.289813303311757</v>
      </c>
    </row>
    <row r="300" spans="1:20" s="405" customFormat="1" ht="18.75" customHeight="1">
      <c r="A300" s="428">
        <v>2</v>
      </c>
      <c r="B300" s="428" t="s">
        <v>39</v>
      </c>
      <c r="C300" s="429">
        <v>209</v>
      </c>
      <c r="D300" s="428" t="s">
        <v>93</v>
      </c>
      <c r="E300" s="416" t="s">
        <v>83</v>
      </c>
      <c r="F300" s="430">
        <v>17.649999999999999</v>
      </c>
      <c r="G300" s="419">
        <v>242866</v>
      </c>
      <c r="H300" s="401" t="s">
        <v>94</v>
      </c>
      <c r="I300" s="401" t="s">
        <v>114</v>
      </c>
      <c r="J300" s="400">
        <v>1.85</v>
      </c>
      <c r="K300" s="420">
        <v>1.9000000000000001</v>
      </c>
      <c r="L300" s="421">
        <v>2.7666666666666671</v>
      </c>
      <c r="M300" s="431">
        <v>1.1666666666666667</v>
      </c>
      <c r="N300" s="432">
        <v>7322.5225225225222</v>
      </c>
      <c r="O300" s="424">
        <v>8.3807334954874904</v>
      </c>
      <c r="P300" s="433">
        <v>8.5429429429429433</v>
      </c>
      <c r="Q300" s="427">
        <v>243306</v>
      </c>
      <c r="R300" s="446">
        <f>+Q300-G300</f>
        <v>440</v>
      </c>
      <c r="S300" s="426">
        <v>10.121813031161475</v>
      </c>
      <c r="T300" s="426">
        <v>13.704821158690175</v>
      </c>
    </row>
    <row r="301" spans="1:20" s="405" customFormat="1" ht="18.75" customHeight="1">
      <c r="A301" s="428">
        <v>2</v>
      </c>
      <c r="B301" s="428" t="s">
        <v>39</v>
      </c>
      <c r="C301" s="429">
        <v>210</v>
      </c>
      <c r="D301" s="428" t="s">
        <v>93</v>
      </c>
      <c r="E301" s="428" t="s">
        <v>83</v>
      </c>
      <c r="F301" s="430">
        <v>14.75</v>
      </c>
      <c r="G301" s="419">
        <v>242876</v>
      </c>
      <c r="H301" s="401" t="s">
        <v>94</v>
      </c>
      <c r="I301" s="401" t="s">
        <v>114</v>
      </c>
      <c r="J301" s="400">
        <v>1.85</v>
      </c>
      <c r="K301" s="420">
        <v>2.3000000000000003</v>
      </c>
      <c r="L301" s="421">
        <v>2.8000000000000003</v>
      </c>
      <c r="M301" s="431">
        <v>1.5</v>
      </c>
      <c r="N301" s="432">
        <v>7207.2072072072069</v>
      </c>
      <c r="O301" s="424">
        <v>10.227393009009013</v>
      </c>
      <c r="P301" s="433">
        <v>10.810810810810811</v>
      </c>
      <c r="Q301" s="427">
        <v>243306</v>
      </c>
      <c r="R301" s="446">
        <f>+Q301-G301</f>
        <v>430</v>
      </c>
      <c r="S301" s="426">
        <v>9.7932203389830494</v>
      </c>
      <c r="T301" s="426">
        <v>13.578400138456216</v>
      </c>
    </row>
    <row r="302" spans="1:20" s="405" customFormat="1" ht="18.75" customHeight="1">
      <c r="A302" s="428">
        <v>2</v>
      </c>
      <c r="B302" s="428" t="s">
        <v>39</v>
      </c>
      <c r="C302" s="429">
        <v>211</v>
      </c>
      <c r="D302" s="428" t="s">
        <v>93</v>
      </c>
      <c r="E302" s="416" t="s">
        <v>83</v>
      </c>
      <c r="F302" s="430">
        <v>12.19</v>
      </c>
      <c r="G302" s="419">
        <v>242878</v>
      </c>
      <c r="H302" s="401" t="s">
        <v>94</v>
      </c>
      <c r="I302" s="401" t="s">
        <v>114</v>
      </c>
      <c r="J302" s="400">
        <v>1.85</v>
      </c>
      <c r="K302" s="420">
        <v>2.5</v>
      </c>
      <c r="L302" s="421">
        <v>2.9</v>
      </c>
      <c r="M302" s="431">
        <v>1.6333333333333335</v>
      </c>
      <c r="N302" s="432">
        <v>7293.6936936936936</v>
      </c>
      <c r="O302" s="424">
        <v>12.068062847747747</v>
      </c>
      <c r="P302" s="433">
        <v>11.913033033033035</v>
      </c>
      <c r="Q302" s="427">
        <v>243307</v>
      </c>
      <c r="R302" s="446">
        <f>+Q302-G302</f>
        <v>429</v>
      </c>
      <c r="S302" s="426">
        <v>11.528301886792454</v>
      </c>
      <c r="T302" s="426">
        <v>13.639614317227638</v>
      </c>
    </row>
    <row r="303" spans="1:20" s="405" customFormat="1" ht="18.75" customHeight="1">
      <c r="A303" s="428">
        <v>2</v>
      </c>
      <c r="B303" s="428" t="s">
        <v>39</v>
      </c>
      <c r="C303" s="429">
        <v>214</v>
      </c>
      <c r="D303" s="428" t="s">
        <v>88</v>
      </c>
      <c r="E303" s="416" t="s">
        <v>2</v>
      </c>
      <c r="F303" s="430">
        <v>30.48</v>
      </c>
      <c r="G303" s="419">
        <v>242901</v>
      </c>
      <c r="H303" s="401" t="s">
        <v>86</v>
      </c>
      <c r="I303" s="401" t="s">
        <v>114</v>
      </c>
      <c r="J303" s="400">
        <v>1.65</v>
      </c>
      <c r="K303" s="420">
        <v>1.6666666666666667</v>
      </c>
      <c r="L303" s="421">
        <v>2.8333333333333335</v>
      </c>
      <c r="M303" s="431">
        <v>1.0333333333333334</v>
      </c>
      <c r="N303" s="432">
        <v>6561.6161616161626</v>
      </c>
      <c r="O303" s="424">
        <v>6.6449496893378246</v>
      </c>
      <c r="P303" s="433">
        <v>6.7803367003367017</v>
      </c>
      <c r="Q303" s="427">
        <v>243309</v>
      </c>
      <c r="R303" s="446">
        <f>+Q303-G303</f>
        <v>408</v>
      </c>
      <c r="S303" s="426">
        <v>5.0666010498687664</v>
      </c>
      <c r="T303" s="426">
        <v>13.613114679790197</v>
      </c>
    </row>
    <row r="304" spans="1:20" s="405" customFormat="1" ht="18.75" customHeight="1">
      <c r="A304" s="428">
        <v>2</v>
      </c>
      <c r="B304" s="428" t="s">
        <v>39</v>
      </c>
      <c r="C304" s="429">
        <v>218</v>
      </c>
      <c r="D304" s="428" t="s">
        <v>90</v>
      </c>
      <c r="E304" s="416" t="s">
        <v>2</v>
      </c>
      <c r="F304" s="430">
        <v>39.21</v>
      </c>
      <c r="G304" s="419">
        <v>242902</v>
      </c>
      <c r="H304" s="401" t="s">
        <v>86</v>
      </c>
      <c r="I304" s="401" t="s">
        <v>114</v>
      </c>
      <c r="J304" s="400">
        <v>1.85</v>
      </c>
      <c r="K304" s="420">
        <v>1.7666666666666666</v>
      </c>
      <c r="L304" s="421">
        <v>2.6333333333333333</v>
      </c>
      <c r="M304" s="431">
        <v>0.96666666666666667</v>
      </c>
      <c r="N304" s="432">
        <v>6976.5765765765755</v>
      </c>
      <c r="O304" s="424">
        <v>6.4691234289438224</v>
      </c>
      <c r="P304" s="433">
        <v>6.7440240240240223</v>
      </c>
      <c r="Q304" s="427">
        <v>243307</v>
      </c>
      <c r="R304" s="446">
        <f>+Q304-G304</f>
        <v>405</v>
      </c>
      <c r="S304" s="426">
        <v>5.146391226727876</v>
      </c>
      <c r="T304" s="426">
        <v>13.206639080231922</v>
      </c>
    </row>
    <row r="305" spans="1:20" s="405" customFormat="1" ht="18.75" customHeight="1">
      <c r="A305" s="428">
        <v>2</v>
      </c>
      <c r="B305" s="428" t="s">
        <v>39</v>
      </c>
      <c r="C305" s="429">
        <v>225</v>
      </c>
      <c r="D305" s="428" t="s">
        <v>1</v>
      </c>
      <c r="E305" s="416" t="s">
        <v>83</v>
      </c>
      <c r="F305" s="430">
        <v>20.25</v>
      </c>
      <c r="G305" s="419">
        <v>242930</v>
      </c>
      <c r="H305" s="401" t="s">
        <v>86</v>
      </c>
      <c r="I305" s="401" t="s">
        <v>85</v>
      </c>
      <c r="J305" s="400">
        <v>1.85</v>
      </c>
      <c r="K305" s="420">
        <v>2.4</v>
      </c>
      <c r="L305" s="421">
        <v>2.9333333333333336</v>
      </c>
      <c r="M305" s="431">
        <v>1.5999999999999999</v>
      </c>
      <c r="N305" s="432">
        <v>9945.9459459459449</v>
      </c>
      <c r="O305" s="424">
        <v>16.163455400360363</v>
      </c>
      <c r="P305" s="433">
        <v>15.913513513513509</v>
      </c>
      <c r="Q305" s="427">
        <v>243277</v>
      </c>
      <c r="R305" s="446">
        <f>+Q305-G305</f>
        <v>347</v>
      </c>
      <c r="S305" s="426">
        <v>17.335308641975313</v>
      </c>
      <c r="T305" s="426">
        <v>12.974891465360066</v>
      </c>
    </row>
    <row r="306" spans="1:20" s="405" customFormat="1" ht="18.75" customHeight="1">
      <c r="A306" s="428">
        <v>2</v>
      </c>
      <c r="B306" s="428" t="s">
        <v>39</v>
      </c>
      <c r="C306" s="429">
        <v>228</v>
      </c>
      <c r="D306" s="428" t="s">
        <v>1</v>
      </c>
      <c r="E306" s="416" t="s">
        <v>83</v>
      </c>
      <c r="F306" s="430">
        <v>41.11</v>
      </c>
      <c r="G306" s="419">
        <v>242928</v>
      </c>
      <c r="H306" s="401" t="s">
        <v>94</v>
      </c>
      <c r="I306" s="401" t="s">
        <v>85</v>
      </c>
      <c r="J306" s="400">
        <v>1.85</v>
      </c>
      <c r="K306" s="420">
        <v>2.4</v>
      </c>
      <c r="L306" s="421">
        <v>3.1</v>
      </c>
      <c r="M306" s="431">
        <v>1.6666666666666667</v>
      </c>
      <c r="N306" s="432">
        <v>8735.135135135135</v>
      </c>
      <c r="O306" s="424">
        <v>15.85470973491892</v>
      </c>
      <c r="P306" s="433">
        <v>14.558558558558559</v>
      </c>
      <c r="Q306" s="427">
        <v>243275</v>
      </c>
      <c r="R306" s="446">
        <f>+Q306-G306</f>
        <v>347</v>
      </c>
      <c r="S306" s="426">
        <v>14.598881050839214</v>
      </c>
      <c r="T306" s="426">
        <v>12.994368668355106</v>
      </c>
    </row>
    <row r="307" spans="1:20" s="405" customFormat="1" ht="18.75" customHeight="1">
      <c r="A307" s="428">
        <v>2</v>
      </c>
      <c r="B307" s="428" t="s">
        <v>39</v>
      </c>
      <c r="C307" s="429">
        <v>230</v>
      </c>
      <c r="D307" s="428" t="s">
        <v>88</v>
      </c>
      <c r="E307" s="416" t="s">
        <v>2</v>
      </c>
      <c r="F307" s="430">
        <v>46.98</v>
      </c>
      <c r="G307" s="419">
        <v>242898</v>
      </c>
      <c r="H307" s="401" t="s">
        <v>86</v>
      </c>
      <c r="I307" s="401" t="s">
        <v>85</v>
      </c>
      <c r="J307" s="400">
        <v>1.85</v>
      </c>
      <c r="K307" s="420">
        <v>2.7666666666666671</v>
      </c>
      <c r="L307" s="421">
        <v>2.7333333333333338</v>
      </c>
      <c r="M307" s="431">
        <v>1.7</v>
      </c>
      <c r="N307" s="432">
        <v>9686.4864864864867</v>
      </c>
      <c r="O307" s="424">
        <v>15.154621494674844</v>
      </c>
      <c r="P307" s="433">
        <v>16.467027027027026</v>
      </c>
      <c r="Q307" s="427">
        <v>243281</v>
      </c>
      <c r="R307" s="446">
        <f>+Q307-G307</f>
        <v>383</v>
      </c>
      <c r="S307" s="426">
        <v>16.461260110685402</v>
      </c>
      <c r="T307" s="426">
        <v>12.844245425745138</v>
      </c>
    </row>
    <row r="308" spans="1:20" s="405" customFormat="1" ht="18.75" customHeight="1">
      <c r="A308" s="428">
        <v>2</v>
      </c>
      <c r="B308" s="428" t="s">
        <v>39</v>
      </c>
      <c r="C308" s="429">
        <v>246</v>
      </c>
      <c r="D308" s="428" t="s">
        <v>90</v>
      </c>
      <c r="E308" s="416" t="s">
        <v>2</v>
      </c>
      <c r="F308" s="430">
        <v>8.08</v>
      </c>
      <c r="G308" s="419">
        <v>242899</v>
      </c>
      <c r="H308" s="401" t="s">
        <v>86</v>
      </c>
      <c r="I308" s="401" t="s">
        <v>114</v>
      </c>
      <c r="J308" s="400">
        <v>1.85</v>
      </c>
      <c r="K308" s="420">
        <v>2.2666666666666666</v>
      </c>
      <c r="L308" s="421">
        <v>2.8666666666666667</v>
      </c>
      <c r="M308" s="431">
        <v>1.4333333333333333</v>
      </c>
      <c r="N308" s="432">
        <v>9628.8288288288295</v>
      </c>
      <c r="O308" s="424">
        <v>13.575389569296656</v>
      </c>
      <c r="P308" s="433">
        <v>13.801321321321321</v>
      </c>
      <c r="Q308" s="427">
        <v>243286</v>
      </c>
      <c r="R308" s="446">
        <f>+Q308-G308</f>
        <v>387</v>
      </c>
      <c r="S308" s="426">
        <v>12.613861386138614</v>
      </c>
      <c r="T308" s="426">
        <v>12.950944858712717</v>
      </c>
    </row>
    <row r="309" spans="1:20" s="405" customFormat="1" ht="18.75" customHeight="1">
      <c r="A309" s="428">
        <v>2</v>
      </c>
      <c r="B309" s="428" t="s">
        <v>39</v>
      </c>
      <c r="C309" s="429">
        <v>249</v>
      </c>
      <c r="D309" s="428" t="s">
        <v>90</v>
      </c>
      <c r="E309" s="416" t="s">
        <v>2</v>
      </c>
      <c r="F309" s="430">
        <v>42.06</v>
      </c>
      <c r="G309" s="419">
        <v>242895</v>
      </c>
      <c r="H309" s="401" t="s">
        <v>86</v>
      </c>
      <c r="I309" s="401" t="s">
        <v>85</v>
      </c>
      <c r="J309" s="400">
        <v>1.65</v>
      </c>
      <c r="K309" s="420">
        <v>2.6333333333333333</v>
      </c>
      <c r="L309" s="421">
        <v>2.8333333333333335</v>
      </c>
      <c r="M309" s="431">
        <v>1.6333333333333335</v>
      </c>
      <c r="N309" s="432">
        <v>10181.818181818182</v>
      </c>
      <c r="O309" s="424">
        <v>16.291583548686869</v>
      </c>
      <c r="P309" s="433">
        <v>16.630303030303033</v>
      </c>
      <c r="Q309" s="427">
        <v>243295</v>
      </c>
      <c r="R309" s="446">
        <f>+Q309-G309</f>
        <v>400</v>
      </c>
      <c r="S309" s="426">
        <v>15.213742272943408</v>
      </c>
      <c r="T309" s="426">
        <v>12.003324321367741</v>
      </c>
    </row>
    <row r="310" spans="1:20" s="405" customFormat="1" ht="18.75" customHeight="1">
      <c r="A310" s="428">
        <v>2</v>
      </c>
      <c r="B310" s="428" t="s">
        <v>42</v>
      </c>
      <c r="C310" s="429">
        <v>151</v>
      </c>
      <c r="D310" s="428" t="s">
        <v>88</v>
      </c>
      <c r="E310" s="428" t="s">
        <v>2</v>
      </c>
      <c r="F310" s="430">
        <v>25.36</v>
      </c>
      <c r="G310" s="419">
        <v>242922</v>
      </c>
      <c r="H310" s="401" t="s">
        <v>86</v>
      </c>
      <c r="I310" s="401" t="s">
        <v>114</v>
      </c>
      <c r="J310" s="400">
        <v>1.85</v>
      </c>
      <c r="K310" s="420">
        <v>1.8333333333333333</v>
      </c>
      <c r="L310" s="421">
        <v>2.7333333333333329</v>
      </c>
      <c r="M310" s="431">
        <v>1.4333333333333333</v>
      </c>
      <c r="N310" s="432">
        <v>9571.1711711711705</v>
      </c>
      <c r="O310" s="424">
        <v>9.9226688357989943</v>
      </c>
      <c r="P310" s="433">
        <v>13.718678678678678</v>
      </c>
      <c r="Q310" s="427">
        <v>243263</v>
      </c>
      <c r="R310" s="446">
        <f>+Q310-G310</f>
        <v>341</v>
      </c>
      <c r="S310" s="426">
        <v>11.180599369085174</v>
      </c>
      <c r="T310" s="426">
        <v>12.596894265359385</v>
      </c>
    </row>
    <row r="311" spans="1:20" s="405" customFormat="1" ht="18.75" customHeight="1">
      <c r="A311" s="428">
        <v>2</v>
      </c>
      <c r="B311" s="428" t="s">
        <v>42</v>
      </c>
      <c r="C311" s="429">
        <v>806803</v>
      </c>
      <c r="D311" s="428" t="s">
        <v>88</v>
      </c>
      <c r="E311" s="428" t="s">
        <v>2</v>
      </c>
      <c r="F311" s="430">
        <v>9.6999999999999993</v>
      </c>
      <c r="G311" s="419">
        <v>242917</v>
      </c>
      <c r="H311" s="401" t="s">
        <v>86</v>
      </c>
      <c r="I311" s="401" t="s">
        <v>114</v>
      </c>
      <c r="J311" s="400">
        <v>1.85</v>
      </c>
      <c r="K311" s="420">
        <v>1.7333333333333334</v>
      </c>
      <c r="L311" s="421">
        <v>3.1333333333333333</v>
      </c>
      <c r="M311" s="431">
        <v>1.4333333333333333</v>
      </c>
      <c r="N311" s="432">
        <v>12396.396396396396</v>
      </c>
      <c r="O311" s="424">
        <v>15.967154429642443</v>
      </c>
      <c r="P311" s="433">
        <v>17.76816816816817</v>
      </c>
      <c r="Q311" s="427">
        <v>243266</v>
      </c>
      <c r="R311" s="446">
        <f>+Q311-G311</f>
        <v>349</v>
      </c>
      <c r="S311" s="426">
        <v>10.696907216494845</v>
      </c>
      <c r="T311" s="426">
        <v>12.733151503469546</v>
      </c>
    </row>
    <row r="312" spans="1:20" s="405" customFormat="1" ht="18.75" customHeight="1">
      <c r="A312" s="428">
        <v>2</v>
      </c>
      <c r="B312" s="428" t="s">
        <v>42</v>
      </c>
      <c r="C312" s="429">
        <v>806804</v>
      </c>
      <c r="D312" s="428" t="s">
        <v>88</v>
      </c>
      <c r="E312" s="428" t="s">
        <v>2</v>
      </c>
      <c r="F312" s="430">
        <v>15.26</v>
      </c>
      <c r="G312" s="419">
        <v>242917</v>
      </c>
      <c r="H312" s="401" t="s">
        <v>86</v>
      </c>
      <c r="I312" s="401" t="s">
        <v>114</v>
      </c>
      <c r="J312" s="400">
        <v>1.65</v>
      </c>
      <c r="K312" s="420">
        <v>1.8666666666666669</v>
      </c>
      <c r="L312" s="421">
        <v>3</v>
      </c>
      <c r="M312" s="431">
        <v>1.5</v>
      </c>
      <c r="N312" s="432">
        <v>12412.12121212121</v>
      </c>
      <c r="O312" s="424">
        <v>15.783091479272725</v>
      </c>
      <c r="P312" s="433">
        <v>18.618181818181817</v>
      </c>
      <c r="Q312" s="427">
        <v>243264</v>
      </c>
      <c r="R312" s="446">
        <f>+Q312-G312</f>
        <v>347</v>
      </c>
      <c r="S312" s="426">
        <v>10.442332896461336</v>
      </c>
      <c r="T312" s="426">
        <v>13.053409475996236</v>
      </c>
    </row>
    <row r="313" spans="1:20" s="405" customFormat="1" ht="18.75" customHeight="1">
      <c r="A313" s="428">
        <v>2</v>
      </c>
      <c r="B313" s="428" t="s">
        <v>42</v>
      </c>
      <c r="C313" s="429">
        <v>806805</v>
      </c>
      <c r="D313" s="428" t="s">
        <v>88</v>
      </c>
      <c r="E313" s="416" t="s">
        <v>2</v>
      </c>
      <c r="F313" s="430">
        <v>25.45</v>
      </c>
      <c r="G313" s="419">
        <v>242923</v>
      </c>
      <c r="H313" s="401" t="s">
        <v>86</v>
      </c>
      <c r="I313" s="401" t="s">
        <v>114</v>
      </c>
      <c r="J313" s="400">
        <v>1.65</v>
      </c>
      <c r="K313" s="420">
        <v>2.0333333333333332</v>
      </c>
      <c r="L313" s="421">
        <v>3</v>
      </c>
      <c r="M313" s="431">
        <v>1.5333333333333332</v>
      </c>
      <c r="N313" s="432">
        <v>12864.646464646465</v>
      </c>
      <c r="O313" s="424">
        <v>17.819098536727271</v>
      </c>
      <c r="P313" s="433">
        <v>19.725791245791243</v>
      </c>
      <c r="Q313" s="427">
        <v>243266</v>
      </c>
      <c r="R313" s="446">
        <f>+Q313-G313</f>
        <v>343</v>
      </c>
      <c r="S313" s="426">
        <v>10.973280943025543</v>
      </c>
      <c r="T313" s="426">
        <v>11.927456583234859</v>
      </c>
    </row>
    <row r="314" spans="1:20" s="405" customFormat="1" ht="18.75" customHeight="1">
      <c r="A314" s="428">
        <v>2</v>
      </c>
      <c r="B314" s="428" t="s">
        <v>42</v>
      </c>
      <c r="C314" s="429" t="s">
        <v>142</v>
      </c>
      <c r="D314" s="428" t="s">
        <v>1</v>
      </c>
      <c r="E314" s="416" t="s">
        <v>83</v>
      </c>
      <c r="F314" s="430">
        <v>20.94</v>
      </c>
      <c r="G314" s="419">
        <v>242955</v>
      </c>
      <c r="H314" s="401" t="s">
        <v>86</v>
      </c>
      <c r="I314" s="401" t="s">
        <v>114</v>
      </c>
      <c r="J314" s="400">
        <v>1.85</v>
      </c>
      <c r="K314" s="420">
        <v>1.7</v>
      </c>
      <c r="L314" s="421">
        <v>2.9333333333333336</v>
      </c>
      <c r="M314" s="431">
        <v>1.6666666666666667</v>
      </c>
      <c r="N314" s="432">
        <v>13030.630630630631</v>
      </c>
      <c r="O314" s="424">
        <v>14.999998948836842</v>
      </c>
      <c r="P314" s="433">
        <v>21.717717717717719</v>
      </c>
      <c r="Q314" s="427">
        <v>243265</v>
      </c>
      <c r="R314" s="446">
        <f>+Q314-G314</f>
        <v>310</v>
      </c>
      <c r="S314" s="426">
        <v>13.120343839541547</v>
      </c>
      <c r="T314" s="426">
        <v>12.433439615636601</v>
      </c>
    </row>
    <row r="315" spans="1:20" s="405" customFormat="1" ht="18.75" customHeight="1">
      <c r="A315" s="428">
        <v>2</v>
      </c>
      <c r="B315" s="428" t="s">
        <v>42</v>
      </c>
      <c r="C315" s="429">
        <v>806812</v>
      </c>
      <c r="D315" s="428" t="s">
        <v>1</v>
      </c>
      <c r="E315" s="416" t="s">
        <v>83</v>
      </c>
      <c r="F315" s="430">
        <v>12.51</v>
      </c>
      <c r="G315" s="419">
        <v>242950</v>
      </c>
      <c r="H315" s="401" t="s">
        <v>86</v>
      </c>
      <c r="I315" s="401" t="s">
        <v>114</v>
      </c>
      <c r="J315" s="400">
        <v>1.85</v>
      </c>
      <c r="K315" s="420">
        <v>1.7</v>
      </c>
      <c r="L315" s="421">
        <v>2.8666666666666667</v>
      </c>
      <c r="M315" s="431">
        <v>1.5333333333333332</v>
      </c>
      <c r="N315" s="432">
        <v>12511.71171171171</v>
      </c>
      <c r="O315" s="424">
        <v>13.755427160824821</v>
      </c>
      <c r="P315" s="433">
        <v>19.184624624624622</v>
      </c>
      <c r="Q315" s="427">
        <v>243293</v>
      </c>
      <c r="R315" s="446">
        <f>+Q315-G315</f>
        <v>343</v>
      </c>
      <c r="S315" s="426">
        <v>10.881694644284572</v>
      </c>
      <c r="T315" s="426">
        <v>13.554673473885257</v>
      </c>
    </row>
    <row r="316" spans="1:20" s="405" customFormat="1" ht="18.75" customHeight="1">
      <c r="A316" s="428">
        <v>2</v>
      </c>
      <c r="B316" s="428" t="s">
        <v>42</v>
      </c>
      <c r="C316" s="429">
        <v>806813</v>
      </c>
      <c r="D316" s="428" t="s">
        <v>93</v>
      </c>
      <c r="E316" s="416" t="s">
        <v>83</v>
      </c>
      <c r="F316" s="430">
        <v>15.93</v>
      </c>
      <c r="G316" s="419">
        <v>242858</v>
      </c>
      <c r="H316" s="401" t="s">
        <v>94</v>
      </c>
      <c r="I316" s="401" t="s">
        <v>114</v>
      </c>
      <c r="J316" s="400">
        <v>1.85</v>
      </c>
      <c r="K316" s="420">
        <v>2</v>
      </c>
      <c r="L316" s="421">
        <v>3.1999999999999997</v>
      </c>
      <c r="M316" s="431">
        <v>1.9333333333333333</v>
      </c>
      <c r="N316" s="432">
        <v>8360.3603603603606</v>
      </c>
      <c r="O316" s="424">
        <v>13.474386104504504</v>
      </c>
      <c r="P316" s="433">
        <v>16.163363363363363</v>
      </c>
      <c r="Q316" s="427">
        <v>243294</v>
      </c>
      <c r="R316" s="446">
        <f>+Q316-G316</f>
        <v>436</v>
      </c>
      <c r="S316" s="426">
        <v>14.469554300062773</v>
      </c>
      <c r="T316" s="426">
        <v>12.827806507592193</v>
      </c>
    </row>
    <row r="317" spans="1:20" s="405" customFormat="1" ht="18.75" customHeight="1">
      <c r="A317" s="428">
        <v>2</v>
      </c>
      <c r="B317" s="428" t="s">
        <v>42</v>
      </c>
      <c r="C317" s="429">
        <v>806814</v>
      </c>
      <c r="D317" s="428" t="s">
        <v>93</v>
      </c>
      <c r="E317" s="428" t="s">
        <v>83</v>
      </c>
      <c r="F317" s="430">
        <v>19.23</v>
      </c>
      <c r="G317" s="419">
        <v>242858</v>
      </c>
      <c r="H317" s="401" t="s">
        <v>94</v>
      </c>
      <c r="I317" s="401" t="s">
        <v>114</v>
      </c>
      <c r="J317" s="400">
        <v>1.85</v>
      </c>
      <c r="K317" s="420">
        <v>1.9000000000000001</v>
      </c>
      <c r="L317" s="421">
        <v>3</v>
      </c>
      <c r="M317" s="431">
        <v>1.8</v>
      </c>
      <c r="N317" s="432">
        <v>9340.54054054054</v>
      </c>
      <c r="O317" s="424">
        <v>12.569620281081081</v>
      </c>
      <c r="P317" s="433">
        <v>16.812972972972972</v>
      </c>
      <c r="Q317" s="427">
        <v>243295</v>
      </c>
      <c r="R317" s="446">
        <f>+Q317-G317</f>
        <v>437</v>
      </c>
      <c r="S317" s="426">
        <v>13.877275091003638</v>
      </c>
      <c r="T317" s="426">
        <v>13.186972195158511</v>
      </c>
    </row>
    <row r="318" spans="1:20" s="405" customFormat="1" ht="18.75" customHeight="1">
      <c r="A318" s="428">
        <v>2</v>
      </c>
      <c r="B318" s="428" t="s">
        <v>42</v>
      </c>
      <c r="C318" s="429">
        <v>806815</v>
      </c>
      <c r="D318" s="428" t="s">
        <v>1</v>
      </c>
      <c r="E318" s="428" t="s">
        <v>83</v>
      </c>
      <c r="F318" s="430">
        <v>23.12</v>
      </c>
      <c r="G318" s="419">
        <v>242947</v>
      </c>
      <c r="H318" s="401" t="s">
        <v>86</v>
      </c>
      <c r="I318" s="401" t="s">
        <v>114</v>
      </c>
      <c r="J318" s="400">
        <v>1.85</v>
      </c>
      <c r="K318" s="420">
        <v>1.8</v>
      </c>
      <c r="L318" s="421">
        <v>2.333333333333333</v>
      </c>
      <c r="M318" s="431">
        <v>2.0333333333333332</v>
      </c>
      <c r="N318" s="432">
        <v>12396.396396396398</v>
      </c>
      <c r="O318" s="424">
        <v>9.5603891171171167</v>
      </c>
      <c r="P318" s="433">
        <v>25.206006006006007</v>
      </c>
      <c r="Q318" s="427">
        <v>243312</v>
      </c>
      <c r="R318" s="446">
        <f>+Q318-G318</f>
        <v>365</v>
      </c>
      <c r="S318" s="426">
        <v>13.953287197231834</v>
      </c>
      <c r="T318" s="426">
        <v>12.967065656565657</v>
      </c>
    </row>
    <row r="319" spans="1:20" s="405" customFormat="1" ht="18.75" customHeight="1">
      <c r="A319" s="428">
        <v>2</v>
      </c>
      <c r="B319" s="428" t="s">
        <v>42</v>
      </c>
      <c r="C319" s="429">
        <v>806816</v>
      </c>
      <c r="D319" s="428" t="s">
        <v>88</v>
      </c>
      <c r="E319" s="416" t="s">
        <v>2</v>
      </c>
      <c r="F319" s="430">
        <v>25.97</v>
      </c>
      <c r="G319" s="419">
        <v>242883</v>
      </c>
      <c r="H319" s="401" t="s">
        <v>94</v>
      </c>
      <c r="I319" s="401" t="s">
        <v>114</v>
      </c>
      <c r="J319" s="400">
        <v>1.85</v>
      </c>
      <c r="K319" s="420">
        <v>2.1</v>
      </c>
      <c r="L319" s="421">
        <v>3.1666666666666665</v>
      </c>
      <c r="M319" s="431">
        <v>1.6333333333333335</v>
      </c>
      <c r="N319" s="432">
        <v>9109.9099099099094</v>
      </c>
      <c r="O319" s="424">
        <v>15.097050787987985</v>
      </c>
      <c r="P319" s="433">
        <v>14.879519519519521</v>
      </c>
      <c r="Q319" s="427">
        <v>243313</v>
      </c>
      <c r="R319" s="446">
        <f>+Q319-G319</f>
        <v>430</v>
      </c>
      <c r="S319" s="426">
        <v>8.6838659992298819</v>
      </c>
      <c r="T319" s="426">
        <v>13.64085358283079</v>
      </c>
    </row>
    <row r="320" spans="1:20" s="405" customFormat="1" ht="18.75" customHeight="1">
      <c r="A320" s="428">
        <v>2</v>
      </c>
      <c r="B320" s="428" t="s">
        <v>42</v>
      </c>
      <c r="C320" s="429">
        <v>806817</v>
      </c>
      <c r="D320" s="428" t="s">
        <v>1</v>
      </c>
      <c r="E320" s="428" t="s">
        <v>83</v>
      </c>
      <c r="F320" s="430">
        <v>31.45</v>
      </c>
      <c r="G320" s="419">
        <v>242901</v>
      </c>
      <c r="H320" s="401" t="s">
        <v>94</v>
      </c>
      <c r="I320" s="401" t="s">
        <v>114</v>
      </c>
      <c r="J320" s="400">
        <v>1.85</v>
      </c>
      <c r="K320" s="420">
        <v>2.3666666666666667</v>
      </c>
      <c r="L320" s="421">
        <v>3.4333333333333336</v>
      </c>
      <c r="M320" s="431">
        <v>2.5666666666666664</v>
      </c>
      <c r="N320" s="432">
        <v>9196.3963963963961</v>
      </c>
      <c r="O320" s="424">
        <v>20.190206211060396</v>
      </c>
      <c r="P320" s="433">
        <v>23.604084084084082</v>
      </c>
      <c r="Q320" s="427">
        <v>243298</v>
      </c>
      <c r="R320" s="446">
        <f>+Q320-G320</f>
        <v>397</v>
      </c>
      <c r="S320" s="426">
        <v>13.874085850556439</v>
      </c>
      <c r="T320" s="426">
        <v>13.104645459962416</v>
      </c>
    </row>
    <row r="321" spans="1:20" s="405" customFormat="1" ht="18.75" customHeight="1">
      <c r="A321" s="428">
        <v>2</v>
      </c>
      <c r="B321" s="428" t="s">
        <v>42</v>
      </c>
      <c r="C321" s="429">
        <v>806818</v>
      </c>
      <c r="D321" s="428" t="s">
        <v>93</v>
      </c>
      <c r="E321" s="428" t="s">
        <v>83</v>
      </c>
      <c r="F321" s="430">
        <v>13.43</v>
      </c>
      <c r="G321" s="419">
        <v>242868</v>
      </c>
      <c r="H321" s="401" t="s">
        <v>94</v>
      </c>
      <c r="I321" s="401" t="s">
        <v>114</v>
      </c>
      <c r="J321" s="400">
        <v>1.85</v>
      </c>
      <c r="K321" s="420">
        <v>2.3000000000000003</v>
      </c>
      <c r="L321" s="421">
        <v>3.4</v>
      </c>
      <c r="M321" s="431">
        <v>2.4666666666666668</v>
      </c>
      <c r="N321" s="432">
        <v>10868.468468468467</v>
      </c>
      <c r="O321" s="424">
        <v>22.740921438990988</v>
      </c>
      <c r="P321" s="433">
        <v>26.808888888888887</v>
      </c>
      <c r="Q321" s="427">
        <v>243300</v>
      </c>
      <c r="R321" s="446">
        <f>+Q321-G321</f>
        <v>432</v>
      </c>
      <c r="S321" s="426">
        <v>14.088607594936708</v>
      </c>
      <c r="T321" s="426">
        <v>13.181629934992868</v>
      </c>
    </row>
    <row r="322" spans="1:20" s="438" customFormat="1" ht="18.75" customHeight="1">
      <c r="A322" s="428">
        <v>2</v>
      </c>
      <c r="B322" s="435" t="s">
        <v>42</v>
      </c>
      <c r="C322" s="436">
        <v>806819</v>
      </c>
      <c r="D322" s="428" t="s">
        <v>88</v>
      </c>
      <c r="E322" s="428" t="s">
        <v>2</v>
      </c>
      <c r="F322" s="437">
        <v>9.36</v>
      </c>
      <c r="G322" s="419">
        <v>242913</v>
      </c>
      <c r="H322" s="403" t="s">
        <v>86</v>
      </c>
      <c r="I322" s="401" t="s">
        <v>114</v>
      </c>
      <c r="J322" s="400">
        <v>1.85</v>
      </c>
      <c r="K322" s="420">
        <v>1.7333333333333334</v>
      </c>
      <c r="L322" s="421">
        <v>2.5666666666666669</v>
      </c>
      <c r="M322" s="431">
        <v>2.6666666666666665</v>
      </c>
      <c r="N322" s="432">
        <v>10868.468468468469</v>
      </c>
      <c r="O322" s="424">
        <v>9.393472395494376</v>
      </c>
      <c r="P322" s="433">
        <v>28.98258258258258</v>
      </c>
      <c r="Q322" s="427">
        <v>243300</v>
      </c>
      <c r="R322" s="446">
        <f>+Q322-G322</f>
        <v>387</v>
      </c>
      <c r="S322" s="426">
        <v>10.292735042735044</v>
      </c>
      <c r="T322" s="426">
        <v>12.809915922773511</v>
      </c>
    </row>
    <row r="323" spans="1:20" s="438" customFormat="1" ht="18.75" customHeight="1">
      <c r="A323" s="428">
        <v>2</v>
      </c>
      <c r="B323" s="435" t="s">
        <v>42</v>
      </c>
      <c r="C323" s="436">
        <v>806820</v>
      </c>
      <c r="D323" s="428" t="s">
        <v>88</v>
      </c>
      <c r="E323" s="428" t="s">
        <v>2</v>
      </c>
      <c r="F323" s="437">
        <v>31.77</v>
      </c>
      <c r="G323" s="419">
        <v>242912</v>
      </c>
      <c r="H323" s="403" t="s">
        <v>86</v>
      </c>
      <c r="I323" s="401" t="s">
        <v>114</v>
      </c>
      <c r="J323" s="400">
        <v>1.65</v>
      </c>
      <c r="K323" s="420">
        <v>1.9333333333333333</v>
      </c>
      <c r="L323" s="421">
        <v>2.6333333333333333</v>
      </c>
      <c r="M323" s="431">
        <v>1.3666666666666665</v>
      </c>
      <c r="N323" s="432">
        <v>8048.484848484848</v>
      </c>
      <c r="O323" s="424">
        <v>8.1671273330919849</v>
      </c>
      <c r="P323" s="433">
        <v>10.999595959595958</v>
      </c>
      <c r="Q323" s="427">
        <v>243302</v>
      </c>
      <c r="R323" s="446">
        <f>+Q323-G323</f>
        <v>390</v>
      </c>
      <c r="S323" s="426">
        <v>8.1677683349071444</v>
      </c>
      <c r="T323" s="426">
        <v>13.22147674284173</v>
      </c>
    </row>
    <row r="324" spans="1:20" s="405" customFormat="1" ht="18.75" customHeight="1">
      <c r="A324" s="428">
        <v>2</v>
      </c>
      <c r="B324" s="428" t="s">
        <v>42</v>
      </c>
      <c r="C324" s="429">
        <v>806821</v>
      </c>
      <c r="D324" s="428" t="s">
        <v>88</v>
      </c>
      <c r="E324" s="416" t="s">
        <v>2</v>
      </c>
      <c r="F324" s="430">
        <v>25.86</v>
      </c>
      <c r="G324" s="419">
        <v>242915</v>
      </c>
      <c r="H324" s="401" t="s">
        <v>91</v>
      </c>
      <c r="I324" s="401" t="s">
        <v>114</v>
      </c>
      <c r="J324" s="400">
        <v>1.85</v>
      </c>
      <c r="K324" s="420">
        <v>2.1333333333333333</v>
      </c>
      <c r="L324" s="421">
        <v>2.9</v>
      </c>
      <c r="M324" s="431">
        <v>1.6333333333333335</v>
      </c>
      <c r="N324" s="432">
        <v>10090.090090090089</v>
      </c>
      <c r="O324" s="424">
        <v>13.702081388396392</v>
      </c>
      <c r="P324" s="433">
        <v>16.48048048048048</v>
      </c>
      <c r="Q324" s="427">
        <v>243306</v>
      </c>
      <c r="R324" s="446">
        <f>+Q324-G324</f>
        <v>391</v>
      </c>
      <c r="S324" s="426">
        <v>6.7764887857695291</v>
      </c>
      <c r="T324" s="426">
        <v>13.43731511070532</v>
      </c>
    </row>
    <row r="325" spans="1:20" s="405" customFormat="1" ht="18.75" customHeight="1">
      <c r="A325" s="428">
        <v>2</v>
      </c>
      <c r="B325" s="428" t="s">
        <v>42</v>
      </c>
      <c r="C325" s="429">
        <v>806822</v>
      </c>
      <c r="D325" s="428" t="s">
        <v>1</v>
      </c>
      <c r="E325" s="416" t="s">
        <v>83</v>
      </c>
      <c r="F325" s="430">
        <v>17.13</v>
      </c>
      <c r="G325" s="419">
        <v>242945</v>
      </c>
      <c r="H325" s="401" t="s">
        <v>113</v>
      </c>
      <c r="I325" s="401" t="s">
        <v>114</v>
      </c>
      <c r="J325" s="400">
        <v>1.85</v>
      </c>
      <c r="K325" s="420">
        <v>2.1999999999999997</v>
      </c>
      <c r="L325" s="421">
        <v>2.9666666666666668</v>
      </c>
      <c r="M325" s="431">
        <v>1.8333333333333333</v>
      </c>
      <c r="N325" s="432">
        <v>11243.243243243245</v>
      </c>
      <c r="O325" s="424">
        <v>17.131911776816821</v>
      </c>
      <c r="P325" s="433">
        <v>20.612612612612615</v>
      </c>
      <c r="Q325" s="427">
        <v>243304</v>
      </c>
      <c r="R325" s="446">
        <f>+Q325-G325</f>
        <v>359</v>
      </c>
      <c r="S325" s="426">
        <v>18.646234676007005</v>
      </c>
      <c r="T325" s="426">
        <v>13.834317335086567</v>
      </c>
    </row>
    <row r="326" spans="1:20" s="405" customFormat="1" ht="18.75" customHeight="1">
      <c r="A326" s="428">
        <v>2</v>
      </c>
      <c r="B326" s="428" t="s">
        <v>42</v>
      </c>
      <c r="C326" s="429">
        <v>806825</v>
      </c>
      <c r="D326" s="428" t="s">
        <v>88</v>
      </c>
      <c r="E326" s="428" t="s">
        <v>2</v>
      </c>
      <c r="F326" s="430">
        <v>30.05</v>
      </c>
      <c r="G326" s="419">
        <v>242911</v>
      </c>
      <c r="H326" s="401" t="s">
        <v>86</v>
      </c>
      <c r="I326" s="401" t="s">
        <v>85</v>
      </c>
      <c r="J326" s="400">
        <v>1.85</v>
      </c>
      <c r="K326" s="420">
        <v>2.0333333333333332</v>
      </c>
      <c r="L326" s="421">
        <v>2.9</v>
      </c>
      <c r="M326" s="431">
        <v>2.0333333333333332</v>
      </c>
      <c r="N326" s="432">
        <v>11992.792792792794</v>
      </c>
      <c r="O326" s="424">
        <v>15.522500772854773</v>
      </c>
      <c r="P326" s="433">
        <v>24.385345345345346</v>
      </c>
      <c r="Q326" s="427">
        <v>243296</v>
      </c>
      <c r="R326" s="446">
        <f>+Q326-G326</f>
        <v>385</v>
      </c>
      <c r="S326" s="426">
        <v>12.009317803660563</v>
      </c>
      <c r="T326" s="426">
        <v>13.322961649301709</v>
      </c>
    </row>
    <row r="327" spans="1:20" s="405" customFormat="1" ht="18.75" customHeight="1">
      <c r="A327" s="428">
        <v>2</v>
      </c>
      <c r="B327" s="428" t="s">
        <v>42</v>
      </c>
      <c r="C327" s="429">
        <v>806828</v>
      </c>
      <c r="D327" s="428" t="s">
        <v>88</v>
      </c>
      <c r="E327" s="428" t="s">
        <v>2</v>
      </c>
      <c r="F327" s="430">
        <v>24.72</v>
      </c>
      <c r="G327" s="419">
        <v>242927</v>
      </c>
      <c r="H327" s="401" t="s">
        <v>86</v>
      </c>
      <c r="I327" s="401" t="s">
        <v>114</v>
      </c>
      <c r="J327" s="400">
        <v>1.65</v>
      </c>
      <c r="K327" s="420">
        <v>1.8333333333333333</v>
      </c>
      <c r="L327" s="421">
        <v>2.8333333333333335</v>
      </c>
      <c r="M327" s="431">
        <v>1.7333333333333334</v>
      </c>
      <c r="N327" s="432">
        <v>11345.454545454546</v>
      </c>
      <c r="O327" s="424">
        <v>12.638497906666666</v>
      </c>
      <c r="P327" s="433">
        <v>19.665454545454548</v>
      </c>
      <c r="Q327" s="427">
        <v>243313</v>
      </c>
      <c r="R327" s="446">
        <f>+Q327-G327</f>
        <v>386</v>
      </c>
      <c r="S327" s="426">
        <v>13.352346278317153</v>
      </c>
      <c r="T327" s="426">
        <v>13.774000363559248</v>
      </c>
    </row>
    <row r="328" spans="1:20" s="405" customFormat="1" ht="18.75" customHeight="1">
      <c r="A328" s="428">
        <v>2</v>
      </c>
      <c r="B328" s="428" t="s">
        <v>42</v>
      </c>
      <c r="C328" s="429">
        <v>806829</v>
      </c>
      <c r="D328" s="428" t="s">
        <v>88</v>
      </c>
      <c r="E328" s="428" t="s">
        <v>2</v>
      </c>
      <c r="F328" s="430">
        <v>20.440000000000001</v>
      </c>
      <c r="G328" s="419">
        <v>242927</v>
      </c>
      <c r="H328" s="401" t="s">
        <v>86</v>
      </c>
      <c r="I328" s="401" t="s">
        <v>114</v>
      </c>
      <c r="J328" s="400">
        <v>1.65</v>
      </c>
      <c r="K328" s="420">
        <v>1.6666666666666667</v>
      </c>
      <c r="L328" s="421">
        <v>2.6666666666666665</v>
      </c>
      <c r="M328" s="431">
        <v>1.7333333333333332</v>
      </c>
      <c r="N328" s="432">
        <v>8888.8888888888887</v>
      </c>
      <c r="O328" s="424">
        <v>7.9738943209876529</v>
      </c>
      <c r="P328" s="433">
        <v>15.407407407407405</v>
      </c>
      <c r="Q328" s="427">
        <v>243314</v>
      </c>
      <c r="R328" s="446">
        <f>+Q328-G328</f>
        <v>387</v>
      </c>
      <c r="S328" s="426">
        <v>8.7010763209393343</v>
      </c>
      <c r="T328" s="426">
        <v>13.334389091931403</v>
      </c>
    </row>
    <row r="329" spans="1:20" s="405" customFormat="1" ht="18.75" customHeight="1">
      <c r="A329" s="428">
        <v>2</v>
      </c>
      <c r="B329" s="428" t="s">
        <v>42</v>
      </c>
      <c r="C329" s="429">
        <v>806832</v>
      </c>
      <c r="D329" s="428" t="s">
        <v>93</v>
      </c>
      <c r="E329" s="428" t="s">
        <v>83</v>
      </c>
      <c r="F329" s="430">
        <v>27.35</v>
      </c>
      <c r="G329" s="419">
        <v>242887</v>
      </c>
      <c r="H329" s="401" t="s">
        <v>94</v>
      </c>
      <c r="I329" s="401" t="s">
        <v>85</v>
      </c>
      <c r="J329" s="400">
        <v>1.85</v>
      </c>
      <c r="K329" s="420">
        <v>2.4</v>
      </c>
      <c r="L329" s="421">
        <v>3.5</v>
      </c>
      <c r="M329" s="431">
        <v>2.5666666666666669</v>
      </c>
      <c r="N329" s="432">
        <v>9715.3153153153162</v>
      </c>
      <c r="O329" s="424">
        <v>22.47803115675676</v>
      </c>
      <c r="P329" s="433">
        <v>24.935975975975978</v>
      </c>
      <c r="Q329" s="427">
        <v>243308</v>
      </c>
      <c r="R329" s="446">
        <f>+Q329-G329</f>
        <v>421</v>
      </c>
      <c r="S329" s="426">
        <v>16.887385740402195</v>
      </c>
      <c r="T329" s="426">
        <v>12.933906727001103</v>
      </c>
    </row>
    <row r="330" spans="1:20" s="405" customFormat="1" ht="18.75" customHeight="1">
      <c r="A330" s="428">
        <v>2</v>
      </c>
      <c r="B330" s="428" t="s">
        <v>42</v>
      </c>
      <c r="C330" s="429">
        <v>806833</v>
      </c>
      <c r="D330" s="428" t="s">
        <v>1</v>
      </c>
      <c r="E330" s="428" t="s">
        <v>83</v>
      </c>
      <c r="F330" s="430">
        <v>25</v>
      </c>
      <c r="G330" s="419">
        <v>242976</v>
      </c>
      <c r="H330" s="401" t="s">
        <v>86</v>
      </c>
      <c r="I330" s="401" t="s">
        <v>85</v>
      </c>
      <c r="J330" s="400">
        <v>1.85</v>
      </c>
      <c r="K330" s="420">
        <v>1.5666666666666667</v>
      </c>
      <c r="L330" s="421">
        <v>3.1666666666666665</v>
      </c>
      <c r="M330" s="431">
        <v>1.5666666666666667</v>
      </c>
      <c r="N330" s="432">
        <v>10810.810810810812</v>
      </c>
      <c r="O330" s="424">
        <v>13.365758495995998</v>
      </c>
      <c r="P330" s="433">
        <v>16.936936936936938</v>
      </c>
      <c r="Q330" s="427">
        <v>243310</v>
      </c>
      <c r="R330" s="446">
        <f>+Q330-G330</f>
        <v>334</v>
      </c>
      <c r="S330" s="426">
        <v>11.2972</v>
      </c>
      <c r="T330" s="426">
        <v>13.398190348050845</v>
      </c>
    </row>
    <row r="331" spans="1:20" s="405" customFormat="1" ht="18.75" customHeight="1">
      <c r="A331" s="428">
        <v>2</v>
      </c>
      <c r="B331" s="428" t="s">
        <v>42</v>
      </c>
      <c r="C331" s="429">
        <v>806834</v>
      </c>
      <c r="D331" s="428" t="s">
        <v>1</v>
      </c>
      <c r="E331" s="428" t="s">
        <v>83</v>
      </c>
      <c r="F331" s="430">
        <v>21.13</v>
      </c>
      <c r="G331" s="419">
        <v>242970</v>
      </c>
      <c r="H331" s="401" t="s">
        <v>86</v>
      </c>
      <c r="I331" s="401" t="s">
        <v>85</v>
      </c>
      <c r="J331" s="400">
        <v>1.85</v>
      </c>
      <c r="K331" s="420">
        <v>1.6333333333333335</v>
      </c>
      <c r="L331" s="421">
        <v>2.4</v>
      </c>
      <c r="M331" s="431">
        <v>1.8999999999999997</v>
      </c>
      <c r="N331" s="432">
        <v>10176.576576576577</v>
      </c>
      <c r="O331" s="424">
        <v>7.5344759628108129</v>
      </c>
      <c r="P331" s="433">
        <v>19.335495495495493</v>
      </c>
      <c r="Q331" s="427">
        <v>243311</v>
      </c>
      <c r="R331" s="446">
        <f>+Q331-G331</f>
        <v>341</v>
      </c>
      <c r="S331" s="426">
        <v>14.711784193090397</v>
      </c>
      <c r="T331" s="426">
        <v>13.551137811233351</v>
      </c>
    </row>
    <row r="332" spans="1:20" s="405" customFormat="1" ht="18.75" customHeight="1">
      <c r="A332" s="428">
        <v>2</v>
      </c>
      <c r="B332" s="428" t="s">
        <v>42</v>
      </c>
      <c r="C332" s="429">
        <v>806840</v>
      </c>
      <c r="D332" s="428" t="s">
        <v>93</v>
      </c>
      <c r="E332" s="416" t="s">
        <v>83</v>
      </c>
      <c r="F332" s="430">
        <v>36.86</v>
      </c>
      <c r="G332" s="419">
        <v>242874</v>
      </c>
      <c r="H332" s="401" t="s">
        <v>94</v>
      </c>
      <c r="I332" s="401" t="s">
        <v>114</v>
      </c>
      <c r="J332" s="400">
        <v>1.85</v>
      </c>
      <c r="K332" s="420">
        <v>2.2333333333333329</v>
      </c>
      <c r="L332" s="421">
        <v>3.0333333333333332</v>
      </c>
      <c r="M332" s="431">
        <v>2.0333333333333332</v>
      </c>
      <c r="N332" s="432">
        <v>11300.900900900902</v>
      </c>
      <c r="O332" s="424">
        <v>18.275149053170498</v>
      </c>
      <c r="P332" s="433">
        <v>22.978498498498499</v>
      </c>
      <c r="Q332" s="427">
        <v>243268</v>
      </c>
      <c r="R332" s="446">
        <f>+Q332-G332</f>
        <v>394</v>
      </c>
      <c r="S332" s="426">
        <v>15.753391209983725</v>
      </c>
      <c r="T332" s="426">
        <v>12.266879294607952</v>
      </c>
    </row>
    <row r="333" spans="1:20" s="405" customFormat="1" ht="18.75" customHeight="1">
      <c r="A333" s="428">
        <v>2</v>
      </c>
      <c r="B333" s="428" t="s">
        <v>42</v>
      </c>
      <c r="C333" s="429">
        <v>806850</v>
      </c>
      <c r="D333" s="428" t="s">
        <v>1</v>
      </c>
      <c r="E333" s="416" t="s">
        <v>83</v>
      </c>
      <c r="F333" s="430">
        <v>21.53</v>
      </c>
      <c r="G333" s="419">
        <v>242913</v>
      </c>
      <c r="H333" s="401" t="s">
        <v>94</v>
      </c>
      <c r="I333" s="401" t="s">
        <v>114</v>
      </c>
      <c r="J333" s="400">
        <v>1.85</v>
      </c>
      <c r="K333" s="420">
        <v>2.4666666666666663</v>
      </c>
      <c r="L333" s="421">
        <v>3.1666666666666665</v>
      </c>
      <c r="M333" s="431">
        <v>1.3666666666666665</v>
      </c>
      <c r="N333" s="432">
        <v>13088.28828828829</v>
      </c>
      <c r="O333" s="424">
        <v>25.477221130864198</v>
      </c>
      <c r="P333" s="433">
        <v>17.887327327327327</v>
      </c>
      <c r="Q333" s="427">
        <v>243311</v>
      </c>
      <c r="R333" s="446">
        <f>+Q333-G333</f>
        <v>398</v>
      </c>
      <c r="S333" s="426">
        <v>10.46539712029726</v>
      </c>
      <c r="T333" s="426">
        <v>13.910136694478963</v>
      </c>
    </row>
    <row r="334" spans="1:20" s="405" customFormat="1" ht="18.75" customHeight="1">
      <c r="A334" s="428">
        <v>3</v>
      </c>
      <c r="B334" s="428" t="s">
        <v>40</v>
      </c>
      <c r="C334" s="429">
        <v>805701</v>
      </c>
      <c r="D334" s="428" t="s">
        <v>90</v>
      </c>
      <c r="E334" s="428" t="s">
        <v>2</v>
      </c>
      <c r="F334" s="430">
        <v>35.19</v>
      </c>
      <c r="G334" s="419">
        <v>242878</v>
      </c>
      <c r="H334" s="401" t="s">
        <v>86</v>
      </c>
      <c r="I334" s="401" t="s">
        <v>85</v>
      </c>
      <c r="J334" s="400">
        <v>1.85</v>
      </c>
      <c r="K334" s="420">
        <v>2.6</v>
      </c>
      <c r="L334" s="421">
        <v>2.8333333333333335</v>
      </c>
      <c r="M334" s="431">
        <v>1.2</v>
      </c>
      <c r="N334" s="432">
        <v>11243.243243243245</v>
      </c>
      <c r="O334" s="424">
        <v>17.762213274234242</v>
      </c>
      <c r="P334" s="433">
        <v>13.491891891891893</v>
      </c>
      <c r="Q334" s="427">
        <v>243275</v>
      </c>
      <c r="R334" s="446">
        <f>+Q334-G334</f>
        <v>397</v>
      </c>
      <c r="S334" s="426">
        <v>13.85848252344416</v>
      </c>
      <c r="T334" s="426">
        <v>12.631490321522312</v>
      </c>
    </row>
    <row r="335" spans="1:20" s="405" customFormat="1" ht="18.75" customHeight="1">
      <c r="A335" s="428">
        <v>3</v>
      </c>
      <c r="B335" s="428" t="s">
        <v>40</v>
      </c>
      <c r="C335" s="429">
        <v>805704</v>
      </c>
      <c r="D335" s="428" t="s">
        <v>88</v>
      </c>
      <c r="E335" s="428" t="s">
        <v>2</v>
      </c>
      <c r="F335" s="430">
        <v>31.02</v>
      </c>
      <c r="G335" s="419">
        <v>242906</v>
      </c>
      <c r="H335" s="401" t="s">
        <v>86</v>
      </c>
      <c r="I335" s="401" t="s">
        <v>85</v>
      </c>
      <c r="J335" s="400">
        <v>1.85</v>
      </c>
      <c r="K335" s="420">
        <v>3</v>
      </c>
      <c r="L335" s="421">
        <v>2.9666666666666668</v>
      </c>
      <c r="M335" s="431">
        <v>1.6</v>
      </c>
      <c r="N335" s="432">
        <v>13001.801801801803</v>
      </c>
      <c r="O335" s="424">
        <v>25.983585756511715</v>
      </c>
      <c r="P335" s="433">
        <v>20.802882882882884</v>
      </c>
      <c r="Q335" s="427">
        <v>243292</v>
      </c>
      <c r="R335" s="446">
        <f>+Q335-G335</f>
        <v>386</v>
      </c>
      <c r="S335" s="426">
        <v>13.393294648613798</v>
      </c>
      <c r="T335" s="426">
        <v>12.738196216242237</v>
      </c>
    </row>
    <row r="336" spans="1:20" s="405" customFormat="1" ht="18.75" customHeight="1">
      <c r="A336" s="428">
        <v>3</v>
      </c>
      <c r="B336" s="428" t="s">
        <v>40</v>
      </c>
      <c r="C336" s="429">
        <v>805709</v>
      </c>
      <c r="D336" s="428" t="s">
        <v>96</v>
      </c>
      <c r="E336" s="428" t="s">
        <v>2</v>
      </c>
      <c r="F336" s="430">
        <v>11.36</v>
      </c>
      <c r="G336" s="419">
        <v>242903</v>
      </c>
      <c r="H336" s="401" t="s">
        <v>86</v>
      </c>
      <c r="I336" s="401" t="s">
        <v>85</v>
      </c>
      <c r="J336" s="400">
        <v>1.85</v>
      </c>
      <c r="K336" s="420">
        <v>2.2000000000000002</v>
      </c>
      <c r="L336" s="421">
        <v>2.7666666666666671</v>
      </c>
      <c r="M336" s="431">
        <v>1</v>
      </c>
      <c r="N336" s="432">
        <v>7207.2072072072069</v>
      </c>
      <c r="O336" s="424">
        <v>9.1862899320120164</v>
      </c>
      <c r="P336" s="433">
        <v>7.2072072072072073</v>
      </c>
      <c r="Q336" s="427">
        <v>243250</v>
      </c>
      <c r="R336" s="446">
        <f>+Q336-G336</f>
        <v>347</v>
      </c>
      <c r="S336" s="426">
        <v>7.782570422535211</v>
      </c>
      <c r="T336" s="426">
        <v>11.965199638049995</v>
      </c>
    </row>
    <row r="337" spans="1:20" s="405" customFormat="1" ht="18.75" customHeight="1">
      <c r="A337" s="428">
        <v>3</v>
      </c>
      <c r="B337" s="428" t="s">
        <v>40</v>
      </c>
      <c r="C337" s="429">
        <v>805710</v>
      </c>
      <c r="D337" s="428" t="s">
        <v>88</v>
      </c>
      <c r="E337" s="416" t="s">
        <v>2</v>
      </c>
      <c r="F337" s="430">
        <v>4.92</v>
      </c>
      <c r="G337" s="419">
        <v>242920</v>
      </c>
      <c r="H337" s="401" t="s">
        <v>94</v>
      </c>
      <c r="I337" s="401" t="s">
        <v>85</v>
      </c>
      <c r="J337" s="400">
        <v>1.85</v>
      </c>
      <c r="K337" s="420">
        <v>2.2666666666666666</v>
      </c>
      <c r="L337" s="421">
        <v>2.9</v>
      </c>
      <c r="M337" s="431">
        <v>1.3</v>
      </c>
      <c r="N337" s="432">
        <v>10609.009009009009</v>
      </c>
      <c r="O337" s="424">
        <v>15.915215004060062</v>
      </c>
      <c r="P337" s="433">
        <v>13.791711711711713</v>
      </c>
      <c r="Q337" s="427">
        <v>243289</v>
      </c>
      <c r="R337" s="446">
        <f>+Q337-G337</f>
        <v>369</v>
      </c>
      <c r="S337" s="426">
        <v>18.76829268292683</v>
      </c>
      <c r="T337" s="426">
        <v>12.208083170890188</v>
      </c>
    </row>
    <row r="338" spans="1:20" s="405" customFormat="1" ht="18.75" customHeight="1">
      <c r="A338" s="428">
        <v>3</v>
      </c>
      <c r="B338" s="428" t="s">
        <v>40</v>
      </c>
      <c r="C338" s="429">
        <v>805712</v>
      </c>
      <c r="D338" s="428" t="s">
        <v>88</v>
      </c>
      <c r="E338" s="416" t="s">
        <v>2</v>
      </c>
      <c r="F338" s="430">
        <v>6.86</v>
      </c>
      <c r="G338" s="419">
        <v>242903</v>
      </c>
      <c r="H338" s="401" t="s">
        <v>86</v>
      </c>
      <c r="I338" s="401" t="s">
        <v>85</v>
      </c>
      <c r="J338" s="400">
        <v>1.85</v>
      </c>
      <c r="K338" s="420">
        <v>2.6666666666666665</v>
      </c>
      <c r="L338" s="421">
        <v>2.8333333333333335</v>
      </c>
      <c r="M338" s="431">
        <v>1.5</v>
      </c>
      <c r="N338" s="432">
        <v>10810.81081081081</v>
      </c>
      <c r="O338" s="424">
        <v>17.51697561561561</v>
      </c>
      <c r="P338" s="433">
        <v>16.216216216216214</v>
      </c>
      <c r="Q338" s="427">
        <v>243287</v>
      </c>
      <c r="R338" s="446">
        <f>+Q338-G338</f>
        <v>384</v>
      </c>
      <c r="S338" s="426">
        <v>20.285714285714285</v>
      </c>
      <c r="T338" s="426">
        <v>13.504977004886461</v>
      </c>
    </row>
    <row r="339" spans="1:20" s="405" customFormat="1" ht="18.75" customHeight="1">
      <c r="A339" s="428">
        <v>3</v>
      </c>
      <c r="B339" s="428" t="s">
        <v>40</v>
      </c>
      <c r="C339" s="429">
        <v>805716</v>
      </c>
      <c r="D339" s="428" t="s">
        <v>90</v>
      </c>
      <c r="E339" s="416" t="s">
        <v>2</v>
      </c>
      <c r="F339" s="430">
        <v>53.51</v>
      </c>
      <c r="G339" s="419">
        <v>242902</v>
      </c>
      <c r="H339" s="401" t="s">
        <v>143</v>
      </c>
      <c r="I339" s="401" t="s">
        <v>85</v>
      </c>
      <c r="J339" s="400">
        <v>1.85</v>
      </c>
      <c r="K339" s="420">
        <v>2.6999999999999997</v>
      </c>
      <c r="L339" s="421">
        <v>2.8333333333333335</v>
      </c>
      <c r="M339" s="431">
        <v>1.3</v>
      </c>
      <c r="N339" s="432">
        <v>11618.018018018018</v>
      </c>
      <c r="O339" s="424">
        <v>19.060221167351351</v>
      </c>
      <c r="P339" s="433">
        <v>15.103423423423422</v>
      </c>
      <c r="Q339" s="427">
        <v>243286</v>
      </c>
      <c r="R339" s="446">
        <f>+Q339-G339</f>
        <v>384</v>
      </c>
      <c r="S339" s="426">
        <v>13.82302373388152</v>
      </c>
      <c r="T339" s="426">
        <v>13.403503183852257</v>
      </c>
    </row>
    <row r="340" spans="1:20" s="405" customFormat="1" ht="18.75" customHeight="1">
      <c r="A340" s="428">
        <v>3</v>
      </c>
      <c r="B340" s="428" t="s">
        <v>40</v>
      </c>
      <c r="C340" s="429">
        <v>805721</v>
      </c>
      <c r="D340" s="428" t="s">
        <v>88</v>
      </c>
      <c r="E340" s="416" t="s">
        <v>2</v>
      </c>
      <c r="F340" s="430">
        <v>9.44</v>
      </c>
      <c r="G340" s="419">
        <v>242881</v>
      </c>
      <c r="H340" s="401" t="s">
        <v>94</v>
      </c>
      <c r="I340" s="401" t="s">
        <v>85</v>
      </c>
      <c r="J340" s="400">
        <v>1.85</v>
      </c>
      <c r="K340" s="420">
        <v>2.7333333333333329</v>
      </c>
      <c r="L340" s="421">
        <v>2.8666666666666667</v>
      </c>
      <c r="M340" s="431">
        <v>1.4</v>
      </c>
      <c r="N340" s="432">
        <v>12944.144144144144</v>
      </c>
      <c r="O340" s="424">
        <v>22.880966712173503</v>
      </c>
      <c r="P340" s="433">
        <v>18.121801801801801</v>
      </c>
      <c r="Q340" s="427">
        <v>243279</v>
      </c>
      <c r="R340" s="446">
        <f>+Q340-G340</f>
        <v>398</v>
      </c>
      <c r="S340" s="426">
        <v>14.721398305084746</v>
      </c>
      <c r="T340" s="426">
        <v>12.441067856371877</v>
      </c>
    </row>
    <row r="341" spans="1:20" s="405" customFormat="1" ht="18.75" customHeight="1">
      <c r="A341" s="428">
        <v>3</v>
      </c>
      <c r="B341" s="428" t="s">
        <v>40</v>
      </c>
      <c r="C341" s="429">
        <v>805722</v>
      </c>
      <c r="D341" s="428" t="s">
        <v>88</v>
      </c>
      <c r="E341" s="416" t="s">
        <v>2</v>
      </c>
      <c r="F341" s="430">
        <v>25.14</v>
      </c>
      <c r="G341" s="419">
        <v>242893</v>
      </c>
      <c r="H341" s="401" t="s">
        <v>94</v>
      </c>
      <c r="I341" s="401" t="s">
        <v>85</v>
      </c>
      <c r="J341" s="400">
        <v>1.85</v>
      </c>
      <c r="K341" s="420">
        <v>2.6</v>
      </c>
      <c r="L341" s="421">
        <v>2.9666666666666668</v>
      </c>
      <c r="M341" s="431">
        <v>1.3</v>
      </c>
      <c r="N341" s="432">
        <v>11790.990990990991</v>
      </c>
      <c r="O341" s="424">
        <v>21.23318762641842</v>
      </c>
      <c r="P341" s="433">
        <v>15.32828828828829</v>
      </c>
      <c r="Q341" s="427">
        <v>243281</v>
      </c>
      <c r="R341" s="446">
        <f>+Q341-G341</f>
        <v>388</v>
      </c>
      <c r="S341" s="426">
        <v>12.245027844073189</v>
      </c>
      <c r="T341" s="426">
        <v>13.110028911122662</v>
      </c>
    </row>
    <row r="342" spans="1:20" s="405" customFormat="1" ht="18.75" customHeight="1">
      <c r="A342" s="428">
        <v>3</v>
      </c>
      <c r="B342" s="428" t="s">
        <v>40</v>
      </c>
      <c r="C342" s="429">
        <v>805723</v>
      </c>
      <c r="D342" s="428" t="s">
        <v>88</v>
      </c>
      <c r="E342" s="416" t="s">
        <v>2</v>
      </c>
      <c r="F342" s="430">
        <v>13.4</v>
      </c>
      <c r="G342" s="419">
        <v>242895</v>
      </c>
      <c r="H342" s="401" t="s">
        <v>94</v>
      </c>
      <c r="I342" s="401" t="s">
        <v>85</v>
      </c>
      <c r="J342" s="400">
        <v>1.85</v>
      </c>
      <c r="K342" s="420">
        <v>2.5666666666666664</v>
      </c>
      <c r="L342" s="421">
        <v>3.0666666666666664</v>
      </c>
      <c r="M342" s="431">
        <v>1.2</v>
      </c>
      <c r="N342" s="432">
        <v>11589.189189189192</v>
      </c>
      <c r="O342" s="424">
        <v>22.014544621677675</v>
      </c>
      <c r="P342" s="433">
        <v>13.907027027027031</v>
      </c>
      <c r="Q342" s="427">
        <v>243282</v>
      </c>
      <c r="R342" s="446">
        <f>+Q342-G342</f>
        <v>387</v>
      </c>
      <c r="S342" s="426">
        <v>18.228358208955225</v>
      </c>
      <c r="T342" s="426">
        <v>12.772371653156474</v>
      </c>
    </row>
    <row r="343" spans="1:20" s="405" customFormat="1" ht="18.75" customHeight="1">
      <c r="A343" s="428">
        <v>3</v>
      </c>
      <c r="B343" s="428" t="s">
        <v>40</v>
      </c>
      <c r="C343" s="429">
        <v>805724</v>
      </c>
      <c r="D343" s="428" t="s">
        <v>88</v>
      </c>
      <c r="E343" s="416" t="s">
        <v>2</v>
      </c>
      <c r="F343" s="430">
        <v>22.74</v>
      </c>
      <c r="G343" s="419">
        <v>242880</v>
      </c>
      <c r="H343" s="401" t="s">
        <v>94</v>
      </c>
      <c r="I343" s="401" t="s">
        <v>85</v>
      </c>
      <c r="J343" s="400">
        <v>1.85</v>
      </c>
      <c r="K343" s="420">
        <v>2.6</v>
      </c>
      <c r="L343" s="421">
        <v>2.8333333333333335</v>
      </c>
      <c r="M343" s="431">
        <v>1.4</v>
      </c>
      <c r="N343" s="432">
        <v>11819.819819819821</v>
      </c>
      <c r="O343" s="424">
        <v>19.41482964764765</v>
      </c>
      <c r="P343" s="433">
        <v>16.547747747747749</v>
      </c>
      <c r="Q343" s="427">
        <v>243278</v>
      </c>
      <c r="R343" s="446">
        <f>+Q343-G343</f>
        <v>398</v>
      </c>
      <c r="S343" s="426">
        <v>15.057607739665789</v>
      </c>
      <c r="T343" s="426">
        <v>13.010672001401828</v>
      </c>
    </row>
    <row r="344" spans="1:20" s="405" customFormat="1" ht="18.75" customHeight="1">
      <c r="A344" s="428">
        <v>3</v>
      </c>
      <c r="B344" s="428" t="s">
        <v>40</v>
      </c>
      <c r="C344" s="429">
        <v>805726</v>
      </c>
      <c r="D344" s="428" t="s">
        <v>88</v>
      </c>
      <c r="E344" s="416" t="s">
        <v>2</v>
      </c>
      <c r="F344" s="430">
        <v>21.04</v>
      </c>
      <c r="G344" s="419">
        <v>242880</v>
      </c>
      <c r="H344" s="401" t="s">
        <v>94</v>
      </c>
      <c r="I344" s="401" t="s">
        <v>85</v>
      </c>
      <c r="J344" s="400">
        <v>1.85</v>
      </c>
      <c r="K344" s="420">
        <v>2.6333333333333333</v>
      </c>
      <c r="L344" s="421">
        <v>2.8333333333333335</v>
      </c>
      <c r="M344" s="431">
        <v>1.3</v>
      </c>
      <c r="N344" s="432">
        <v>11531.531531531531</v>
      </c>
      <c r="O344" s="424">
        <v>19.184134361027695</v>
      </c>
      <c r="P344" s="433">
        <v>14.990990990990991</v>
      </c>
      <c r="Q344" s="427">
        <v>243277</v>
      </c>
      <c r="R344" s="446">
        <f>+Q344-G344</f>
        <v>397</v>
      </c>
      <c r="S344" s="426">
        <v>14.52471482889734</v>
      </c>
      <c r="T344" s="426">
        <v>13.09944502617801</v>
      </c>
    </row>
    <row r="345" spans="1:20" s="405" customFormat="1" ht="18.75" customHeight="1">
      <c r="A345" s="428">
        <v>3</v>
      </c>
      <c r="B345" s="428" t="s">
        <v>40</v>
      </c>
      <c r="C345" s="429">
        <v>805727</v>
      </c>
      <c r="D345" s="428" t="s">
        <v>88</v>
      </c>
      <c r="E345" s="416" t="s">
        <v>2</v>
      </c>
      <c r="F345" s="430">
        <v>8.33</v>
      </c>
      <c r="G345" s="419">
        <v>242895</v>
      </c>
      <c r="H345" s="401" t="s">
        <v>94</v>
      </c>
      <c r="I345" s="401" t="s">
        <v>85</v>
      </c>
      <c r="J345" s="400">
        <v>1.85</v>
      </c>
      <c r="K345" s="420">
        <v>2.7000000000000006</v>
      </c>
      <c r="L345" s="421">
        <v>2.8333333333333335</v>
      </c>
      <c r="M345" s="431">
        <v>1.4</v>
      </c>
      <c r="N345" s="432">
        <v>11790.990990990991</v>
      </c>
      <c r="O345" s="424">
        <v>20.112379343243248</v>
      </c>
      <c r="P345" s="433">
        <v>16.507387387387386</v>
      </c>
      <c r="Q345" s="427">
        <v>243276</v>
      </c>
      <c r="R345" s="446">
        <f>+Q345-G345</f>
        <v>381</v>
      </c>
      <c r="S345" s="426">
        <v>16.573829531812724</v>
      </c>
      <c r="T345" s="426">
        <v>12.481213240620018</v>
      </c>
    </row>
    <row r="346" spans="1:20" s="405" customFormat="1" ht="18.75" customHeight="1">
      <c r="A346" s="428">
        <v>3</v>
      </c>
      <c r="B346" s="428" t="s">
        <v>40</v>
      </c>
      <c r="C346" s="429">
        <v>805728</v>
      </c>
      <c r="D346" s="428" t="s">
        <v>88</v>
      </c>
      <c r="E346" s="416" t="s">
        <v>2</v>
      </c>
      <c r="F346" s="430">
        <v>21.22</v>
      </c>
      <c r="G346" s="419">
        <v>242925</v>
      </c>
      <c r="H346" s="401" t="s">
        <v>94</v>
      </c>
      <c r="I346" s="401" t="s">
        <v>85</v>
      </c>
      <c r="J346" s="400">
        <v>1.85</v>
      </c>
      <c r="K346" s="420">
        <v>2.4666666666666668</v>
      </c>
      <c r="L346" s="421">
        <v>2.9333333333333336</v>
      </c>
      <c r="M346" s="431">
        <v>1.3</v>
      </c>
      <c r="N346" s="432">
        <v>12511.71171171171</v>
      </c>
      <c r="O346" s="424">
        <v>20.897968342913583</v>
      </c>
      <c r="P346" s="433">
        <v>16.265225225225223</v>
      </c>
      <c r="Q346" s="427">
        <v>243262</v>
      </c>
      <c r="R346" s="446">
        <f>+Q346-G346</f>
        <v>337</v>
      </c>
      <c r="S346" s="426">
        <v>14.189443920829405</v>
      </c>
      <c r="T346" s="426">
        <v>12.159234141481237</v>
      </c>
    </row>
    <row r="347" spans="1:20" s="405" customFormat="1" ht="18.75" customHeight="1">
      <c r="A347" s="428">
        <v>3</v>
      </c>
      <c r="B347" s="428" t="s">
        <v>40</v>
      </c>
      <c r="C347" s="429">
        <v>805729</v>
      </c>
      <c r="D347" s="428" t="s">
        <v>90</v>
      </c>
      <c r="E347" s="416" t="s">
        <v>2</v>
      </c>
      <c r="F347" s="430">
        <v>9.43</v>
      </c>
      <c r="G347" s="419">
        <v>242896</v>
      </c>
      <c r="H347" s="401" t="s">
        <v>86</v>
      </c>
      <c r="I347" s="401" t="s">
        <v>85</v>
      </c>
      <c r="J347" s="400">
        <v>1.85</v>
      </c>
      <c r="K347" s="420">
        <v>2.7999999999999994</v>
      </c>
      <c r="L347" s="421">
        <v>2.6666666666666665</v>
      </c>
      <c r="M347" s="431">
        <v>1</v>
      </c>
      <c r="N347" s="432">
        <v>12915.315315315316</v>
      </c>
      <c r="O347" s="424">
        <v>19.464232935399391</v>
      </c>
      <c r="P347" s="433">
        <v>12.915315315315317</v>
      </c>
      <c r="Q347" s="427">
        <v>243284</v>
      </c>
      <c r="R347" s="446">
        <f>+Q347-G347</f>
        <v>388</v>
      </c>
      <c r="S347" s="426">
        <v>11.094379639448569</v>
      </c>
      <c r="T347" s="426">
        <v>12.404192315044924</v>
      </c>
    </row>
    <row r="348" spans="1:20" s="405" customFormat="1" ht="18.75" customHeight="1">
      <c r="A348" s="428">
        <v>3</v>
      </c>
      <c r="B348" s="428" t="s">
        <v>40</v>
      </c>
      <c r="C348" s="429">
        <v>805730</v>
      </c>
      <c r="D348" s="428" t="s">
        <v>90</v>
      </c>
      <c r="E348" s="416" t="s">
        <v>2</v>
      </c>
      <c r="F348" s="430">
        <v>16.73</v>
      </c>
      <c r="G348" s="419">
        <v>242900</v>
      </c>
      <c r="H348" s="401" t="s">
        <v>86</v>
      </c>
      <c r="I348" s="401" t="s">
        <v>85</v>
      </c>
      <c r="J348" s="400">
        <v>1.85</v>
      </c>
      <c r="K348" s="420">
        <v>2.6</v>
      </c>
      <c r="L348" s="421">
        <v>2.6666666666666665</v>
      </c>
      <c r="M348" s="431">
        <v>1.3</v>
      </c>
      <c r="N348" s="432">
        <v>9369.3693693693695</v>
      </c>
      <c r="O348" s="424">
        <v>13.111668391591589</v>
      </c>
      <c r="P348" s="433">
        <v>12.180180180180182</v>
      </c>
      <c r="Q348" s="427">
        <v>243276</v>
      </c>
      <c r="R348" s="446">
        <f>+Q348-G348</f>
        <v>376</v>
      </c>
      <c r="S348" s="426">
        <v>10.951583980872684</v>
      </c>
      <c r="T348" s="426">
        <v>12.934482589236984</v>
      </c>
    </row>
    <row r="349" spans="1:20" s="405" customFormat="1" ht="18.75" customHeight="1">
      <c r="A349" s="428">
        <v>3</v>
      </c>
      <c r="B349" s="428" t="s">
        <v>40</v>
      </c>
      <c r="C349" s="429">
        <v>805731</v>
      </c>
      <c r="D349" s="428" t="s">
        <v>90</v>
      </c>
      <c r="E349" s="416" t="s">
        <v>2</v>
      </c>
      <c r="F349" s="430">
        <v>15.84</v>
      </c>
      <c r="G349" s="419">
        <v>242903</v>
      </c>
      <c r="H349" s="401" t="s">
        <v>144</v>
      </c>
      <c r="I349" s="401" t="s">
        <v>85</v>
      </c>
      <c r="J349" s="400">
        <v>1.85</v>
      </c>
      <c r="K349" s="420">
        <v>2.6666666666666665</v>
      </c>
      <c r="L349" s="421">
        <v>2.7000000000000006</v>
      </c>
      <c r="M349" s="431">
        <v>0.9</v>
      </c>
      <c r="N349" s="432">
        <v>11445.045045045044</v>
      </c>
      <c r="O349" s="424">
        <v>17.509260531891897</v>
      </c>
      <c r="P349" s="433">
        <v>10.30054054054054</v>
      </c>
      <c r="Q349" s="427">
        <v>243288</v>
      </c>
      <c r="R349" s="446">
        <f>+Q349-G349</f>
        <v>385</v>
      </c>
      <c r="S349" s="426">
        <v>11.886363636363637</v>
      </c>
      <c r="T349" s="426">
        <v>12.563658381134481</v>
      </c>
    </row>
    <row r="350" spans="1:20" s="405" customFormat="1" ht="18.75" customHeight="1">
      <c r="A350" s="428">
        <v>3</v>
      </c>
      <c r="B350" s="428" t="s">
        <v>40</v>
      </c>
      <c r="C350" s="429">
        <v>805732</v>
      </c>
      <c r="D350" s="428" t="s">
        <v>90</v>
      </c>
      <c r="E350" s="416" t="s">
        <v>2</v>
      </c>
      <c r="F350" s="430">
        <v>22.71</v>
      </c>
      <c r="G350" s="419">
        <v>242898</v>
      </c>
      <c r="H350" s="401" t="s">
        <v>126</v>
      </c>
      <c r="I350" s="401" t="s">
        <v>85</v>
      </c>
      <c r="J350" s="400">
        <v>1.85</v>
      </c>
      <c r="K350" s="420">
        <v>2.5666666666666669</v>
      </c>
      <c r="L350" s="421">
        <v>2.4333333333333336</v>
      </c>
      <c r="M350" s="431">
        <v>1.2</v>
      </c>
      <c r="N350" s="432">
        <v>13261.261261261263</v>
      </c>
      <c r="O350" s="424">
        <v>15.860305576589928</v>
      </c>
      <c r="P350" s="433">
        <v>15.913513513513514</v>
      </c>
      <c r="Q350" s="427">
        <v>243283</v>
      </c>
      <c r="R350" s="446">
        <f>+Q350-G350</f>
        <v>385</v>
      </c>
      <c r="S350" s="426">
        <v>11.876706296785555</v>
      </c>
      <c r="T350" s="426">
        <v>13.254371199762719</v>
      </c>
    </row>
    <row r="351" spans="1:20" s="405" customFormat="1" ht="18.75" customHeight="1">
      <c r="A351" s="428">
        <v>3</v>
      </c>
      <c r="B351" s="428" t="s">
        <v>40</v>
      </c>
      <c r="C351" s="429">
        <v>805733</v>
      </c>
      <c r="D351" s="428" t="s">
        <v>90</v>
      </c>
      <c r="E351" s="428" t="s">
        <v>2</v>
      </c>
      <c r="F351" s="430">
        <v>20.18</v>
      </c>
      <c r="G351" s="419">
        <v>242897</v>
      </c>
      <c r="H351" s="401" t="s">
        <v>133</v>
      </c>
      <c r="I351" s="401" t="s">
        <v>85</v>
      </c>
      <c r="J351" s="400">
        <v>1.85</v>
      </c>
      <c r="K351" s="420">
        <v>2.5666666666666664</v>
      </c>
      <c r="L351" s="421">
        <v>2.6</v>
      </c>
      <c r="M351" s="431">
        <v>1.3</v>
      </c>
      <c r="N351" s="432">
        <v>10666.666666666666</v>
      </c>
      <c r="O351" s="424">
        <v>14.564612284444443</v>
      </c>
      <c r="P351" s="433">
        <v>13.866666666666665</v>
      </c>
      <c r="Q351" s="427">
        <v>243282</v>
      </c>
      <c r="R351" s="446">
        <f>+Q351-G351</f>
        <v>385</v>
      </c>
      <c r="S351" s="426">
        <v>12.805252725470764</v>
      </c>
      <c r="T351" s="426">
        <v>12.848167253589256</v>
      </c>
    </row>
    <row r="352" spans="1:20" s="405" customFormat="1" ht="18.75" customHeight="1">
      <c r="A352" s="428">
        <v>3</v>
      </c>
      <c r="B352" s="428" t="s">
        <v>40</v>
      </c>
      <c r="C352" s="429">
        <v>805736</v>
      </c>
      <c r="D352" s="428" t="s">
        <v>88</v>
      </c>
      <c r="E352" s="428" t="s">
        <v>2</v>
      </c>
      <c r="F352" s="430">
        <v>30.94</v>
      </c>
      <c r="G352" s="419">
        <v>242887</v>
      </c>
      <c r="H352" s="401" t="s">
        <v>94</v>
      </c>
      <c r="I352" s="401" t="s">
        <v>85</v>
      </c>
      <c r="J352" s="400">
        <v>1.85</v>
      </c>
      <c r="K352" s="420">
        <v>2.6999999999999997</v>
      </c>
      <c r="L352" s="421">
        <v>2.8333333333333335</v>
      </c>
      <c r="M352" s="431">
        <v>1.3</v>
      </c>
      <c r="N352" s="432">
        <v>11445.045045045044</v>
      </c>
      <c r="O352" s="424">
        <v>19.522285083783782</v>
      </c>
      <c r="P352" s="433">
        <v>14.878558558558558</v>
      </c>
      <c r="Q352" s="427">
        <v>243292</v>
      </c>
      <c r="R352" s="446">
        <f>+Q352-G352</f>
        <v>405</v>
      </c>
      <c r="S352" s="426">
        <v>15.634453781512605</v>
      </c>
      <c r="T352" s="426">
        <v>13.055661836148264</v>
      </c>
    </row>
    <row r="353" spans="1:20" s="405" customFormat="1" ht="18.75" customHeight="1">
      <c r="A353" s="428">
        <v>3</v>
      </c>
      <c r="B353" s="428" t="s">
        <v>40</v>
      </c>
      <c r="C353" s="429">
        <v>805738</v>
      </c>
      <c r="D353" s="428" t="s">
        <v>88</v>
      </c>
      <c r="E353" s="416" t="s">
        <v>2</v>
      </c>
      <c r="F353" s="430">
        <v>35.020000000000003</v>
      </c>
      <c r="G353" s="419">
        <v>242892</v>
      </c>
      <c r="H353" s="401" t="s">
        <v>144</v>
      </c>
      <c r="I353" s="401" t="s">
        <v>85</v>
      </c>
      <c r="J353" s="400">
        <v>1.85</v>
      </c>
      <c r="K353" s="420">
        <v>2.7333333333333329</v>
      </c>
      <c r="L353" s="421">
        <v>2.9333333333333336</v>
      </c>
      <c r="M353" s="431">
        <v>1.5</v>
      </c>
      <c r="N353" s="432">
        <v>12454.054054054053</v>
      </c>
      <c r="O353" s="424">
        <v>23.050492918774776</v>
      </c>
      <c r="P353" s="433">
        <v>18.681081081081079</v>
      </c>
      <c r="Q353" s="427">
        <v>243280</v>
      </c>
      <c r="R353" s="446">
        <f>+Q353-G353</f>
        <v>388</v>
      </c>
      <c r="S353" s="426">
        <v>12.610793832095945</v>
      </c>
      <c r="T353" s="426">
        <v>12.617077417747888</v>
      </c>
    </row>
    <row r="354" spans="1:20" s="405" customFormat="1" ht="18.75" customHeight="1">
      <c r="A354" s="428">
        <v>3</v>
      </c>
      <c r="B354" s="428" t="s">
        <v>40</v>
      </c>
      <c r="C354" s="429">
        <v>805740</v>
      </c>
      <c r="D354" s="428" t="s">
        <v>88</v>
      </c>
      <c r="E354" s="416" t="s">
        <v>2</v>
      </c>
      <c r="F354" s="430">
        <v>20.260000000000002</v>
      </c>
      <c r="G354" s="419">
        <v>242905</v>
      </c>
      <c r="H354" s="401" t="s">
        <v>86</v>
      </c>
      <c r="I354" s="401" t="s">
        <v>85</v>
      </c>
      <c r="J354" s="400">
        <v>1.85</v>
      </c>
      <c r="K354" s="420">
        <v>2.7333333333333329</v>
      </c>
      <c r="L354" s="421">
        <v>2.9</v>
      </c>
      <c r="M354" s="431">
        <v>1.1000000000000001</v>
      </c>
      <c r="N354" s="432">
        <v>11243.243243243245</v>
      </c>
      <c r="O354" s="424">
        <v>19.562167982183787</v>
      </c>
      <c r="P354" s="433">
        <v>12.367567567567571</v>
      </c>
      <c r="Q354" s="427">
        <v>243288</v>
      </c>
      <c r="R354" s="446">
        <f>+Q354-G354</f>
        <v>383</v>
      </c>
      <c r="S354" s="426">
        <v>20.36327739387956</v>
      </c>
      <c r="T354" s="426">
        <v>12.882427040915264</v>
      </c>
    </row>
    <row r="355" spans="1:20" s="405" customFormat="1" ht="18.75" customHeight="1">
      <c r="A355" s="428">
        <v>3</v>
      </c>
      <c r="B355" s="428" t="s">
        <v>40</v>
      </c>
      <c r="C355" s="429">
        <v>805754</v>
      </c>
      <c r="D355" s="428" t="s">
        <v>90</v>
      </c>
      <c r="E355" s="416" t="s">
        <v>2</v>
      </c>
      <c r="F355" s="430">
        <v>19.18</v>
      </c>
      <c r="G355" s="419">
        <v>242877</v>
      </c>
      <c r="H355" s="401" t="s">
        <v>86</v>
      </c>
      <c r="I355" s="401" t="s">
        <v>85</v>
      </c>
      <c r="J355" s="400">
        <v>1.85</v>
      </c>
      <c r="K355" s="420">
        <v>2.333333333333333</v>
      </c>
      <c r="L355" s="421">
        <v>2.8333333333333335</v>
      </c>
      <c r="M355" s="431">
        <v>1.1000000000000001</v>
      </c>
      <c r="N355" s="432">
        <v>12569.369369369369</v>
      </c>
      <c r="O355" s="424">
        <v>17.820603192952948</v>
      </c>
      <c r="P355" s="433">
        <v>13.826306306306307</v>
      </c>
      <c r="Q355" s="427">
        <v>243248</v>
      </c>
      <c r="R355" s="446">
        <f>+Q355-G355</f>
        <v>371</v>
      </c>
      <c r="S355" s="426">
        <v>13.804483837330553</v>
      </c>
      <c r="T355" s="426">
        <v>11.844180987271972</v>
      </c>
    </row>
    <row r="356" spans="1:20" s="405" customFormat="1" ht="18.75" customHeight="1">
      <c r="A356" s="428">
        <v>3</v>
      </c>
      <c r="B356" s="428" t="s">
        <v>40</v>
      </c>
      <c r="C356" s="429">
        <v>805755</v>
      </c>
      <c r="D356" s="428" t="s">
        <v>90</v>
      </c>
      <c r="E356" s="428" t="s">
        <v>2</v>
      </c>
      <c r="F356" s="430">
        <v>19.2</v>
      </c>
      <c r="G356" s="419">
        <v>242876</v>
      </c>
      <c r="H356" s="401" t="s">
        <v>86</v>
      </c>
      <c r="I356" s="401" t="s">
        <v>85</v>
      </c>
      <c r="J356" s="400">
        <v>1.85</v>
      </c>
      <c r="K356" s="420">
        <v>2.3333333333333335</v>
      </c>
      <c r="L356" s="421">
        <v>2.8666666666666667</v>
      </c>
      <c r="M356" s="431">
        <v>1.1000000000000001</v>
      </c>
      <c r="N356" s="432">
        <v>11618.018018018018</v>
      </c>
      <c r="O356" s="424">
        <v>16.861647576164962</v>
      </c>
      <c r="P356" s="433">
        <v>12.779819819819821</v>
      </c>
      <c r="Q356" s="427">
        <v>243249</v>
      </c>
      <c r="R356" s="446">
        <f>+Q356-G356</f>
        <v>373</v>
      </c>
      <c r="S356" s="426">
        <v>12.466145833333336</v>
      </c>
      <c r="T356" s="426">
        <v>11.711341967829535</v>
      </c>
    </row>
    <row r="357" spans="1:20" s="405" customFormat="1" ht="18.75" customHeight="1">
      <c r="A357" s="428">
        <v>3</v>
      </c>
      <c r="B357" s="428" t="s">
        <v>40</v>
      </c>
      <c r="C357" s="429">
        <v>805757</v>
      </c>
      <c r="D357" s="428" t="s">
        <v>90</v>
      </c>
      <c r="E357" s="416" t="s">
        <v>2</v>
      </c>
      <c r="F357" s="430">
        <v>16.62</v>
      </c>
      <c r="G357" s="419">
        <v>242875</v>
      </c>
      <c r="H357" s="401" t="s">
        <v>86</v>
      </c>
      <c r="I357" s="401" t="s">
        <v>85</v>
      </c>
      <c r="J357" s="400">
        <v>1.85</v>
      </c>
      <c r="K357" s="420">
        <v>2.4</v>
      </c>
      <c r="L357" s="421">
        <v>2.8666666666666667</v>
      </c>
      <c r="M357" s="431">
        <v>1</v>
      </c>
      <c r="N357" s="432">
        <v>10378.378378378378</v>
      </c>
      <c r="O357" s="424">
        <v>15.49287150564324</v>
      </c>
      <c r="P357" s="433">
        <v>10.378378378378379</v>
      </c>
      <c r="Q357" s="427">
        <v>243249</v>
      </c>
      <c r="R357" s="446">
        <f>+Q357-G357</f>
        <v>374</v>
      </c>
      <c r="S357" s="426">
        <v>10.35018050541516</v>
      </c>
      <c r="T357" s="426">
        <v>11.781544587838622</v>
      </c>
    </row>
    <row r="358" spans="1:20" ht="18.75" customHeight="1">
      <c r="A358" s="439">
        <v>4</v>
      </c>
      <c r="B358" s="439" t="s">
        <v>49</v>
      </c>
      <c r="C358" s="440">
        <v>1720</v>
      </c>
      <c r="D358" s="439" t="s">
        <v>90</v>
      </c>
      <c r="E358" s="416" t="s">
        <v>2</v>
      </c>
      <c r="F358" s="441">
        <v>13.52</v>
      </c>
      <c r="G358" s="419">
        <v>242959</v>
      </c>
      <c r="H358" s="402" t="s">
        <v>86</v>
      </c>
      <c r="I358" s="401" t="s">
        <v>85</v>
      </c>
      <c r="J358" s="400">
        <v>1.65</v>
      </c>
      <c r="K358" s="420">
        <v>1.5533333333333335</v>
      </c>
      <c r="L358" s="421">
        <v>3.0666666666666664</v>
      </c>
      <c r="M358" s="431">
        <v>0.93333333333333324</v>
      </c>
      <c r="N358" s="432">
        <v>11894.949494949493</v>
      </c>
      <c r="O358" s="424">
        <v>13.152163329981338</v>
      </c>
      <c r="P358" s="433">
        <v>11.10195286195286</v>
      </c>
      <c r="Q358" s="427">
        <v>243286</v>
      </c>
      <c r="R358" s="446">
        <f>+Q358-G358</f>
        <v>327</v>
      </c>
      <c r="S358" s="426">
        <v>7.584319526627219</v>
      </c>
      <c r="T358" s="426">
        <v>13.683781938755608</v>
      </c>
    </row>
    <row r="359" spans="1:20" ht="18.75" customHeight="1">
      <c r="A359" s="439">
        <v>4</v>
      </c>
      <c r="B359" s="439" t="s">
        <v>49</v>
      </c>
      <c r="C359" s="440">
        <v>1721</v>
      </c>
      <c r="D359" s="439" t="s">
        <v>90</v>
      </c>
      <c r="E359" s="416" t="s">
        <v>2</v>
      </c>
      <c r="F359" s="441">
        <v>15.2</v>
      </c>
      <c r="G359" s="419">
        <v>242954</v>
      </c>
      <c r="H359" s="402" t="s">
        <v>86</v>
      </c>
      <c r="I359" s="401" t="s">
        <v>85</v>
      </c>
      <c r="J359" s="400">
        <v>1.85</v>
      </c>
      <c r="K359" s="420">
        <v>1.6300000000000001</v>
      </c>
      <c r="L359" s="421">
        <v>2.9666666666666668</v>
      </c>
      <c r="M359" s="431">
        <v>1.0666666666666667</v>
      </c>
      <c r="N359" s="432">
        <v>9830.6306306306305</v>
      </c>
      <c r="O359" s="424">
        <v>10.674395026638511</v>
      </c>
      <c r="P359" s="433">
        <v>10.486006006006006</v>
      </c>
      <c r="Q359" s="427">
        <v>243301</v>
      </c>
      <c r="R359" s="446">
        <f>+Q359-G359</f>
        <v>347</v>
      </c>
      <c r="S359" s="426">
        <v>10.736842105263158</v>
      </c>
      <c r="T359" s="426">
        <v>13.914422794117648</v>
      </c>
    </row>
    <row r="360" spans="1:20" ht="18.75" customHeight="1">
      <c r="A360" s="439">
        <v>4</v>
      </c>
      <c r="B360" s="439" t="s">
        <v>49</v>
      </c>
      <c r="C360" s="440" t="s">
        <v>145</v>
      </c>
      <c r="D360" s="439" t="s">
        <v>90</v>
      </c>
      <c r="E360" s="416" t="s">
        <v>2</v>
      </c>
      <c r="F360" s="441">
        <v>9.4700000000000006</v>
      </c>
      <c r="G360" s="419">
        <v>242961</v>
      </c>
      <c r="H360" s="402" t="s">
        <v>86</v>
      </c>
      <c r="I360" s="401" t="s">
        <v>85</v>
      </c>
      <c r="J360" s="400">
        <v>1.85</v>
      </c>
      <c r="K360" s="420">
        <v>1.5866666666666667</v>
      </c>
      <c r="L360" s="421">
        <v>2.9666666666666668</v>
      </c>
      <c r="M360" s="431">
        <v>0.93333333333333324</v>
      </c>
      <c r="N360" s="432">
        <v>12165.765765765767</v>
      </c>
      <c r="O360" s="424">
        <v>12.858770234249871</v>
      </c>
      <c r="P360" s="433">
        <v>11.354714714714715</v>
      </c>
      <c r="Q360" s="427">
        <v>243285</v>
      </c>
      <c r="R360" s="446">
        <f>+Q360-G360</f>
        <v>324</v>
      </c>
      <c r="S360" s="426">
        <v>6.4498416050686371</v>
      </c>
      <c r="T360" s="426">
        <v>13.906856581532418</v>
      </c>
    </row>
    <row r="361" spans="1:20" ht="18.75" customHeight="1">
      <c r="A361" s="439">
        <v>4</v>
      </c>
      <c r="B361" s="439" t="s">
        <v>49</v>
      </c>
      <c r="C361" s="440" t="s">
        <v>146</v>
      </c>
      <c r="D361" s="439" t="s">
        <v>90</v>
      </c>
      <c r="E361" s="428" t="s">
        <v>2</v>
      </c>
      <c r="F361" s="441">
        <v>13.59</v>
      </c>
      <c r="G361" s="419">
        <v>242961</v>
      </c>
      <c r="H361" s="402" t="s">
        <v>86</v>
      </c>
      <c r="I361" s="401" t="s">
        <v>85</v>
      </c>
      <c r="J361" s="400">
        <v>1.85</v>
      </c>
      <c r="K361" s="420">
        <v>1.7400000000000002</v>
      </c>
      <c r="L361" s="421">
        <v>3.0333333333333332</v>
      </c>
      <c r="M361" s="431">
        <v>1.0999999999999999</v>
      </c>
      <c r="N361" s="432">
        <v>12281.08108108108</v>
      </c>
      <c r="O361" s="424">
        <v>14.882055026580755</v>
      </c>
      <c r="P361" s="433">
        <v>13.509189189189186</v>
      </c>
      <c r="Q361" s="427">
        <v>243286</v>
      </c>
      <c r="R361" s="446">
        <f>+Q361-G361</f>
        <v>325</v>
      </c>
      <c r="S361" s="426">
        <v>9.2111846946284039</v>
      </c>
      <c r="T361" s="426">
        <v>13.241683176226234</v>
      </c>
    </row>
    <row r="362" spans="1:20" ht="18.75" customHeight="1">
      <c r="A362" s="439">
        <v>4</v>
      </c>
      <c r="B362" s="439" t="s">
        <v>49</v>
      </c>
      <c r="C362" s="440">
        <v>1723</v>
      </c>
      <c r="D362" s="439" t="s">
        <v>90</v>
      </c>
      <c r="E362" s="416" t="s">
        <v>2</v>
      </c>
      <c r="F362" s="441">
        <v>9.08</v>
      </c>
      <c r="G362" s="419">
        <v>242954</v>
      </c>
      <c r="H362" s="402" t="s">
        <v>86</v>
      </c>
      <c r="I362" s="401" t="s">
        <v>85</v>
      </c>
      <c r="J362" s="400">
        <v>1.85</v>
      </c>
      <c r="K362" s="420">
        <v>1.71</v>
      </c>
      <c r="L362" s="421">
        <v>3.1666666666666665</v>
      </c>
      <c r="M362" s="431">
        <v>0.96666666666666679</v>
      </c>
      <c r="N362" s="432">
        <v>12338.738738738737</v>
      </c>
      <c r="O362" s="424">
        <v>16.014314896172969</v>
      </c>
      <c r="P362" s="433">
        <v>11.927447447447449</v>
      </c>
      <c r="Q362" s="427">
        <v>243302</v>
      </c>
      <c r="R362" s="446">
        <f>+Q362-G362</f>
        <v>348</v>
      </c>
      <c r="S362" s="426">
        <v>10.594713656387665</v>
      </c>
      <c r="T362" s="426">
        <v>13.083379417879415</v>
      </c>
    </row>
    <row r="363" spans="1:20" ht="18.75" customHeight="1">
      <c r="A363" s="439">
        <v>4</v>
      </c>
      <c r="B363" s="439" t="s">
        <v>49</v>
      </c>
      <c r="C363" s="440" t="s">
        <v>147</v>
      </c>
      <c r="D363" s="439" t="s">
        <v>90</v>
      </c>
      <c r="E363" s="416" t="s">
        <v>2</v>
      </c>
      <c r="F363" s="441">
        <v>28.98</v>
      </c>
      <c r="G363" s="419">
        <v>242961</v>
      </c>
      <c r="H363" s="402" t="s">
        <v>86</v>
      </c>
      <c r="I363" s="401" t="s">
        <v>85</v>
      </c>
      <c r="J363" s="400">
        <v>1.85</v>
      </c>
      <c r="K363" s="420">
        <v>1.6666666666666667</v>
      </c>
      <c r="L363" s="421">
        <v>3.0666666666666664</v>
      </c>
      <c r="M363" s="431">
        <v>1.0666666666666667</v>
      </c>
      <c r="N363" s="432">
        <v>12540.54054054054</v>
      </c>
      <c r="O363" s="424">
        <v>14.877670473033032</v>
      </c>
      <c r="P363" s="433">
        <v>13.376576576576575</v>
      </c>
      <c r="Q363" s="427">
        <v>243286</v>
      </c>
      <c r="R363" s="446">
        <f>+Q363-G363</f>
        <v>325</v>
      </c>
      <c r="S363" s="426">
        <v>11.456866804692892</v>
      </c>
      <c r="T363" s="426">
        <v>13.275268658514548</v>
      </c>
    </row>
    <row r="364" spans="1:20" ht="18.75" customHeight="1">
      <c r="A364" s="439">
        <v>4</v>
      </c>
      <c r="B364" s="439" t="s">
        <v>49</v>
      </c>
      <c r="C364" s="440">
        <v>1724</v>
      </c>
      <c r="D364" s="439" t="s">
        <v>90</v>
      </c>
      <c r="E364" s="416" t="s">
        <v>2</v>
      </c>
      <c r="F364" s="441">
        <v>17.399999999999999</v>
      </c>
      <c r="G364" s="419">
        <v>242956</v>
      </c>
      <c r="H364" s="402" t="s">
        <v>86</v>
      </c>
      <c r="I364" s="401" t="s">
        <v>85</v>
      </c>
      <c r="J364" s="400">
        <v>1.85</v>
      </c>
      <c r="K364" s="420">
        <v>1.7133333333333332</v>
      </c>
      <c r="L364" s="421">
        <v>3.1999999999999997</v>
      </c>
      <c r="M364" s="431">
        <v>1.1333333333333335</v>
      </c>
      <c r="N364" s="432">
        <v>12425.225225225224</v>
      </c>
      <c r="O364" s="424">
        <v>16.499959358842229</v>
      </c>
      <c r="P364" s="433">
        <v>14.081921921921923</v>
      </c>
      <c r="Q364" s="427">
        <v>243286</v>
      </c>
      <c r="R364" s="446">
        <f>+Q364-G364</f>
        <v>330</v>
      </c>
      <c r="S364" s="426">
        <v>5.6229885057471272</v>
      </c>
      <c r="T364" s="426">
        <v>13.086773303352413</v>
      </c>
    </row>
    <row r="365" spans="1:20" ht="18.75" customHeight="1">
      <c r="A365" s="439">
        <v>4</v>
      </c>
      <c r="B365" s="439" t="s">
        <v>49</v>
      </c>
      <c r="C365" s="440">
        <v>1725</v>
      </c>
      <c r="D365" s="439" t="s">
        <v>88</v>
      </c>
      <c r="E365" s="416" t="s">
        <v>2</v>
      </c>
      <c r="F365" s="441">
        <v>10.81</v>
      </c>
      <c r="G365" s="419">
        <v>242958</v>
      </c>
      <c r="H365" s="402" t="s">
        <v>86</v>
      </c>
      <c r="I365" s="401" t="s">
        <v>85</v>
      </c>
      <c r="J365" s="400">
        <v>1.85</v>
      </c>
      <c r="K365" s="420">
        <v>1.6000000000000003</v>
      </c>
      <c r="L365" s="421">
        <v>2.9333333333333336</v>
      </c>
      <c r="M365" s="431">
        <v>1.2</v>
      </c>
      <c r="N365" s="432">
        <v>11877.477477477478</v>
      </c>
      <c r="O365" s="424">
        <v>12.376670156830757</v>
      </c>
      <c r="P365" s="433">
        <v>14.252972972972973</v>
      </c>
      <c r="Q365" s="427">
        <v>243302</v>
      </c>
      <c r="R365" s="446">
        <f>+Q365-G365</f>
        <v>344</v>
      </c>
      <c r="S365" s="426">
        <v>8.4468085106382969</v>
      </c>
      <c r="T365" s="426">
        <v>13.857206220567297</v>
      </c>
    </row>
    <row r="366" spans="1:20" ht="18.75" customHeight="1">
      <c r="A366" s="439">
        <v>4</v>
      </c>
      <c r="B366" s="439" t="s">
        <v>49</v>
      </c>
      <c r="C366" s="440" t="s">
        <v>148</v>
      </c>
      <c r="D366" s="439" t="s">
        <v>88</v>
      </c>
      <c r="E366" s="416" t="s">
        <v>2</v>
      </c>
      <c r="F366" s="441">
        <v>17.97</v>
      </c>
      <c r="G366" s="419">
        <v>242958</v>
      </c>
      <c r="H366" s="402" t="s">
        <v>86</v>
      </c>
      <c r="I366" s="401" t="s">
        <v>85</v>
      </c>
      <c r="J366" s="400">
        <v>1.85</v>
      </c>
      <c r="K366" s="420">
        <v>1.6033333333333333</v>
      </c>
      <c r="L366" s="421">
        <v>3.1333333333333333</v>
      </c>
      <c r="M366" s="431">
        <v>1.1833333333333333</v>
      </c>
      <c r="N366" s="432">
        <v>11935.135135135135</v>
      </c>
      <c r="O366" s="424">
        <v>14.220050671701328</v>
      </c>
      <c r="P366" s="433">
        <v>14.123243243243243</v>
      </c>
      <c r="Q366" s="427">
        <v>243303</v>
      </c>
      <c r="R366" s="446">
        <f>+Q366-G366</f>
        <v>345</v>
      </c>
      <c r="S366" s="426">
        <v>9.2342793544796891</v>
      </c>
      <c r="T366" s="426">
        <v>13.239026756659035</v>
      </c>
    </row>
    <row r="367" spans="1:20" ht="18.75" customHeight="1">
      <c r="A367" s="439">
        <v>4</v>
      </c>
      <c r="B367" s="439" t="s">
        <v>49</v>
      </c>
      <c r="C367" s="440" t="s">
        <v>149</v>
      </c>
      <c r="D367" s="439" t="s">
        <v>90</v>
      </c>
      <c r="E367" s="428" t="s">
        <v>2</v>
      </c>
      <c r="F367" s="441">
        <v>22.64</v>
      </c>
      <c r="G367" s="419">
        <v>242957</v>
      </c>
      <c r="H367" s="402" t="s">
        <v>86</v>
      </c>
      <c r="I367" s="401" t="s">
        <v>85</v>
      </c>
      <c r="J367" s="400">
        <v>1.65</v>
      </c>
      <c r="K367" s="420">
        <v>1.6866666666666665</v>
      </c>
      <c r="L367" s="421">
        <v>3.1333333333333333</v>
      </c>
      <c r="M367" s="431">
        <v>1.0666666666666667</v>
      </c>
      <c r="N367" s="432">
        <v>13058.585858585859</v>
      </c>
      <c r="O367" s="424">
        <v>16.36723781016336</v>
      </c>
      <c r="P367" s="433">
        <v>13.929158249158249</v>
      </c>
      <c r="Q367" s="427">
        <v>243304</v>
      </c>
      <c r="R367" s="446">
        <f>+Q367-G367</f>
        <v>347</v>
      </c>
      <c r="S367" s="426">
        <v>13.06934628975265</v>
      </c>
      <c r="T367" s="426">
        <v>13.115143465477036</v>
      </c>
    </row>
    <row r="368" spans="1:20" ht="18.75" customHeight="1">
      <c r="A368" s="439">
        <v>4</v>
      </c>
      <c r="B368" s="439" t="s">
        <v>49</v>
      </c>
      <c r="C368" s="440">
        <v>1862</v>
      </c>
      <c r="D368" s="439" t="s">
        <v>88</v>
      </c>
      <c r="E368" s="416" t="s">
        <v>2</v>
      </c>
      <c r="F368" s="441">
        <v>77.19</v>
      </c>
      <c r="G368" s="419">
        <v>242960</v>
      </c>
      <c r="H368" s="402" t="s">
        <v>86</v>
      </c>
      <c r="I368" s="401" t="s">
        <v>85</v>
      </c>
      <c r="J368" s="400">
        <v>1.85</v>
      </c>
      <c r="K368" s="420">
        <v>1.7566666666666668</v>
      </c>
      <c r="L368" s="421">
        <v>3</v>
      </c>
      <c r="M368" s="431">
        <v>1.25</v>
      </c>
      <c r="N368" s="432">
        <v>13030.630630630631</v>
      </c>
      <c r="O368" s="424">
        <v>15.593158312475678</v>
      </c>
      <c r="P368" s="433">
        <v>16.288288288288289</v>
      </c>
      <c r="Q368" s="427">
        <v>243318</v>
      </c>
      <c r="R368" s="446">
        <f>+Q368-G368</f>
        <v>358</v>
      </c>
      <c r="S368" s="426">
        <v>9.6432180334240183</v>
      </c>
      <c r="T368" s="426">
        <v>13.485330619592672</v>
      </c>
    </row>
    <row r="369" spans="1:20" ht="18.75" customHeight="1">
      <c r="A369" s="439">
        <v>4</v>
      </c>
      <c r="B369" s="439" t="s">
        <v>49</v>
      </c>
      <c r="C369" s="440">
        <v>1866</v>
      </c>
      <c r="D369" s="439" t="s">
        <v>1</v>
      </c>
      <c r="E369" s="428" t="s">
        <v>83</v>
      </c>
      <c r="F369" s="441">
        <v>18.34</v>
      </c>
      <c r="G369" s="419">
        <v>242908</v>
      </c>
      <c r="H369" s="402" t="s">
        <v>104</v>
      </c>
      <c r="I369" s="401" t="s">
        <v>85</v>
      </c>
      <c r="J369" s="400">
        <v>1.85</v>
      </c>
      <c r="K369" s="420">
        <v>1.9033333333333333</v>
      </c>
      <c r="L369" s="421">
        <v>3.2333333333333329</v>
      </c>
      <c r="M369" s="431">
        <v>1.3833333333333335</v>
      </c>
      <c r="N369" s="432">
        <v>10118.918918918918</v>
      </c>
      <c r="O369" s="424">
        <v>15.84542771783423</v>
      </c>
      <c r="P369" s="433">
        <v>13.997837837837839</v>
      </c>
      <c r="Q369" s="427">
        <v>243300</v>
      </c>
      <c r="R369" s="446">
        <f>+Q369-G369</f>
        <v>392</v>
      </c>
      <c r="S369" s="426">
        <v>9.7039258451472197</v>
      </c>
      <c r="T369" s="426">
        <v>12.562777996291512</v>
      </c>
    </row>
    <row r="370" spans="1:20" ht="18.75" customHeight="1">
      <c r="A370" s="439">
        <v>4</v>
      </c>
      <c r="B370" s="439" t="s">
        <v>49</v>
      </c>
      <c r="C370" s="440">
        <v>1867</v>
      </c>
      <c r="D370" s="439" t="s">
        <v>1</v>
      </c>
      <c r="E370" s="428" t="s">
        <v>83</v>
      </c>
      <c r="F370" s="441">
        <v>16.989999999999998</v>
      </c>
      <c r="G370" s="419">
        <v>242908</v>
      </c>
      <c r="H370" s="402" t="s">
        <v>104</v>
      </c>
      <c r="I370" s="401" t="s">
        <v>85</v>
      </c>
      <c r="J370" s="400">
        <v>1.85</v>
      </c>
      <c r="K370" s="420">
        <v>1.7333333333333334</v>
      </c>
      <c r="L370" s="421">
        <v>3.2333333333333329</v>
      </c>
      <c r="M370" s="431">
        <v>2.2666666666666666</v>
      </c>
      <c r="N370" s="432">
        <v>10983.783783783785</v>
      </c>
      <c r="O370" s="424">
        <v>15.663509010818817</v>
      </c>
      <c r="P370" s="433">
        <v>24.896576576576578</v>
      </c>
      <c r="Q370" s="427">
        <v>243288</v>
      </c>
      <c r="R370" s="446">
        <f>+Q370-G370</f>
        <v>380</v>
      </c>
      <c r="S370" s="426">
        <v>9.7639788110653321</v>
      </c>
      <c r="T370" s="426">
        <v>13.593219000542529</v>
      </c>
    </row>
    <row r="371" spans="1:20" ht="18.75" customHeight="1">
      <c r="A371" s="439">
        <v>4</v>
      </c>
      <c r="B371" s="439" t="s">
        <v>49</v>
      </c>
      <c r="C371" s="440">
        <v>1868</v>
      </c>
      <c r="D371" s="439" t="s">
        <v>90</v>
      </c>
      <c r="E371" s="416" t="s">
        <v>2</v>
      </c>
      <c r="F371" s="441">
        <v>14.84</v>
      </c>
      <c r="G371" s="419">
        <v>242951</v>
      </c>
      <c r="H371" s="402" t="s">
        <v>86</v>
      </c>
      <c r="I371" s="401" t="s">
        <v>85</v>
      </c>
      <c r="J371" s="400">
        <v>1.65</v>
      </c>
      <c r="K371" s="420">
        <v>1.8666666666666665</v>
      </c>
      <c r="L371" s="421">
        <v>3.0333333333333337</v>
      </c>
      <c r="M371" s="431">
        <v>1.0333333333333334</v>
      </c>
      <c r="N371" s="432">
        <v>11539.393939393938</v>
      </c>
      <c r="O371" s="424">
        <v>15.001228669215893</v>
      </c>
      <c r="P371" s="433">
        <v>11.924040404040404</v>
      </c>
      <c r="Q371" s="427">
        <v>243288</v>
      </c>
      <c r="R371" s="446">
        <f>+Q371-G371</f>
        <v>337</v>
      </c>
      <c r="S371" s="426">
        <v>8.5350404312668449</v>
      </c>
      <c r="T371" s="426">
        <v>13.677809095215538</v>
      </c>
    </row>
    <row r="372" spans="1:20" ht="18.75" customHeight="1">
      <c r="A372" s="439">
        <v>4</v>
      </c>
      <c r="B372" s="439" t="s">
        <v>49</v>
      </c>
      <c r="C372" s="440">
        <v>1870</v>
      </c>
      <c r="D372" s="439" t="s">
        <v>88</v>
      </c>
      <c r="E372" s="416" t="s">
        <v>2</v>
      </c>
      <c r="F372" s="441">
        <v>8.85</v>
      </c>
      <c r="G372" s="419" t="s">
        <v>150</v>
      </c>
      <c r="H372" s="402" t="s">
        <v>86</v>
      </c>
      <c r="I372" s="401" t="s">
        <v>85</v>
      </c>
      <c r="J372" s="400">
        <v>1.65</v>
      </c>
      <c r="K372" s="420">
        <v>1.5533333333333335</v>
      </c>
      <c r="L372" s="421">
        <v>2.9</v>
      </c>
      <c r="M372" s="431">
        <v>1.0666666666666667</v>
      </c>
      <c r="N372" s="432">
        <v>7595.9595959595963</v>
      </c>
      <c r="O372" s="424">
        <v>7.5106943337664651</v>
      </c>
      <c r="P372" s="433">
        <v>8.1023569023569024</v>
      </c>
      <c r="Q372" s="427">
        <v>243319</v>
      </c>
      <c r="R372" s="446" t="e">
        <f>+Q372-G372</f>
        <v>#VALUE!</v>
      </c>
      <c r="S372" s="426">
        <v>4.2587570621468922</v>
      </c>
      <c r="T372" s="426">
        <v>13.362637304324755</v>
      </c>
    </row>
    <row r="373" spans="1:20" ht="18.75" customHeight="1">
      <c r="A373" s="439">
        <v>4</v>
      </c>
      <c r="B373" s="439" t="s">
        <v>47</v>
      </c>
      <c r="C373" s="440">
        <v>1702</v>
      </c>
      <c r="D373" s="439" t="s">
        <v>88</v>
      </c>
      <c r="E373" s="416" t="s">
        <v>2</v>
      </c>
      <c r="F373" s="441">
        <v>29.18</v>
      </c>
      <c r="G373" s="419">
        <v>242879</v>
      </c>
      <c r="H373" s="402" t="s">
        <v>91</v>
      </c>
      <c r="I373" s="401" t="s">
        <v>114</v>
      </c>
      <c r="J373" s="400">
        <v>1.85</v>
      </c>
      <c r="K373" s="420">
        <v>2.15</v>
      </c>
      <c r="L373" s="421">
        <v>3.2333333333333329</v>
      </c>
      <c r="M373" s="431">
        <v>1.3</v>
      </c>
      <c r="N373" s="432">
        <v>10609.009009009007</v>
      </c>
      <c r="O373" s="424">
        <v>18.048911735151464</v>
      </c>
      <c r="P373" s="433">
        <v>13.791711711711711</v>
      </c>
      <c r="Q373" s="427">
        <v>243231</v>
      </c>
      <c r="R373" s="446">
        <f>+Q373-G373</f>
        <v>352</v>
      </c>
      <c r="S373" s="426">
        <v>13.098012337217272</v>
      </c>
      <c r="T373" s="426">
        <v>11.522559654631085</v>
      </c>
    </row>
    <row r="374" spans="1:20" ht="18.75" customHeight="1">
      <c r="A374" s="439">
        <v>4</v>
      </c>
      <c r="B374" s="439" t="s">
        <v>47</v>
      </c>
      <c r="C374" s="440">
        <v>1703</v>
      </c>
      <c r="D374" s="439" t="s">
        <v>88</v>
      </c>
      <c r="E374" s="416" t="s">
        <v>2</v>
      </c>
      <c r="F374" s="441">
        <v>35.049999999999997</v>
      </c>
      <c r="G374" s="419">
        <v>242879</v>
      </c>
      <c r="H374" s="402" t="s">
        <v>86</v>
      </c>
      <c r="I374" s="401" t="s">
        <v>114</v>
      </c>
      <c r="J374" s="400">
        <v>1.85</v>
      </c>
      <c r="K374" s="420">
        <v>1.9966666666666664</v>
      </c>
      <c r="L374" s="421">
        <v>3.2333333333333329</v>
      </c>
      <c r="M374" s="431">
        <v>1.0333333333333334</v>
      </c>
      <c r="N374" s="432">
        <v>11935.135135135135</v>
      </c>
      <c r="O374" s="424">
        <v>18.856915341899523</v>
      </c>
      <c r="P374" s="433">
        <v>12.332972972972973</v>
      </c>
      <c r="Q374" s="427">
        <v>243239</v>
      </c>
      <c r="R374" s="446">
        <f>+Q374-G374</f>
        <v>360</v>
      </c>
      <c r="S374" s="426">
        <v>13.012553495007134</v>
      </c>
      <c r="T374" s="426">
        <v>11.515586178166592</v>
      </c>
    </row>
    <row r="375" spans="1:20" ht="18.75" customHeight="1">
      <c r="A375" s="439">
        <v>4</v>
      </c>
      <c r="B375" s="439" t="s">
        <v>47</v>
      </c>
      <c r="C375" s="440">
        <v>1704</v>
      </c>
      <c r="D375" s="439" t="s">
        <v>90</v>
      </c>
      <c r="E375" s="416" t="s">
        <v>2</v>
      </c>
      <c r="F375" s="441">
        <v>25.01</v>
      </c>
      <c r="G375" s="419">
        <v>242875</v>
      </c>
      <c r="H375" s="402" t="s">
        <v>86</v>
      </c>
      <c r="I375" s="401" t="s">
        <v>114</v>
      </c>
      <c r="J375" s="400">
        <v>1.85</v>
      </c>
      <c r="K375" s="420">
        <v>1.9233333333333336</v>
      </c>
      <c r="L375" s="421">
        <v>3.1</v>
      </c>
      <c r="M375" s="431">
        <v>1.1333333333333333</v>
      </c>
      <c r="N375" s="432">
        <v>9917.1171171171172</v>
      </c>
      <c r="O375" s="424">
        <v>13.873951503980397</v>
      </c>
      <c r="P375" s="433">
        <v>11.239399399399399</v>
      </c>
      <c r="Q375" s="427">
        <v>243242</v>
      </c>
      <c r="R375" s="446">
        <f>+Q375-G375</f>
        <v>367</v>
      </c>
      <c r="S375" s="426">
        <v>10.600559776089563</v>
      </c>
      <c r="T375" s="426">
        <v>11.528082754978877</v>
      </c>
    </row>
    <row r="376" spans="1:20" ht="18.75" customHeight="1">
      <c r="A376" s="439">
        <v>4</v>
      </c>
      <c r="B376" s="439" t="s">
        <v>47</v>
      </c>
      <c r="C376" s="440" t="s">
        <v>151</v>
      </c>
      <c r="D376" s="439" t="s">
        <v>1</v>
      </c>
      <c r="E376" s="416" t="s">
        <v>83</v>
      </c>
      <c r="F376" s="441">
        <v>16.010000000000002</v>
      </c>
      <c r="G376" s="419">
        <v>242898</v>
      </c>
      <c r="H376" s="402" t="s">
        <v>104</v>
      </c>
      <c r="I376" s="401" t="s">
        <v>114</v>
      </c>
      <c r="J376" s="400">
        <v>1.85</v>
      </c>
      <c r="K376" s="420">
        <v>1.7533333333333332</v>
      </c>
      <c r="L376" s="421">
        <v>3.1</v>
      </c>
      <c r="M376" s="431">
        <v>1.2333333333333332</v>
      </c>
      <c r="N376" s="432">
        <v>6111.7117117117114</v>
      </c>
      <c r="O376" s="424">
        <v>8.1040997064552549</v>
      </c>
      <c r="P376" s="433">
        <v>7.5377777777777766</v>
      </c>
      <c r="Q376" s="427">
        <v>243248</v>
      </c>
      <c r="R376" s="446">
        <f>+Q376-G376</f>
        <v>350</v>
      </c>
      <c r="S376" s="426">
        <v>4.1230480949406623</v>
      </c>
      <c r="T376" s="426">
        <v>12.043711558854719</v>
      </c>
    </row>
    <row r="377" spans="1:20" ht="18.75" customHeight="1">
      <c r="A377" s="439">
        <v>4</v>
      </c>
      <c r="B377" s="439" t="s">
        <v>47</v>
      </c>
      <c r="C377" s="440">
        <v>1705</v>
      </c>
      <c r="D377" s="439" t="s">
        <v>88</v>
      </c>
      <c r="E377" s="416" t="s">
        <v>2</v>
      </c>
      <c r="F377" s="441">
        <v>17.8</v>
      </c>
      <c r="G377" s="419">
        <v>242922</v>
      </c>
      <c r="H377" s="402" t="s">
        <v>86</v>
      </c>
      <c r="I377" s="401" t="s">
        <v>114</v>
      </c>
      <c r="J377" s="400">
        <v>1.85</v>
      </c>
      <c r="K377" s="420">
        <v>1.8066666666666666</v>
      </c>
      <c r="L377" s="421">
        <v>2.9666666666666668</v>
      </c>
      <c r="M377" s="431">
        <v>1.0666666666666667</v>
      </c>
      <c r="N377" s="432">
        <v>11906.306306306307</v>
      </c>
      <c r="O377" s="424">
        <v>14.329445028953243</v>
      </c>
      <c r="P377" s="433">
        <v>12.700060060060061</v>
      </c>
      <c r="Q377" s="427">
        <v>243237</v>
      </c>
      <c r="R377" s="446">
        <f>+Q377-G377</f>
        <v>315</v>
      </c>
      <c r="S377" s="426">
        <v>10.564606741573034</v>
      </c>
      <c r="T377" s="426">
        <v>11.45342143047062</v>
      </c>
    </row>
    <row r="378" spans="1:20" ht="18.75" customHeight="1">
      <c r="A378" s="439">
        <v>4</v>
      </c>
      <c r="B378" s="439" t="s">
        <v>47</v>
      </c>
      <c r="C378" s="440" t="s">
        <v>152</v>
      </c>
      <c r="D378" s="439" t="s">
        <v>1</v>
      </c>
      <c r="E378" s="416" t="s">
        <v>83</v>
      </c>
      <c r="F378" s="441">
        <v>20.89</v>
      </c>
      <c r="G378" s="419">
        <v>242901</v>
      </c>
      <c r="H378" s="402" t="s">
        <v>153</v>
      </c>
      <c r="I378" s="401" t="s">
        <v>114</v>
      </c>
      <c r="J378" s="400">
        <v>1.85</v>
      </c>
      <c r="K378" s="420">
        <v>1.8033333333333335</v>
      </c>
      <c r="L378" s="421">
        <v>3.3000000000000003</v>
      </c>
      <c r="M378" s="431">
        <v>1.3</v>
      </c>
      <c r="N378" s="432">
        <v>8273.8738738738739</v>
      </c>
      <c r="O378" s="424">
        <v>12.786945803232435</v>
      </c>
      <c r="P378" s="433">
        <v>10.756036036036038</v>
      </c>
      <c r="Q378" s="427">
        <v>243298</v>
      </c>
      <c r="R378" s="446">
        <f>+Q378-G378</f>
        <v>397</v>
      </c>
      <c r="S378" s="426">
        <v>12.548587841072282</v>
      </c>
      <c r="T378" s="426">
        <v>13.527814447265175</v>
      </c>
    </row>
    <row r="379" spans="1:20" ht="18.75" customHeight="1">
      <c r="A379" s="439">
        <v>4</v>
      </c>
      <c r="B379" s="439" t="s">
        <v>47</v>
      </c>
      <c r="C379" s="440">
        <v>1706</v>
      </c>
      <c r="D379" s="439" t="s">
        <v>1</v>
      </c>
      <c r="E379" s="416" t="s">
        <v>83</v>
      </c>
      <c r="F379" s="441">
        <v>24.35</v>
      </c>
      <c r="G379" s="419">
        <v>242900</v>
      </c>
      <c r="H379" s="402" t="s">
        <v>153</v>
      </c>
      <c r="I379" s="401" t="s">
        <v>114</v>
      </c>
      <c r="J379" s="400">
        <v>1.85</v>
      </c>
      <c r="K379" s="420">
        <v>1.7333333333333334</v>
      </c>
      <c r="L379" s="421">
        <v>3.2666666666666671</v>
      </c>
      <c r="M379" s="431">
        <v>1.2666666666666666</v>
      </c>
      <c r="N379" s="432">
        <v>8418.0180180180178</v>
      </c>
      <c r="O379" s="424">
        <v>12.253372040242912</v>
      </c>
      <c r="P379" s="433">
        <v>10.662822822822822</v>
      </c>
      <c r="Q379" s="427">
        <v>243312</v>
      </c>
      <c r="R379" s="446">
        <f>+Q379-G379</f>
        <v>412</v>
      </c>
      <c r="S379" s="426">
        <v>11.434086242299792</v>
      </c>
      <c r="T379" s="426">
        <v>13.653487895984485</v>
      </c>
    </row>
    <row r="380" spans="1:20" ht="18.75" customHeight="1">
      <c r="A380" s="439">
        <v>4</v>
      </c>
      <c r="B380" s="439" t="s">
        <v>47</v>
      </c>
      <c r="C380" s="440" t="s">
        <v>154</v>
      </c>
      <c r="D380" s="439" t="s">
        <v>90</v>
      </c>
      <c r="E380" s="416" t="s">
        <v>2</v>
      </c>
      <c r="F380" s="441">
        <v>11.31</v>
      </c>
      <c r="G380" s="419">
        <v>242961</v>
      </c>
      <c r="H380" s="402" t="s">
        <v>86</v>
      </c>
      <c r="I380" s="401" t="s">
        <v>114</v>
      </c>
      <c r="J380" s="400">
        <v>1.85</v>
      </c>
      <c r="K380" s="420">
        <v>1.4766666666666666</v>
      </c>
      <c r="L380" s="421">
        <v>2.8333333333333335</v>
      </c>
      <c r="M380" s="431">
        <v>1.1666666666666667</v>
      </c>
      <c r="N380" s="432">
        <v>6198.198198198198</v>
      </c>
      <c r="O380" s="424">
        <v>5.5613478083643653</v>
      </c>
      <c r="P380" s="433">
        <v>7.2312312312312317</v>
      </c>
      <c r="Q380" s="427">
        <v>243299</v>
      </c>
      <c r="R380" s="446">
        <f>+Q380-G380</f>
        <v>338</v>
      </c>
      <c r="S380" s="426">
        <v>6.0707338638373116</v>
      </c>
      <c r="T380" s="426">
        <v>13.995980192251677</v>
      </c>
    </row>
    <row r="381" spans="1:20" ht="18.75" customHeight="1">
      <c r="A381" s="439">
        <v>4</v>
      </c>
      <c r="B381" s="439" t="s">
        <v>47</v>
      </c>
      <c r="C381" s="440">
        <v>1707</v>
      </c>
      <c r="D381" s="439" t="s">
        <v>90</v>
      </c>
      <c r="E381" s="416" t="s">
        <v>2</v>
      </c>
      <c r="F381" s="441">
        <v>19.93</v>
      </c>
      <c r="G381" s="419">
        <v>242928</v>
      </c>
      <c r="H381" s="402" t="s">
        <v>86</v>
      </c>
      <c r="I381" s="401" t="s">
        <v>114</v>
      </c>
      <c r="J381" s="400">
        <v>1.65</v>
      </c>
      <c r="K381" s="420">
        <v>1.7</v>
      </c>
      <c r="L381" s="421">
        <v>2.9333333333333336</v>
      </c>
      <c r="M381" s="431">
        <v>1.0666666666666667</v>
      </c>
      <c r="N381" s="432">
        <v>9890.9090909090901</v>
      </c>
      <c r="O381" s="424">
        <v>10.950772340053335</v>
      </c>
      <c r="P381" s="433">
        <v>10.550303030303031</v>
      </c>
      <c r="Q381" s="427">
        <v>243297</v>
      </c>
      <c r="R381" s="446">
        <f>+Q381-G381</f>
        <v>369</v>
      </c>
      <c r="S381" s="426">
        <v>9.6442548921224276</v>
      </c>
      <c r="T381" s="426">
        <v>13.625937776390407</v>
      </c>
    </row>
    <row r="382" spans="1:20" ht="18.75" customHeight="1">
      <c r="A382" s="439">
        <v>4</v>
      </c>
      <c r="B382" s="439" t="s">
        <v>47</v>
      </c>
      <c r="C382" s="440" t="s">
        <v>155</v>
      </c>
      <c r="D382" s="439" t="s">
        <v>90</v>
      </c>
      <c r="E382" s="428" t="s">
        <v>2</v>
      </c>
      <c r="F382" s="441">
        <v>16.02</v>
      </c>
      <c r="G382" s="419">
        <v>242929</v>
      </c>
      <c r="H382" s="402" t="s">
        <v>86</v>
      </c>
      <c r="I382" s="401" t="s">
        <v>114</v>
      </c>
      <c r="J382" s="400">
        <v>1.65</v>
      </c>
      <c r="K382" s="420">
        <v>1.4866666666666666</v>
      </c>
      <c r="L382" s="421">
        <v>2.9666666666666668</v>
      </c>
      <c r="M382" s="431">
        <v>1.0333333333333334</v>
      </c>
      <c r="N382" s="432">
        <v>7951.515151515152</v>
      </c>
      <c r="O382" s="424">
        <v>7.8747682672902908</v>
      </c>
      <c r="P382" s="433">
        <v>8.216565656565658</v>
      </c>
      <c r="Q382" s="427">
        <v>243297</v>
      </c>
      <c r="R382" s="446">
        <f>+Q382-G382</f>
        <v>368</v>
      </c>
      <c r="S382" s="426">
        <v>10.254681647940073</v>
      </c>
      <c r="T382" s="426">
        <v>12.874720598977358</v>
      </c>
    </row>
    <row r="383" spans="1:20" ht="18.75" customHeight="1">
      <c r="A383" s="439">
        <v>4</v>
      </c>
      <c r="B383" s="439" t="s">
        <v>47</v>
      </c>
      <c r="C383" s="440">
        <v>1708</v>
      </c>
      <c r="D383" s="439" t="s">
        <v>90</v>
      </c>
      <c r="E383" s="416" t="s">
        <v>2</v>
      </c>
      <c r="F383" s="441">
        <v>24.32</v>
      </c>
      <c r="G383" s="419">
        <v>242960</v>
      </c>
      <c r="H383" s="402" t="s">
        <v>86</v>
      </c>
      <c r="I383" s="401" t="s">
        <v>114</v>
      </c>
      <c r="J383" s="400">
        <v>1.85</v>
      </c>
      <c r="K383" s="420">
        <v>1.4233333333333331</v>
      </c>
      <c r="L383" s="421">
        <v>2.6999999999999997</v>
      </c>
      <c r="M383" s="431">
        <v>0.80000000000000016</v>
      </c>
      <c r="N383" s="432">
        <v>8648.6486486486483</v>
      </c>
      <c r="O383" s="424">
        <v>6.7923363993081045</v>
      </c>
      <c r="P383" s="433">
        <v>6.9189189189189202</v>
      </c>
      <c r="Q383" s="427">
        <v>243314</v>
      </c>
      <c r="R383" s="446">
        <f>+Q383-G383</f>
        <v>354</v>
      </c>
      <c r="S383" s="426">
        <v>6.4901315789473681</v>
      </c>
      <c r="T383" s="426">
        <v>13.824104156107451</v>
      </c>
    </row>
    <row r="384" spans="1:20" ht="18.75" customHeight="1">
      <c r="A384" s="439">
        <v>4</v>
      </c>
      <c r="B384" s="439" t="s">
        <v>47</v>
      </c>
      <c r="C384" s="440">
        <v>1709</v>
      </c>
      <c r="D384" s="439" t="s">
        <v>88</v>
      </c>
      <c r="E384" s="416" t="s">
        <v>2</v>
      </c>
      <c r="F384" s="441">
        <v>53.92</v>
      </c>
      <c r="G384" s="419">
        <v>242927</v>
      </c>
      <c r="H384" s="402" t="s">
        <v>86</v>
      </c>
      <c r="I384" s="401" t="s">
        <v>85</v>
      </c>
      <c r="J384" s="400">
        <v>1.85</v>
      </c>
      <c r="K384" s="420">
        <v>1.92</v>
      </c>
      <c r="L384" s="421">
        <v>3.1666666666666665</v>
      </c>
      <c r="M384" s="431">
        <v>1.2166666666666666</v>
      </c>
      <c r="N384" s="432">
        <v>8994.594594594595</v>
      </c>
      <c r="O384" s="424">
        <v>13.107634032086487</v>
      </c>
      <c r="P384" s="433">
        <v>10.943423423423424</v>
      </c>
      <c r="Q384" s="427">
        <v>243313</v>
      </c>
      <c r="R384" s="446">
        <f>+Q384-G384</f>
        <v>386</v>
      </c>
      <c r="S384" s="426">
        <v>10.870734421364983</v>
      </c>
      <c r="T384" s="426">
        <v>13.928239358525978</v>
      </c>
    </row>
    <row r="385" spans="1:20" ht="18.75" customHeight="1">
      <c r="A385" s="439">
        <v>4</v>
      </c>
      <c r="B385" s="439" t="s">
        <v>47</v>
      </c>
      <c r="C385" s="440">
        <v>1711</v>
      </c>
      <c r="D385" s="439" t="s">
        <v>1</v>
      </c>
      <c r="E385" s="416" t="s">
        <v>83</v>
      </c>
      <c r="F385" s="441">
        <v>41.17</v>
      </c>
      <c r="G385" s="419">
        <v>242891</v>
      </c>
      <c r="H385" s="402" t="s">
        <v>104</v>
      </c>
      <c r="I385" s="401" t="s">
        <v>85</v>
      </c>
      <c r="J385" s="400">
        <v>1.85</v>
      </c>
      <c r="K385" s="420">
        <v>1.4833333333333334</v>
      </c>
      <c r="L385" s="421">
        <v>3.0666666666666664</v>
      </c>
      <c r="M385" s="431">
        <v>1.2333333333333334</v>
      </c>
      <c r="N385" s="432">
        <v>7581.9819819819822</v>
      </c>
      <c r="O385" s="424">
        <v>8.3235518181755079</v>
      </c>
      <c r="P385" s="433">
        <v>9.3511111111111109</v>
      </c>
      <c r="Q385" s="427">
        <v>243243</v>
      </c>
      <c r="R385" s="446">
        <f>+Q385-G385</f>
        <v>352</v>
      </c>
      <c r="S385" s="426">
        <v>6.4330823415108087</v>
      </c>
      <c r="T385" s="426">
        <v>11.649319237304136</v>
      </c>
    </row>
    <row r="386" spans="1:20" ht="18.75" customHeight="1">
      <c r="A386" s="439">
        <v>4</v>
      </c>
      <c r="B386" s="439" t="s">
        <v>47</v>
      </c>
      <c r="C386" s="440" t="s">
        <v>156</v>
      </c>
      <c r="D386" s="439" t="s">
        <v>88</v>
      </c>
      <c r="E386" s="416" t="s">
        <v>2</v>
      </c>
      <c r="F386" s="441">
        <v>24.87</v>
      </c>
      <c r="G386" s="419">
        <v>242954</v>
      </c>
      <c r="H386" s="402" t="s">
        <v>86</v>
      </c>
      <c r="I386" s="401" t="s">
        <v>85</v>
      </c>
      <c r="J386" s="400">
        <v>1.85</v>
      </c>
      <c r="K386" s="420">
        <v>1.5233333333333334</v>
      </c>
      <c r="L386" s="421">
        <v>3.0333333333333332</v>
      </c>
      <c r="M386" s="431">
        <v>1.0666666666666667</v>
      </c>
      <c r="N386" s="432">
        <v>10205.405405405407</v>
      </c>
      <c r="O386" s="424">
        <v>10.826853642051075</v>
      </c>
      <c r="P386" s="433">
        <v>10.885765765765766</v>
      </c>
      <c r="Q386" s="427">
        <v>243243</v>
      </c>
      <c r="R386" s="446">
        <f>+Q386-G386</f>
        <v>289</v>
      </c>
      <c r="S386" s="426">
        <v>11.232810615199035</v>
      </c>
      <c r="T386" s="426">
        <v>11.935771764032072</v>
      </c>
    </row>
    <row r="387" spans="1:20" ht="18.75" customHeight="1">
      <c r="A387" s="439">
        <v>4</v>
      </c>
      <c r="B387" s="439" t="s">
        <v>47</v>
      </c>
      <c r="C387" s="440" t="s">
        <v>157</v>
      </c>
      <c r="D387" s="439" t="s">
        <v>88</v>
      </c>
      <c r="E387" s="428" t="s">
        <v>2</v>
      </c>
      <c r="F387" s="441">
        <v>148.62</v>
      </c>
      <c r="G387" s="419">
        <v>242956</v>
      </c>
      <c r="H387" s="402" t="s">
        <v>86</v>
      </c>
      <c r="I387" s="401" t="s">
        <v>85</v>
      </c>
      <c r="J387" s="400">
        <v>1.85</v>
      </c>
      <c r="K387" s="420">
        <v>1.4933333333333334</v>
      </c>
      <c r="L387" s="421">
        <v>2.9333333333333336</v>
      </c>
      <c r="M387" s="431">
        <v>1.1666666666666667</v>
      </c>
      <c r="N387" s="432">
        <v>11906.306306306307</v>
      </c>
      <c r="O387" s="424">
        <v>11.579596577151364</v>
      </c>
      <c r="P387" s="433">
        <v>13.890690690690693</v>
      </c>
      <c r="Q387" s="427">
        <v>243312</v>
      </c>
      <c r="R387" s="446">
        <f>+Q387-G387</f>
        <v>356</v>
      </c>
      <c r="S387" s="426">
        <v>9.8048714843224296</v>
      </c>
      <c r="T387" s="426">
        <v>13.438732569311011</v>
      </c>
    </row>
    <row r="388" spans="1:20" ht="18.75" customHeight="1">
      <c r="A388" s="439">
        <v>4</v>
      </c>
      <c r="B388" s="439" t="s">
        <v>47</v>
      </c>
      <c r="C388" s="440">
        <v>1715</v>
      </c>
      <c r="D388" s="439" t="s">
        <v>90</v>
      </c>
      <c r="E388" s="416" t="s">
        <v>2</v>
      </c>
      <c r="F388" s="441">
        <v>12.150000000000002</v>
      </c>
      <c r="G388" s="419">
        <v>242882</v>
      </c>
      <c r="H388" s="402" t="s">
        <v>86</v>
      </c>
      <c r="I388" s="401" t="s">
        <v>114</v>
      </c>
      <c r="J388" s="400">
        <v>1.65</v>
      </c>
      <c r="K388" s="420">
        <v>1.45</v>
      </c>
      <c r="L388" s="421">
        <v>2.8666666666666667</v>
      </c>
      <c r="M388" s="431">
        <v>0.83333333333333337</v>
      </c>
      <c r="N388" s="432">
        <v>9826.2626262626272</v>
      </c>
      <c r="O388" s="424">
        <v>8.8623224294486214</v>
      </c>
      <c r="P388" s="433">
        <v>8.1885521885521886</v>
      </c>
      <c r="Q388" s="427">
        <v>243306</v>
      </c>
      <c r="R388" s="446">
        <f>+Q388-G388</f>
        <v>424</v>
      </c>
      <c r="S388" s="426">
        <v>5.1102880658436209</v>
      </c>
      <c r="T388" s="426">
        <v>13.333775165082946</v>
      </c>
    </row>
    <row r="389" spans="1:20" ht="18.75" customHeight="1">
      <c r="A389" s="439">
        <v>4</v>
      </c>
      <c r="B389" s="439" t="s">
        <v>47</v>
      </c>
      <c r="C389" s="440">
        <v>1716</v>
      </c>
      <c r="D389" s="439" t="s">
        <v>90</v>
      </c>
      <c r="E389" s="416" t="s">
        <v>2</v>
      </c>
      <c r="F389" s="441">
        <f>19.49-9.49</f>
        <v>9.9999999999999982</v>
      </c>
      <c r="G389" s="419"/>
      <c r="H389" s="402" t="s">
        <v>86</v>
      </c>
      <c r="I389" s="401" t="s">
        <v>114</v>
      </c>
      <c r="J389" s="400">
        <v>1.85</v>
      </c>
      <c r="K389" s="420">
        <v>1.57</v>
      </c>
      <c r="L389" s="421">
        <v>2.9333333333333336</v>
      </c>
      <c r="M389" s="431">
        <v>1.0999999999999999</v>
      </c>
      <c r="N389" s="432">
        <v>6659.45945945946</v>
      </c>
      <c r="O389" s="424">
        <v>6.8092338679881834</v>
      </c>
      <c r="P389" s="433">
        <v>7.3254054054054052</v>
      </c>
      <c r="Q389" s="427">
        <v>243247</v>
      </c>
      <c r="R389" s="446">
        <f>+Q389-G389</f>
        <v>243247</v>
      </c>
      <c r="S389" s="426">
        <v>6.8109999999999999</v>
      </c>
      <c r="T389" s="426">
        <v>11.779763617677286</v>
      </c>
    </row>
    <row r="390" spans="1:20" ht="18.75" customHeight="1">
      <c r="A390" s="439">
        <v>4</v>
      </c>
      <c r="B390" s="439" t="s">
        <v>47</v>
      </c>
      <c r="C390" s="440">
        <v>1717</v>
      </c>
      <c r="D390" s="439" t="s">
        <v>90</v>
      </c>
      <c r="E390" s="416" t="s">
        <v>2</v>
      </c>
      <c r="F390" s="441">
        <f>11.35-1.35</f>
        <v>10</v>
      </c>
      <c r="G390" s="419"/>
      <c r="H390" s="402" t="s">
        <v>86</v>
      </c>
      <c r="I390" s="401" t="s">
        <v>114</v>
      </c>
      <c r="J390" s="400">
        <v>1.85</v>
      </c>
      <c r="K390" s="420">
        <v>1.6133333333333333</v>
      </c>
      <c r="L390" s="421">
        <v>2.9333333333333336</v>
      </c>
      <c r="M390" s="431">
        <v>1.1000000000000001</v>
      </c>
      <c r="N390" s="432">
        <v>6342.3423423423419</v>
      </c>
      <c r="O390" s="424">
        <v>6.6639757195557179</v>
      </c>
      <c r="P390" s="433">
        <v>6.9765765765765764</v>
      </c>
      <c r="Q390" s="427">
        <v>243247</v>
      </c>
      <c r="R390" s="446">
        <f>+Q390-G390</f>
        <v>243247</v>
      </c>
      <c r="S390" s="426">
        <v>9.4210000000000012</v>
      </c>
      <c r="T390" s="426">
        <v>11.583393482645153</v>
      </c>
    </row>
    <row r="391" spans="1:20" ht="18.75" customHeight="1">
      <c r="A391" s="439">
        <v>4</v>
      </c>
      <c r="B391" s="439" t="s">
        <v>47</v>
      </c>
      <c r="C391" s="440" t="s">
        <v>158</v>
      </c>
      <c r="D391" s="439" t="s">
        <v>1</v>
      </c>
      <c r="E391" s="416" t="s">
        <v>83</v>
      </c>
      <c r="F391" s="441">
        <v>6.26</v>
      </c>
      <c r="G391" s="419">
        <v>242869</v>
      </c>
      <c r="H391" s="402" t="s">
        <v>104</v>
      </c>
      <c r="I391" s="401" t="s">
        <v>114</v>
      </c>
      <c r="J391" s="400">
        <v>1.85</v>
      </c>
      <c r="K391" s="420">
        <v>2.3766666666666665</v>
      </c>
      <c r="L391" s="421">
        <v>3.2999999999999994</v>
      </c>
      <c r="M391" s="431">
        <v>1.1666666666666667</v>
      </c>
      <c r="N391" s="432">
        <v>11358.55855855856</v>
      </c>
      <c r="O391" s="424">
        <v>23.135208311718905</v>
      </c>
      <c r="P391" s="433">
        <v>13.251651651651652</v>
      </c>
      <c r="Q391" s="427">
        <v>243315</v>
      </c>
      <c r="R391" s="446">
        <f>+Q391-G391</f>
        <v>446</v>
      </c>
      <c r="S391" s="426">
        <v>15.79073482428115</v>
      </c>
      <c r="T391" s="426">
        <v>13.902245827010624</v>
      </c>
    </row>
    <row r="392" spans="1:20" ht="18.75" customHeight="1">
      <c r="A392" s="439">
        <v>4</v>
      </c>
      <c r="B392" s="439" t="s">
        <v>47</v>
      </c>
      <c r="C392" s="440">
        <v>1718</v>
      </c>
      <c r="D392" s="439" t="s">
        <v>90</v>
      </c>
      <c r="E392" s="416" t="s">
        <v>2</v>
      </c>
      <c r="F392" s="441">
        <v>52.74</v>
      </c>
      <c r="G392" s="419">
        <v>242958</v>
      </c>
      <c r="H392" s="402" t="s">
        <v>86</v>
      </c>
      <c r="I392" s="401" t="s">
        <v>114</v>
      </c>
      <c r="J392" s="400">
        <v>1.85</v>
      </c>
      <c r="K392" s="420">
        <v>1.9566666666666668</v>
      </c>
      <c r="L392" s="421">
        <v>2.9333333333333336</v>
      </c>
      <c r="M392" s="431">
        <v>1.1000000000000001</v>
      </c>
      <c r="N392" s="432">
        <v>10897.297297297298</v>
      </c>
      <c r="O392" s="424">
        <v>13.886578855271789</v>
      </c>
      <c r="P392" s="433">
        <v>11.987027027027029</v>
      </c>
      <c r="Q392" s="427">
        <v>243246</v>
      </c>
      <c r="R392" s="446">
        <f>+Q392-G392</f>
        <v>288</v>
      </c>
      <c r="S392" s="426">
        <v>8.7415623814941217</v>
      </c>
      <c r="T392" s="426">
        <v>11.923343383293927</v>
      </c>
    </row>
    <row r="393" spans="1:20" ht="18.75" customHeight="1">
      <c r="A393" s="439">
        <v>4</v>
      </c>
      <c r="B393" s="439" t="s">
        <v>37</v>
      </c>
      <c r="C393" s="440">
        <v>1801</v>
      </c>
      <c r="D393" s="439" t="s">
        <v>88</v>
      </c>
      <c r="E393" s="416" t="s">
        <v>2</v>
      </c>
      <c r="F393" s="441">
        <v>22.11</v>
      </c>
      <c r="G393" s="419">
        <v>242870</v>
      </c>
      <c r="H393" s="402" t="s">
        <v>91</v>
      </c>
      <c r="I393" s="401" t="s">
        <v>114</v>
      </c>
      <c r="J393" s="400">
        <v>1.85</v>
      </c>
      <c r="K393" s="420">
        <v>1.89</v>
      </c>
      <c r="L393" s="421">
        <v>3</v>
      </c>
      <c r="M393" s="431">
        <v>1</v>
      </c>
      <c r="N393" s="432">
        <v>10609.009009009009</v>
      </c>
      <c r="O393" s="424">
        <v>13.658905983308106</v>
      </c>
      <c r="P393" s="433">
        <v>10.609009009009009</v>
      </c>
      <c r="Q393" s="427">
        <v>243303</v>
      </c>
      <c r="R393" s="446">
        <f>+Q393-G393</f>
        <v>433</v>
      </c>
      <c r="S393" s="426">
        <v>11.934871099050204</v>
      </c>
      <c r="T393" s="426">
        <v>12.862136956192209</v>
      </c>
    </row>
    <row r="394" spans="1:20" ht="18.75" customHeight="1">
      <c r="A394" s="439">
        <v>4</v>
      </c>
      <c r="B394" s="439" t="s">
        <v>37</v>
      </c>
      <c r="C394" s="440">
        <v>1802</v>
      </c>
      <c r="D394" s="439" t="s">
        <v>1</v>
      </c>
      <c r="E394" s="416" t="s">
        <v>83</v>
      </c>
      <c r="F394" s="441">
        <v>0</v>
      </c>
      <c r="G394" s="419">
        <v>242881</v>
      </c>
      <c r="H394" s="402" t="s">
        <v>94</v>
      </c>
      <c r="I394" s="401" t="s">
        <v>114</v>
      </c>
      <c r="J394" s="400">
        <v>1.85</v>
      </c>
      <c r="K394" s="434">
        <v>0</v>
      </c>
      <c r="L394" s="430">
        <v>0</v>
      </c>
      <c r="M394" s="431">
        <v>0</v>
      </c>
      <c r="N394" s="432">
        <v>0</v>
      </c>
      <c r="O394" s="424">
        <v>0</v>
      </c>
      <c r="P394" s="433">
        <v>0</v>
      </c>
      <c r="Q394" s="427">
        <v>0</v>
      </c>
      <c r="R394" s="446">
        <f>+Q394-G394</f>
        <v>-242881</v>
      </c>
      <c r="S394" s="426">
        <v>0</v>
      </c>
      <c r="T394" s="426">
        <v>0</v>
      </c>
    </row>
    <row r="395" spans="1:20" ht="18.75" customHeight="1">
      <c r="A395" s="439">
        <v>4</v>
      </c>
      <c r="B395" s="439" t="s">
        <v>37</v>
      </c>
      <c r="C395" s="440">
        <v>1804</v>
      </c>
      <c r="D395" s="439" t="s">
        <v>88</v>
      </c>
      <c r="E395" s="416" t="s">
        <v>2</v>
      </c>
      <c r="F395" s="441">
        <v>48.96</v>
      </c>
      <c r="G395" s="419">
        <v>242917</v>
      </c>
      <c r="H395" s="402" t="s">
        <v>86</v>
      </c>
      <c r="I395" s="401" t="s">
        <v>114</v>
      </c>
      <c r="J395" s="400">
        <v>1.85</v>
      </c>
      <c r="K395" s="420">
        <v>1.7966666666666666</v>
      </c>
      <c r="L395" s="421">
        <v>2.5866666666666664</v>
      </c>
      <c r="M395" s="431">
        <v>0.89999999999999991</v>
      </c>
      <c r="N395" s="432">
        <v>11646.846846846847</v>
      </c>
      <c r="O395" s="424">
        <v>10.597260057430789</v>
      </c>
      <c r="P395" s="433">
        <v>10.482162162162162</v>
      </c>
      <c r="Q395" s="427">
        <v>243296</v>
      </c>
      <c r="R395" s="446">
        <f>+Q395-G395</f>
        <v>379</v>
      </c>
      <c r="S395" s="426">
        <v>9.7122140522875799</v>
      </c>
      <c r="T395" s="426">
        <v>13.215917646316589</v>
      </c>
    </row>
    <row r="396" spans="1:20" ht="18.75" customHeight="1">
      <c r="A396" s="439">
        <v>4</v>
      </c>
      <c r="B396" s="439" t="s">
        <v>37</v>
      </c>
      <c r="C396" s="440">
        <v>1805</v>
      </c>
      <c r="D396" s="439" t="s">
        <v>1</v>
      </c>
      <c r="E396" s="416" t="s">
        <v>83</v>
      </c>
      <c r="F396" s="441">
        <v>12</v>
      </c>
      <c r="G396" s="419">
        <v>242886</v>
      </c>
      <c r="H396" s="402" t="s">
        <v>94</v>
      </c>
      <c r="I396" s="401" t="s">
        <v>114</v>
      </c>
      <c r="J396" s="400">
        <v>1.85</v>
      </c>
      <c r="K396" s="420">
        <v>1.4866666666666666</v>
      </c>
      <c r="L396" s="421">
        <v>2.35</v>
      </c>
      <c r="M396" s="431">
        <v>0.96666666666666679</v>
      </c>
      <c r="N396" s="432">
        <v>11935.135135135135</v>
      </c>
      <c r="O396" s="424">
        <v>7.7113551856972977</v>
      </c>
      <c r="P396" s="433">
        <v>11.537297297297298</v>
      </c>
      <c r="Q396" s="427">
        <v>243299</v>
      </c>
      <c r="R396" s="446">
        <f>+Q396-G396</f>
        <v>413</v>
      </c>
      <c r="S396" s="426">
        <v>11.14</v>
      </c>
      <c r="T396" s="426">
        <v>13.397537402752844</v>
      </c>
    </row>
    <row r="397" spans="1:20" ht="18.75" customHeight="1">
      <c r="A397" s="439">
        <v>4</v>
      </c>
      <c r="B397" s="439" t="s">
        <v>37</v>
      </c>
      <c r="C397" s="440">
        <v>1805</v>
      </c>
      <c r="D397" s="439" t="s">
        <v>93</v>
      </c>
      <c r="E397" s="416" t="s">
        <v>83</v>
      </c>
      <c r="F397" s="441">
        <v>32.209999999999994</v>
      </c>
      <c r="G397" s="419">
        <v>242866</v>
      </c>
      <c r="H397" s="402" t="s">
        <v>104</v>
      </c>
      <c r="I397" s="401" t="s">
        <v>114</v>
      </c>
      <c r="J397" s="400">
        <v>1.85</v>
      </c>
      <c r="K397" s="420">
        <v>1.6899999999999997</v>
      </c>
      <c r="L397" s="421">
        <v>2.2966666666666664</v>
      </c>
      <c r="M397" s="431">
        <v>1.4333333333333333</v>
      </c>
      <c r="N397" s="432">
        <v>12944.144144144144</v>
      </c>
      <c r="O397" s="424">
        <v>9.0805053276570824</v>
      </c>
      <c r="P397" s="433">
        <v>18.553273273273273</v>
      </c>
      <c r="Q397" s="427">
        <v>243299</v>
      </c>
      <c r="R397" s="446">
        <f>+Q397-G397</f>
        <v>433</v>
      </c>
      <c r="S397" s="426">
        <v>11.14</v>
      </c>
      <c r="T397" s="426">
        <v>13.397537402752844</v>
      </c>
    </row>
    <row r="398" spans="1:20" ht="18.75" customHeight="1">
      <c r="A398" s="439">
        <v>4</v>
      </c>
      <c r="B398" s="439" t="s">
        <v>37</v>
      </c>
      <c r="C398" s="440">
        <v>1810</v>
      </c>
      <c r="D398" s="439" t="s">
        <v>88</v>
      </c>
      <c r="E398" s="416" t="s">
        <v>2</v>
      </c>
      <c r="F398" s="441">
        <v>12.65</v>
      </c>
      <c r="G398" s="419">
        <v>242960</v>
      </c>
      <c r="H398" s="402" t="s">
        <v>86</v>
      </c>
      <c r="I398" s="401" t="s">
        <v>114</v>
      </c>
      <c r="J398" s="400">
        <v>1.65</v>
      </c>
      <c r="K398" s="420">
        <v>1.8566666666666667</v>
      </c>
      <c r="L398" s="421">
        <v>2.5033333333333334</v>
      </c>
      <c r="M398" s="431">
        <v>0.93333333333333346</v>
      </c>
      <c r="N398" s="432">
        <v>9664.6464646464647</v>
      </c>
      <c r="O398" s="424">
        <v>8.5112639885002412</v>
      </c>
      <c r="P398" s="433">
        <v>9.0203367003367028</v>
      </c>
      <c r="Q398" s="427">
        <v>243300</v>
      </c>
      <c r="R398" s="446">
        <f>+Q398-G398</f>
        <v>340</v>
      </c>
      <c r="S398" s="426">
        <v>5.0703557312252965</v>
      </c>
      <c r="T398" s="426">
        <v>13.813557842220142</v>
      </c>
    </row>
    <row r="399" spans="1:20" ht="18.75" customHeight="1">
      <c r="A399" s="439">
        <v>4</v>
      </c>
      <c r="B399" s="439" t="s">
        <v>37</v>
      </c>
      <c r="C399" s="440">
        <v>1812</v>
      </c>
      <c r="D399" s="439" t="s">
        <v>88</v>
      </c>
      <c r="E399" s="428" t="s">
        <v>2</v>
      </c>
      <c r="F399" s="441">
        <v>67.44</v>
      </c>
      <c r="G399" s="419">
        <v>242920</v>
      </c>
      <c r="H399" s="402" t="s">
        <v>86</v>
      </c>
      <c r="I399" s="401" t="s">
        <v>114</v>
      </c>
      <c r="J399" s="400">
        <v>1.85</v>
      </c>
      <c r="K399" s="420">
        <v>1.9766666666666666</v>
      </c>
      <c r="L399" s="421">
        <v>2.5766666666666667</v>
      </c>
      <c r="M399" s="431">
        <v>1.1666666666666667</v>
      </c>
      <c r="N399" s="432">
        <v>10320.720720720719</v>
      </c>
      <c r="O399" s="424">
        <v>10.251719789930176</v>
      </c>
      <c r="P399" s="433">
        <v>12.04084084084084</v>
      </c>
      <c r="Q399" s="427">
        <v>243306</v>
      </c>
      <c r="R399" s="446">
        <f>+Q399-G399</f>
        <v>386</v>
      </c>
      <c r="S399" s="426">
        <v>9.7182680901542113</v>
      </c>
      <c r="T399" s="426">
        <v>13.208268690875801</v>
      </c>
    </row>
    <row r="400" spans="1:20" ht="18.75" customHeight="1">
      <c r="A400" s="439">
        <v>4</v>
      </c>
      <c r="B400" s="439" t="s">
        <v>37</v>
      </c>
      <c r="C400" s="440">
        <v>1814</v>
      </c>
      <c r="D400" s="439" t="s">
        <v>1</v>
      </c>
      <c r="E400" s="416" t="s">
        <v>83</v>
      </c>
      <c r="F400" s="441">
        <v>32.25</v>
      </c>
      <c r="G400" s="419">
        <v>242885</v>
      </c>
      <c r="H400" s="402" t="s">
        <v>94</v>
      </c>
      <c r="I400" s="401" t="s">
        <v>114</v>
      </c>
      <c r="J400" s="400">
        <v>1.85</v>
      </c>
      <c r="K400" s="420">
        <v>1.6366666666666667</v>
      </c>
      <c r="L400" s="421">
        <v>2.44</v>
      </c>
      <c r="M400" s="431">
        <v>0.86666666666666659</v>
      </c>
      <c r="N400" s="432">
        <v>8735.135135135135</v>
      </c>
      <c r="O400" s="424">
        <v>6.6982839836984507</v>
      </c>
      <c r="P400" s="433">
        <v>7.5704504504504495</v>
      </c>
      <c r="Q400" s="427">
        <v>243307</v>
      </c>
      <c r="R400" s="446">
        <f>+Q400-G400</f>
        <v>422</v>
      </c>
      <c r="S400" s="426">
        <v>6.2483720930232565</v>
      </c>
      <c r="T400" s="426">
        <v>13.350396506376855</v>
      </c>
    </row>
    <row r="401" spans="1:20" ht="18.75" customHeight="1">
      <c r="A401" s="439">
        <v>4</v>
      </c>
      <c r="B401" s="439" t="s">
        <v>37</v>
      </c>
      <c r="C401" s="440">
        <v>1816</v>
      </c>
      <c r="D401" s="439" t="s">
        <v>90</v>
      </c>
      <c r="E401" s="428" t="s">
        <v>2</v>
      </c>
      <c r="F401" s="441">
        <v>17.7</v>
      </c>
      <c r="G401" s="419">
        <v>242908</v>
      </c>
      <c r="H401" s="402" t="s">
        <v>86</v>
      </c>
      <c r="I401" s="401" t="s">
        <v>114</v>
      </c>
      <c r="J401" s="400">
        <v>1.65</v>
      </c>
      <c r="K401" s="420">
        <v>2.0500000000000003</v>
      </c>
      <c r="L401" s="421">
        <v>2.7633333333333332</v>
      </c>
      <c r="M401" s="431">
        <v>1.1333333333333331</v>
      </c>
      <c r="N401" s="432">
        <v>12024.242424242424</v>
      </c>
      <c r="O401" s="424">
        <v>14.246721026714441</v>
      </c>
      <c r="P401" s="433">
        <v>13.627474747474743</v>
      </c>
      <c r="Q401" s="427">
        <v>243294</v>
      </c>
      <c r="R401" s="446">
        <f>+Q401-G401</f>
        <v>386</v>
      </c>
      <c r="S401" s="426">
        <v>8.6288135593220332</v>
      </c>
      <c r="T401" s="426">
        <v>13.285258953709162</v>
      </c>
    </row>
    <row r="402" spans="1:20" ht="18.75" customHeight="1">
      <c r="A402" s="439">
        <v>4</v>
      </c>
      <c r="B402" s="439" t="s">
        <v>37</v>
      </c>
      <c r="C402" s="440">
        <v>1817</v>
      </c>
      <c r="D402" s="439" t="s">
        <v>90</v>
      </c>
      <c r="E402" s="416" t="s">
        <v>2</v>
      </c>
      <c r="F402" s="441">
        <v>32.6</v>
      </c>
      <c r="G402" s="419">
        <v>242910</v>
      </c>
      <c r="H402" s="402" t="s">
        <v>86</v>
      </c>
      <c r="I402" s="401" t="s">
        <v>114</v>
      </c>
      <c r="J402" s="400">
        <v>1.85</v>
      </c>
      <c r="K402" s="420">
        <v>2.0166666666666671</v>
      </c>
      <c r="L402" s="421">
        <v>2.5666666666666669</v>
      </c>
      <c r="M402" s="431">
        <v>0.93333333333333324</v>
      </c>
      <c r="N402" s="432">
        <v>14933.333333333334</v>
      </c>
      <c r="O402" s="424">
        <v>15.01642682117927</v>
      </c>
      <c r="P402" s="433">
        <v>13.937777777777777</v>
      </c>
      <c r="Q402" s="427">
        <v>243293</v>
      </c>
      <c r="R402" s="446">
        <f>+Q402-G402</f>
        <v>383</v>
      </c>
      <c r="S402" s="426">
        <v>7.7411042944785278</v>
      </c>
      <c r="T402" s="426">
        <v>13.14292439372325</v>
      </c>
    </row>
    <row r="403" spans="1:20" ht="18.75" customHeight="1">
      <c r="A403" s="439">
        <v>4</v>
      </c>
      <c r="B403" s="439" t="s">
        <v>37</v>
      </c>
      <c r="C403" s="440">
        <v>1818</v>
      </c>
      <c r="D403" s="439" t="s">
        <v>93</v>
      </c>
      <c r="E403" s="416" t="s">
        <v>83</v>
      </c>
      <c r="F403" s="441">
        <v>36.03</v>
      </c>
      <c r="G403" s="419">
        <v>242864</v>
      </c>
      <c r="H403" s="402" t="s">
        <v>104</v>
      </c>
      <c r="I403" s="401" t="s">
        <v>114</v>
      </c>
      <c r="J403" s="400">
        <v>1.85</v>
      </c>
      <c r="K403" s="420">
        <v>1.95</v>
      </c>
      <c r="L403" s="421">
        <v>2.5533333333333332</v>
      </c>
      <c r="M403" s="431">
        <v>1.6666666666666667</v>
      </c>
      <c r="N403" s="432">
        <v>12828.82882882883</v>
      </c>
      <c r="O403" s="424">
        <v>12.83484681628949</v>
      </c>
      <c r="P403" s="433">
        <v>21.381381381381384</v>
      </c>
      <c r="Q403" s="427">
        <v>243290</v>
      </c>
      <c r="R403" s="446">
        <f>+Q403-G403</f>
        <v>426</v>
      </c>
      <c r="S403" s="426">
        <v>12.41271162919789</v>
      </c>
      <c r="T403" s="426">
        <v>13.145855600026833</v>
      </c>
    </row>
    <row r="404" spans="1:20" ht="18.75" customHeight="1">
      <c r="A404" s="439">
        <v>4</v>
      </c>
      <c r="B404" s="439" t="s">
        <v>37</v>
      </c>
      <c r="C404" s="440">
        <v>1819</v>
      </c>
      <c r="D404" s="439" t="s">
        <v>93</v>
      </c>
      <c r="E404" s="416" t="s">
        <v>83</v>
      </c>
      <c r="F404" s="441">
        <v>23.74</v>
      </c>
      <c r="G404" s="419">
        <v>242860</v>
      </c>
      <c r="H404" s="402" t="s">
        <v>104</v>
      </c>
      <c r="I404" s="401" t="s">
        <v>114</v>
      </c>
      <c r="J404" s="400">
        <v>1.85</v>
      </c>
      <c r="K404" s="420">
        <v>2.14</v>
      </c>
      <c r="L404" s="421">
        <v>2.7333333333333329</v>
      </c>
      <c r="M404" s="431">
        <v>2.0333333333333332</v>
      </c>
      <c r="N404" s="432">
        <v>14990.990990990991</v>
      </c>
      <c r="O404" s="424">
        <v>18.861809309725722</v>
      </c>
      <c r="P404" s="433">
        <v>30.481681681681678</v>
      </c>
      <c r="Q404" s="427">
        <v>243292</v>
      </c>
      <c r="R404" s="446">
        <f>+Q404-G404</f>
        <v>432</v>
      </c>
      <c r="S404" s="426">
        <v>11.662594776748106</v>
      </c>
      <c r="T404" s="426">
        <v>12.861203452884025</v>
      </c>
    </row>
    <row r="405" spans="1:20" ht="18.75" customHeight="1">
      <c r="A405" s="439">
        <v>4</v>
      </c>
      <c r="B405" s="439" t="s">
        <v>32</v>
      </c>
      <c r="C405" s="440">
        <v>1901</v>
      </c>
      <c r="D405" s="439" t="s">
        <v>90</v>
      </c>
      <c r="E405" s="416" t="s">
        <v>2</v>
      </c>
      <c r="F405" s="441">
        <v>15.96</v>
      </c>
      <c r="G405" s="419">
        <v>242919</v>
      </c>
      <c r="H405" s="402" t="s">
        <v>86</v>
      </c>
      <c r="I405" s="401" t="s">
        <v>85</v>
      </c>
      <c r="J405" s="400">
        <v>1.85</v>
      </c>
      <c r="K405" s="420">
        <v>2.1466666666666665</v>
      </c>
      <c r="L405" s="421">
        <v>3.1333333333333333</v>
      </c>
      <c r="M405" s="431">
        <v>0.79999999999999993</v>
      </c>
      <c r="N405" s="432">
        <v>8245.0450450450444</v>
      </c>
      <c r="O405" s="424">
        <v>13.152479299951979</v>
      </c>
      <c r="P405" s="433">
        <v>6.5960360360360344</v>
      </c>
      <c r="Q405" s="427">
        <v>243295</v>
      </c>
      <c r="R405" s="446">
        <f>+Q405-G405</f>
        <v>376</v>
      </c>
      <c r="S405" s="426">
        <v>12.12907268170426</v>
      </c>
      <c r="T405" s="426">
        <v>13.515506767228016</v>
      </c>
    </row>
    <row r="406" spans="1:20" ht="18.75" customHeight="1">
      <c r="A406" s="439">
        <v>4</v>
      </c>
      <c r="B406" s="439" t="s">
        <v>32</v>
      </c>
      <c r="C406" s="440">
        <v>1902</v>
      </c>
      <c r="D406" s="439" t="s">
        <v>90</v>
      </c>
      <c r="E406" s="416" t="s">
        <v>2</v>
      </c>
      <c r="F406" s="441">
        <v>18.02</v>
      </c>
      <c r="G406" s="419">
        <v>242918</v>
      </c>
      <c r="H406" s="402" t="s">
        <v>86</v>
      </c>
      <c r="I406" s="401" t="s">
        <v>85</v>
      </c>
      <c r="J406" s="400">
        <v>1.85</v>
      </c>
      <c r="K406" s="420">
        <v>2.0833333333333335</v>
      </c>
      <c r="L406" s="421">
        <v>3.2666666666666671</v>
      </c>
      <c r="M406" s="431">
        <v>0.8666666666666667</v>
      </c>
      <c r="N406" s="432">
        <v>10897.297297297297</v>
      </c>
      <c r="O406" s="424">
        <v>18.336818564324322</v>
      </c>
      <c r="P406" s="433">
        <v>9.4443243243243238</v>
      </c>
      <c r="Q406" s="427">
        <v>243283</v>
      </c>
      <c r="R406" s="446">
        <f>+Q406-G406</f>
        <v>365</v>
      </c>
      <c r="S406" s="426">
        <v>9.4084350721420638</v>
      </c>
      <c r="T406" s="426">
        <v>13.327023711218592</v>
      </c>
    </row>
    <row r="407" spans="1:20" ht="18.75" customHeight="1">
      <c r="A407" s="439">
        <v>4</v>
      </c>
      <c r="B407" s="439" t="s">
        <v>32</v>
      </c>
      <c r="C407" s="440">
        <v>1903</v>
      </c>
      <c r="D407" s="439" t="s">
        <v>88</v>
      </c>
      <c r="E407" s="416" t="s">
        <v>2</v>
      </c>
      <c r="F407" s="441">
        <v>24.68</v>
      </c>
      <c r="G407" s="419">
        <v>242895</v>
      </c>
      <c r="H407" s="402" t="s">
        <v>104</v>
      </c>
      <c r="I407" s="401" t="s">
        <v>85</v>
      </c>
      <c r="J407" s="400">
        <v>1.85</v>
      </c>
      <c r="K407" s="420">
        <v>2.0133333333333332</v>
      </c>
      <c r="L407" s="421">
        <v>3.1333333333333333</v>
      </c>
      <c r="M407" s="431">
        <v>1.1333333333333335</v>
      </c>
      <c r="N407" s="432">
        <v>13636.036036036036</v>
      </c>
      <c r="O407" s="424">
        <v>21.211484304569098</v>
      </c>
      <c r="P407" s="433">
        <v>15.454174174174177</v>
      </c>
      <c r="Q407" s="427">
        <v>243241</v>
      </c>
      <c r="R407" s="446">
        <f>+Q407-G407</f>
        <v>346</v>
      </c>
      <c r="S407" s="426">
        <v>8.1150729335494329</v>
      </c>
      <c r="T407" s="426">
        <v>11.741006590772919</v>
      </c>
    </row>
    <row r="408" spans="1:20" ht="18.75" customHeight="1">
      <c r="A408" s="439">
        <v>4</v>
      </c>
      <c r="B408" s="439" t="s">
        <v>32</v>
      </c>
      <c r="C408" s="440">
        <v>1904</v>
      </c>
      <c r="D408" s="439" t="s">
        <v>88</v>
      </c>
      <c r="E408" s="416" t="s">
        <v>2</v>
      </c>
      <c r="F408" s="441">
        <v>25.65</v>
      </c>
      <c r="G408" s="419">
        <v>242912</v>
      </c>
      <c r="H408" s="402" t="s">
        <v>109</v>
      </c>
      <c r="I408" s="401" t="s">
        <v>85</v>
      </c>
      <c r="J408" s="400">
        <v>1.85</v>
      </c>
      <c r="K408" s="420">
        <v>1.6833333333333333</v>
      </c>
      <c r="L408" s="421">
        <v>3.1333333333333333</v>
      </c>
      <c r="M408" s="431">
        <v>0.73333333333333339</v>
      </c>
      <c r="N408" s="432">
        <v>12194.594594594595</v>
      </c>
      <c r="O408" s="424">
        <v>15.860056353417416</v>
      </c>
      <c r="P408" s="433">
        <v>8.9427027027027037</v>
      </c>
      <c r="Q408" s="427">
        <v>243240</v>
      </c>
      <c r="R408" s="446">
        <f>+Q408-G408</f>
        <v>328</v>
      </c>
      <c r="S408" s="426">
        <v>6.5153996101364537</v>
      </c>
      <c r="T408" s="426">
        <v>11.411994973671611</v>
      </c>
    </row>
    <row r="409" spans="1:20" ht="18.75" customHeight="1">
      <c r="A409" s="439">
        <v>4</v>
      </c>
      <c r="B409" s="439" t="s">
        <v>32</v>
      </c>
      <c r="C409" s="440">
        <v>1905</v>
      </c>
      <c r="D409" s="439" t="s">
        <v>88</v>
      </c>
      <c r="E409" s="416" t="s">
        <v>2</v>
      </c>
      <c r="F409" s="441">
        <v>19.170000000000002</v>
      </c>
      <c r="G409" s="419">
        <v>242913</v>
      </c>
      <c r="H409" s="402" t="s">
        <v>94</v>
      </c>
      <c r="I409" s="401" t="s">
        <v>85</v>
      </c>
      <c r="J409" s="400">
        <v>1.85</v>
      </c>
      <c r="K409" s="420">
        <v>1.7299999999999998</v>
      </c>
      <c r="L409" s="421">
        <v>3.2000000000000006</v>
      </c>
      <c r="M409" s="431">
        <v>0.73333333333333339</v>
      </c>
      <c r="N409" s="432">
        <v>11214.414414414416</v>
      </c>
      <c r="O409" s="424">
        <v>15.634237270255859</v>
      </c>
      <c r="P409" s="433">
        <v>8.2239039039039046</v>
      </c>
      <c r="Q409" s="427">
        <v>243239</v>
      </c>
      <c r="R409" s="446">
        <f>+Q409-G409</f>
        <v>326</v>
      </c>
      <c r="S409" s="426">
        <v>6.9749608763693267</v>
      </c>
      <c r="T409" s="426">
        <v>11.502068656046667</v>
      </c>
    </row>
    <row r="410" spans="1:20" ht="18.75" customHeight="1">
      <c r="A410" s="439">
        <v>4</v>
      </c>
      <c r="B410" s="439" t="s">
        <v>32</v>
      </c>
      <c r="C410" s="440">
        <v>1907</v>
      </c>
      <c r="D410" s="439" t="s">
        <v>90</v>
      </c>
      <c r="E410" s="416" t="s">
        <v>2</v>
      </c>
      <c r="F410" s="441">
        <v>15.15</v>
      </c>
      <c r="G410" s="419">
        <v>242917</v>
      </c>
      <c r="H410" s="402" t="s">
        <v>86</v>
      </c>
      <c r="I410" s="401" t="s">
        <v>85</v>
      </c>
      <c r="J410" s="400">
        <v>1.65</v>
      </c>
      <c r="K410" s="420">
        <v>1.9933333333333334</v>
      </c>
      <c r="L410" s="421">
        <v>3.0666666666666664</v>
      </c>
      <c r="M410" s="431">
        <v>1.0666666666666667</v>
      </c>
      <c r="N410" s="432">
        <v>11636.363636363638</v>
      </c>
      <c r="O410" s="424">
        <v>16.510762978624644</v>
      </c>
      <c r="P410" s="433">
        <v>12.412121212121214</v>
      </c>
      <c r="Q410" s="427">
        <v>243280</v>
      </c>
      <c r="R410" s="446">
        <f>+Q410-G410</f>
        <v>363</v>
      </c>
      <c r="S410" s="426">
        <v>8.7742574257425741</v>
      </c>
      <c r="T410" s="426">
        <v>13.088210336267208</v>
      </c>
    </row>
    <row r="411" spans="1:20" ht="18.75" customHeight="1">
      <c r="A411" s="439">
        <v>4</v>
      </c>
      <c r="B411" s="439" t="s">
        <v>32</v>
      </c>
      <c r="C411" s="440" t="s">
        <v>159</v>
      </c>
      <c r="D411" s="439" t="s">
        <v>88</v>
      </c>
      <c r="E411" s="416" t="s">
        <v>2</v>
      </c>
      <c r="F411" s="441">
        <v>5.94</v>
      </c>
      <c r="G411" s="419">
        <v>242917</v>
      </c>
      <c r="H411" s="402" t="s">
        <v>86</v>
      </c>
      <c r="I411" s="401" t="s">
        <v>85</v>
      </c>
      <c r="J411" s="400">
        <v>1.85</v>
      </c>
      <c r="K411" s="420">
        <v>2.4466666666666668</v>
      </c>
      <c r="L411" s="421">
        <v>3.0666666666666664</v>
      </c>
      <c r="M411" s="431">
        <v>1.1333333333333335</v>
      </c>
      <c r="N411" s="432">
        <v>12021.621621621622</v>
      </c>
      <c r="O411" s="424">
        <v>20.936678726643699</v>
      </c>
      <c r="P411" s="433">
        <v>13.624504504504506</v>
      </c>
      <c r="Q411" s="427">
        <v>243280</v>
      </c>
      <c r="R411" s="446">
        <f>+Q411-G411</f>
        <v>363</v>
      </c>
      <c r="S411" s="426">
        <v>10.649831649831651</v>
      </c>
      <c r="T411" s="426">
        <v>13.788917167246286</v>
      </c>
    </row>
    <row r="412" spans="1:20" ht="18.75" customHeight="1">
      <c r="A412" s="439">
        <v>4</v>
      </c>
      <c r="B412" s="439" t="s">
        <v>32</v>
      </c>
      <c r="C412" s="440" t="s">
        <v>160</v>
      </c>
      <c r="D412" s="439" t="s">
        <v>88</v>
      </c>
      <c r="E412" s="416" t="s">
        <v>2</v>
      </c>
      <c r="F412" s="441">
        <v>5.09</v>
      </c>
      <c r="G412" s="419">
        <v>242915</v>
      </c>
      <c r="H412" s="402" t="s">
        <v>86</v>
      </c>
      <c r="I412" s="401" t="s">
        <v>85</v>
      </c>
      <c r="J412" s="400">
        <v>1.85</v>
      </c>
      <c r="K412" s="420">
        <v>2.2366666666666668</v>
      </c>
      <c r="L412" s="421">
        <v>3.1333333333333333</v>
      </c>
      <c r="M412" s="431">
        <v>1.1333333333333333</v>
      </c>
      <c r="N412" s="432">
        <v>12396.396396396396</v>
      </c>
      <c r="O412" s="424">
        <v>20.603770427480921</v>
      </c>
      <c r="P412" s="433">
        <v>14.049249249249248</v>
      </c>
      <c r="Q412" s="427">
        <v>243281</v>
      </c>
      <c r="R412" s="446">
        <f>+Q412-G412</f>
        <v>366</v>
      </c>
      <c r="S412" s="426">
        <v>19.581532416502949</v>
      </c>
      <c r="T412" s="426">
        <v>12.893437343232669</v>
      </c>
    </row>
    <row r="413" spans="1:20" ht="18.75" customHeight="1">
      <c r="A413" s="439">
        <v>4</v>
      </c>
      <c r="B413" s="439" t="s">
        <v>32</v>
      </c>
      <c r="C413" s="440">
        <v>1908</v>
      </c>
      <c r="D413" s="439" t="s">
        <v>88</v>
      </c>
      <c r="E413" s="416" t="s">
        <v>2</v>
      </c>
      <c r="F413" s="441">
        <v>27.59</v>
      </c>
      <c r="G413" s="419">
        <v>242918</v>
      </c>
      <c r="H413" s="402" t="s">
        <v>86</v>
      </c>
      <c r="I413" s="401" t="s">
        <v>85</v>
      </c>
      <c r="J413" s="400">
        <v>1.85</v>
      </c>
      <c r="K413" s="420">
        <v>1.9833333333333332</v>
      </c>
      <c r="L413" s="421">
        <v>3.1333333333333333</v>
      </c>
      <c r="M413" s="431">
        <v>1.4666666666666668</v>
      </c>
      <c r="N413" s="432">
        <v>13636.036036036036</v>
      </c>
      <c r="O413" s="424">
        <v>20.097120335001875</v>
      </c>
      <c r="P413" s="433">
        <v>19.99951951951952</v>
      </c>
      <c r="Q413" s="427">
        <v>243242</v>
      </c>
      <c r="R413" s="446">
        <f>+Q413-G413</f>
        <v>324</v>
      </c>
      <c r="S413" s="426">
        <v>13.106197897789055</v>
      </c>
      <c r="T413" s="426">
        <v>11.436614767699115</v>
      </c>
    </row>
    <row r="414" spans="1:20" ht="18.75" customHeight="1">
      <c r="A414" s="439">
        <v>4</v>
      </c>
      <c r="B414" s="439" t="s">
        <v>32</v>
      </c>
      <c r="C414" s="440" t="s">
        <v>161</v>
      </c>
      <c r="D414" s="439" t="s">
        <v>88</v>
      </c>
      <c r="E414" s="416" t="s">
        <v>2</v>
      </c>
      <c r="F414" s="441">
        <v>8.43</v>
      </c>
      <c r="G414" s="419">
        <v>242915</v>
      </c>
      <c r="H414" s="402" t="s">
        <v>86</v>
      </c>
      <c r="I414" s="401" t="s">
        <v>85</v>
      </c>
      <c r="J414" s="400">
        <v>1.65</v>
      </c>
      <c r="K414" s="420">
        <v>1.9799999999999998</v>
      </c>
      <c r="L414" s="421">
        <v>3.0333333333333332</v>
      </c>
      <c r="M414" s="431">
        <v>1.3333333333333333</v>
      </c>
      <c r="N414" s="432">
        <v>16420.202020202021</v>
      </c>
      <c r="O414" s="424">
        <v>22.642310691242663</v>
      </c>
      <c r="P414" s="433">
        <v>21.893602693602695</v>
      </c>
      <c r="Q414" s="427">
        <v>243294</v>
      </c>
      <c r="R414" s="446">
        <f>+Q414-G414</f>
        <v>379</v>
      </c>
      <c r="S414" s="426">
        <v>10.874258600237248</v>
      </c>
      <c r="T414" s="426">
        <v>13.465167448456418</v>
      </c>
    </row>
    <row r="415" spans="1:20" ht="18.75" customHeight="1">
      <c r="A415" s="439">
        <v>4</v>
      </c>
      <c r="B415" s="439" t="s">
        <v>32</v>
      </c>
      <c r="C415" s="440">
        <v>1909</v>
      </c>
      <c r="D415" s="439" t="s">
        <v>88</v>
      </c>
      <c r="E415" s="416" t="s">
        <v>2</v>
      </c>
      <c r="F415" s="441">
        <v>20.53</v>
      </c>
      <c r="G415" s="419">
        <v>242914</v>
      </c>
      <c r="H415" s="402" t="s">
        <v>86</v>
      </c>
      <c r="I415" s="401" t="s">
        <v>85</v>
      </c>
      <c r="J415" s="400">
        <v>1.85</v>
      </c>
      <c r="K415" s="420">
        <v>1.9333333333333336</v>
      </c>
      <c r="L415" s="421">
        <v>3.1333333333333333</v>
      </c>
      <c r="M415" s="431">
        <v>1.0666666666666667</v>
      </c>
      <c r="N415" s="432">
        <v>14154.954954954956</v>
      </c>
      <c r="O415" s="424">
        <v>20.335984966339787</v>
      </c>
      <c r="P415" s="433">
        <v>15.09861861861862</v>
      </c>
      <c r="Q415" s="427">
        <v>243241</v>
      </c>
      <c r="R415" s="446">
        <f>+Q415-G415</f>
        <v>327</v>
      </c>
      <c r="S415" s="426">
        <v>12.801753531417434</v>
      </c>
      <c r="T415" s="426">
        <v>11.729309413286662</v>
      </c>
    </row>
    <row r="416" spans="1:20" ht="18.75" customHeight="1">
      <c r="A416" s="439">
        <v>4</v>
      </c>
      <c r="B416" s="439" t="s">
        <v>32</v>
      </c>
      <c r="C416" s="440" t="s">
        <v>162</v>
      </c>
      <c r="D416" s="439" t="s">
        <v>88</v>
      </c>
      <c r="E416" s="416" t="s">
        <v>2</v>
      </c>
      <c r="F416" s="441">
        <v>7.38</v>
      </c>
      <c r="G416" s="419">
        <v>242920</v>
      </c>
      <c r="H416" s="402" t="s">
        <v>104</v>
      </c>
      <c r="I416" s="401" t="s">
        <v>85</v>
      </c>
      <c r="J416" s="400">
        <v>1.85</v>
      </c>
      <c r="K416" s="420">
        <v>1.9866666666666666</v>
      </c>
      <c r="L416" s="421">
        <v>3.0333333333333332</v>
      </c>
      <c r="M416" s="431">
        <v>1.0666666666666667</v>
      </c>
      <c r="N416" s="432">
        <v>9686.4864864864867</v>
      </c>
      <c r="O416" s="424">
        <v>13.934314075509107</v>
      </c>
      <c r="P416" s="433">
        <v>10.332252252252252</v>
      </c>
      <c r="Q416" s="427">
        <v>243243</v>
      </c>
      <c r="R416" s="446">
        <f>+Q416-G416</f>
        <v>323</v>
      </c>
      <c r="S416" s="426">
        <v>7.7317073170731714</v>
      </c>
      <c r="T416" s="426">
        <v>11.288753943217666</v>
      </c>
    </row>
    <row r="417" spans="1:20" ht="18.75" customHeight="1">
      <c r="A417" s="439">
        <v>4</v>
      </c>
      <c r="B417" s="439" t="s">
        <v>32</v>
      </c>
      <c r="C417" s="440">
        <v>1910</v>
      </c>
      <c r="D417" s="439" t="s">
        <v>88</v>
      </c>
      <c r="E417" s="416" t="s">
        <v>2</v>
      </c>
      <c r="F417" s="441">
        <v>17.11</v>
      </c>
      <c r="G417" s="419">
        <v>242920</v>
      </c>
      <c r="H417" s="402" t="s">
        <v>86</v>
      </c>
      <c r="I417" s="401" t="s">
        <v>85</v>
      </c>
      <c r="J417" s="400">
        <v>1.85</v>
      </c>
      <c r="K417" s="420">
        <v>2.08</v>
      </c>
      <c r="L417" s="421">
        <v>3.1</v>
      </c>
      <c r="M417" s="431">
        <v>1.1333333333333335</v>
      </c>
      <c r="N417" s="432">
        <v>13981.981981981982</v>
      </c>
      <c r="O417" s="424">
        <v>21.153987561790274</v>
      </c>
      <c r="P417" s="433">
        <v>15.846246246246251</v>
      </c>
      <c r="Q417" s="427">
        <v>243239</v>
      </c>
      <c r="R417" s="446">
        <f>+Q417-G417</f>
        <v>319</v>
      </c>
      <c r="S417" s="426">
        <v>11.862068965517242</v>
      </c>
      <c r="T417" s="426">
        <v>11.383346472211272</v>
      </c>
    </row>
    <row r="418" spans="1:20" ht="18.75" customHeight="1">
      <c r="A418" s="439">
        <v>4</v>
      </c>
      <c r="B418" s="439" t="s">
        <v>32</v>
      </c>
      <c r="C418" s="440">
        <v>1913</v>
      </c>
      <c r="D418" s="439" t="s">
        <v>88</v>
      </c>
      <c r="E418" s="416" t="s">
        <v>2</v>
      </c>
      <c r="F418" s="441">
        <v>33.33</v>
      </c>
      <c r="G418" s="419">
        <v>242922</v>
      </c>
      <c r="H418" s="402" t="s">
        <v>86</v>
      </c>
      <c r="I418" s="401" t="s">
        <v>85</v>
      </c>
      <c r="J418" s="400">
        <v>1.85</v>
      </c>
      <c r="K418" s="420">
        <v>1.89</v>
      </c>
      <c r="L418" s="421">
        <v>3.0333333333333332</v>
      </c>
      <c r="M418" s="431">
        <v>1.2666666666666668</v>
      </c>
      <c r="N418" s="432">
        <v>11848.648648648648</v>
      </c>
      <c r="O418" s="424">
        <v>15.595800987666161</v>
      </c>
      <c r="P418" s="433">
        <v>15.00828828828829</v>
      </c>
      <c r="Q418" s="427">
        <v>243293</v>
      </c>
      <c r="R418" s="446">
        <f>+Q418-G418</f>
        <v>371</v>
      </c>
      <c r="S418" s="426">
        <v>8.1497149714971524</v>
      </c>
      <c r="T418" s="426">
        <v>13.127850016566653</v>
      </c>
    </row>
    <row r="419" spans="1:20" ht="18.75" customHeight="1">
      <c r="A419" s="439">
        <v>4</v>
      </c>
      <c r="B419" s="439" t="s">
        <v>32</v>
      </c>
      <c r="C419" s="440" t="s">
        <v>163</v>
      </c>
      <c r="D419" s="439" t="s">
        <v>90</v>
      </c>
      <c r="E419" s="416" t="s">
        <v>2</v>
      </c>
      <c r="F419" s="441">
        <v>9.65</v>
      </c>
      <c r="G419" s="419">
        <v>242923</v>
      </c>
      <c r="H419" s="402" t="s">
        <v>86</v>
      </c>
      <c r="I419" s="401" t="s">
        <v>85</v>
      </c>
      <c r="J419" s="400">
        <v>1.85</v>
      </c>
      <c r="K419" s="420">
        <v>1.8533333333333335</v>
      </c>
      <c r="L419" s="421">
        <v>3.1</v>
      </c>
      <c r="M419" s="431">
        <v>0.80000000000000016</v>
      </c>
      <c r="N419" s="432">
        <v>9830.6306306306305</v>
      </c>
      <c r="O419" s="424">
        <v>13.25241681788656</v>
      </c>
      <c r="P419" s="433">
        <v>7.8645045045045059</v>
      </c>
      <c r="Q419" s="427">
        <v>243279</v>
      </c>
      <c r="R419" s="446">
        <f>+Q419-G419</f>
        <v>356</v>
      </c>
      <c r="S419" s="426">
        <v>10.760621761658031</v>
      </c>
      <c r="T419" s="426">
        <v>12.878421610169491</v>
      </c>
    </row>
    <row r="420" spans="1:20" ht="18.75" customHeight="1">
      <c r="A420" s="439">
        <v>4</v>
      </c>
      <c r="B420" s="439" t="s">
        <v>32</v>
      </c>
      <c r="C420" s="440">
        <v>1914</v>
      </c>
      <c r="D420" s="439" t="s">
        <v>90</v>
      </c>
      <c r="E420" s="416" t="s">
        <v>2</v>
      </c>
      <c r="F420" s="441">
        <v>19.7</v>
      </c>
      <c r="G420" s="419">
        <v>242923</v>
      </c>
      <c r="H420" s="402" t="s">
        <v>86</v>
      </c>
      <c r="I420" s="401" t="s">
        <v>85</v>
      </c>
      <c r="J420" s="400">
        <v>1.65</v>
      </c>
      <c r="K420" s="420">
        <v>1.6533333333333333</v>
      </c>
      <c r="L420" s="421">
        <v>3.1</v>
      </c>
      <c r="M420" s="431">
        <v>0.66666666666666663</v>
      </c>
      <c r="N420" s="432">
        <v>10602.020202020203</v>
      </c>
      <c r="O420" s="424">
        <v>12.749971698822467</v>
      </c>
      <c r="P420" s="433">
        <v>7.0680134680134685</v>
      </c>
      <c r="Q420" s="427">
        <v>243279</v>
      </c>
      <c r="R420" s="446">
        <f>+Q420-G420</f>
        <v>356</v>
      </c>
      <c r="S420" s="426">
        <v>6.8091370558375628</v>
      </c>
      <c r="T420" s="426">
        <v>13.370002236469361</v>
      </c>
    </row>
    <row r="421" spans="1:20" ht="18.75" customHeight="1">
      <c r="A421" s="439">
        <v>4</v>
      </c>
      <c r="B421" s="439" t="s">
        <v>32</v>
      </c>
      <c r="C421" s="440">
        <v>1915</v>
      </c>
      <c r="D421" s="439" t="s">
        <v>96</v>
      </c>
      <c r="E421" s="416" t="s">
        <v>2</v>
      </c>
      <c r="F421" s="441">
        <v>56.14</v>
      </c>
      <c r="G421" s="419">
        <v>242928</v>
      </c>
      <c r="H421" s="402" t="s">
        <v>86</v>
      </c>
      <c r="I421" s="401" t="s">
        <v>85</v>
      </c>
      <c r="J421" s="400">
        <v>1.85</v>
      </c>
      <c r="K421" s="420">
        <v>2.0266666666666668</v>
      </c>
      <c r="L421" s="421">
        <v>3.0666666666666664</v>
      </c>
      <c r="M421" s="431">
        <v>1.4666666666666668</v>
      </c>
      <c r="N421" s="432">
        <v>10926.126126126126</v>
      </c>
      <c r="O421" s="424">
        <v>15.762259137664127</v>
      </c>
      <c r="P421" s="433">
        <v>16.024984984984986</v>
      </c>
      <c r="Q421" s="427">
        <v>243277</v>
      </c>
      <c r="R421" s="446">
        <f>+Q421-G421</f>
        <v>349</v>
      </c>
      <c r="S421" s="426">
        <v>13.427858924118276</v>
      </c>
      <c r="T421" s="426">
        <v>13.320905364533587</v>
      </c>
    </row>
    <row r="422" spans="1:20" ht="18.75" customHeight="1">
      <c r="A422" s="439">
        <v>4</v>
      </c>
      <c r="B422" s="439" t="s">
        <v>32</v>
      </c>
      <c r="C422" s="440">
        <v>1916</v>
      </c>
      <c r="D422" s="439" t="s">
        <v>88</v>
      </c>
      <c r="E422" s="416" t="s">
        <v>2</v>
      </c>
      <c r="F422" s="441">
        <v>105.16</v>
      </c>
      <c r="G422" s="419">
        <v>242961</v>
      </c>
      <c r="H422" s="402" t="s">
        <v>86</v>
      </c>
      <c r="I422" s="401" t="s">
        <v>85</v>
      </c>
      <c r="J422" s="400">
        <v>1.85</v>
      </c>
      <c r="K422" s="420">
        <v>1.7899999999999998</v>
      </c>
      <c r="L422" s="421">
        <v>3.0333333333333332</v>
      </c>
      <c r="M422" s="431">
        <v>1.1333333333333335</v>
      </c>
      <c r="N422" s="432">
        <v>11762.162162162162</v>
      </c>
      <c r="O422" s="424">
        <v>14.662811541487848</v>
      </c>
      <c r="P422" s="433">
        <v>13.330450450450453</v>
      </c>
      <c r="Q422" s="427">
        <v>243275</v>
      </c>
      <c r="R422" s="446">
        <f>+Q422-G422</f>
        <v>314</v>
      </c>
      <c r="S422" s="426">
        <v>11.300019018638265</v>
      </c>
      <c r="T422" s="426">
        <v>12.716140603151622</v>
      </c>
    </row>
  </sheetData>
  <phoneticPr fontId="96" type="noConversion"/>
  <conditionalFormatting sqref="C1:C1048576">
    <cfRule type="duplicateValues" dxfId="2" priority="2" stopIfTrue="1"/>
  </conditionalFormatting>
  <printOptions horizontalCentered="1"/>
  <pageMargins left="0" right="0" top="0.196850393700787" bottom="0.118110236220472" header="0.31496062992126" footer="0.31496062992126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4CC9-9D85-496D-A9DA-00D6FEB8E23E}">
  <dimension ref="A1:D21"/>
  <sheetViews>
    <sheetView zoomScale="110" zoomScaleNormal="110" workbookViewId="0">
      <selection activeCell="G20" sqref="G20"/>
    </sheetView>
  </sheetViews>
  <sheetFormatPr defaultRowHeight="14.4"/>
  <cols>
    <col min="1" max="1" width="20.21875" style="447" bestFit="1" customWidth="1"/>
    <col min="2" max="2" width="12.33203125" style="447" bestFit="1" customWidth="1"/>
    <col min="3" max="3" width="24" style="447" bestFit="1" customWidth="1"/>
    <col min="4" max="4" width="7" style="447" bestFit="1" customWidth="1"/>
    <col min="5" max="16384" width="8.88671875" style="447"/>
  </cols>
  <sheetData>
    <row r="1" spans="1:4" s="472" customFormat="1">
      <c r="A1" s="470" t="s">
        <v>317</v>
      </c>
      <c r="B1" s="470" t="s">
        <v>318</v>
      </c>
      <c r="C1" s="470" t="s">
        <v>319</v>
      </c>
      <c r="D1" s="471" t="s">
        <v>334</v>
      </c>
    </row>
    <row r="2" spans="1:4">
      <c r="A2" s="452" t="s">
        <v>69</v>
      </c>
      <c r="B2" s="453">
        <v>1</v>
      </c>
      <c r="C2" s="451" t="s">
        <v>320</v>
      </c>
    </row>
    <row r="3" spans="1:4">
      <c r="A3" s="452" t="s">
        <v>304</v>
      </c>
      <c r="B3" s="453" t="s">
        <v>21</v>
      </c>
      <c r="C3" s="451" t="s">
        <v>321</v>
      </c>
    </row>
    <row r="4" spans="1:4">
      <c r="A4" s="454" t="s">
        <v>305</v>
      </c>
      <c r="B4" s="455">
        <v>601</v>
      </c>
      <c r="C4" s="451" t="s">
        <v>322</v>
      </c>
    </row>
    <row r="5" spans="1:4">
      <c r="A5" s="452" t="s">
        <v>306</v>
      </c>
      <c r="B5" s="453" t="s">
        <v>1</v>
      </c>
      <c r="C5" s="451" t="s">
        <v>52</v>
      </c>
    </row>
    <row r="6" spans="1:4">
      <c r="A6" s="452" t="s">
        <v>306</v>
      </c>
      <c r="B6" s="453" t="s">
        <v>83</v>
      </c>
      <c r="C6" s="451" t="s">
        <v>323</v>
      </c>
    </row>
    <row r="7" spans="1:4">
      <c r="A7" s="448" t="s">
        <v>307</v>
      </c>
      <c r="B7" s="449">
        <v>25.29</v>
      </c>
      <c r="C7" s="451" t="s">
        <v>164</v>
      </c>
    </row>
    <row r="8" spans="1:4">
      <c r="A8" s="456" t="s">
        <v>308</v>
      </c>
      <c r="B8" s="457">
        <v>242920</v>
      </c>
      <c r="C8" s="451" t="s">
        <v>324</v>
      </c>
    </row>
    <row r="9" spans="1:4">
      <c r="A9" s="458" t="s">
        <v>310</v>
      </c>
      <c r="B9" s="459" t="s">
        <v>84</v>
      </c>
      <c r="C9" s="451" t="s">
        <v>80</v>
      </c>
    </row>
    <row r="10" spans="1:4">
      <c r="A10" s="458" t="s">
        <v>311</v>
      </c>
      <c r="B10" s="459" t="s">
        <v>85</v>
      </c>
      <c r="C10" s="451" t="s">
        <v>325</v>
      </c>
    </row>
    <row r="11" spans="1:4">
      <c r="A11" s="460" t="s">
        <v>315</v>
      </c>
      <c r="B11" s="461">
        <v>1.85</v>
      </c>
      <c r="C11" s="451" t="s">
        <v>188</v>
      </c>
    </row>
    <row r="12" spans="1:4">
      <c r="A12" s="462" t="s">
        <v>313</v>
      </c>
      <c r="B12" s="449">
        <v>1.95</v>
      </c>
      <c r="C12" s="451" t="s">
        <v>326</v>
      </c>
    </row>
    <row r="13" spans="1:4">
      <c r="A13" s="462" t="s">
        <v>312</v>
      </c>
      <c r="B13" s="449">
        <v>3.1333333333333333</v>
      </c>
      <c r="C13" s="451" t="s">
        <v>74</v>
      </c>
    </row>
    <row r="14" spans="1:4">
      <c r="A14" s="463" t="s">
        <v>314</v>
      </c>
      <c r="B14" s="464">
        <v>1.6</v>
      </c>
      <c r="C14" s="451" t="s">
        <v>76</v>
      </c>
    </row>
    <row r="15" spans="1:4">
      <c r="A15" s="465" t="s">
        <v>301</v>
      </c>
      <c r="B15" s="455">
        <v>9311.7117117117123</v>
      </c>
      <c r="C15" s="451" t="s">
        <v>327</v>
      </c>
    </row>
    <row r="16" spans="1:4">
      <c r="A16" s="466" t="s">
        <v>302</v>
      </c>
      <c r="B16" s="449">
        <v>14.029150332420421</v>
      </c>
      <c r="C16" s="451" t="s">
        <v>328</v>
      </c>
    </row>
    <row r="17" spans="1:4">
      <c r="A17" s="467" t="s">
        <v>303</v>
      </c>
      <c r="B17" s="449">
        <v>14.898738738738741</v>
      </c>
      <c r="C17" s="451" t="s">
        <v>329</v>
      </c>
    </row>
    <row r="18" spans="1:4">
      <c r="A18" s="468" t="s">
        <v>309</v>
      </c>
      <c r="B18" s="469">
        <v>243312</v>
      </c>
      <c r="C18" s="451" t="s">
        <v>330</v>
      </c>
    </row>
    <row r="19" spans="1:4">
      <c r="A19" s="452" t="s">
        <v>316</v>
      </c>
      <c r="B19" s="461">
        <f>+B18-B8</f>
        <v>392</v>
      </c>
      <c r="C19" s="451" t="s">
        <v>331</v>
      </c>
      <c r="D19" s="450" t="s">
        <v>335</v>
      </c>
    </row>
    <row r="20" spans="1:4">
      <c r="A20" s="448" t="s">
        <v>299</v>
      </c>
      <c r="B20" s="449">
        <v>12.694741004349543</v>
      </c>
      <c r="C20" s="451" t="s">
        <v>332</v>
      </c>
      <c r="D20" s="450" t="s">
        <v>335</v>
      </c>
    </row>
    <row r="21" spans="1:4">
      <c r="A21" s="452" t="s">
        <v>300</v>
      </c>
      <c r="B21" s="449">
        <v>13.03665141811528</v>
      </c>
      <c r="C21" s="451" t="s">
        <v>333</v>
      </c>
      <c r="D21" s="450" t="s">
        <v>335</v>
      </c>
    </row>
  </sheetData>
  <conditionalFormatting sqref="A4:B4">
    <cfRule type="duplicateValues" dxfId="1" priority="1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27"/>
  <sheetViews>
    <sheetView topLeftCell="A7" workbookViewId="0">
      <selection activeCell="U24" sqref="U24"/>
    </sheetView>
  </sheetViews>
  <sheetFormatPr defaultRowHeight="14.4"/>
  <sheetData>
    <row r="1" spans="1:33" ht="28.8">
      <c r="A1" s="239"/>
      <c r="B1" s="239"/>
      <c r="C1" s="239"/>
      <c r="D1" s="240"/>
      <c r="E1" s="240"/>
      <c r="F1" s="241" t="s">
        <v>168</v>
      </c>
      <c r="G1" s="240"/>
      <c r="H1" s="242"/>
      <c r="I1" s="243"/>
      <c r="J1" s="244"/>
      <c r="K1" s="245"/>
      <c r="L1" s="245"/>
      <c r="M1" s="245"/>
      <c r="N1" s="244"/>
      <c r="O1" s="246"/>
      <c r="P1" s="244"/>
      <c r="Q1" s="244"/>
      <c r="R1" s="244"/>
      <c r="S1" s="244"/>
      <c r="T1" s="244"/>
      <c r="U1" s="247"/>
      <c r="V1" s="248"/>
      <c r="W1" s="248"/>
      <c r="X1" s="248"/>
      <c r="Y1" s="248"/>
      <c r="Z1" s="249"/>
      <c r="AA1" s="249"/>
      <c r="AB1" s="250"/>
      <c r="AC1" s="249"/>
      <c r="AD1" s="250"/>
      <c r="AE1" s="250"/>
      <c r="AF1" s="250"/>
      <c r="AG1" s="250"/>
    </row>
    <row r="2" spans="1:33" ht="26.4">
      <c r="A2" s="90"/>
      <c r="B2" s="90"/>
      <c r="C2" s="90"/>
      <c r="D2" s="91"/>
      <c r="E2" s="92"/>
      <c r="F2" s="92" t="s">
        <v>169</v>
      </c>
      <c r="G2" s="92"/>
      <c r="H2" s="251"/>
      <c r="I2" s="92"/>
      <c r="J2" s="251"/>
      <c r="K2" s="252"/>
      <c r="L2" s="252"/>
      <c r="M2" s="345" t="s">
        <v>170</v>
      </c>
      <c r="N2" s="346"/>
      <c r="O2" s="347" t="s">
        <v>171</v>
      </c>
      <c r="P2" s="348"/>
      <c r="Q2" s="349"/>
      <c r="R2" s="253"/>
      <c r="S2" s="350" t="s">
        <v>172</v>
      </c>
      <c r="T2" s="351"/>
      <c r="U2" s="254"/>
      <c r="V2" s="255"/>
      <c r="W2" s="255"/>
      <c r="X2" s="255"/>
      <c r="Y2" s="255"/>
      <c r="Z2" s="256"/>
      <c r="AA2" s="256"/>
      <c r="AB2" s="257"/>
      <c r="AC2" s="256"/>
      <c r="AD2" s="257"/>
      <c r="AE2" s="257"/>
      <c r="AF2" s="250"/>
      <c r="AG2" s="250"/>
    </row>
    <row r="3" spans="1:33" ht="50.4">
      <c r="A3" s="258" t="s">
        <v>173</v>
      </c>
      <c r="B3" s="259" t="s">
        <v>174</v>
      </c>
      <c r="C3" s="93" t="s">
        <v>175</v>
      </c>
      <c r="D3" s="260" t="s">
        <v>61</v>
      </c>
      <c r="E3" s="94" t="s">
        <v>73</v>
      </c>
      <c r="F3" s="261" t="s">
        <v>78</v>
      </c>
      <c r="G3" s="262" t="s">
        <v>176</v>
      </c>
      <c r="H3" s="263" t="s">
        <v>177</v>
      </c>
      <c r="I3" s="264" t="s">
        <v>178</v>
      </c>
      <c r="J3" s="265" t="s">
        <v>179</v>
      </c>
      <c r="K3" s="266" t="s">
        <v>180</v>
      </c>
      <c r="L3" s="267" t="s">
        <v>181</v>
      </c>
      <c r="M3" s="268" t="s">
        <v>70</v>
      </c>
      <c r="N3" s="269" t="s">
        <v>82</v>
      </c>
      <c r="O3" s="270" t="s">
        <v>70</v>
      </c>
      <c r="P3" s="269" t="s">
        <v>82</v>
      </c>
      <c r="Q3" s="269" t="s">
        <v>77</v>
      </c>
      <c r="R3" s="269"/>
      <c r="S3" s="271" t="s">
        <v>70</v>
      </c>
      <c r="T3" s="271" t="s">
        <v>82</v>
      </c>
      <c r="U3" s="272" t="s">
        <v>182</v>
      </c>
      <c r="V3" s="273" t="s">
        <v>183</v>
      </c>
      <c r="W3" s="274" t="s">
        <v>184</v>
      </c>
      <c r="X3" s="275" t="s">
        <v>185</v>
      </c>
      <c r="Y3" s="273" t="s">
        <v>186</v>
      </c>
      <c r="Z3" s="276" t="s">
        <v>187</v>
      </c>
      <c r="AA3" s="277" t="s">
        <v>81</v>
      </c>
      <c r="AB3" s="278" t="s">
        <v>80</v>
      </c>
      <c r="AC3" s="274" t="s">
        <v>188</v>
      </c>
      <c r="AD3" s="277" t="s">
        <v>189</v>
      </c>
      <c r="AE3" s="279" t="s">
        <v>190</v>
      </c>
      <c r="AF3" s="280" t="s">
        <v>166</v>
      </c>
      <c r="AG3" s="279" t="s">
        <v>80</v>
      </c>
    </row>
    <row r="4" spans="1:33" ht="24">
      <c r="A4" s="281">
        <v>5</v>
      </c>
      <c r="B4" s="95">
        <v>1</v>
      </c>
      <c r="C4" s="95" t="s">
        <v>191</v>
      </c>
      <c r="D4" s="282" t="s">
        <v>21</v>
      </c>
      <c r="E4" s="96">
        <v>1</v>
      </c>
      <c r="F4" s="283">
        <v>601</v>
      </c>
      <c r="G4" s="96">
        <v>601</v>
      </c>
      <c r="H4" s="284" t="s">
        <v>192</v>
      </c>
      <c r="I4" s="285">
        <v>25.29</v>
      </c>
      <c r="J4" s="286" t="str">
        <f t="shared" ref="J4:J30" si="0">W4</f>
        <v>อ้อยน้ำราด</v>
      </c>
      <c r="K4" s="99">
        <v>25.29</v>
      </c>
      <c r="L4" s="99"/>
      <c r="M4" s="99">
        <f t="shared" ref="M4:M67" si="1">K4*N4</f>
        <v>328.77</v>
      </c>
      <c r="N4" s="97">
        <v>13</v>
      </c>
      <c r="O4" s="287">
        <f t="shared" ref="O4:O67" si="2">K4*P4</f>
        <v>303.48</v>
      </c>
      <c r="P4" s="288">
        <v>12</v>
      </c>
      <c r="Q4" s="288" t="str">
        <f>VLOOKUP(F4,[1]รายละเอียดรายแปลง!$D$1:$AU$65536,44,FALSE)</f>
        <v>C</v>
      </c>
      <c r="R4" s="288"/>
      <c r="S4" s="97">
        <f t="shared" ref="S4:S67" si="3">K4*T4</f>
        <v>278.19</v>
      </c>
      <c r="T4" s="97">
        <v>11</v>
      </c>
      <c r="U4" s="289">
        <v>242920</v>
      </c>
      <c r="V4" s="290">
        <f t="shared" ref="V4:V67" si="4">($V$428-U4)/30</f>
        <v>-8097.333333333333</v>
      </c>
      <c r="W4" s="291" t="s">
        <v>1</v>
      </c>
      <c r="X4" s="291" t="s">
        <v>83</v>
      </c>
      <c r="Y4" s="292" t="e">
        <f>SUMIF('[2]รายแปลง6566 (พื้นที่อ้อย)'!#REF!,'[2]สรุปรายไร่ (ก.ค.)'!C4,'[2]รายแปลง6566 (พื้นที่อ้อย)'!#REF!)</f>
        <v>#REF!</v>
      </c>
      <c r="Z4" s="293" t="s">
        <v>193</v>
      </c>
      <c r="AA4" s="293" t="s">
        <v>85</v>
      </c>
      <c r="AB4" s="294" t="s">
        <v>84</v>
      </c>
      <c r="AC4" s="293">
        <v>1.85</v>
      </c>
      <c r="AD4" s="291" t="s">
        <v>194</v>
      </c>
      <c r="AE4" s="293" t="s">
        <v>166</v>
      </c>
      <c r="AF4" s="293">
        <v>0</v>
      </c>
      <c r="AG4" s="295" t="s">
        <v>80</v>
      </c>
    </row>
    <row r="5" spans="1:33" ht="24">
      <c r="A5" s="281">
        <v>3</v>
      </c>
      <c r="B5" s="95">
        <v>1</v>
      </c>
      <c r="C5" s="95" t="s">
        <v>191</v>
      </c>
      <c r="D5" s="282" t="s">
        <v>21</v>
      </c>
      <c r="E5" s="98">
        <f t="shared" ref="E5:E68" si="5">E4+1</f>
        <v>2</v>
      </c>
      <c r="F5" s="98">
        <v>604</v>
      </c>
      <c r="G5" s="96">
        <v>604</v>
      </c>
      <c r="H5" s="284" t="s">
        <v>192</v>
      </c>
      <c r="I5" s="285">
        <v>11.75</v>
      </c>
      <c r="J5" s="286" t="str">
        <f t="shared" si="0"/>
        <v>อ้อยน้ำราด</v>
      </c>
      <c r="K5" s="99">
        <v>11.75</v>
      </c>
      <c r="L5" s="99"/>
      <c r="M5" s="99">
        <f t="shared" si="1"/>
        <v>164.5</v>
      </c>
      <c r="N5" s="97">
        <v>14</v>
      </c>
      <c r="O5" s="287">
        <f t="shared" si="2"/>
        <v>141</v>
      </c>
      <c r="P5" s="288">
        <v>12</v>
      </c>
      <c r="Q5" s="288" t="str">
        <f>VLOOKUP(F5,[1]รายละเอียดรายแปลง!$D$1:$AU$65536,44,FALSE)</f>
        <v>C</v>
      </c>
      <c r="R5" s="288"/>
      <c r="S5" s="97">
        <f t="shared" si="3"/>
        <v>141</v>
      </c>
      <c r="T5" s="97">
        <v>12</v>
      </c>
      <c r="U5" s="289">
        <v>242910</v>
      </c>
      <c r="V5" s="290">
        <f t="shared" si="4"/>
        <v>-8097</v>
      </c>
      <c r="W5" s="291" t="s">
        <v>1</v>
      </c>
      <c r="X5" s="291" t="s">
        <v>83</v>
      </c>
      <c r="Y5" s="292" t="s">
        <v>195</v>
      </c>
      <c r="Z5" s="293" t="s">
        <v>193</v>
      </c>
      <c r="AA5" s="296" t="s">
        <v>85</v>
      </c>
      <c r="AB5" s="294" t="s">
        <v>86</v>
      </c>
      <c r="AC5" s="293">
        <v>1.85</v>
      </c>
      <c r="AD5" s="291" t="s">
        <v>194</v>
      </c>
      <c r="AE5" s="293" t="s">
        <v>166</v>
      </c>
      <c r="AF5" s="293" t="s">
        <v>196</v>
      </c>
      <c r="AG5" s="293" t="s">
        <v>197</v>
      </c>
    </row>
    <row r="6" spans="1:33" ht="24">
      <c r="A6" s="281">
        <v>4</v>
      </c>
      <c r="B6" s="95">
        <v>1</v>
      </c>
      <c r="C6" s="95" t="s">
        <v>191</v>
      </c>
      <c r="D6" s="282" t="s">
        <v>21</v>
      </c>
      <c r="E6" s="98">
        <f t="shared" si="5"/>
        <v>3</v>
      </c>
      <c r="F6" s="98">
        <v>605</v>
      </c>
      <c r="G6" s="96">
        <v>605</v>
      </c>
      <c r="H6" s="284" t="s">
        <v>192</v>
      </c>
      <c r="I6" s="285">
        <v>15.6</v>
      </c>
      <c r="J6" s="286" t="str">
        <f t="shared" si="0"/>
        <v>อ้อยน้ำราด</v>
      </c>
      <c r="K6" s="99">
        <v>15.6</v>
      </c>
      <c r="L6" s="99"/>
      <c r="M6" s="99">
        <f t="shared" si="1"/>
        <v>218.4</v>
      </c>
      <c r="N6" s="97">
        <v>14</v>
      </c>
      <c r="O6" s="287">
        <f t="shared" si="2"/>
        <v>187.2</v>
      </c>
      <c r="P6" s="288">
        <v>12</v>
      </c>
      <c r="Q6" s="288" t="str">
        <f>VLOOKUP(F6,[1]รายละเอียดรายแปลง!$D$1:$AU$65536,44,FALSE)</f>
        <v>C</v>
      </c>
      <c r="R6" s="288"/>
      <c r="S6" s="97">
        <f t="shared" si="3"/>
        <v>187.2</v>
      </c>
      <c r="T6" s="97">
        <v>12</v>
      </c>
      <c r="U6" s="289">
        <v>242910</v>
      </c>
      <c r="V6" s="290">
        <f t="shared" si="4"/>
        <v>-8097</v>
      </c>
      <c r="W6" s="291" t="s">
        <v>1</v>
      </c>
      <c r="X6" s="291" t="s">
        <v>83</v>
      </c>
      <c r="Y6" s="292" t="s">
        <v>195</v>
      </c>
      <c r="Z6" s="293" t="s">
        <v>193</v>
      </c>
      <c r="AA6" s="296" t="s">
        <v>85</v>
      </c>
      <c r="AB6" s="294" t="s">
        <v>86</v>
      </c>
      <c r="AC6" s="293">
        <v>1.85</v>
      </c>
      <c r="AD6" s="291" t="s">
        <v>194</v>
      </c>
      <c r="AE6" s="293" t="s">
        <v>166</v>
      </c>
      <c r="AF6" s="293" t="s">
        <v>196</v>
      </c>
      <c r="AG6" s="293" t="s">
        <v>197</v>
      </c>
    </row>
    <row r="7" spans="1:33" ht="24">
      <c r="A7" s="281">
        <v>3</v>
      </c>
      <c r="B7" s="95">
        <v>1</v>
      </c>
      <c r="C7" s="95" t="s">
        <v>191</v>
      </c>
      <c r="D7" s="282" t="s">
        <v>21</v>
      </c>
      <c r="E7" s="98">
        <f t="shared" si="5"/>
        <v>4</v>
      </c>
      <c r="F7" s="98">
        <v>606</v>
      </c>
      <c r="G7" s="96">
        <v>606</v>
      </c>
      <c r="H7" s="284" t="s">
        <v>192</v>
      </c>
      <c r="I7" s="285">
        <v>11.19</v>
      </c>
      <c r="J7" s="286" t="str">
        <f t="shared" si="0"/>
        <v>อ้อยน้ำราด</v>
      </c>
      <c r="K7" s="99">
        <v>11.19</v>
      </c>
      <c r="L7" s="99"/>
      <c r="M7" s="99">
        <f t="shared" si="1"/>
        <v>156.66</v>
      </c>
      <c r="N7" s="97">
        <v>14</v>
      </c>
      <c r="O7" s="287">
        <f t="shared" si="2"/>
        <v>134.28</v>
      </c>
      <c r="P7" s="288">
        <v>12</v>
      </c>
      <c r="Q7" s="288" t="str">
        <f>VLOOKUP(F7,[1]รายละเอียดรายแปลง!$D$1:$AU$65536,44,FALSE)</f>
        <v>C</v>
      </c>
      <c r="R7" s="288"/>
      <c r="S7" s="97">
        <f t="shared" si="3"/>
        <v>134.28</v>
      </c>
      <c r="T7" s="97">
        <v>12</v>
      </c>
      <c r="U7" s="289">
        <v>242910</v>
      </c>
      <c r="V7" s="290">
        <f t="shared" si="4"/>
        <v>-8097</v>
      </c>
      <c r="W7" s="291" t="s">
        <v>1</v>
      </c>
      <c r="X7" s="291" t="s">
        <v>83</v>
      </c>
      <c r="Y7" s="292" t="s">
        <v>195</v>
      </c>
      <c r="Z7" s="293" t="s">
        <v>193</v>
      </c>
      <c r="AA7" s="296" t="s">
        <v>85</v>
      </c>
      <c r="AB7" s="294" t="s">
        <v>86</v>
      </c>
      <c r="AC7" s="293">
        <v>1.85</v>
      </c>
      <c r="AD7" s="291" t="s">
        <v>194</v>
      </c>
      <c r="AE7" s="293" t="s">
        <v>166</v>
      </c>
      <c r="AF7" s="293" t="s">
        <v>196</v>
      </c>
      <c r="AG7" s="293" t="s">
        <v>197</v>
      </c>
    </row>
    <row r="8" spans="1:33" ht="24">
      <c r="A8" s="281">
        <v>5</v>
      </c>
      <c r="B8" s="95">
        <v>1</v>
      </c>
      <c r="C8" s="95" t="s">
        <v>191</v>
      </c>
      <c r="D8" s="282" t="s">
        <v>21</v>
      </c>
      <c r="E8" s="98">
        <f t="shared" si="5"/>
        <v>5</v>
      </c>
      <c r="F8" s="98">
        <v>617</v>
      </c>
      <c r="G8" s="96">
        <v>617</v>
      </c>
      <c r="H8" s="284" t="s">
        <v>192</v>
      </c>
      <c r="I8" s="285">
        <v>68.8</v>
      </c>
      <c r="J8" s="286" t="str">
        <f t="shared" si="0"/>
        <v>อ้อยน้ำราด</v>
      </c>
      <c r="K8" s="99">
        <v>52</v>
      </c>
      <c r="L8" s="99"/>
      <c r="M8" s="99">
        <f t="shared" si="1"/>
        <v>676</v>
      </c>
      <c r="N8" s="97">
        <v>13</v>
      </c>
      <c r="O8" s="287">
        <f t="shared" si="2"/>
        <v>624</v>
      </c>
      <c r="P8" s="288">
        <v>12</v>
      </c>
      <c r="Q8" s="288" t="str">
        <f>VLOOKUP(F8,[1]รายละเอียดรายแปลง!$D$1:$AU$65536,44,FALSE)</f>
        <v>C</v>
      </c>
      <c r="R8" s="288"/>
      <c r="S8" s="97">
        <f t="shared" si="3"/>
        <v>572</v>
      </c>
      <c r="T8" s="97">
        <v>11</v>
      </c>
      <c r="U8" s="289">
        <v>242936</v>
      </c>
      <c r="V8" s="290">
        <f t="shared" si="4"/>
        <v>-8097.8666666666668</v>
      </c>
      <c r="W8" s="291" t="s">
        <v>1</v>
      </c>
      <c r="X8" s="291" t="s">
        <v>83</v>
      </c>
      <c r="Y8" s="292" t="s">
        <v>195</v>
      </c>
      <c r="Z8" s="293" t="s">
        <v>193</v>
      </c>
      <c r="AA8" s="296" t="s">
        <v>85</v>
      </c>
      <c r="AB8" s="294" t="s">
        <v>87</v>
      </c>
      <c r="AC8" s="293">
        <v>1.85</v>
      </c>
      <c r="AD8" s="291" t="s">
        <v>194</v>
      </c>
      <c r="AE8" s="293" t="s">
        <v>166</v>
      </c>
      <c r="AF8" s="293">
        <v>0</v>
      </c>
      <c r="AG8" s="295" t="s">
        <v>80</v>
      </c>
    </row>
    <row r="9" spans="1:33" ht="24">
      <c r="A9" s="281">
        <v>5</v>
      </c>
      <c r="B9" s="95">
        <v>1</v>
      </c>
      <c r="C9" s="95" t="s">
        <v>191</v>
      </c>
      <c r="D9" s="282" t="s">
        <v>21</v>
      </c>
      <c r="E9" s="98">
        <f t="shared" si="5"/>
        <v>6</v>
      </c>
      <c r="F9" s="98">
        <v>618</v>
      </c>
      <c r="G9" s="96">
        <v>618</v>
      </c>
      <c r="H9" s="284" t="s">
        <v>192</v>
      </c>
      <c r="I9" s="285">
        <v>68.81</v>
      </c>
      <c r="J9" s="286" t="str">
        <f t="shared" si="0"/>
        <v>อ้อยตอ 1</v>
      </c>
      <c r="K9" s="99">
        <v>61.2</v>
      </c>
      <c r="L9" s="99"/>
      <c r="M9" s="99">
        <f t="shared" si="1"/>
        <v>795.6</v>
      </c>
      <c r="N9" s="97">
        <v>13</v>
      </c>
      <c r="O9" s="287">
        <f t="shared" si="2"/>
        <v>612</v>
      </c>
      <c r="P9" s="288">
        <v>10</v>
      </c>
      <c r="Q9" s="288" t="str">
        <f>VLOOKUP(F9,[1]รายละเอียดรายแปลง!$D$1:$AU$65536,44,FALSE)</f>
        <v>B</v>
      </c>
      <c r="R9" s="288"/>
      <c r="S9" s="97">
        <f t="shared" si="3"/>
        <v>734.40000000000009</v>
      </c>
      <c r="T9" s="97">
        <v>12</v>
      </c>
      <c r="U9" s="289">
        <v>242897</v>
      </c>
      <c r="V9" s="290">
        <f t="shared" si="4"/>
        <v>-8096.5666666666666</v>
      </c>
      <c r="W9" s="291" t="s">
        <v>88</v>
      </c>
      <c r="X9" s="291" t="s">
        <v>2</v>
      </c>
      <c r="Y9" s="292" t="s">
        <v>195</v>
      </c>
      <c r="Z9" s="293" t="s">
        <v>193</v>
      </c>
      <c r="AA9" s="296" t="s">
        <v>85</v>
      </c>
      <c r="AB9" s="294" t="s">
        <v>89</v>
      </c>
      <c r="AC9" s="293">
        <v>1.85</v>
      </c>
      <c r="AD9" s="294" t="s">
        <v>194</v>
      </c>
      <c r="AE9" s="293" t="s">
        <v>166</v>
      </c>
      <c r="AF9" s="293" t="s">
        <v>198</v>
      </c>
      <c r="AG9" s="293" t="s">
        <v>197</v>
      </c>
    </row>
    <row r="10" spans="1:33" ht="24">
      <c r="A10" s="281">
        <v>5</v>
      </c>
      <c r="B10" s="95">
        <v>1</v>
      </c>
      <c r="C10" s="95" t="s">
        <v>191</v>
      </c>
      <c r="D10" s="282" t="s">
        <v>21</v>
      </c>
      <c r="E10" s="98">
        <f t="shared" si="5"/>
        <v>7</v>
      </c>
      <c r="F10" s="98">
        <v>620</v>
      </c>
      <c r="G10" s="96">
        <v>620</v>
      </c>
      <c r="H10" s="284" t="s">
        <v>192</v>
      </c>
      <c r="I10" s="285">
        <v>86.07</v>
      </c>
      <c r="J10" s="286" t="str">
        <f t="shared" si="0"/>
        <v>อ้อยตอ 2</v>
      </c>
      <c r="K10" s="99">
        <v>80.7</v>
      </c>
      <c r="L10" s="99"/>
      <c r="M10" s="99">
        <f t="shared" si="1"/>
        <v>968.40000000000009</v>
      </c>
      <c r="N10" s="97">
        <v>12</v>
      </c>
      <c r="O10" s="287">
        <f t="shared" si="2"/>
        <v>1049.1000000000001</v>
      </c>
      <c r="P10" s="288">
        <v>13</v>
      </c>
      <c r="Q10" s="288" t="str">
        <f>VLOOKUP(F10,[1]รายละเอียดรายแปลง!$D$1:$AU$65536,44,FALSE)</f>
        <v>A</v>
      </c>
      <c r="R10" s="288"/>
      <c r="S10" s="97">
        <f t="shared" si="3"/>
        <v>887.7</v>
      </c>
      <c r="T10" s="97">
        <v>11</v>
      </c>
      <c r="U10" s="289">
        <v>242901</v>
      </c>
      <c r="V10" s="290">
        <f t="shared" si="4"/>
        <v>-8096.7</v>
      </c>
      <c r="W10" s="291" t="s">
        <v>90</v>
      </c>
      <c r="X10" s="291" t="s">
        <v>2</v>
      </c>
      <c r="Y10" s="292" t="s">
        <v>195</v>
      </c>
      <c r="Z10" s="293" t="s">
        <v>193</v>
      </c>
      <c r="AA10" s="296" t="s">
        <v>85</v>
      </c>
      <c r="AB10" s="294" t="s">
        <v>86</v>
      </c>
      <c r="AC10" s="293">
        <v>1.85</v>
      </c>
      <c r="AD10" s="294" t="s">
        <v>199</v>
      </c>
      <c r="AE10" s="293" t="s">
        <v>166</v>
      </c>
      <c r="AF10" s="293" t="s">
        <v>198</v>
      </c>
      <c r="AG10" s="293" t="s">
        <v>197</v>
      </c>
    </row>
    <row r="11" spans="1:33" ht="24">
      <c r="A11" s="281">
        <v>5</v>
      </c>
      <c r="B11" s="95">
        <v>1</v>
      </c>
      <c r="C11" s="95" t="s">
        <v>191</v>
      </c>
      <c r="D11" s="282" t="s">
        <v>21</v>
      </c>
      <c r="E11" s="98">
        <f t="shared" si="5"/>
        <v>8</v>
      </c>
      <c r="F11" s="98">
        <v>632</v>
      </c>
      <c r="G11" s="96">
        <v>632</v>
      </c>
      <c r="H11" s="284" t="s">
        <v>192</v>
      </c>
      <c r="I11" s="285">
        <v>21.91</v>
      </c>
      <c r="J11" s="286" t="str">
        <f t="shared" si="0"/>
        <v>อ้อยตอ 2</v>
      </c>
      <c r="K11" s="99">
        <v>21.91</v>
      </c>
      <c r="L11" s="99"/>
      <c r="M11" s="99">
        <f t="shared" si="1"/>
        <v>262.92</v>
      </c>
      <c r="N11" s="97">
        <v>12</v>
      </c>
      <c r="O11" s="287">
        <f t="shared" si="2"/>
        <v>241.01</v>
      </c>
      <c r="P11" s="288">
        <v>11</v>
      </c>
      <c r="Q11" s="288" t="str">
        <f>VLOOKUP(F11,[1]รายละเอียดรายแปลง!$D$1:$AU$65536,44,FALSE)</f>
        <v>B</v>
      </c>
      <c r="R11" s="288"/>
      <c r="S11" s="97">
        <f t="shared" si="3"/>
        <v>219.1</v>
      </c>
      <c r="T11" s="97">
        <v>10</v>
      </c>
      <c r="U11" s="289">
        <v>242907</v>
      </c>
      <c r="V11" s="290">
        <f t="shared" si="4"/>
        <v>-8096.9</v>
      </c>
      <c r="W11" s="291" t="s">
        <v>90</v>
      </c>
      <c r="X11" s="291" t="s">
        <v>2</v>
      </c>
      <c r="Y11" s="292" t="s">
        <v>200</v>
      </c>
      <c r="Z11" s="293" t="s">
        <v>193</v>
      </c>
      <c r="AA11" s="296" t="s">
        <v>85</v>
      </c>
      <c r="AB11" s="294" t="s">
        <v>86</v>
      </c>
      <c r="AC11" s="293">
        <v>1.65</v>
      </c>
      <c r="AD11" s="294" t="s">
        <v>201</v>
      </c>
      <c r="AE11" s="293" t="s">
        <v>166</v>
      </c>
      <c r="AF11" s="293" t="s">
        <v>198</v>
      </c>
      <c r="AG11" s="293" t="s">
        <v>197</v>
      </c>
    </row>
    <row r="12" spans="1:33" ht="24">
      <c r="A12" s="281">
        <v>4</v>
      </c>
      <c r="B12" s="95">
        <v>1</v>
      </c>
      <c r="C12" s="95" t="s">
        <v>191</v>
      </c>
      <c r="D12" s="282" t="s">
        <v>21</v>
      </c>
      <c r="E12" s="98">
        <f t="shared" si="5"/>
        <v>9</v>
      </c>
      <c r="F12" s="98">
        <v>634</v>
      </c>
      <c r="G12" s="96">
        <v>634</v>
      </c>
      <c r="H12" s="284" t="s">
        <v>192</v>
      </c>
      <c r="I12" s="285">
        <v>15.72</v>
      </c>
      <c r="J12" s="286" t="str">
        <f t="shared" si="0"/>
        <v>อ้อยตอ 2</v>
      </c>
      <c r="K12" s="99">
        <v>15.72</v>
      </c>
      <c r="L12" s="99"/>
      <c r="M12" s="99">
        <f t="shared" si="1"/>
        <v>204.36</v>
      </c>
      <c r="N12" s="97">
        <v>13</v>
      </c>
      <c r="O12" s="287">
        <f t="shared" si="2"/>
        <v>157.20000000000002</v>
      </c>
      <c r="P12" s="288">
        <v>10</v>
      </c>
      <c r="Q12" s="288" t="str">
        <f>VLOOKUP(F12,[1]รายละเอียดรายแปลง!$D$1:$AU$65536,44,FALSE)</f>
        <v>B</v>
      </c>
      <c r="R12" s="288"/>
      <c r="S12" s="97">
        <f t="shared" si="3"/>
        <v>172.92000000000002</v>
      </c>
      <c r="T12" s="97">
        <v>11</v>
      </c>
      <c r="U12" s="289">
        <v>242907</v>
      </c>
      <c r="V12" s="290">
        <f t="shared" si="4"/>
        <v>-8096.9</v>
      </c>
      <c r="W12" s="291" t="s">
        <v>90</v>
      </c>
      <c r="X12" s="291" t="s">
        <v>2</v>
      </c>
      <c r="Y12" s="292" t="s">
        <v>200</v>
      </c>
      <c r="Z12" s="293" t="s">
        <v>193</v>
      </c>
      <c r="AA12" s="296" t="s">
        <v>85</v>
      </c>
      <c r="AB12" s="294" t="s">
        <v>86</v>
      </c>
      <c r="AC12" s="293">
        <v>1.85</v>
      </c>
      <c r="AD12" s="294" t="s">
        <v>194</v>
      </c>
      <c r="AE12" s="293" t="s">
        <v>166</v>
      </c>
      <c r="AF12" s="293" t="s">
        <v>198</v>
      </c>
      <c r="AG12" s="293" t="s">
        <v>197</v>
      </c>
    </row>
    <row r="13" spans="1:33" ht="24">
      <c r="A13" s="281">
        <v>3</v>
      </c>
      <c r="B13" s="95">
        <v>1</v>
      </c>
      <c r="C13" s="95" t="s">
        <v>191</v>
      </c>
      <c r="D13" s="282" t="s">
        <v>21</v>
      </c>
      <c r="E13" s="98">
        <f t="shared" si="5"/>
        <v>10</v>
      </c>
      <c r="F13" s="98">
        <v>635</v>
      </c>
      <c r="G13" s="98">
        <v>635</v>
      </c>
      <c r="H13" s="98"/>
      <c r="I13" s="285">
        <v>11.86</v>
      </c>
      <c r="J13" s="286" t="str">
        <f t="shared" si="0"/>
        <v>อ้อยตอ 1</v>
      </c>
      <c r="K13" s="99">
        <v>11.86</v>
      </c>
      <c r="L13" s="99"/>
      <c r="M13" s="99">
        <f t="shared" si="1"/>
        <v>154.18</v>
      </c>
      <c r="N13" s="97">
        <v>13</v>
      </c>
      <c r="O13" s="287">
        <f t="shared" si="2"/>
        <v>154.18</v>
      </c>
      <c r="P13" s="288">
        <v>13</v>
      </c>
      <c r="Q13" s="288" t="str">
        <f>VLOOKUP(F13,[1]รายละเอียดรายแปลง!$D$1:$AU$65536,44,FALSE)</f>
        <v>A</v>
      </c>
      <c r="R13" s="288"/>
      <c r="S13" s="97">
        <f t="shared" si="3"/>
        <v>130.45999999999998</v>
      </c>
      <c r="T13" s="97">
        <v>11</v>
      </c>
      <c r="U13" s="289">
        <v>242915</v>
      </c>
      <c r="V13" s="290">
        <f t="shared" si="4"/>
        <v>-8097.166666666667</v>
      </c>
      <c r="W13" s="291" t="s">
        <v>88</v>
      </c>
      <c r="X13" s="291" t="s">
        <v>2</v>
      </c>
      <c r="Y13" s="292" t="s">
        <v>200</v>
      </c>
      <c r="Z13" s="293" t="s">
        <v>193</v>
      </c>
      <c r="AA13" s="296" t="s">
        <v>85</v>
      </c>
      <c r="AB13" s="294" t="s">
        <v>86</v>
      </c>
      <c r="AC13" s="293">
        <v>1.85</v>
      </c>
      <c r="AD13" s="294" t="s">
        <v>194</v>
      </c>
      <c r="AE13" s="293" t="s">
        <v>166</v>
      </c>
      <c r="AF13" s="293" t="s">
        <v>198</v>
      </c>
      <c r="AG13" s="293" t="s">
        <v>197</v>
      </c>
    </row>
    <row r="14" spans="1:33" ht="24">
      <c r="A14" s="281">
        <v>2</v>
      </c>
      <c r="B14" s="95">
        <v>1</v>
      </c>
      <c r="C14" s="95" t="s">
        <v>191</v>
      </c>
      <c r="D14" s="282" t="s">
        <v>21</v>
      </c>
      <c r="E14" s="98">
        <f t="shared" si="5"/>
        <v>11</v>
      </c>
      <c r="F14" s="98">
        <v>639</v>
      </c>
      <c r="G14" s="96">
        <v>639</v>
      </c>
      <c r="H14" s="284" t="s">
        <v>192</v>
      </c>
      <c r="I14" s="285">
        <v>8.3699999999999992</v>
      </c>
      <c r="J14" s="286" t="str">
        <f t="shared" si="0"/>
        <v>อ้อยตอ 2</v>
      </c>
      <c r="K14" s="99">
        <v>8.3699999999999992</v>
      </c>
      <c r="L14" s="99"/>
      <c r="M14" s="99">
        <f t="shared" si="1"/>
        <v>100.44</v>
      </c>
      <c r="N14" s="97">
        <v>12</v>
      </c>
      <c r="O14" s="287">
        <f t="shared" si="2"/>
        <v>83.699999999999989</v>
      </c>
      <c r="P14" s="288">
        <v>10</v>
      </c>
      <c r="Q14" s="288" t="str">
        <f>VLOOKUP(F14,[1]รายละเอียดรายแปลง!$D$1:$AU$65536,44,FALSE)</f>
        <v>B</v>
      </c>
      <c r="R14" s="288"/>
      <c r="S14" s="97">
        <f t="shared" si="3"/>
        <v>92.07</v>
      </c>
      <c r="T14" s="97">
        <v>11</v>
      </c>
      <c r="U14" s="289">
        <v>242908</v>
      </c>
      <c r="V14" s="290">
        <f t="shared" si="4"/>
        <v>-8096.9333333333334</v>
      </c>
      <c r="W14" s="291" t="s">
        <v>90</v>
      </c>
      <c r="X14" s="291" t="s">
        <v>2</v>
      </c>
      <c r="Y14" s="292" t="s">
        <v>200</v>
      </c>
      <c r="Z14" s="293" t="s">
        <v>202</v>
      </c>
      <c r="AA14" s="296" t="s">
        <v>85</v>
      </c>
      <c r="AB14" s="294" t="s">
        <v>86</v>
      </c>
      <c r="AC14" s="293">
        <v>1.85</v>
      </c>
      <c r="AD14" s="294" t="s">
        <v>201</v>
      </c>
      <c r="AE14" s="293" t="s">
        <v>166</v>
      </c>
      <c r="AF14" s="293" t="s">
        <v>198</v>
      </c>
      <c r="AG14" s="293" t="s">
        <v>197</v>
      </c>
    </row>
    <row r="15" spans="1:33" ht="24">
      <c r="A15" s="281">
        <v>5</v>
      </c>
      <c r="B15" s="95">
        <v>1</v>
      </c>
      <c r="C15" s="95" t="s">
        <v>191</v>
      </c>
      <c r="D15" s="282" t="s">
        <v>21</v>
      </c>
      <c r="E15" s="98">
        <f t="shared" si="5"/>
        <v>12</v>
      </c>
      <c r="F15" s="98">
        <v>640</v>
      </c>
      <c r="G15" s="96">
        <v>640</v>
      </c>
      <c r="H15" s="284" t="s">
        <v>192</v>
      </c>
      <c r="I15" s="285">
        <v>20.11</v>
      </c>
      <c r="J15" s="286" t="str">
        <f t="shared" si="0"/>
        <v>อ้อยตอ 2</v>
      </c>
      <c r="K15" s="99">
        <v>20.11</v>
      </c>
      <c r="L15" s="99"/>
      <c r="M15" s="99">
        <f t="shared" si="1"/>
        <v>261.43</v>
      </c>
      <c r="N15" s="97">
        <v>13</v>
      </c>
      <c r="O15" s="287">
        <f t="shared" si="2"/>
        <v>201.1</v>
      </c>
      <c r="P15" s="288">
        <v>10</v>
      </c>
      <c r="Q15" s="288" t="str">
        <f>VLOOKUP(F15,[1]รายละเอียดรายแปลง!$D$1:$AU$65536,44,FALSE)</f>
        <v>B</v>
      </c>
      <c r="R15" s="288"/>
      <c r="S15" s="97">
        <f t="shared" si="3"/>
        <v>221.20999999999998</v>
      </c>
      <c r="T15" s="97">
        <v>11</v>
      </c>
      <c r="U15" s="289">
        <v>242906</v>
      </c>
      <c r="V15" s="290">
        <f t="shared" si="4"/>
        <v>-8096.8666666666668</v>
      </c>
      <c r="W15" s="291" t="s">
        <v>90</v>
      </c>
      <c r="X15" s="291" t="s">
        <v>2</v>
      </c>
      <c r="Y15" s="292" t="s">
        <v>200</v>
      </c>
      <c r="Z15" s="293" t="s">
        <v>202</v>
      </c>
      <c r="AA15" s="296" t="s">
        <v>85</v>
      </c>
      <c r="AB15" s="294" t="s">
        <v>86</v>
      </c>
      <c r="AC15" s="293">
        <v>1.85</v>
      </c>
      <c r="AD15" s="294" t="s">
        <v>194</v>
      </c>
      <c r="AE15" s="293" t="s">
        <v>166</v>
      </c>
      <c r="AF15" s="293" t="s">
        <v>198</v>
      </c>
      <c r="AG15" s="293" t="s">
        <v>197</v>
      </c>
    </row>
    <row r="16" spans="1:33" ht="24">
      <c r="A16" s="281">
        <v>5</v>
      </c>
      <c r="B16" s="95">
        <v>1</v>
      </c>
      <c r="C16" s="95" t="s">
        <v>191</v>
      </c>
      <c r="D16" s="282" t="s">
        <v>21</v>
      </c>
      <c r="E16" s="98">
        <f t="shared" si="5"/>
        <v>13</v>
      </c>
      <c r="F16" s="98">
        <v>701</v>
      </c>
      <c r="G16" s="297">
        <v>701</v>
      </c>
      <c r="H16" s="284" t="s">
        <v>192</v>
      </c>
      <c r="I16" s="285">
        <v>33.700000000000003</v>
      </c>
      <c r="J16" s="286" t="str">
        <f t="shared" si="0"/>
        <v>อ้อยตอ 2</v>
      </c>
      <c r="K16" s="99">
        <v>33.700000000000003</v>
      </c>
      <c r="L16" s="99"/>
      <c r="M16" s="99">
        <f t="shared" si="1"/>
        <v>404.40000000000003</v>
      </c>
      <c r="N16" s="97">
        <v>12</v>
      </c>
      <c r="O16" s="287">
        <f t="shared" si="2"/>
        <v>337</v>
      </c>
      <c r="P16" s="288">
        <v>10</v>
      </c>
      <c r="Q16" s="288" t="str">
        <f>VLOOKUP(F16,[1]รายละเอียดรายแปลง!$D$1:$AU$65536,44,FALSE)</f>
        <v>B</v>
      </c>
      <c r="R16" s="288"/>
      <c r="S16" s="97">
        <f t="shared" si="3"/>
        <v>438.1</v>
      </c>
      <c r="T16" s="97">
        <v>13</v>
      </c>
      <c r="U16" s="289">
        <v>242878</v>
      </c>
      <c r="V16" s="290">
        <f t="shared" si="4"/>
        <v>-8095.9333333333334</v>
      </c>
      <c r="W16" s="291" t="s">
        <v>90</v>
      </c>
      <c r="X16" s="291" t="s">
        <v>2</v>
      </c>
      <c r="Y16" s="292" t="s">
        <v>203</v>
      </c>
      <c r="Z16" s="293" t="s">
        <v>193</v>
      </c>
      <c r="AA16" s="296" t="s">
        <v>85</v>
      </c>
      <c r="AB16" s="294" t="s">
        <v>86</v>
      </c>
      <c r="AC16" s="293">
        <v>1.65</v>
      </c>
      <c r="AD16" s="294" t="s">
        <v>201</v>
      </c>
      <c r="AE16" s="293" t="s">
        <v>166</v>
      </c>
      <c r="AF16" s="293" t="s">
        <v>196</v>
      </c>
      <c r="AG16" s="293" t="s">
        <v>197</v>
      </c>
    </row>
    <row r="17" spans="1:33" ht="24">
      <c r="A17" s="281">
        <v>5</v>
      </c>
      <c r="B17" s="95">
        <v>1</v>
      </c>
      <c r="C17" s="95" t="s">
        <v>191</v>
      </c>
      <c r="D17" s="282" t="s">
        <v>21</v>
      </c>
      <c r="E17" s="98">
        <f t="shared" si="5"/>
        <v>14</v>
      </c>
      <c r="F17" s="98">
        <v>702</v>
      </c>
      <c r="G17" s="297">
        <v>702</v>
      </c>
      <c r="H17" s="284" t="s">
        <v>192</v>
      </c>
      <c r="I17" s="285">
        <v>36.86</v>
      </c>
      <c r="J17" s="286" t="str">
        <f t="shared" si="0"/>
        <v>อ้อยตอ 2</v>
      </c>
      <c r="K17" s="99">
        <v>36.86</v>
      </c>
      <c r="L17" s="99"/>
      <c r="M17" s="99">
        <f t="shared" si="1"/>
        <v>442.32</v>
      </c>
      <c r="N17" s="97">
        <v>12</v>
      </c>
      <c r="O17" s="287">
        <f t="shared" si="2"/>
        <v>479.18</v>
      </c>
      <c r="P17" s="288">
        <v>13</v>
      </c>
      <c r="Q17" s="288" t="str">
        <f>VLOOKUP(F17,[1]รายละเอียดรายแปลง!$D$1:$AU$65536,44,FALSE)</f>
        <v>A</v>
      </c>
      <c r="R17" s="288"/>
      <c r="S17" s="97">
        <f t="shared" si="3"/>
        <v>479.18</v>
      </c>
      <c r="T17" s="97">
        <v>13</v>
      </c>
      <c r="U17" s="289">
        <v>242880</v>
      </c>
      <c r="V17" s="290">
        <f t="shared" si="4"/>
        <v>-8096</v>
      </c>
      <c r="W17" s="291" t="s">
        <v>90</v>
      </c>
      <c r="X17" s="291" t="s">
        <v>2</v>
      </c>
      <c r="Y17" s="292" t="s">
        <v>203</v>
      </c>
      <c r="Z17" s="293" t="s">
        <v>193</v>
      </c>
      <c r="AA17" s="296" t="s">
        <v>85</v>
      </c>
      <c r="AB17" s="294" t="s">
        <v>86</v>
      </c>
      <c r="AC17" s="293">
        <v>1.65</v>
      </c>
      <c r="AD17" s="294" t="s">
        <v>201</v>
      </c>
      <c r="AE17" s="293" t="s">
        <v>166</v>
      </c>
      <c r="AF17" s="293" t="s">
        <v>196</v>
      </c>
      <c r="AG17" s="293" t="s">
        <v>197</v>
      </c>
    </row>
    <row r="18" spans="1:33" ht="24">
      <c r="A18" s="281">
        <v>5</v>
      </c>
      <c r="B18" s="95">
        <v>1</v>
      </c>
      <c r="C18" s="95" t="s">
        <v>191</v>
      </c>
      <c r="D18" s="282" t="s">
        <v>21</v>
      </c>
      <c r="E18" s="98">
        <f t="shared" si="5"/>
        <v>15</v>
      </c>
      <c r="F18" s="98">
        <v>711</v>
      </c>
      <c r="G18" s="96">
        <v>711</v>
      </c>
      <c r="H18" s="284" t="s">
        <v>192</v>
      </c>
      <c r="I18" s="285">
        <v>68.260000000000005</v>
      </c>
      <c r="J18" s="286" t="str">
        <f t="shared" si="0"/>
        <v>อ้อยน้ำราด</v>
      </c>
      <c r="K18" s="99">
        <v>68.260000000000005</v>
      </c>
      <c r="L18" s="99"/>
      <c r="M18" s="99">
        <f t="shared" si="1"/>
        <v>955.6400000000001</v>
      </c>
      <c r="N18" s="97">
        <v>14</v>
      </c>
      <c r="O18" s="287">
        <f t="shared" si="2"/>
        <v>819.12000000000012</v>
      </c>
      <c r="P18" s="288">
        <v>12</v>
      </c>
      <c r="Q18" s="288" t="str">
        <f>VLOOKUP(F18,[1]รายละเอียดรายแปลง!$D$1:$AU$65536,44,FALSE)</f>
        <v>C</v>
      </c>
      <c r="R18" s="288"/>
      <c r="S18" s="97">
        <f t="shared" si="3"/>
        <v>955.6400000000001</v>
      </c>
      <c r="T18" s="97">
        <v>14</v>
      </c>
      <c r="U18" s="289">
        <v>242914</v>
      </c>
      <c r="V18" s="290">
        <f t="shared" si="4"/>
        <v>-8097.1333333333332</v>
      </c>
      <c r="W18" s="291" t="s">
        <v>1</v>
      </c>
      <c r="X18" s="291" t="s">
        <v>83</v>
      </c>
      <c r="Y18" s="292" t="s">
        <v>204</v>
      </c>
      <c r="Z18" s="293" t="s">
        <v>193</v>
      </c>
      <c r="AA18" s="296" t="s">
        <v>85</v>
      </c>
      <c r="AB18" s="294" t="s">
        <v>86</v>
      </c>
      <c r="AC18" s="293">
        <v>1.85</v>
      </c>
      <c r="AD18" s="291" t="s">
        <v>194</v>
      </c>
      <c r="AE18" s="293" t="s">
        <v>166</v>
      </c>
      <c r="AF18" s="293" t="s">
        <v>196</v>
      </c>
      <c r="AG18" s="293" t="s">
        <v>197</v>
      </c>
    </row>
    <row r="19" spans="1:33" ht="24">
      <c r="A19" s="281">
        <v>3</v>
      </c>
      <c r="B19" s="95">
        <v>1</v>
      </c>
      <c r="C19" s="95" t="s">
        <v>191</v>
      </c>
      <c r="D19" s="282" t="s">
        <v>21</v>
      </c>
      <c r="E19" s="98">
        <f t="shared" si="5"/>
        <v>16</v>
      </c>
      <c r="F19" s="98">
        <v>714</v>
      </c>
      <c r="G19" s="96">
        <v>714</v>
      </c>
      <c r="H19" s="284" t="s">
        <v>192</v>
      </c>
      <c r="I19" s="285">
        <v>12.42</v>
      </c>
      <c r="J19" s="286" t="str">
        <f t="shared" si="0"/>
        <v>อ้อยน้ำราด</v>
      </c>
      <c r="K19" s="99">
        <v>12.42</v>
      </c>
      <c r="L19" s="99"/>
      <c r="M19" s="99">
        <f t="shared" si="1"/>
        <v>173.88</v>
      </c>
      <c r="N19" s="97">
        <v>14</v>
      </c>
      <c r="O19" s="287">
        <f t="shared" si="2"/>
        <v>173.88</v>
      </c>
      <c r="P19" s="288">
        <v>14</v>
      </c>
      <c r="Q19" s="288" t="str">
        <f>VLOOKUP(F19,[1]รายละเอียดรายแปลง!$D$1:$AU$65536,44,FALSE)</f>
        <v>B</v>
      </c>
      <c r="R19" s="288"/>
      <c r="S19" s="97">
        <f t="shared" si="3"/>
        <v>149.04</v>
      </c>
      <c r="T19" s="97">
        <v>12</v>
      </c>
      <c r="U19" s="289">
        <v>242897</v>
      </c>
      <c r="V19" s="290">
        <f t="shared" si="4"/>
        <v>-8096.5666666666666</v>
      </c>
      <c r="W19" s="291" t="s">
        <v>1</v>
      </c>
      <c r="X19" s="291" t="s">
        <v>83</v>
      </c>
      <c r="Y19" s="292" t="s">
        <v>205</v>
      </c>
      <c r="Z19" s="293" t="s">
        <v>193</v>
      </c>
      <c r="AA19" s="296" t="s">
        <v>85</v>
      </c>
      <c r="AB19" s="294" t="s">
        <v>86</v>
      </c>
      <c r="AC19" s="293">
        <v>1.85</v>
      </c>
      <c r="AD19" s="291" t="s">
        <v>194</v>
      </c>
      <c r="AE19" s="293" t="s">
        <v>166</v>
      </c>
      <c r="AF19" s="293" t="s">
        <v>196</v>
      </c>
      <c r="AG19" s="293" t="s">
        <v>197</v>
      </c>
    </row>
    <row r="20" spans="1:33" ht="24">
      <c r="A20" s="281">
        <v>5</v>
      </c>
      <c r="B20" s="95">
        <v>1</v>
      </c>
      <c r="C20" s="95" t="s">
        <v>191</v>
      </c>
      <c r="D20" s="282" t="s">
        <v>21</v>
      </c>
      <c r="E20" s="98">
        <f t="shared" si="5"/>
        <v>17</v>
      </c>
      <c r="F20" s="98">
        <v>715</v>
      </c>
      <c r="G20" s="96">
        <v>715</v>
      </c>
      <c r="H20" s="284" t="s">
        <v>192</v>
      </c>
      <c r="I20" s="285">
        <v>59.33</v>
      </c>
      <c r="J20" s="286" t="str">
        <f t="shared" si="0"/>
        <v>อ้อยน้ำราด</v>
      </c>
      <c r="K20" s="99">
        <v>59.33</v>
      </c>
      <c r="L20" s="99"/>
      <c r="M20" s="99">
        <f t="shared" si="1"/>
        <v>830.62</v>
      </c>
      <c r="N20" s="97">
        <v>14</v>
      </c>
      <c r="O20" s="287">
        <f t="shared" si="2"/>
        <v>830.62</v>
      </c>
      <c r="P20" s="288">
        <v>14</v>
      </c>
      <c r="Q20" s="288" t="str">
        <f>VLOOKUP(F20,[1]รายละเอียดรายแปลง!$D$1:$AU$65536,44,FALSE)</f>
        <v>B</v>
      </c>
      <c r="R20" s="288"/>
      <c r="S20" s="97">
        <f t="shared" si="3"/>
        <v>771.29</v>
      </c>
      <c r="T20" s="97">
        <v>13</v>
      </c>
      <c r="U20" s="289">
        <v>242907</v>
      </c>
      <c r="V20" s="290">
        <f t="shared" si="4"/>
        <v>-8096.9</v>
      </c>
      <c r="W20" s="291" t="s">
        <v>1</v>
      </c>
      <c r="X20" s="291" t="s">
        <v>83</v>
      </c>
      <c r="Y20" s="292" t="s">
        <v>205</v>
      </c>
      <c r="Z20" s="293" t="s">
        <v>193</v>
      </c>
      <c r="AA20" s="296" t="s">
        <v>85</v>
      </c>
      <c r="AB20" s="294" t="s">
        <v>86</v>
      </c>
      <c r="AC20" s="293">
        <v>1.85</v>
      </c>
      <c r="AD20" s="291" t="s">
        <v>194</v>
      </c>
      <c r="AE20" s="293" t="s">
        <v>166</v>
      </c>
      <c r="AF20" s="293" t="s">
        <v>196</v>
      </c>
      <c r="AG20" s="293" t="s">
        <v>197</v>
      </c>
    </row>
    <row r="21" spans="1:33" ht="24">
      <c r="A21" s="281">
        <v>3</v>
      </c>
      <c r="B21" s="95">
        <v>1</v>
      </c>
      <c r="C21" s="95" t="s">
        <v>191</v>
      </c>
      <c r="D21" s="282" t="s">
        <v>21</v>
      </c>
      <c r="E21" s="98">
        <f t="shared" si="5"/>
        <v>18</v>
      </c>
      <c r="F21" s="98">
        <v>718</v>
      </c>
      <c r="G21" s="96">
        <v>718</v>
      </c>
      <c r="H21" s="284" t="s">
        <v>192</v>
      </c>
      <c r="I21" s="285">
        <v>11.98</v>
      </c>
      <c r="J21" s="286" t="str">
        <f t="shared" si="0"/>
        <v>อ้อยตอ 1</v>
      </c>
      <c r="K21" s="99">
        <v>11.98</v>
      </c>
      <c r="L21" s="99"/>
      <c r="M21" s="99">
        <f t="shared" si="1"/>
        <v>143.76</v>
      </c>
      <c r="N21" s="97">
        <v>12</v>
      </c>
      <c r="O21" s="287">
        <f t="shared" si="2"/>
        <v>119.80000000000001</v>
      </c>
      <c r="P21" s="288">
        <v>10</v>
      </c>
      <c r="Q21" s="288" t="str">
        <f>VLOOKUP(F21,[1]รายละเอียดรายแปลง!$D$1:$AU$65536,44,FALSE)</f>
        <v>B</v>
      </c>
      <c r="R21" s="288"/>
      <c r="S21" s="97">
        <f t="shared" si="3"/>
        <v>143.76</v>
      </c>
      <c r="T21" s="97">
        <v>12</v>
      </c>
      <c r="U21" s="289">
        <v>242902</v>
      </c>
      <c r="V21" s="290">
        <f t="shared" si="4"/>
        <v>-8096.7333333333336</v>
      </c>
      <c r="W21" s="291" t="s">
        <v>88</v>
      </c>
      <c r="X21" s="291" t="s">
        <v>2</v>
      </c>
      <c r="Y21" s="292" t="s">
        <v>205</v>
      </c>
      <c r="Z21" s="293" t="s">
        <v>193</v>
      </c>
      <c r="AA21" s="296" t="s">
        <v>85</v>
      </c>
      <c r="AB21" s="294" t="s">
        <v>86</v>
      </c>
      <c r="AC21" s="293">
        <v>1.65</v>
      </c>
      <c r="AD21" s="294" t="s">
        <v>201</v>
      </c>
      <c r="AE21" s="293" t="s">
        <v>166</v>
      </c>
      <c r="AF21" s="293" t="s">
        <v>196</v>
      </c>
      <c r="AG21" s="293" t="s">
        <v>197</v>
      </c>
    </row>
    <row r="22" spans="1:33" ht="24">
      <c r="A22" s="281">
        <v>4</v>
      </c>
      <c r="B22" s="95">
        <v>1</v>
      </c>
      <c r="C22" s="95" t="s">
        <v>191</v>
      </c>
      <c r="D22" s="282" t="s">
        <v>21</v>
      </c>
      <c r="E22" s="98">
        <f t="shared" si="5"/>
        <v>19</v>
      </c>
      <c r="F22" s="98">
        <v>719</v>
      </c>
      <c r="G22" s="96">
        <v>719</v>
      </c>
      <c r="H22" s="284" t="s">
        <v>192</v>
      </c>
      <c r="I22" s="285">
        <v>16.82</v>
      </c>
      <c r="J22" s="286" t="str">
        <f t="shared" si="0"/>
        <v>อ้อยตอ 1</v>
      </c>
      <c r="K22" s="99">
        <v>16.82</v>
      </c>
      <c r="L22" s="99"/>
      <c r="M22" s="99">
        <f t="shared" si="1"/>
        <v>201.84</v>
      </c>
      <c r="N22" s="97">
        <v>12</v>
      </c>
      <c r="O22" s="287">
        <f t="shared" si="2"/>
        <v>168.2</v>
      </c>
      <c r="P22" s="288">
        <v>10</v>
      </c>
      <c r="Q22" s="288" t="str">
        <f>VLOOKUP(F22,[1]รายละเอียดรายแปลง!$D$1:$AU$65536,44,FALSE)</f>
        <v>B</v>
      </c>
      <c r="R22" s="288"/>
      <c r="S22" s="97">
        <f t="shared" si="3"/>
        <v>201.84</v>
      </c>
      <c r="T22" s="97">
        <v>12</v>
      </c>
      <c r="U22" s="289">
        <v>242910</v>
      </c>
      <c r="V22" s="290">
        <f t="shared" si="4"/>
        <v>-8097</v>
      </c>
      <c r="W22" s="291" t="s">
        <v>88</v>
      </c>
      <c r="X22" s="291" t="s">
        <v>2</v>
      </c>
      <c r="Y22" s="292" t="s">
        <v>205</v>
      </c>
      <c r="Z22" s="293" t="s">
        <v>193</v>
      </c>
      <c r="AA22" s="296" t="s">
        <v>85</v>
      </c>
      <c r="AB22" s="294" t="s">
        <v>86</v>
      </c>
      <c r="AC22" s="293">
        <v>1.65</v>
      </c>
      <c r="AD22" s="294" t="s">
        <v>201</v>
      </c>
      <c r="AE22" s="293" t="s">
        <v>166</v>
      </c>
      <c r="AF22" s="293" t="s">
        <v>196</v>
      </c>
      <c r="AG22" s="293" t="s">
        <v>197</v>
      </c>
    </row>
    <row r="23" spans="1:33" ht="24">
      <c r="A23" s="281">
        <v>3</v>
      </c>
      <c r="B23" s="95">
        <v>1</v>
      </c>
      <c r="C23" s="95" t="s">
        <v>191</v>
      </c>
      <c r="D23" s="282" t="s">
        <v>21</v>
      </c>
      <c r="E23" s="98">
        <f t="shared" si="5"/>
        <v>20</v>
      </c>
      <c r="F23" s="98">
        <v>720</v>
      </c>
      <c r="G23" s="96">
        <v>720</v>
      </c>
      <c r="H23" s="284" t="s">
        <v>192</v>
      </c>
      <c r="I23" s="285">
        <v>10.23</v>
      </c>
      <c r="J23" s="286" t="str">
        <f t="shared" si="0"/>
        <v>อ้อยตอ 1</v>
      </c>
      <c r="K23" s="99">
        <v>10.23</v>
      </c>
      <c r="L23" s="99"/>
      <c r="M23" s="99">
        <f t="shared" si="1"/>
        <v>122.76</v>
      </c>
      <c r="N23" s="97">
        <v>12</v>
      </c>
      <c r="O23" s="287">
        <f t="shared" si="2"/>
        <v>102.30000000000001</v>
      </c>
      <c r="P23" s="288">
        <v>10</v>
      </c>
      <c r="Q23" s="288" t="str">
        <f>VLOOKUP(F23,[1]รายละเอียดรายแปลง!$D$1:$AU$65536,44,FALSE)</f>
        <v>B</v>
      </c>
      <c r="R23" s="288"/>
      <c r="S23" s="97">
        <f t="shared" si="3"/>
        <v>122.76</v>
      </c>
      <c r="T23" s="97">
        <v>12</v>
      </c>
      <c r="U23" s="289">
        <v>242910</v>
      </c>
      <c r="V23" s="290">
        <f t="shared" si="4"/>
        <v>-8097</v>
      </c>
      <c r="W23" s="291" t="s">
        <v>88</v>
      </c>
      <c r="X23" s="291" t="s">
        <v>2</v>
      </c>
      <c r="Y23" s="292" t="s">
        <v>205</v>
      </c>
      <c r="Z23" s="293" t="s">
        <v>193</v>
      </c>
      <c r="AA23" s="296" t="s">
        <v>85</v>
      </c>
      <c r="AB23" s="294" t="s">
        <v>91</v>
      </c>
      <c r="AC23" s="293">
        <v>1.65</v>
      </c>
      <c r="AD23" s="294" t="s">
        <v>201</v>
      </c>
      <c r="AE23" s="293" t="s">
        <v>166</v>
      </c>
      <c r="AF23" s="293" t="s">
        <v>198</v>
      </c>
      <c r="AG23" s="293" t="s">
        <v>197</v>
      </c>
    </row>
    <row r="24" spans="1:33" ht="24">
      <c r="A24" s="281">
        <v>2</v>
      </c>
      <c r="B24" s="95">
        <v>1</v>
      </c>
      <c r="C24" s="95" t="s">
        <v>191</v>
      </c>
      <c r="D24" s="282" t="s">
        <v>21</v>
      </c>
      <c r="E24" s="98">
        <f t="shared" si="5"/>
        <v>21</v>
      </c>
      <c r="F24" s="98">
        <v>721</v>
      </c>
      <c r="G24" s="98">
        <v>721</v>
      </c>
      <c r="H24" s="98"/>
      <c r="I24" s="285">
        <v>5.36</v>
      </c>
      <c r="J24" s="286" t="str">
        <f t="shared" si="0"/>
        <v>อ้อยน้ำราด</v>
      </c>
      <c r="K24" s="99">
        <v>5.36</v>
      </c>
      <c r="L24" s="99"/>
      <c r="M24" s="99">
        <f t="shared" si="1"/>
        <v>75.040000000000006</v>
      </c>
      <c r="N24" s="97">
        <v>14</v>
      </c>
      <c r="O24" s="287">
        <f t="shared" si="2"/>
        <v>75.040000000000006</v>
      </c>
      <c r="P24" s="288">
        <v>14</v>
      </c>
      <c r="Q24" s="288" t="str">
        <f>VLOOKUP(F24,[1]รายละเอียดรายแปลง!$D$1:$AU$65536,44,FALSE)</f>
        <v>B</v>
      </c>
      <c r="R24" s="288"/>
      <c r="S24" s="97">
        <f t="shared" si="3"/>
        <v>69.680000000000007</v>
      </c>
      <c r="T24" s="97">
        <v>13</v>
      </c>
      <c r="U24" s="289">
        <v>242910</v>
      </c>
      <c r="V24" s="290">
        <f t="shared" si="4"/>
        <v>-8097</v>
      </c>
      <c r="W24" s="291" t="s">
        <v>1</v>
      </c>
      <c r="X24" s="291" t="s">
        <v>83</v>
      </c>
      <c r="Y24" s="292" t="s">
        <v>195</v>
      </c>
      <c r="Z24" s="293" t="s">
        <v>193</v>
      </c>
      <c r="AA24" s="296" t="s">
        <v>85</v>
      </c>
      <c r="AB24" s="294" t="s">
        <v>86</v>
      </c>
      <c r="AC24" s="293">
        <v>1.85</v>
      </c>
      <c r="AD24" s="291" t="s">
        <v>194</v>
      </c>
      <c r="AE24" s="293" t="s">
        <v>166</v>
      </c>
      <c r="AF24" s="293" t="s">
        <v>196</v>
      </c>
      <c r="AG24" s="293" t="s">
        <v>197</v>
      </c>
    </row>
    <row r="25" spans="1:33" ht="24">
      <c r="A25" s="281">
        <v>5</v>
      </c>
      <c r="B25" s="95">
        <v>1</v>
      </c>
      <c r="C25" s="95" t="s">
        <v>191</v>
      </c>
      <c r="D25" s="282" t="s">
        <v>21</v>
      </c>
      <c r="E25" s="98">
        <f t="shared" si="5"/>
        <v>22</v>
      </c>
      <c r="F25" s="98">
        <v>725</v>
      </c>
      <c r="G25" s="96">
        <v>725</v>
      </c>
      <c r="H25" s="284" t="s">
        <v>192</v>
      </c>
      <c r="I25" s="285">
        <v>20.75</v>
      </c>
      <c r="J25" s="286" t="str">
        <f t="shared" si="0"/>
        <v>อ้อยตอ 1</v>
      </c>
      <c r="K25" s="99">
        <v>20.75</v>
      </c>
      <c r="L25" s="99"/>
      <c r="M25" s="99">
        <f t="shared" si="1"/>
        <v>207.5</v>
      </c>
      <c r="N25" s="97">
        <v>10</v>
      </c>
      <c r="O25" s="287">
        <f t="shared" si="2"/>
        <v>186.75</v>
      </c>
      <c r="P25" s="288">
        <v>9</v>
      </c>
      <c r="Q25" s="288" t="str">
        <f>VLOOKUP(F25,[1]รายละเอียดรายแปลง!$D$1:$AU$65536,44,FALSE)</f>
        <v>C</v>
      </c>
      <c r="R25" s="288"/>
      <c r="S25" s="97">
        <f t="shared" si="3"/>
        <v>228.25</v>
      </c>
      <c r="T25" s="97">
        <v>11</v>
      </c>
      <c r="U25" s="289">
        <v>242946</v>
      </c>
      <c r="V25" s="290">
        <f t="shared" si="4"/>
        <v>-8098.2</v>
      </c>
      <c r="W25" s="291" t="s">
        <v>88</v>
      </c>
      <c r="X25" s="291" t="s">
        <v>2</v>
      </c>
      <c r="Y25" s="292" t="s">
        <v>195</v>
      </c>
      <c r="Z25" s="293" t="s">
        <v>193</v>
      </c>
      <c r="AA25" s="296" t="s">
        <v>85</v>
      </c>
      <c r="AB25" s="294" t="s">
        <v>87</v>
      </c>
      <c r="AC25" s="293">
        <v>1.85</v>
      </c>
      <c r="AD25" s="294" t="s">
        <v>194</v>
      </c>
      <c r="AE25" s="293" t="s">
        <v>166</v>
      </c>
      <c r="AF25" s="293" t="s">
        <v>198</v>
      </c>
      <c r="AG25" s="293" t="s">
        <v>197</v>
      </c>
    </row>
    <row r="26" spans="1:33" ht="24">
      <c r="A26" s="281">
        <v>3</v>
      </c>
      <c r="B26" s="95">
        <v>1</v>
      </c>
      <c r="C26" s="95" t="s">
        <v>191</v>
      </c>
      <c r="D26" s="282" t="s">
        <v>21</v>
      </c>
      <c r="E26" s="98">
        <f t="shared" si="5"/>
        <v>23</v>
      </c>
      <c r="F26" s="98">
        <v>726</v>
      </c>
      <c r="G26" s="96">
        <v>726</v>
      </c>
      <c r="H26" s="284" t="s">
        <v>192</v>
      </c>
      <c r="I26" s="285">
        <v>13.86</v>
      </c>
      <c r="J26" s="286" t="str">
        <f t="shared" si="0"/>
        <v>อ้อยตอ 2</v>
      </c>
      <c r="K26" s="99">
        <v>13.86</v>
      </c>
      <c r="L26" s="99"/>
      <c r="M26" s="99">
        <f t="shared" si="1"/>
        <v>138.6</v>
      </c>
      <c r="N26" s="97">
        <v>10</v>
      </c>
      <c r="O26" s="287">
        <f t="shared" si="2"/>
        <v>180.18</v>
      </c>
      <c r="P26" s="288">
        <v>13</v>
      </c>
      <c r="Q26" s="288" t="str">
        <f>VLOOKUP(F26,[1]รายละเอียดรายแปลง!$D$1:$AU$65536,44,FALSE)</f>
        <v>A</v>
      </c>
      <c r="R26" s="288"/>
      <c r="S26" s="97">
        <f t="shared" si="3"/>
        <v>166.32</v>
      </c>
      <c r="T26" s="97">
        <v>12</v>
      </c>
      <c r="U26" s="289">
        <v>242901</v>
      </c>
      <c r="V26" s="290">
        <f t="shared" si="4"/>
        <v>-8096.7</v>
      </c>
      <c r="W26" s="291" t="s">
        <v>90</v>
      </c>
      <c r="X26" s="291" t="s">
        <v>2</v>
      </c>
      <c r="Y26" s="292" t="s">
        <v>195</v>
      </c>
      <c r="Z26" s="293" t="s">
        <v>193</v>
      </c>
      <c r="AA26" s="296" t="s">
        <v>85</v>
      </c>
      <c r="AB26" s="294" t="s">
        <v>87</v>
      </c>
      <c r="AC26" s="293">
        <v>1.85</v>
      </c>
      <c r="AD26" s="294" t="s">
        <v>194</v>
      </c>
      <c r="AE26" s="293" t="s">
        <v>166</v>
      </c>
      <c r="AF26" s="293" t="s">
        <v>198</v>
      </c>
      <c r="AG26" s="293" t="s">
        <v>197</v>
      </c>
    </row>
    <row r="27" spans="1:33" ht="24">
      <c r="A27" s="281">
        <v>3</v>
      </c>
      <c r="B27" s="95">
        <v>1</v>
      </c>
      <c r="C27" s="95" t="s">
        <v>191</v>
      </c>
      <c r="D27" s="282" t="s">
        <v>21</v>
      </c>
      <c r="E27" s="98">
        <f t="shared" si="5"/>
        <v>24</v>
      </c>
      <c r="F27" s="98">
        <v>731</v>
      </c>
      <c r="G27" s="96">
        <v>731</v>
      </c>
      <c r="H27" s="284" t="s">
        <v>192</v>
      </c>
      <c r="I27" s="285">
        <v>11.12</v>
      </c>
      <c r="J27" s="286" t="str">
        <f t="shared" si="0"/>
        <v>อ้อยตอ 2</v>
      </c>
      <c r="K27" s="99">
        <v>11.12</v>
      </c>
      <c r="L27" s="99"/>
      <c r="M27" s="99">
        <f t="shared" si="1"/>
        <v>144.56</v>
      </c>
      <c r="N27" s="97">
        <v>13</v>
      </c>
      <c r="O27" s="287">
        <f t="shared" si="2"/>
        <v>122.32</v>
      </c>
      <c r="P27" s="288">
        <v>11</v>
      </c>
      <c r="Q27" s="288" t="str">
        <f>VLOOKUP(F27,[1]รายละเอียดรายแปลง!$D$1:$AU$65536,44,FALSE)</f>
        <v>B</v>
      </c>
      <c r="R27" s="288"/>
      <c r="S27" s="97">
        <f t="shared" si="3"/>
        <v>133.44</v>
      </c>
      <c r="T27" s="97">
        <v>12</v>
      </c>
      <c r="U27" s="289">
        <v>242902</v>
      </c>
      <c r="V27" s="290">
        <f t="shared" si="4"/>
        <v>-8096.7333333333336</v>
      </c>
      <c r="W27" s="291" t="s">
        <v>90</v>
      </c>
      <c r="X27" s="291" t="s">
        <v>2</v>
      </c>
      <c r="Y27" s="292" t="s">
        <v>206</v>
      </c>
      <c r="Z27" s="293" t="s">
        <v>193</v>
      </c>
      <c r="AA27" s="296" t="s">
        <v>85</v>
      </c>
      <c r="AB27" s="294" t="s">
        <v>86</v>
      </c>
      <c r="AC27" s="293">
        <v>1.85</v>
      </c>
      <c r="AD27" s="294" t="s">
        <v>194</v>
      </c>
      <c r="AE27" s="293" t="s">
        <v>166</v>
      </c>
      <c r="AF27" s="293" t="s">
        <v>198</v>
      </c>
      <c r="AG27" s="293" t="s">
        <v>197</v>
      </c>
    </row>
    <row r="28" spans="1:33" ht="24">
      <c r="A28" s="281">
        <v>5</v>
      </c>
      <c r="B28" s="95">
        <v>1</v>
      </c>
      <c r="C28" s="95" t="s">
        <v>191</v>
      </c>
      <c r="D28" s="282" t="s">
        <v>21</v>
      </c>
      <c r="E28" s="98">
        <f t="shared" si="5"/>
        <v>25</v>
      </c>
      <c r="F28" s="98">
        <v>732</v>
      </c>
      <c r="G28" s="96">
        <v>732</v>
      </c>
      <c r="H28" s="284" t="s">
        <v>192</v>
      </c>
      <c r="I28" s="285">
        <v>24.21</v>
      </c>
      <c r="J28" s="286" t="str">
        <f t="shared" si="0"/>
        <v>อ้อยตอ 2</v>
      </c>
      <c r="K28" s="99">
        <v>24.21</v>
      </c>
      <c r="L28" s="99"/>
      <c r="M28" s="99">
        <f t="shared" si="1"/>
        <v>314.73</v>
      </c>
      <c r="N28" s="97">
        <v>13</v>
      </c>
      <c r="O28" s="287">
        <f t="shared" si="2"/>
        <v>242.10000000000002</v>
      </c>
      <c r="P28" s="288">
        <v>10</v>
      </c>
      <c r="Q28" s="288" t="str">
        <f>VLOOKUP(F28,[1]รายละเอียดรายแปลง!$D$1:$AU$65536,44,FALSE)</f>
        <v>B</v>
      </c>
      <c r="R28" s="288"/>
      <c r="S28" s="97">
        <f t="shared" si="3"/>
        <v>314.73</v>
      </c>
      <c r="T28" s="97">
        <v>13</v>
      </c>
      <c r="U28" s="289">
        <v>242889</v>
      </c>
      <c r="V28" s="290">
        <f t="shared" si="4"/>
        <v>-8096.3</v>
      </c>
      <c r="W28" s="291" t="s">
        <v>90</v>
      </c>
      <c r="X28" s="291" t="s">
        <v>2</v>
      </c>
      <c r="Y28" s="292" t="s">
        <v>206</v>
      </c>
      <c r="Z28" s="293" t="s">
        <v>193</v>
      </c>
      <c r="AA28" s="296" t="s">
        <v>85</v>
      </c>
      <c r="AB28" s="294" t="s">
        <v>86</v>
      </c>
      <c r="AC28" s="293">
        <v>1.85</v>
      </c>
      <c r="AD28" s="294" t="s">
        <v>194</v>
      </c>
      <c r="AE28" s="293" t="s">
        <v>166</v>
      </c>
      <c r="AF28" s="293" t="s">
        <v>198</v>
      </c>
      <c r="AG28" s="293" t="s">
        <v>197</v>
      </c>
    </row>
    <row r="29" spans="1:33" ht="24">
      <c r="A29" s="281">
        <v>5</v>
      </c>
      <c r="B29" s="95">
        <v>1</v>
      </c>
      <c r="C29" s="95" t="s">
        <v>191</v>
      </c>
      <c r="D29" s="282" t="s">
        <v>21</v>
      </c>
      <c r="E29" s="98">
        <f t="shared" si="5"/>
        <v>26</v>
      </c>
      <c r="F29" s="98">
        <v>733</v>
      </c>
      <c r="G29" s="96">
        <v>733</v>
      </c>
      <c r="H29" s="284" t="s">
        <v>192</v>
      </c>
      <c r="I29" s="285">
        <v>24.15</v>
      </c>
      <c r="J29" s="286" t="str">
        <f t="shared" si="0"/>
        <v>อ้อยตอ 2</v>
      </c>
      <c r="K29" s="99">
        <v>24.15</v>
      </c>
      <c r="L29" s="99"/>
      <c r="M29" s="99">
        <f t="shared" si="1"/>
        <v>313.95</v>
      </c>
      <c r="N29" s="97">
        <v>13</v>
      </c>
      <c r="O29" s="287">
        <f t="shared" si="2"/>
        <v>241.5</v>
      </c>
      <c r="P29" s="288">
        <v>10</v>
      </c>
      <c r="Q29" s="288" t="str">
        <f>VLOOKUP(F29,[1]รายละเอียดรายแปลง!$D$1:$AU$65536,44,FALSE)</f>
        <v>B</v>
      </c>
      <c r="R29" s="288"/>
      <c r="S29" s="97">
        <f t="shared" si="3"/>
        <v>313.95</v>
      </c>
      <c r="T29" s="97">
        <v>13</v>
      </c>
      <c r="U29" s="289">
        <v>242890</v>
      </c>
      <c r="V29" s="290">
        <f t="shared" si="4"/>
        <v>-8096.333333333333</v>
      </c>
      <c r="W29" s="291" t="s">
        <v>90</v>
      </c>
      <c r="X29" s="291" t="s">
        <v>2</v>
      </c>
      <c r="Y29" s="292" t="s">
        <v>206</v>
      </c>
      <c r="Z29" s="293" t="s">
        <v>193</v>
      </c>
      <c r="AA29" s="296" t="s">
        <v>85</v>
      </c>
      <c r="AB29" s="294" t="s">
        <v>86</v>
      </c>
      <c r="AC29" s="293">
        <v>1.85</v>
      </c>
      <c r="AD29" s="294" t="s">
        <v>194</v>
      </c>
      <c r="AE29" s="293" t="s">
        <v>166</v>
      </c>
      <c r="AF29" s="293" t="s">
        <v>198</v>
      </c>
      <c r="AG29" s="293" t="s">
        <v>197</v>
      </c>
    </row>
    <row r="30" spans="1:33" ht="24">
      <c r="A30" s="281">
        <v>5</v>
      </c>
      <c r="B30" s="95">
        <v>1</v>
      </c>
      <c r="C30" s="95" t="s">
        <v>191</v>
      </c>
      <c r="D30" s="282" t="s">
        <v>21</v>
      </c>
      <c r="E30" s="98">
        <f t="shared" si="5"/>
        <v>27</v>
      </c>
      <c r="F30" s="98">
        <v>734</v>
      </c>
      <c r="G30" s="96">
        <v>734</v>
      </c>
      <c r="H30" s="284" t="s">
        <v>192</v>
      </c>
      <c r="I30" s="285">
        <v>25.32</v>
      </c>
      <c r="J30" s="286" t="str">
        <f t="shared" si="0"/>
        <v>อ้อยตอ 2</v>
      </c>
      <c r="K30" s="99">
        <v>25.32</v>
      </c>
      <c r="L30" s="99"/>
      <c r="M30" s="99">
        <f t="shared" si="1"/>
        <v>329.16</v>
      </c>
      <c r="N30" s="97">
        <v>13</v>
      </c>
      <c r="O30" s="287">
        <f t="shared" si="2"/>
        <v>253.2</v>
      </c>
      <c r="P30" s="288">
        <v>10</v>
      </c>
      <c r="Q30" s="288" t="str">
        <f>VLOOKUP(F30,[1]รายละเอียดรายแปลง!$D$1:$AU$65536,44,FALSE)</f>
        <v>B</v>
      </c>
      <c r="R30" s="288"/>
      <c r="S30" s="97">
        <f t="shared" si="3"/>
        <v>329.16</v>
      </c>
      <c r="T30" s="97">
        <v>13</v>
      </c>
      <c r="U30" s="289">
        <v>242891</v>
      </c>
      <c r="V30" s="290">
        <f t="shared" si="4"/>
        <v>-8096.3666666666668</v>
      </c>
      <c r="W30" s="291" t="s">
        <v>90</v>
      </c>
      <c r="X30" s="291" t="s">
        <v>2</v>
      </c>
      <c r="Y30" s="292" t="s">
        <v>206</v>
      </c>
      <c r="Z30" s="293" t="s">
        <v>193</v>
      </c>
      <c r="AA30" s="296" t="s">
        <v>85</v>
      </c>
      <c r="AB30" s="294" t="s">
        <v>86</v>
      </c>
      <c r="AC30" s="293">
        <v>1.85</v>
      </c>
      <c r="AD30" s="294" t="s">
        <v>194</v>
      </c>
      <c r="AE30" s="293" t="s">
        <v>166</v>
      </c>
      <c r="AF30" s="293" t="s">
        <v>198</v>
      </c>
      <c r="AG30" s="293" t="s">
        <v>197</v>
      </c>
    </row>
    <row r="31" spans="1:33" ht="24">
      <c r="A31" s="281">
        <v>5</v>
      </c>
      <c r="B31" s="95">
        <v>1</v>
      </c>
      <c r="C31" s="95" t="s">
        <v>191</v>
      </c>
      <c r="D31" s="282" t="s">
        <v>21</v>
      </c>
      <c r="E31" s="98">
        <f t="shared" si="5"/>
        <v>28</v>
      </c>
      <c r="F31" s="98">
        <v>735</v>
      </c>
      <c r="G31" s="96">
        <v>735</v>
      </c>
      <c r="H31" s="284" t="s">
        <v>192</v>
      </c>
      <c r="I31" s="285">
        <v>27.31</v>
      </c>
      <c r="J31" s="286" t="str">
        <f>W31</f>
        <v>อ้อยตอ 2</v>
      </c>
      <c r="K31" s="99">
        <v>25.18</v>
      </c>
      <c r="L31" s="99"/>
      <c r="M31" s="99">
        <f t="shared" si="1"/>
        <v>327.33999999999997</v>
      </c>
      <c r="N31" s="97">
        <v>13</v>
      </c>
      <c r="O31" s="287">
        <f t="shared" si="2"/>
        <v>251.8</v>
      </c>
      <c r="P31" s="288">
        <v>10</v>
      </c>
      <c r="Q31" s="288" t="str">
        <f>VLOOKUP(F31,[1]รายละเอียดรายแปลง!$D$1:$AU$65536,44,FALSE)</f>
        <v>B</v>
      </c>
      <c r="R31" s="288"/>
      <c r="S31" s="97">
        <f t="shared" si="3"/>
        <v>302.15999999999997</v>
      </c>
      <c r="T31" s="97">
        <v>12</v>
      </c>
      <c r="U31" s="289">
        <v>242892</v>
      </c>
      <c r="V31" s="290">
        <f t="shared" si="4"/>
        <v>-8096.4</v>
      </c>
      <c r="W31" s="291" t="s">
        <v>90</v>
      </c>
      <c r="X31" s="291" t="s">
        <v>2</v>
      </c>
      <c r="Y31" s="292" t="s">
        <v>206</v>
      </c>
      <c r="Z31" s="293" t="s">
        <v>193</v>
      </c>
      <c r="AA31" s="296" t="s">
        <v>85</v>
      </c>
      <c r="AB31" s="294" t="s">
        <v>86</v>
      </c>
      <c r="AC31" s="293">
        <v>1.85</v>
      </c>
      <c r="AD31" s="294" t="s">
        <v>194</v>
      </c>
      <c r="AE31" s="293" t="s">
        <v>166</v>
      </c>
      <c r="AF31" s="293" t="s">
        <v>198</v>
      </c>
      <c r="AG31" s="293" t="s">
        <v>197</v>
      </c>
    </row>
    <row r="32" spans="1:33" ht="24">
      <c r="A32" s="281">
        <v>2</v>
      </c>
      <c r="B32" s="95">
        <v>1</v>
      </c>
      <c r="C32" s="95" t="s">
        <v>191</v>
      </c>
      <c r="D32" s="282" t="s">
        <v>21</v>
      </c>
      <c r="E32" s="98">
        <f t="shared" si="5"/>
        <v>29</v>
      </c>
      <c r="F32" s="98">
        <v>740</v>
      </c>
      <c r="G32" s="96">
        <v>740</v>
      </c>
      <c r="H32" s="284" t="s">
        <v>192</v>
      </c>
      <c r="I32" s="285">
        <v>9.44</v>
      </c>
      <c r="J32" s="286" t="str">
        <f t="shared" ref="J32:J37" si="6">W32</f>
        <v>อ้อยน้ำราด</v>
      </c>
      <c r="K32" s="99">
        <v>9.44</v>
      </c>
      <c r="L32" s="99"/>
      <c r="M32" s="99">
        <f t="shared" si="1"/>
        <v>113.28</v>
      </c>
      <c r="N32" s="97">
        <v>12</v>
      </c>
      <c r="O32" s="287">
        <f t="shared" si="2"/>
        <v>75.52</v>
      </c>
      <c r="P32" s="288">
        <v>8</v>
      </c>
      <c r="Q32" s="288" t="str">
        <f>VLOOKUP(F32,[1]รายละเอียดรายแปลง!$D$1:$AU$65536,44,FALSE)</f>
        <v>D</v>
      </c>
      <c r="R32" s="288"/>
      <c r="S32" s="97">
        <f t="shared" si="3"/>
        <v>56.64</v>
      </c>
      <c r="T32" s="97">
        <v>6</v>
      </c>
      <c r="U32" s="289">
        <v>243005</v>
      </c>
      <c r="V32" s="290">
        <f t="shared" si="4"/>
        <v>-8100.166666666667</v>
      </c>
      <c r="W32" s="291" t="s">
        <v>1</v>
      </c>
      <c r="X32" s="291" t="s">
        <v>83</v>
      </c>
      <c r="Y32" s="292" t="s">
        <v>195</v>
      </c>
      <c r="Z32" s="293" t="s">
        <v>193</v>
      </c>
      <c r="AA32" s="296" t="s">
        <v>85</v>
      </c>
      <c r="AB32" s="294"/>
      <c r="AC32" s="293">
        <v>1.85</v>
      </c>
      <c r="AD32" s="294" t="s">
        <v>194</v>
      </c>
      <c r="AE32" s="293" t="s">
        <v>166</v>
      </c>
      <c r="AF32" s="293" t="s">
        <v>196</v>
      </c>
      <c r="AG32" s="293" t="s">
        <v>197</v>
      </c>
    </row>
    <row r="33" spans="1:33" ht="24">
      <c r="A33" s="281">
        <v>5</v>
      </c>
      <c r="B33" s="95">
        <v>1</v>
      </c>
      <c r="C33" s="95" t="s">
        <v>191</v>
      </c>
      <c r="D33" s="282" t="s">
        <v>21</v>
      </c>
      <c r="E33" s="98">
        <f t="shared" si="5"/>
        <v>30</v>
      </c>
      <c r="F33" s="98">
        <v>742</v>
      </c>
      <c r="G33" s="96">
        <v>742</v>
      </c>
      <c r="H33" s="284" t="s">
        <v>192</v>
      </c>
      <c r="I33" s="285">
        <v>31.83</v>
      </c>
      <c r="J33" s="286" t="str">
        <f t="shared" si="6"/>
        <v>อ้อยตุลาคม</v>
      </c>
      <c r="K33" s="99">
        <v>28.66</v>
      </c>
      <c r="L33" s="99"/>
      <c r="M33" s="99">
        <f t="shared" si="1"/>
        <v>515.88</v>
      </c>
      <c r="N33" s="97">
        <v>18</v>
      </c>
      <c r="O33" s="287">
        <f t="shared" si="2"/>
        <v>573.20000000000005</v>
      </c>
      <c r="P33" s="288">
        <v>20</v>
      </c>
      <c r="Q33" s="288" t="str">
        <f>VLOOKUP(F33,[1]รายละเอียดรายแปลง!$D$1:$AU$65536,44,FALSE)</f>
        <v>A</v>
      </c>
      <c r="R33" s="288"/>
      <c r="S33" s="97">
        <f t="shared" si="3"/>
        <v>458.56</v>
      </c>
      <c r="T33" s="97">
        <v>16</v>
      </c>
      <c r="U33" s="289">
        <v>242862</v>
      </c>
      <c r="V33" s="290">
        <f t="shared" si="4"/>
        <v>-8095.4</v>
      </c>
      <c r="W33" s="291" t="s">
        <v>93</v>
      </c>
      <c r="X33" s="291" t="s">
        <v>83</v>
      </c>
      <c r="Y33" s="292" t="s">
        <v>195</v>
      </c>
      <c r="Z33" s="293" t="s">
        <v>193</v>
      </c>
      <c r="AA33" s="296" t="s">
        <v>85</v>
      </c>
      <c r="AB33" s="294" t="s">
        <v>94</v>
      </c>
      <c r="AC33" s="293">
        <v>1.85</v>
      </c>
      <c r="AD33" s="294" t="s">
        <v>194</v>
      </c>
      <c r="AE33" s="293" t="s">
        <v>166</v>
      </c>
      <c r="AF33" s="293" t="s">
        <v>198</v>
      </c>
      <c r="AG33" s="293" t="s">
        <v>197</v>
      </c>
    </row>
    <row r="34" spans="1:33" ht="24">
      <c r="A34" s="281">
        <v>5</v>
      </c>
      <c r="B34" s="95">
        <v>1</v>
      </c>
      <c r="C34" s="95" t="s">
        <v>191</v>
      </c>
      <c r="D34" s="282" t="s">
        <v>21</v>
      </c>
      <c r="E34" s="98">
        <f t="shared" si="5"/>
        <v>31</v>
      </c>
      <c r="F34" s="98">
        <v>744</v>
      </c>
      <c r="G34" s="96">
        <v>744</v>
      </c>
      <c r="H34" s="284" t="s">
        <v>192</v>
      </c>
      <c r="I34" s="285">
        <v>146.13999999999999</v>
      </c>
      <c r="J34" s="286" t="str">
        <f t="shared" si="6"/>
        <v>อ้อยตอ 1</v>
      </c>
      <c r="K34" s="99">
        <v>141.9</v>
      </c>
      <c r="L34" s="99"/>
      <c r="M34" s="99">
        <f t="shared" si="1"/>
        <v>1702.8000000000002</v>
      </c>
      <c r="N34" s="97">
        <v>12</v>
      </c>
      <c r="O34" s="287">
        <f t="shared" si="2"/>
        <v>1702.8000000000002</v>
      </c>
      <c r="P34" s="288">
        <v>12</v>
      </c>
      <c r="Q34" s="288" t="str">
        <f>VLOOKUP(F34,[1]รายละเอียดรายแปลง!$D$1:$AU$65536,44,FALSE)</f>
        <v>B</v>
      </c>
      <c r="R34" s="288"/>
      <c r="S34" s="97">
        <f t="shared" si="3"/>
        <v>1419</v>
      </c>
      <c r="T34" s="97">
        <v>10</v>
      </c>
      <c r="U34" s="289">
        <v>242912</v>
      </c>
      <c r="V34" s="290">
        <f t="shared" si="4"/>
        <v>-8097.0666666666666</v>
      </c>
      <c r="W34" s="291" t="s">
        <v>88</v>
      </c>
      <c r="X34" s="291" t="s">
        <v>2</v>
      </c>
      <c r="Y34" s="292" t="s">
        <v>195</v>
      </c>
      <c r="Z34" s="293" t="s">
        <v>193</v>
      </c>
      <c r="AA34" s="296" t="s">
        <v>85</v>
      </c>
      <c r="AB34" s="294" t="s">
        <v>86</v>
      </c>
      <c r="AC34" s="293">
        <v>1.85</v>
      </c>
      <c r="AD34" s="294" t="s">
        <v>201</v>
      </c>
      <c r="AE34" s="293" t="s">
        <v>166</v>
      </c>
      <c r="AF34" s="293" t="s">
        <v>198</v>
      </c>
      <c r="AG34" s="293" t="s">
        <v>197</v>
      </c>
    </row>
    <row r="35" spans="1:33" ht="24">
      <c r="A35" s="281">
        <v>4</v>
      </c>
      <c r="B35" s="95">
        <v>1</v>
      </c>
      <c r="C35" s="95" t="s">
        <v>191</v>
      </c>
      <c r="D35" s="282" t="s">
        <v>21</v>
      </c>
      <c r="E35" s="98">
        <f t="shared" si="5"/>
        <v>32</v>
      </c>
      <c r="F35" s="98">
        <v>745</v>
      </c>
      <c r="G35" s="96">
        <v>745</v>
      </c>
      <c r="H35" s="284" t="s">
        <v>192</v>
      </c>
      <c r="I35" s="285">
        <v>19.8</v>
      </c>
      <c r="J35" s="286" t="str">
        <f t="shared" si="6"/>
        <v>อ้อยตอ 1</v>
      </c>
      <c r="K35" s="99">
        <v>19.8</v>
      </c>
      <c r="L35" s="99"/>
      <c r="M35" s="99">
        <f t="shared" si="1"/>
        <v>237.60000000000002</v>
      </c>
      <c r="N35" s="97">
        <v>12</v>
      </c>
      <c r="O35" s="287">
        <f t="shared" si="2"/>
        <v>237.60000000000002</v>
      </c>
      <c r="P35" s="288">
        <v>12</v>
      </c>
      <c r="Q35" s="288" t="str">
        <f>VLOOKUP(F35,[1]รายละเอียดรายแปลง!$D$1:$AU$65536,44,FALSE)</f>
        <v>B</v>
      </c>
      <c r="R35" s="288"/>
      <c r="S35" s="97">
        <f t="shared" si="3"/>
        <v>198</v>
      </c>
      <c r="T35" s="97">
        <v>10</v>
      </c>
      <c r="U35" s="289">
        <v>242912</v>
      </c>
      <c r="V35" s="290">
        <f t="shared" si="4"/>
        <v>-8097.0666666666666</v>
      </c>
      <c r="W35" s="291" t="s">
        <v>88</v>
      </c>
      <c r="X35" s="291" t="s">
        <v>2</v>
      </c>
      <c r="Y35" s="292" t="s">
        <v>195</v>
      </c>
      <c r="Z35" s="293" t="s">
        <v>193</v>
      </c>
      <c r="AA35" s="296" t="s">
        <v>85</v>
      </c>
      <c r="AB35" s="294" t="s">
        <v>86</v>
      </c>
      <c r="AC35" s="293">
        <v>1.85</v>
      </c>
      <c r="AD35" s="294" t="s">
        <v>201</v>
      </c>
      <c r="AE35" s="293" t="s">
        <v>166</v>
      </c>
      <c r="AF35" s="293" t="s">
        <v>198</v>
      </c>
      <c r="AG35" s="293" t="s">
        <v>197</v>
      </c>
    </row>
    <row r="36" spans="1:33" ht="24">
      <c r="A36" s="281">
        <v>4</v>
      </c>
      <c r="B36" s="95">
        <v>1</v>
      </c>
      <c r="C36" s="95" t="s">
        <v>191</v>
      </c>
      <c r="D36" s="282" t="s">
        <v>21</v>
      </c>
      <c r="E36" s="98">
        <f t="shared" si="5"/>
        <v>33</v>
      </c>
      <c r="F36" s="98">
        <v>746</v>
      </c>
      <c r="G36" s="96">
        <v>746</v>
      </c>
      <c r="H36" s="284" t="s">
        <v>192</v>
      </c>
      <c r="I36" s="285">
        <v>19.09</v>
      </c>
      <c r="J36" s="286" t="str">
        <f t="shared" si="6"/>
        <v>อ้อยน้ำราด</v>
      </c>
      <c r="K36" s="99">
        <v>17.18</v>
      </c>
      <c r="L36" s="99"/>
      <c r="M36" s="99">
        <f t="shared" si="1"/>
        <v>223.34</v>
      </c>
      <c r="N36" s="97">
        <v>13</v>
      </c>
      <c r="O36" s="287">
        <f t="shared" si="2"/>
        <v>206.16</v>
      </c>
      <c r="P36" s="288">
        <v>12</v>
      </c>
      <c r="Q36" s="288" t="str">
        <f>VLOOKUP(F36,[1]รายละเอียดรายแปลง!$D$1:$AU$65536,44,FALSE)</f>
        <v>C</v>
      </c>
      <c r="R36" s="288"/>
      <c r="S36" s="97">
        <f t="shared" si="3"/>
        <v>188.98</v>
      </c>
      <c r="T36" s="97">
        <v>11</v>
      </c>
      <c r="U36" s="289">
        <v>242943</v>
      </c>
      <c r="V36" s="290">
        <f t="shared" si="4"/>
        <v>-8098.1</v>
      </c>
      <c r="W36" s="291" t="s">
        <v>1</v>
      </c>
      <c r="X36" s="291" t="s">
        <v>83</v>
      </c>
      <c r="Y36" s="292" t="s">
        <v>195</v>
      </c>
      <c r="Z36" s="293" t="s">
        <v>193</v>
      </c>
      <c r="AA36" s="296" t="s">
        <v>85</v>
      </c>
      <c r="AB36" s="294" t="s">
        <v>95</v>
      </c>
      <c r="AC36" s="293">
        <v>1.85</v>
      </c>
      <c r="AD36" s="291" t="s">
        <v>194</v>
      </c>
      <c r="AE36" s="293" t="s">
        <v>166</v>
      </c>
      <c r="AF36" s="293">
        <v>0</v>
      </c>
      <c r="AG36" s="295" t="s">
        <v>80</v>
      </c>
    </row>
    <row r="37" spans="1:33" ht="24">
      <c r="A37" s="281">
        <v>2</v>
      </c>
      <c r="B37" s="95">
        <v>1</v>
      </c>
      <c r="C37" s="95" t="s">
        <v>191</v>
      </c>
      <c r="D37" s="298" t="s">
        <v>22</v>
      </c>
      <c r="E37" s="98">
        <f t="shared" si="5"/>
        <v>34</v>
      </c>
      <c r="F37" s="98">
        <v>901</v>
      </c>
      <c r="G37" s="98">
        <v>901</v>
      </c>
      <c r="H37" s="98"/>
      <c r="I37" s="285">
        <v>7.3</v>
      </c>
      <c r="J37" s="286" t="str">
        <f t="shared" si="6"/>
        <v>อ้อยตอ 3</v>
      </c>
      <c r="K37" s="99">
        <v>7.3</v>
      </c>
      <c r="L37" s="99"/>
      <c r="M37" s="99">
        <f t="shared" si="1"/>
        <v>87.6</v>
      </c>
      <c r="N37" s="97">
        <v>12</v>
      </c>
      <c r="O37" s="287">
        <f t="shared" si="2"/>
        <v>73</v>
      </c>
      <c r="P37" s="288">
        <v>10</v>
      </c>
      <c r="Q37" s="288" t="str">
        <f>VLOOKUP(F37,[1]รายละเอียดรายแปลง!$D$1:$AU$65536,44,FALSE)</f>
        <v>B</v>
      </c>
      <c r="R37" s="288"/>
      <c r="S37" s="97">
        <f t="shared" si="3"/>
        <v>51.1</v>
      </c>
      <c r="T37" s="97">
        <v>7</v>
      </c>
      <c r="U37" s="289">
        <v>242890</v>
      </c>
      <c r="V37" s="290">
        <f t="shared" si="4"/>
        <v>-8096.333333333333</v>
      </c>
      <c r="W37" s="291" t="s">
        <v>96</v>
      </c>
      <c r="X37" s="291" t="s">
        <v>2</v>
      </c>
      <c r="Y37" s="292" t="s">
        <v>207</v>
      </c>
      <c r="Z37" s="293" t="s">
        <v>193</v>
      </c>
      <c r="AA37" s="296" t="s">
        <v>85</v>
      </c>
      <c r="AB37" s="294" t="s">
        <v>86</v>
      </c>
      <c r="AC37" s="293">
        <v>1.85</v>
      </c>
      <c r="AD37" s="294" t="s">
        <v>194</v>
      </c>
      <c r="AE37" s="293" t="s">
        <v>166</v>
      </c>
      <c r="AF37" s="293" t="s">
        <v>198</v>
      </c>
      <c r="AG37" s="293" t="s">
        <v>197</v>
      </c>
    </row>
    <row r="38" spans="1:33" ht="24">
      <c r="A38" s="281">
        <v>3</v>
      </c>
      <c r="B38" s="95">
        <v>1</v>
      </c>
      <c r="C38" s="95" t="s">
        <v>191</v>
      </c>
      <c r="D38" s="298" t="s">
        <v>22</v>
      </c>
      <c r="E38" s="98">
        <f t="shared" si="5"/>
        <v>35</v>
      </c>
      <c r="F38" s="98">
        <v>904</v>
      </c>
      <c r="G38" s="98">
        <v>904</v>
      </c>
      <c r="H38" s="299" t="s">
        <v>192</v>
      </c>
      <c r="I38" s="285">
        <v>11.18</v>
      </c>
      <c r="J38" s="286" t="str">
        <f>W38</f>
        <v>อ้อยตอ 3</v>
      </c>
      <c r="K38" s="99">
        <v>11.18</v>
      </c>
      <c r="L38" s="99"/>
      <c r="M38" s="99">
        <f t="shared" si="1"/>
        <v>134.16</v>
      </c>
      <c r="N38" s="97">
        <v>12</v>
      </c>
      <c r="O38" s="287">
        <f t="shared" si="2"/>
        <v>122.97999999999999</v>
      </c>
      <c r="P38" s="288">
        <v>11</v>
      </c>
      <c r="Q38" s="288" t="str">
        <f>VLOOKUP(F38,[1]รายละเอียดรายแปลง!$D$1:$AU$65536,44,FALSE)</f>
        <v>B</v>
      </c>
      <c r="R38" s="288"/>
      <c r="S38" s="97">
        <f t="shared" si="3"/>
        <v>78.259999999999991</v>
      </c>
      <c r="T38" s="97">
        <v>7</v>
      </c>
      <c r="U38" s="289">
        <v>242890</v>
      </c>
      <c r="V38" s="290">
        <f t="shared" si="4"/>
        <v>-8096.333333333333</v>
      </c>
      <c r="W38" s="291" t="s">
        <v>96</v>
      </c>
      <c r="X38" s="291" t="s">
        <v>2</v>
      </c>
      <c r="Y38" s="292" t="s">
        <v>207</v>
      </c>
      <c r="Z38" s="293" t="s">
        <v>193</v>
      </c>
      <c r="AA38" s="296" t="s">
        <v>85</v>
      </c>
      <c r="AB38" s="294" t="s">
        <v>86</v>
      </c>
      <c r="AC38" s="293">
        <v>1.85</v>
      </c>
      <c r="AD38" s="294" t="s">
        <v>194</v>
      </c>
      <c r="AE38" s="293" t="s">
        <v>166</v>
      </c>
      <c r="AF38" s="293" t="s">
        <v>198</v>
      </c>
      <c r="AG38" s="293" t="s">
        <v>197</v>
      </c>
    </row>
    <row r="39" spans="1:33" ht="24">
      <c r="A39" s="281">
        <v>4</v>
      </c>
      <c r="B39" s="95">
        <v>1</v>
      </c>
      <c r="C39" s="95" t="s">
        <v>191</v>
      </c>
      <c r="D39" s="298" t="s">
        <v>22</v>
      </c>
      <c r="E39" s="98">
        <f t="shared" si="5"/>
        <v>36</v>
      </c>
      <c r="F39" s="98">
        <v>906</v>
      </c>
      <c r="G39" s="98">
        <v>906</v>
      </c>
      <c r="H39" s="98"/>
      <c r="I39" s="285">
        <v>19.100000000000001</v>
      </c>
      <c r="J39" s="286" t="str">
        <f>W39</f>
        <v>อ้อยตอ 3</v>
      </c>
      <c r="K39" s="99">
        <v>19.100000000000001</v>
      </c>
      <c r="L39" s="99"/>
      <c r="M39" s="99">
        <f t="shared" si="1"/>
        <v>229.20000000000002</v>
      </c>
      <c r="N39" s="97">
        <v>12</v>
      </c>
      <c r="O39" s="287">
        <f t="shared" si="2"/>
        <v>210.10000000000002</v>
      </c>
      <c r="P39" s="288">
        <v>11</v>
      </c>
      <c r="Q39" s="288" t="str">
        <f>VLOOKUP(F39,[1]รายละเอียดรายแปลง!$D$1:$AU$65536,44,FALSE)</f>
        <v>B</v>
      </c>
      <c r="R39" s="288"/>
      <c r="S39" s="97">
        <f t="shared" si="3"/>
        <v>210.10000000000002</v>
      </c>
      <c r="T39" s="97">
        <v>11</v>
      </c>
      <c r="U39" s="289">
        <v>242892</v>
      </c>
      <c r="V39" s="290">
        <f t="shared" si="4"/>
        <v>-8096.4</v>
      </c>
      <c r="W39" s="291" t="s">
        <v>96</v>
      </c>
      <c r="X39" s="291" t="s">
        <v>2</v>
      </c>
      <c r="Y39" s="292" t="s">
        <v>207</v>
      </c>
      <c r="Z39" s="293" t="s">
        <v>193</v>
      </c>
      <c r="AA39" s="296" t="s">
        <v>85</v>
      </c>
      <c r="AB39" s="294" t="s">
        <v>86</v>
      </c>
      <c r="AC39" s="293">
        <v>1.85</v>
      </c>
      <c r="AD39" s="294" t="s">
        <v>201</v>
      </c>
      <c r="AE39" s="293" t="s">
        <v>166</v>
      </c>
      <c r="AF39" s="293" t="s">
        <v>198</v>
      </c>
      <c r="AG39" s="293" t="s">
        <v>197</v>
      </c>
    </row>
    <row r="40" spans="1:33" ht="24">
      <c r="A40" s="281">
        <v>5</v>
      </c>
      <c r="B40" s="95">
        <v>1</v>
      </c>
      <c r="C40" s="95" t="s">
        <v>191</v>
      </c>
      <c r="D40" s="298" t="s">
        <v>22</v>
      </c>
      <c r="E40" s="98">
        <f t="shared" si="5"/>
        <v>37</v>
      </c>
      <c r="F40" s="98">
        <v>908</v>
      </c>
      <c r="G40" s="98">
        <v>908</v>
      </c>
      <c r="H40" s="98"/>
      <c r="I40" s="285">
        <v>40.479999999999997</v>
      </c>
      <c r="J40" s="286" t="str">
        <f>W40</f>
        <v>อ้อยตอ 1</v>
      </c>
      <c r="K40" s="99">
        <v>40.479999999999997</v>
      </c>
      <c r="L40" s="99"/>
      <c r="M40" s="99">
        <f t="shared" si="1"/>
        <v>526.24</v>
      </c>
      <c r="N40" s="97">
        <v>13</v>
      </c>
      <c r="O40" s="287">
        <f t="shared" si="2"/>
        <v>445.28</v>
      </c>
      <c r="P40" s="288">
        <v>11</v>
      </c>
      <c r="Q40" s="288" t="str">
        <f>VLOOKUP(F40,[1]รายละเอียดรายแปลง!$D$1:$AU$65536,44,FALSE)</f>
        <v>B</v>
      </c>
      <c r="R40" s="288"/>
      <c r="S40" s="97">
        <f t="shared" si="3"/>
        <v>526.24</v>
      </c>
      <c r="T40" s="97">
        <v>13</v>
      </c>
      <c r="U40" s="289">
        <v>242901</v>
      </c>
      <c r="V40" s="290">
        <f t="shared" si="4"/>
        <v>-8096.7</v>
      </c>
      <c r="W40" s="291" t="s">
        <v>88</v>
      </c>
      <c r="X40" s="291" t="s">
        <v>2</v>
      </c>
      <c r="Y40" s="292" t="s">
        <v>207</v>
      </c>
      <c r="Z40" s="293" t="s">
        <v>193</v>
      </c>
      <c r="AA40" s="296" t="s">
        <v>85</v>
      </c>
      <c r="AB40" s="294" t="s">
        <v>86</v>
      </c>
      <c r="AC40" s="293">
        <v>1.85</v>
      </c>
      <c r="AD40" s="294" t="s">
        <v>201</v>
      </c>
      <c r="AE40" s="293" t="s">
        <v>166</v>
      </c>
      <c r="AF40" s="293" t="s">
        <v>198</v>
      </c>
      <c r="AG40" s="293" t="s">
        <v>197</v>
      </c>
    </row>
    <row r="41" spans="1:33" ht="24">
      <c r="A41" s="281">
        <v>4</v>
      </c>
      <c r="B41" s="95">
        <v>1</v>
      </c>
      <c r="C41" s="95" t="s">
        <v>191</v>
      </c>
      <c r="D41" s="298" t="s">
        <v>22</v>
      </c>
      <c r="E41" s="98">
        <f t="shared" si="5"/>
        <v>38</v>
      </c>
      <c r="F41" s="98">
        <v>911</v>
      </c>
      <c r="G41" s="98">
        <v>911</v>
      </c>
      <c r="H41" s="299" t="s">
        <v>192</v>
      </c>
      <c r="I41" s="285">
        <v>17.54</v>
      </c>
      <c r="J41" s="286" t="str">
        <f t="shared" ref="J41:J75" si="7">W41</f>
        <v>อ้อยน้ำราด</v>
      </c>
      <c r="K41" s="99">
        <v>17.54</v>
      </c>
      <c r="L41" s="99"/>
      <c r="M41" s="99">
        <f t="shared" si="1"/>
        <v>228.01999999999998</v>
      </c>
      <c r="N41" s="97">
        <v>13</v>
      </c>
      <c r="O41" s="287">
        <f t="shared" si="2"/>
        <v>175.39999999999998</v>
      </c>
      <c r="P41" s="288">
        <v>10</v>
      </c>
      <c r="Q41" s="288" t="str">
        <f>VLOOKUP(F41,[1]รายละเอียดรายแปลง!$D$1:$AU$65536,44,FALSE)</f>
        <v>C</v>
      </c>
      <c r="R41" s="288"/>
      <c r="S41" s="97">
        <f t="shared" si="3"/>
        <v>175.39999999999998</v>
      </c>
      <c r="T41" s="97">
        <v>10</v>
      </c>
      <c r="U41" s="289">
        <v>242927</v>
      </c>
      <c r="V41" s="290">
        <f t="shared" si="4"/>
        <v>-8097.5666666666666</v>
      </c>
      <c r="W41" s="291" t="s">
        <v>1</v>
      </c>
      <c r="X41" s="291" t="s">
        <v>83</v>
      </c>
      <c r="Y41" s="292" t="s">
        <v>207</v>
      </c>
      <c r="Z41" s="293" t="s">
        <v>193</v>
      </c>
      <c r="AA41" s="296" t="s">
        <v>85</v>
      </c>
      <c r="AB41" s="294" t="s">
        <v>86</v>
      </c>
      <c r="AC41" s="293">
        <v>1.85</v>
      </c>
      <c r="AD41" s="291" t="s">
        <v>194</v>
      </c>
      <c r="AE41" s="293" t="s">
        <v>166</v>
      </c>
      <c r="AF41" s="293" t="s">
        <v>198</v>
      </c>
      <c r="AG41" s="293" t="s">
        <v>197</v>
      </c>
    </row>
    <row r="42" spans="1:33" ht="24">
      <c r="A42" s="281">
        <v>4</v>
      </c>
      <c r="B42" s="95">
        <v>1</v>
      </c>
      <c r="C42" s="95" t="s">
        <v>191</v>
      </c>
      <c r="D42" s="298" t="s">
        <v>22</v>
      </c>
      <c r="E42" s="98">
        <f t="shared" si="5"/>
        <v>39</v>
      </c>
      <c r="F42" s="98">
        <v>912</v>
      </c>
      <c r="G42" s="98">
        <v>912</v>
      </c>
      <c r="H42" s="299" t="s">
        <v>192</v>
      </c>
      <c r="I42" s="285">
        <v>18.54</v>
      </c>
      <c r="J42" s="286" t="str">
        <f t="shared" si="7"/>
        <v>อ้อยน้ำราด</v>
      </c>
      <c r="K42" s="99">
        <v>18.54</v>
      </c>
      <c r="L42" s="99"/>
      <c r="M42" s="99">
        <f t="shared" si="1"/>
        <v>241.01999999999998</v>
      </c>
      <c r="N42" s="97">
        <v>13</v>
      </c>
      <c r="O42" s="287">
        <f t="shared" si="2"/>
        <v>185.39999999999998</v>
      </c>
      <c r="P42" s="288">
        <v>10</v>
      </c>
      <c r="Q42" s="288" t="str">
        <f>VLOOKUP(F42,[1]รายละเอียดรายแปลง!$D$1:$AU$65536,44,FALSE)</f>
        <v>C</v>
      </c>
      <c r="R42" s="288"/>
      <c r="S42" s="97">
        <f t="shared" si="3"/>
        <v>129.78</v>
      </c>
      <c r="T42" s="97">
        <v>7</v>
      </c>
      <c r="U42" s="289">
        <v>242926</v>
      </c>
      <c r="V42" s="290">
        <f t="shared" si="4"/>
        <v>-8097.5333333333338</v>
      </c>
      <c r="W42" s="291" t="s">
        <v>1</v>
      </c>
      <c r="X42" s="291" t="s">
        <v>83</v>
      </c>
      <c r="Y42" s="292" t="s">
        <v>207</v>
      </c>
      <c r="Z42" s="293" t="s">
        <v>193</v>
      </c>
      <c r="AA42" s="296" t="s">
        <v>85</v>
      </c>
      <c r="AB42" s="294" t="s">
        <v>86</v>
      </c>
      <c r="AC42" s="293">
        <v>1.85</v>
      </c>
      <c r="AD42" s="291" t="s">
        <v>194</v>
      </c>
      <c r="AE42" s="293" t="s">
        <v>166</v>
      </c>
      <c r="AF42" s="293" t="s">
        <v>198</v>
      </c>
      <c r="AG42" s="293" t="s">
        <v>197</v>
      </c>
    </row>
    <row r="43" spans="1:33" ht="24">
      <c r="A43" s="281">
        <v>2</v>
      </c>
      <c r="B43" s="95">
        <v>1</v>
      </c>
      <c r="C43" s="95" t="s">
        <v>191</v>
      </c>
      <c r="D43" s="298" t="s">
        <v>22</v>
      </c>
      <c r="E43" s="98">
        <f t="shared" si="5"/>
        <v>40</v>
      </c>
      <c r="F43" s="98">
        <v>914</v>
      </c>
      <c r="G43" s="98">
        <v>914</v>
      </c>
      <c r="H43" s="299" t="s">
        <v>192</v>
      </c>
      <c r="I43" s="285">
        <v>7.37</v>
      </c>
      <c r="J43" s="286" t="str">
        <f t="shared" si="7"/>
        <v>อ้อยน้ำราด</v>
      </c>
      <c r="K43" s="99">
        <v>7.37</v>
      </c>
      <c r="L43" s="99"/>
      <c r="M43" s="99">
        <f t="shared" si="1"/>
        <v>95.81</v>
      </c>
      <c r="N43" s="97">
        <v>13</v>
      </c>
      <c r="O43" s="287">
        <f t="shared" si="2"/>
        <v>81.070000000000007</v>
      </c>
      <c r="P43" s="288">
        <v>11</v>
      </c>
      <c r="Q43" s="288" t="str">
        <f>VLOOKUP(F43,[1]รายละเอียดรายแปลง!$D$1:$AU$65536,44,FALSE)</f>
        <v>C</v>
      </c>
      <c r="R43" s="288"/>
      <c r="S43" s="97">
        <f t="shared" si="3"/>
        <v>81.070000000000007</v>
      </c>
      <c r="T43" s="97">
        <v>11</v>
      </c>
      <c r="U43" s="289">
        <v>242926</v>
      </c>
      <c r="V43" s="290">
        <f t="shared" si="4"/>
        <v>-8097.5333333333338</v>
      </c>
      <c r="W43" s="291" t="s">
        <v>1</v>
      </c>
      <c r="X43" s="291" t="s">
        <v>83</v>
      </c>
      <c r="Y43" s="292" t="s">
        <v>207</v>
      </c>
      <c r="Z43" s="293" t="s">
        <v>193</v>
      </c>
      <c r="AA43" s="296" t="s">
        <v>85</v>
      </c>
      <c r="AB43" s="294" t="s">
        <v>86</v>
      </c>
      <c r="AC43" s="293">
        <v>1.85</v>
      </c>
      <c r="AD43" s="291" t="s">
        <v>194</v>
      </c>
      <c r="AE43" s="293" t="s">
        <v>166</v>
      </c>
      <c r="AF43" s="293" t="s">
        <v>198</v>
      </c>
      <c r="AG43" s="293" t="s">
        <v>197</v>
      </c>
    </row>
    <row r="44" spans="1:33" ht="24">
      <c r="A44" s="281">
        <v>5</v>
      </c>
      <c r="B44" s="95">
        <v>1</v>
      </c>
      <c r="C44" s="95" t="s">
        <v>191</v>
      </c>
      <c r="D44" s="298" t="s">
        <v>22</v>
      </c>
      <c r="E44" s="98">
        <f t="shared" si="5"/>
        <v>41</v>
      </c>
      <c r="F44" s="98">
        <v>915</v>
      </c>
      <c r="G44" s="98">
        <v>915</v>
      </c>
      <c r="H44" s="299" t="s">
        <v>192</v>
      </c>
      <c r="I44" s="285">
        <v>26.18</v>
      </c>
      <c r="J44" s="286" t="str">
        <f t="shared" si="7"/>
        <v>อ้อยตอ 1</v>
      </c>
      <c r="K44" s="99">
        <v>26.18</v>
      </c>
      <c r="L44" s="99"/>
      <c r="M44" s="99">
        <f t="shared" si="1"/>
        <v>261.8</v>
      </c>
      <c r="N44" s="97">
        <v>10</v>
      </c>
      <c r="O44" s="287">
        <f t="shared" si="2"/>
        <v>314.15999999999997</v>
      </c>
      <c r="P44" s="288">
        <v>12</v>
      </c>
      <c r="Q44" s="288" t="str">
        <f>VLOOKUP(F44,[1]รายละเอียดรายแปลง!$D$1:$AU$65536,44,FALSE)</f>
        <v>B</v>
      </c>
      <c r="R44" s="288"/>
      <c r="S44" s="97">
        <f t="shared" si="3"/>
        <v>287.98</v>
      </c>
      <c r="T44" s="97">
        <v>11</v>
      </c>
      <c r="U44" s="289">
        <v>242952</v>
      </c>
      <c r="V44" s="290">
        <f t="shared" si="4"/>
        <v>-8098.4</v>
      </c>
      <c r="W44" s="291" t="s">
        <v>88</v>
      </c>
      <c r="X44" s="291" t="s">
        <v>2</v>
      </c>
      <c r="Y44" s="292" t="s">
        <v>208</v>
      </c>
      <c r="Z44" s="293" t="s">
        <v>193</v>
      </c>
      <c r="AA44" s="296" t="s">
        <v>85</v>
      </c>
      <c r="AB44" s="294" t="s">
        <v>86</v>
      </c>
      <c r="AC44" s="293">
        <v>1.85</v>
      </c>
      <c r="AD44" s="294" t="s">
        <v>194</v>
      </c>
      <c r="AE44" s="293" t="s">
        <v>166</v>
      </c>
      <c r="AF44" s="293" t="s">
        <v>198</v>
      </c>
      <c r="AG44" s="293" t="s">
        <v>197</v>
      </c>
    </row>
    <row r="45" spans="1:33" ht="24">
      <c r="A45" s="281">
        <v>5</v>
      </c>
      <c r="B45" s="95">
        <v>1</v>
      </c>
      <c r="C45" s="95" t="s">
        <v>191</v>
      </c>
      <c r="D45" s="298" t="s">
        <v>22</v>
      </c>
      <c r="E45" s="98">
        <f t="shared" si="5"/>
        <v>42</v>
      </c>
      <c r="F45" s="98">
        <v>917</v>
      </c>
      <c r="G45" s="98">
        <v>917</v>
      </c>
      <c r="H45" s="299" t="s">
        <v>192</v>
      </c>
      <c r="I45" s="285">
        <v>34.03</v>
      </c>
      <c r="J45" s="286" t="str">
        <f t="shared" si="7"/>
        <v>อ้อยตอ 1</v>
      </c>
      <c r="K45" s="99">
        <v>34.03</v>
      </c>
      <c r="L45" s="99"/>
      <c r="M45" s="99">
        <f t="shared" si="1"/>
        <v>340.3</v>
      </c>
      <c r="N45" s="97">
        <v>10</v>
      </c>
      <c r="O45" s="287">
        <f t="shared" si="2"/>
        <v>408.36</v>
      </c>
      <c r="P45" s="288">
        <v>12</v>
      </c>
      <c r="Q45" s="288" t="str">
        <f>VLOOKUP(F45,[1]รายละเอียดรายแปลง!$D$1:$AU$65536,44,FALSE)</f>
        <v>B</v>
      </c>
      <c r="R45" s="288"/>
      <c r="S45" s="97">
        <f t="shared" si="3"/>
        <v>374.33000000000004</v>
      </c>
      <c r="T45" s="97">
        <v>11</v>
      </c>
      <c r="U45" s="289">
        <v>242965</v>
      </c>
      <c r="V45" s="290">
        <f t="shared" si="4"/>
        <v>-8098.833333333333</v>
      </c>
      <c r="W45" s="291" t="s">
        <v>88</v>
      </c>
      <c r="X45" s="291" t="s">
        <v>2</v>
      </c>
      <c r="Y45" s="292" t="s">
        <v>208</v>
      </c>
      <c r="Z45" s="293" t="s">
        <v>193</v>
      </c>
      <c r="AA45" s="296" t="s">
        <v>85</v>
      </c>
      <c r="AB45" s="294" t="s">
        <v>86</v>
      </c>
      <c r="AC45" s="293">
        <v>1.85</v>
      </c>
      <c r="AD45" s="294" t="s">
        <v>194</v>
      </c>
      <c r="AE45" s="293" t="s">
        <v>166</v>
      </c>
      <c r="AF45" s="293" t="s">
        <v>198</v>
      </c>
      <c r="AG45" s="293" t="s">
        <v>197</v>
      </c>
    </row>
    <row r="46" spans="1:33" ht="24">
      <c r="A46" s="281">
        <v>4</v>
      </c>
      <c r="B46" s="95">
        <v>1</v>
      </c>
      <c r="C46" s="95" t="s">
        <v>191</v>
      </c>
      <c r="D46" s="298" t="s">
        <v>22</v>
      </c>
      <c r="E46" s="98">
        <f t="shared" si="5"/>
        <v>43</v>
      </c>
      <c r="F46" s="98">
        <v>919</v>
      </c>
      <c r="G46" s="98">
        <v>919</v>
      </c>
      <c r="H46" s="299" t="s">
        <v>192</v>
      </c>
      <c r="I46" s="285">
        <v>15.55</v>
      </c>
      <c r="J46" s="286" t="str">
        <f t="shared" si="7"/>
        <v>อ้อยตุลาคม</v>
      </c>
      <c r="K46" s="99">
        <v>15.23</v>
      </c>
      <c r="L46" s="300"/>
      <c r="M46" s="99">
        <f t="shared" si="1"/>
        <v>274.14</v>
      </c>
      <c r="N46" s="97">
        <v>18</v>
      </c>
      <c r="O46" s="287">
        <f t="shared" si="2"/>
        <v>213.22</v>
      </c>
      <c r="P46" s="288">
        <v>14</v>
      </c>
      <c r="Q46" s="288" t="str">
        <f>VLOOKUP(F46,[1]รายละเอียดรายแปลง!$D$1:$AU$65536,44,FALSE)</f>
        <v>B</v>
      </c>
      <c r="R46" s="288"/>
      <c r="S46" s="97">
        <f t="shared" si="3"/>
        <v>167.53</v>
      </c>
      <c r="T46" s="97">
        <v>11</v>
      </c>
      <c r="U46" s="289">
        <v>242867</v>
      </c>
      <c r="V46" s="290">
        <f t="shared" si="4"/>
        <v>-8095.5666666666666</v>
      </c>
      <c r="W46" s="291" t="s">
        <v>93</v>
      </c>
      <c r="X46" s="291" t="s">
        <v>83</v>
      </c>
      <c r="Y46" s="292" t="s">
        <v>208</v>
      </c>
      <c r="Z46" s="293" t="s">
        <v>193</v>
      </c>
      <c r="AA46" s="296" t="s">
        <v>85</v>
      </c>
      <c r="AB46" s="294" t="s">
        <v>94</v>
      </c>
      <c r="AC46" s="293">
        <v>1.85</v>
      </c>
      <c r="AD46" s="294" t="s">
        <v>194</v>
      </c>
      <c r="AE46" s="293" t="s">
        <v>166</v>
      </c>
      <c r="AF46" s="293" t="s">
        <v>198</v>
      </c>
      <c r="AG46" s="293" t="s">
        <v>197</v>
      </c>
    </row>
    <row r="47" spans="1:33" ht="24">
      <c r="A47" s="281">
        <v>2</v>
      </c>
      <c r="B47" s="95">
        <v>1</v>
      </c>
      <c r="C47" s="95" t="s">
        <v>191</v>
      </c>
      <c r="D47" s="298" t="s">
        <v>22</v>
      </c>
      <c r="E47" s="98">
        <f t="shared" si="5"/>
        <v>44</v>
      </c>
      <c r="F47" s="98">
        <v>920</v>
      </c>
      <c r="G47" s="98">
        <v>920</v>
      </c>
      <c r="H47" s="299" t="s">
        <v>192</v>
      </c>
      <c r="I47" s="285">
        <v>7.46</v>
      </c>
      <c r="J47" s="286" t="str">
        <f t="shared" si="7"/>
        <v>อ้อยตอ 1</v>
      </c>
      <c r="K47" s="99">
        <v>7.46</v>
      </c>
      <c r="L47" s="99"/>
      <c r="M47" s="99">
        <f t="shared" si="1"/>
        <v>96.98</v>
      </c>
      <c r="N47" s="97">
        <v>13</v>
      </c>
      <c r="O47" s="287">
        <f t="shared" si="2"/>
        <v>74.599999999999994</v>
      </c>
      <c r="P47" s="288">
        <v>10</v>
      </c>
      <c r="Q47" s="288" t="str">
        <f>VLOOKUP(F47,[1]รายละเอียดรายแปลง!$D$1:$AU$65536,44,FALSE)</f>
        <v>B</v>
      </c>
      <c r="R47" s="288"/>
      <c r="S47" s="97">
        <f t="shared" si="3"/>
        <v>82.06</v>
      </c>
      <c r="T47" s="97">
        <v>11</v>
      </c>
      <c r="U47" s="289">
        <v>242890</v>
      </c>
      <c r="V47" s="290">
        <f t="shared" si="4"/>
        <v>-8096.333333333333</v>
      </c>
      <c r="W47" s="291" t="s">
        <v>88</v>
      </c>
      <c r="X47" s="291" t="s">
        <v>2</v>
      </c>
      <c r="Y47" s="292" t="s">
        <v>208</v>
      </c>
      <c r="Z47" s="293" t="s">
        <v>193</v>
      </c>
      <c r="AA47" s="296" t="s">
        <v>85</v>
      </c>
      <c r="AB47" s="294" t="s">
        <v>86</v>
      </c>
      <c r="AC47" s="293">
        <v>1.85</v>
      </c>
      <c r="AD47" s="294" t="s">
        <v>194</v>
      </c>
      <c r="AE47" s="293" t="s">
        <v>166</v>
      </c>
      <c r="AF47" s="293" t="s">
        <v>198</v>
      </c>
      <c r="AG47" s="293" t="s">
        <v>197</v>
      </c>
    </row>
    <row r="48" spans="1:33" ht="24">
      <c r="A48" s="281">
        <v>3</v>
      </c>
      <c r="B48" s="95">
        <v>1</v>
      </c>
      <c r="C48" s="95" t="s">
        <v>191</v>
      </c>
      <c r="D48" s="298" t="s">
        <v>22</v>
      </c>
      <c r="E48" s="98">
        <f t="shared" si="5"/>
        <v>45</v>
      </c>
      <c r="F48" s="98">
        <v>922</v>
      </c>
      <c r="G48" s="98">
        <v>922</v>
      </c>
      <c r="H48" s="299" t="s">
        <v>192</v>
      </c>
      <c r="I48" s="285">
        <v>10.36</v>
      </c>
      <c r="J48" s="286" t="str">
        <f t="shared" si="7"/>
        <v>อ้อยตอ 2</v>
      </c>
      <c r="K48" s="99">
        <v>10.36</v>
      </c>
      <c r="L48" s="99"/>
      <c r="M48" s="99">
        <f t="shared" si="1"/>
        <v>124.32</v>
      </c>
      <c r="N48" s="97">
        <v>12</v>
      </c>
      <c r="O48" s="287">
        <f t="shared" si="2"/>
        <v>103.6</v>
      </c>
      <c r="P48" s="288">
        <v>10</v>
      </c>
      <c r="Q48" s="288" t="str">
        <f>VLOOKUP(F48,[1]รายละเอียดรายแปลง!$D$1:$AU$65536,44,FALSE)</f>
        <v>B</v>
      </c>
      <c r="R48" s="288"/>
      <c r="S48" s="97">
        <f t="shared" si="3"/>
        <v>103.6</v>
      </c>
      <c r="T48" s="97">
        <v>10</v>
      </c>
      <c r="U48" s="289">
        <v>242891</v>
      </c>
      <c r="V48" s="290">
        <f t="shared" si="4"/>
        <v>-8096.3666666666668</v>
      </c>
      <c r="W48" s="291" t="s">
        <v>90</v>
      </c>
      <c r="X48" s="291" t="s">
        <v>2</v>
      </c>
      <c r="Y48" s="292" t="s">
        <v>208</v>
      </c>
      <c r="Z48" s="293" t="s">
        <v>193</v>
      </c>
      <c r="AA48" s="296" t="s">
        <v>85</v>
      </c>
      <c r="AB48" s="294" t="s">
        <v>86</v>
      </c>
      <c r="AC48" s="293">
        <v>1.85</v>
      </c>
      <c r="AD48" s="294" t="s">
        <v>194</v>
      </c>
      <c r="AE48" s="293" t="s">
        <v>166</v>
      </c>
      <c r="AF48" s="293" t="s">
        <v>198</v>
      </c>
      <c r="AG48" s="293" t="s">
        <v>197</v>
      </c>
    </row>
    <row r="49" spans="1:33" ht="24">
      <c r="A49" s="281">
        <v>5</v>
      </c>
      <c r="B49" s="95">
        <v>1</v>
      </c>
      <c r="C49" s="95" t="s">
        <v>191</v>
      </c>
      <c r="D49" s="298" t="s">
        <v>22</v>
      </c>
      <c r="E49" s="98">
        <f t="shared" si="5"/>
        <v>46</v>
      </c>
      <c r="F49" s="98" t="s">
        <v>97</v>
      </c>
      <c r="G49" s="98">
        <v>9221</v>
      </c>
      <c r="H49" s="299" t="s">
        <v>192</v>
      </c>
      <c r="I49" s="285">
        <v>27.33</v>
      </c>
      <c r="J49" s="286" t="str">
        <f t="shared" si="7"/>
        <v>อ้อยตอ 2</v>
      </c>
      <c r="K49" s="99">
        <v>27.33</v>
      </c>
      <c r="L49" s="99"/>
      <c r="M49" s="99">
        <f t="shared" si="1"/>
        <v>327.96</v>
      </c>
      <c r="N49" s="97">
        <v>12</v>
      </c>
      <c r="O49" s="287">
        <f t="shared" si="2"/>
        <v>273.29999999999995</v>
      </c>
      <c r="P49" s="288">
        <v>10</v>
      </c>
      <c r="Q49" s="288" t="str">
        <f>VLOOKUP(F49,[1]รายละเอียดรายแปลง!$D$1:$AU$65536,44,FALSE)</f>
        <v>B</v>
      </c>
      <c r="R49" s="288"/>
      <c r="S49" s="97">
        <f t="shared" si="3"/>
        <v>245.96999999999997</v>
      </c>
      <c r="T49" s="97">
        <v>9</v>
      </c>
      <c r="U49" s="289">
        <v>242891</v>
      </c>
      <c r="V49" s="290">
        <f t="shared" si="4"/>
        <v>-8096.3666666666668</v>
      </c>
      <c r="W49" s="291" t="s">
        <v>90</v>
      </c>
      <c r="X49" s="291" t="s">
        <v>2</v>
      </c>
      <c r="Y49" s="292" t="s">
        <v>208</v>
      </c>
      <c r="Z49" s="293" t="s">
        <v>193</v>
      </c>
      <c r="AA49" s="296" t="s">
        <v>85</v>
      </c>
      <c r="AB49" s="294" t="s">
        <v>86</v>
      </c>
      <c r="AC49" s="293">
        <v>1.85</v>
      </c>
      <c r="AD49" s="294" t="s">
        <v>194</v>
      </c>
      <c r="AE49" s="293" t="s">
        <v>166</v>
      </c>
      <c r="AF49" s="293" t="s">
        <v>198</v>
      </c>
      <c r="AG49" s="293" t="s">
        <v>197</v>
      </c>
    </row>
    <row r="50" spans="1:33" ht="24">
      <c r="A50" s="281">
        <v>3</v>
      </c>
      <c r="B50" s="95">
        <v>1</v>
      </c>
      <c r="C50" s="95" t="s">
        <v>191</v>
      </c>
      <c r="D50" s="298" t="s">
        <v>22</v>
      </c>
      <c r="E50" s="98">
        <f t="shared" si="5"/>
        <v>47</v>
      </c>
      <c r="F50" s="98">
        <v>923</v>
      </c>
      <c r="G50" s="98">
        <v>923</v>
      </c>
      <c r="H50" s="299" t="s">
        <v>192</v>
      </c>
      <c r="I50" s="285">
        <v>13.79</v>
      </c>
      <c r="J50" s="286" t="str">
        <f t="shared" si="7"/>
        <v>อ้อยตุลาคม</v>
      </c>
      <c r="K50" s="99">
        <v>13.79</v>
      </c>
      <c r="L50" s="99"/>
      <c r="M50" s="99">
        <f t="shared" si="1"/>
        <v>248.21999999999997</v>
      </c>
      <c r="N50" s="97">
        <v>18</v>
      </c>
      <c r="O50" s="287">
        <f t="shared" si="2"/>
        <v>165.48</v>
      </c>
      <c r="P50" s="288">
        <v>12</v>
      </c>
      <c r="Q50" s="288" t="str">
        <f>VLOOKUP(F50,[1]รายละเอียดรายแปลง!$D$1:$AU$65536,44,FALSE)</f>
        <v>C</v>
      </c>
      <c r="R50" s="288"/>
      <c r="S50" s="97">
        <f t="shared" si="3"/>
        <v>124.10999999999999</v>
      </c>
      <c r="T50" s="97">
        <v>9</v>
      </c>
      <c r="U50" s="289">
        <v>242860</v>
      </c>
      <c r="V50" s="290">
        <f t="shared" si="4"/>
        <v>-8095.333333333333</v>
      </c>
      <c r="W50" s="291" t="s">
        <v>93</v>
      </c>
      <c r="X50" s="291" t="s">
        <v>83</v>
      </c>
      <c r="Y50" s="292" t="s">
        <v>208</v>
      </c>
      <c r="Z50" s="293" t="s">
        <v>193</v>
      </c>
      <c r="AA50" s="296" t="s">
        <v>85</v>
      </c>
      <c r="AB50" s="294" t="s">
        <v>94</v>
      </c>
      <c r="AC50" s="293">
        <v>1.85</v>
      </c>
      <c r="AD50" s="294" t="s">
        <v>194</v>
      </c>
      <c r="AE50" s="293" t="s">
        <v>166</v>
      </c>
      <c r="AF50" s="293" t="s">
        <v>198</v>
      </c>
      <c r="AG50" s="293" t="s">
        <v>197</v>
      </c>
    </row>
    <row r="51" spans="1:33" ht="24">
      <c r="A51" s="281">
        <v>5</v>
      </c>
      <c r="B51" s="95">
        <v>1</v>
      </c>
      <c r="C51" s="95" t="s">
        <v>191</v>
      </c>
      <c r="D51" s="298" t="s">
        <v>22</v>
      </c>
      <c r="E51" s="98">
        <f t="shared" si="5"/>
        <v>48</v>
      </c>
      <c r="F51" s="98" t="s">
        <v>98</v>
      </c>
      <c r="G51" s="98">
        <v>9231</v>
      </c>
      <c r="H51" s="299" t="s">
        <v>192</v>
      </c>
      <c r="I51" s="285">
        <v>22.13</v>
      </c>
      <c r="J51" s="286" t="str">
        <f t="shared" si="7"/>
        <v>อ้อยตุลาคม</v>
      </c>
      <c r="K51" s="99">
        <v>22.13</v>
      </c>
      <c r="L51" s="99"/>
      <c r="M51" s="99">
        <f t="shared" si="1"/>
        <v>398.34</v>
      </c>
      <c r="N51" s="97">
        <v>18</v>
      </c>
      <c r="O51" s="287">
        <f t="shared" si="2"/>
        <v>309.82</v>
      </c>
      <c r="P51" s="288">
        <v>14</v>
      </c>
      <c r="Q51" s="288" t="str">
        <f>VLOOKUP(F51,[1]รายละเอียดรายแปลง!$D$1:$AU$65536,44,FALSE)</f>
        <v>B</v>
      </c>
      <c r="R51" s="288"/>
      <c r="S51" s="97">
        <f t="shared" si="3"/>
        <v>243.42999999999998</v>
      </c>
      <c r="T51" s="97">
        <v>11</v>
      </c>
      <c r="U51" s="289">
        <v>242866</v>
      </c>
      <c r="V51" s="290">
        <f t="shared" si="4"/>
        <v>-8095.5333333333338</v>
      </c>
      <c r="W51" s="291" t="s">
        <v>93</v>
      </c>
      <c r="X51" s="291" t="s">
        <v>83</v>
      </c>
      <c r="Y51" s="292" t="s">
        <v>208</v>
      </c>
      <c r="Z51" s="293" t="s">
        <v>193</v>
      </c>
      <c r="AA51" s="296" t="s">
        <v>85</v>
      </c>
      <c r="AB51" s="294" t="s">
        <v>99</v>
      </c>
      <c r="AC51" s="293">
        <v>1.85</v>
      </c>
      <c r="AD51" s="294" t="s">
        <v>194</v>
      </c>
      <c r="AE51" s="293" t="s">
        <v>166</v>
      </c>
      <c r="AF51" s="293">
        <v>0</v>
      </c>
      <c r="AG51" s="295" t="s">
        <v>80</v>
      </c>
    </row>
    <row r="52" spans="1:33" ht="24">
      <c r="A52" s="281">
        <v>4</v>
      </c>
      <c r="B52" s="95">
        <v>1</v>
      </c>
      <c r="C52" s="95" t="s">
        <v>191</v>
      </c>
      <c r="D52" s="298" t="s">
        <v>22</v>
      </c>
      <c r="E52" s="98">
        <f t="shared" si="5"/>
        <v>49</v>
      </c>
      <c r="F52" s="98">
        <v>924</v>
      </c>
      <c r="G52" s="98">
        <v>924</v>
      </c>
      <c r="H52" s="299" t="s">
        <v>192</v>
      </c>
      <c r="I52" s="285">
        <v>17.46</v>
      </c>
      <c r="J52" s="286" t="str">
        <f t="shared" si="7"/>
        <v>อ้อยตอ 1</v>
      </c>
      <c r="K52" s="99">
        <v>17.46</v>
      </c>
      <c r="L52" s="99"/>
      <c r="M52" s="99">
        <f t="shared" si="1"/>
        <v>226.98000000000002</v>
      </c>
      <c r="N52" s="97">
        <v>13</v>
      </c>
      <c r="O52" s="287">
        <f t="shared" si="2"/>
        <v>209.52</v>
      </c>
      <c r="P52" s="288">
        <v>12</v>
      </c>
      <c r="Q52" s="288" t="str">
        <f>VLOOKUP(F52,[1]รายละเอียดรายแปลง!$D$1:$AU$65536,44,FALSE)</f>
        <v>B</v>
      </c>
      <c r="R52" s="288"/>
      <c r="S52" s="97">
        <f t="shared" si="3"/>
        <v>174.60000000000002</v>
      </c>
      <c r="T52" s="97">
        <v>10</v>
      </c>
      <c r="U52" s="289">
        <v>242901</v>
      </c>
      <c r="V52" s="290">
        <f t="shared" si="4"/>
        <v>-8096.7</v>
      </c>
      <c r="W52" s="291" t="s">
        <v>88</v>
      </c>
      <c r="X52" s="291" t="s">
        <v>2</v>
      </c>
      <c r="Y52" s="292" t="s">
        <v>208</v>
      </c>
      <c r="Z52" s="293" t="s">
        <v>193</v>
      </c>
      <c r="AA52" s="296" t="s">
        <v>85</v>
      </c>
      <c r="AB52" s="294" t="s">
        <v>86</v>
      </c>
      <c r="AC52" s="293">
        <v>1.85</v>
      </c>
      <c r="AD52" s="294" t="s">
        <v>194</v>
      </c>
      <c r="AE52" s="293" t="s">
        <v>166</v>
      </c>
      <c r="AF52" s="293" t="s">
        <v>198</v>
      </c>
      <c r="AG52" s="293" t="s">
        <v>197</v>
      </c>
    </row>
    <row r="53" spans="1:33" ht="24">
      <c r="A53" s="281">
        <v>5</v>
      </c>
      <c r="B53" s="95">
        <v>1</v>
      </c>
      <c r="C53" s="95" t="s">
        <v>191</v>
      </c>
      <c r="D53" s="298" t="s">
        <v>22</v>
      </c>
      <c r="E53" s="98">
        <f t="shared" si="5"/>
        <v>50</v>
      </c>
      <c r="F53" s="98" t="s">
        <v>100</v>
      </c>
      <c r="G53" s="98">
        <v>9271</v>
      </c>
      <c r="H53" s="299" t="s">
        <v>192</v>
      </c>
      <c r="I53" s="285">
        <v>26.84</v>
      </c>
      <c r="J53" s="286" t="str">
        <f t="shared" si="7"/>
        <v>อ้อยน้ำราด</v>
      </c>
      <c r="K53" s="99">
        <v>26.84</v>
      </c>
      <c r="L53" s="99"/>
      <c r="M53" s="99">
        <f t="shared" si="1"/>
        <v>348.92</v>
      </c>
      <c r="N53" s="97">
        <v>13</v>
      </c>
      <c r="O53" s="287">
        <f t="shared" si="2"/>
        <v>268.39999999999998</v>
      </c>
      <c r="P53" s="288">
        <v>10</v>
      </c>
      <c r="Q53" s="288" t="str">
        <f>VLOOKUP(F53,[1]รายละเอียดรายแปลง!$D$1:$AU$65536,44,FALSE)</f>
        <v>C</v>
      </c>
      <c r="R53" s="288"/>
      <c r="S53" s="97">
        <f t="shared" si="3"/>
        <v>268.39999999999998</v>
      </c>
      <c r="T53" s="97">
        <v>10</v>
      </c>
      <c r="U53" s="289">
        <v>242953</v>
      </c>
      <c r="V53" s="290">
        <f t="shared" si="4"/>
        <v>-8098.4333333333334</v>
      </c>
      <c r="W53" s="291" t="s">
        <v>1</v>
      </c>
      <c r="X53" s="291" t="s">
        <v>83</v>
      </c>
      <c r="Y53" s="301" t="s">
        <v>208</v>
      </c>
      <c r="Z53" s="293" t="s">
        <v>193</v>
      </c>
      <c r="AA53" s="296" t="s">
        <v>85</v>
      </c>
      <c r="AB53" s="294" t="s">
        <v>86</v>
      </c>
      <c r="AC53" s="293">
        <v>1.85</v>
      </c>
      <c r="AD53" s="291" t="s">
        <v>194</v>
      </c>
      <c r="AE53" s="293" t="s">
        <v>166</v>
      </c>
      <c r="AF53" s="293" t="s">
        <v>198</v>
      </c>
      <c r="AG53" s="293" t="s">
        <v>197</v>
      </c>
    </row>
    <row r="54" spans="1:33" ht="24">
      <c r="A54" s="281">
        <v>5</v>
      </c>
      <c r="B54" s="95">
        <v>1</v>
      </c>
      <c r="C54" s="95" t="s">
        <v>191</v>
      </c>
      <c r="D54" s="298" t="s">
        <v>22</v>
      </c>
      <c r="E54" s="98">
        <f t="shared" si="5"/>
        <v>51</v>
      </c>
      <c r="F54" s="98">
        <v>928</v>
      </c>
      <c r="G54" s="98">
        <v>928</v>
      </c>
      <c r="H54" s="299" t="s">
        <v>192</v>
      </c>
      <c r="I54" s="285">
        <v>40.799999999999997</v>
      </c>
      <c r="J54" s="286" t="str">
        <f t="shared" si="7"/>
        <v>อ้อยตอ 1</v>
      </c>
      <c r="K54" s="99">
        <v>40.799999999999997</v>
      </c>
      <c r="L54" s="99"/>
      <c r="M54" s="99">
        <f t="shared" si="1"/>
        <v>530.4</v>
      </c>
      <c r="N54" s="97">
        <v>13</v>
      </c>
      <c r="O54" s="287">
        <f t="shared" si="2"/>
        <v>489.59999999999997</v>
      </c>
      <c r="P54" s="288">
        <v>12</v>
      </c>
      <c r="Q54" s="288" t="str">
        <f>VLOOKUP(F54,[1]รายละเอียดรายแปลง!$D$1:$AU$65536,44,FALSE)</f>
        <v>B</v>
      </c>
      <c r="R54" s="288"/>
      <c r="S54" s="97">
        <f t="shared" si="3"/>
        <v>448.79999999999995</v>
      </c>
      <c r="T54" s="97">
        <v>11</v>
      </c>
      <c r="U54" s="289">
        <v>242899</v>
      </c>
      <c r="V54" s="290">
        <f t="shared" si="4"/>
        <v>-8096.6333333333332</v>
      </c>
      <c r="W54" s="291" t="s">
        <v>88</v>
      </c>
      <c r="X54" s="291" t="s">
        <v>2</v>
      </c>
      <c r="Y54" s="292" t="s">
        <v>208</v>
      </c>
      <c r="Z54" s="293" t="s">
        <v>193</v>
      </c>
      <c r="AA54" s="296" t="s">
        <v>85</v>
      </c>
      <c r="AB54" s="294" t="s">
        <v>86</v>
      </c>
      <c r="AC54" s="293">
        <v>1.85</v>
      </c>
      <c r="AD54" s="294" t="s">
        <v>194</v>
      </c>
      <c r="AE54" s="293" t="s">
        <v>166</v>
      </c>
      <c r="AF54" s="293" t="s">
        <v>198</v>
      </c>
      <c r="AG54" s="293" t="s">
        <v>197</v>
      </c>
    </row>
    <row r="55" spans="1:33" ht="24">
      <c r="A55" s="281">
        <v>3</v>
      </c>
      <c r="B55" s="95">
        <v>1</v>
      </c>
      <c r="C55" s="95" t="s">
        <v>191</v>
      </c>
      <c r="D55" s="298" t="s">
        <v>22</v>
      </c>
      <c r="E55" s="98">
        <f t="shared" si="5"/>
        <v>52</v>
      </c>
      <c r="F55" s="98">
        <v>929</v>
      </c>
      <c r="G55" s="98">
        <v>929</v>
      </c>
      <c r="H55" s="299" t="s">
        <v>192</v>
      </c>
      <c r="I55" s="285">
        <v>14</v>
      </c>
      <c r="J55" s="286" t="str">
        <f t="shared" si="7"/>
        <v>อ้อยตอ 3</v>
      </c>
      <c r="K55" s="99">
        <v>14</v>
      </c>
      <c r="L55" s="99"/>
      <c r="M55" s="99">
        <f t="shared" si="1"/>
        <v>168</v>
      </c>
      <c r="N55" s="97">
        <v>12</v>
      </c>
      <c r="O55" s="287">
        <f t="shared" si="2"/>
        <v>140</v>
      </c>
      <c r="P55" s="288">
        <v>10</v>
      </c>
      <c r="Q55" s="288" t="str">
        <f>VLOOKUP(F55,[1]รายละเอียดรายแปลง!$D$1:$AU$65536,44,FALSE)</f>
        <v>B</v>
      </c>
      <c r="R55" s="288"/>
      <c r="S55" s="97">
        <f t="shared" si="3"/>
        <v>112</v>
      </c>
      <c r="T55" s="97">
        <v>8</v>
      </c>
      <c r="U55" s="289">
        <v>242905</v>
      </c>
      <c r="V55" s="290">
        <f t="shared" si="4"/>
        <v>-8096.833333333333</v>
      </c>
      <c r="W55" s="291" t="s">
        <v>96</v>
      </c>
      <c r="X55" s="291" t="s">
        <v>2</v>
      </c>
      <c r="Y55" s="292" t="s">
        <v>208</v>
      </c>
      <c r="Z55" s="293" t="s">
        <v>193</v>
      </c>
      <c r="AA55" s="296" t="s">
        <v>85</v>
      </c>
      <c r="AB55" s="294" t="s">
        <v>86</v>
      </c>
      <c r="AC55" s="293">
        <v>1.85</v>
      </c>
      <c r="AD55" s="294" t="s">
        <v>194</v>
      </c>
      <c r="AE55" s="293" t="s">
        <v>166</v>
      </c>
      <c r="AF55" s="293" t="s">
        <v>198</v>
      </c>
      <c r="AG55" s="293" t="s">
        <v>197</v>
      </c>
    </row>
    <row r="56" spans="1:33" ht="24">
      <c r="A56" s="281">
        <v>5</v>
      </c>
      <c r="B56" s="95">
        <v>1</v>
      </c>
      <c r="C56" s="95" t="s">
        <v>191</v>
      </c>
      <c r="D56" s="298" t="s">
        <v>22</v>
      </c>
      <c r="E56" s="98">
        <f t="shared" si="5"/>
        <v>53</v>
      </c>
      <c r="F56" s="98" t="s">
        <v>101</v>
      </c>
      <c r="G56" s="98">
        <v>9341</v>
      </c>
      <c r="H56" s="299" t="s">
        <v>192</v>
      </c>
      <c r="I56" s="285">
        <v>66.12</v>
      </c>
      <c r="J56" s="286" t="str">
        <f t="shared" si="7"/>
        <v>อ้อยน้ำราด</v>
      </c>
      <c r="K56" s="99">
        <v>66.12</v>
      </c>
      <c r="L56" s="99"/>
      <c r="M56" s="99">
        <f t="shared" si="1"/>
        <v>925.68000000000006</v>
      </c>
      <c r="N56" s="97">
        <v>14</v>
      </c>
      <c r="O56" s="287">
        <f t="shared" si="2"/>
        <v>793.44</v>
      </c>
      <c r="P56" s="288">
        <v>12</v>
      </c>
      <c r="Q56" s="288" t="str">
        <f>VLOOKUP(F56,[1]รายละเอียดรายแปลง!$D$1:$AU$65536,44,FALSE)</f>
        <v>C</v>
      </c>
      <c r="R56" s="288"/>
      <c r="S56" s="97">
        <f t="shared" si="3"/>
        <v>727.32</v>
      </c>
      <c r="T56" s="97">
        <v>11</v>
      </c>
      <c r="U56" s="289">
        <v>242918</v>
      </c>
      <c r="V56" s="290">
        <f t="shared" si="4"/>
        <v>-8097.2666666666664</v>
      </c>
      <c r="W56" s="291" t="s">
        <v>1</v>
      </c>
      <c r="X56" s="291" t="s">
        <v>83</v>
      </c>
      <c r="Y56" s="292" t="s">
        <v>208</v>
      </c>
      <c r="Z56" s="293" t="s">
        <v>193</v>
      </c>
      <c r="AA56" s="296" t="s">
        <v>85</v>
      </c>
      <c r="AB56" s="294" t="s">
        <v>86</v>
      </c>
      <c r="AC56" s="293">
        <v>1.85</v>
      </c>
      <c r="AD56" s="291" t="s">
        <v>194</v>
      </c>
      <c r="AE56" s="293" t="s">
        <v>166</v>
      </c>
      <c r="AF56" s="293" t="s">
        <v>198</v>
      </c>
      <c r="AG56" s="293" t="s">
        <v>197</v>
      </c>
    </row>
    <row r="57" spans="1:33" ht="24">
      <c r="A57" s="281">
        <v>5</v>
      </c>
      <c r="B57" s="95">
        <v>1</v>
      </c>
      <c r="C57" s="95" t="s">
        <v>191</v>
      </c>
      <c r="D57" s="298" t="s">
        <v>22</v>
      </c>
      <c r="E57" s="98">
        <f t="shared" si="5"/>
        <v>54</v>
      </c>
      <c r="F57" s="98">
        <v>937</v>
      </c>
      <c r="G57" s="98">
        <v>937</v>
      </c>
      <c r="H57" s="299" t="s">
        <v>192</v>
      </c>
      <c r="I57" s="285">
        <v>33.630000000000003</v>
      </c>
      <c r="J57" s="286" t="str">
        <f t="shared" si="7"/>
        <v>อ้อยน้ำราด</v>
      </c>
      <c r="K57" s="99">
        <v>33.630000000000003</v>
      </c>
      <c r="L57" s="99"/>
      <c r="M57" s="99">
        <f t="shared" si="1"/>
        <v>437.19000000000005</v>
      </c>
      <c r="N57" s="97">
        <v>13</v>
      </c>
      <c r="O57" s="287">
        <f t="shared" si="2"/>
        <v>403.56000000000006</v>
      </c>
      <c r="P57" s="288">
        <v>12</v>
      </c>
      <c r="Q57" s="288" t="str">
        <f>VLOOKUP(F57,[1]รายละเอียดรายแปลง!$D$1:$AU$65536,44,FALSE)</f>
        <v>C</v>
      </c>
      <c r="R57" s="288"/>
      <c r="S57" s="97">
        <f t="shared" si="3"/>
        <v>403.56000000000006</v>
      </c>
      <c r="T57" s="97">
        <v>12</v>
      </c>
      <c r="U57" s="289">
        <v>242921</v>
      </c>
      <c r="V57" s="290">
        <f t="shared" si="4"/>
        <v>-8097.3666666666668</v>
      </c>
      <c r="W57" s="291" t="s">
        <v>1</v>
      </c>
      <c r="X57" s="291" t="s">
        <v>83</v>
      </c>
      <c r="Y57" s="292" t="s">
        <v>209</v>
      </c>
      <c r="Z57" s="293" t="s">
        <v>193</v>
      </c>
      <c r="AA57" s="296" t="s">
        <v>85</v>
      </c>
      <c r="AB57" s="294" t="s">
        <v>153</v>
      </c>
      <c r="AC57" s="293">
        <v>1.85</v>
      </c>
      <c r="AD57" s="291" t="s">
        <v>194</v>
      </c>
      <c r="AE57" s="293" t="s">
        <v>166</v>
      </c>
      <c r="AF57" s="293" t="s">
        <v>198</v>
      </c>
      <c r="AG57" s="293" t="s">
        <v>197</v>
      </c>
    </row>
    <row r="58" spans="1:33" ht="24">
      <c r="A58" s="281">
        <v>5</v>
      </c>
      <c r="B58" s="95">
        <v>1</v>
      </c>
      <c r="C58" s="95" t="s">
        <v>191</v>
      </c>
      <c r="D58" s="298" t="s">
        <v>22</v>
      </c>
      <c r="E58" s="98">
        <f t="shared" si="5"/>
        <v>55</v>
      </c>
      <c r="F58" s="98">
        <v>938</v>
      </c>
      <c r="G58" s="98">
        <v>938</v>
      </c>
      <c r="H58" s="299" t="s">
        <v>192</v>
      </c>
      <c r="I58" s="285">
        <v>37.15</v>
      </c>
      <c r="J58" s="286" t="str">
        <f t="shared" si="7"/>
        <v>อ้อยน้ำราด</v>
      </c>
      <c r="K58" s="99">
        <v>35.08</v>
      </c>
      <c r="L58" s="99"/>
      <c r="M58" s="99">
        <f t="shared" si="1"/>
        <v>456.03999999999996</v>
      </c>
      <c r="N58" s="97">
        <v>13</v>
      </c>
      <c r="O58" s="287">
        <f t="shared" si="2"/>
        <v>420.96</v>
      </c>
      <c r="P58" s="288">
        <v>12</v>
      </c>
      <c r="Q58" s="288" t="str">
        <f>VLOOKUP(F58,[1]รายละเอียดรายแปลง!$D$1:$AU$65536,44,FALSE)</f>
        <v>C</v>
      </c>
      <c r="R58" s="288"/>
      <c r="S58" s="97">
        <f t="shared" si="3"/>
        <v>385.88</v>
      </c>
      <c r="T58" s="97">
        <v>11</v>
      </c>
      <c r="U58" s="289">
        <v>242923</v>
      </c>
      <c r="V58" s="290">
        <f t="shared" si="4"/>
        <v>-8097.4333333333334</v>
      </c>
      <c r="W58" s="291" t="s">
        <v>1</v>
      </c>
      <c r="X58" s="291" t="s">
        <v>83</v>
      </c>
      <c r="Y58" s="292" t="s">
        <v>210</v>
      </c>
      <c r="Z58" s="293" t="s">
        <v>193</v>
      </c>
      <c r="AA58" s="296" t="s">
        <v>85</v>
      </c>
      <c r="AB58" s="294" t="s">
        <v>86</v>
      </c>
      <c r="AC58" s="293">
        <v>1.85</v>
      </c>
      <c r="AD58" s="291" t="s">
        <v>194</v>
      </c>
      <c r="AE58" s="293" t="s">
        <v>166</v>
      </c>
      <c r="AF58" s="293" t="s">
        <v>198</v>
      </c>
      <c r="AG58" s="293" t="s">
        <v>197</v>
      </c>
    </row>
    <row r="59" spans="1:33" ht="24">
      <c r="A59" s="281">
        <v>2</v>
      </c>
      <c r="B59" s="95">
        <v>1</v>
      </c>
      <c r="C59" s="95" t="s">
        <v>191</v>
      </c>
      <c r="D59" s="298" t="s">
        <v>22</v>
      </c>
      <c r="E59" s="98">
        <f t="shared" si="5"/>
        <v>56</v>
      </c>
      <c r="F59" s="98">
        <v>723</v>
      </c>
      <c r="G59" s="98">
        <v>723</v>
      </c>
      <c r="H59" s="299" t="s">
        <v>192</v>
      </c>
      <c r="I59" s="285">
        <v>6.82</v>
      </c>
      <c r="J59" s="286" t="str">
        <f t="shared" si="7"/>
        <v>อ้อยน้ำราด</v>
      </c>
      <c r="K59" s="99">
        <v>6.82</v>
      </c>
      <c r="L59" s="99"/>
      <c r="M59" s="99">
        <f t="shared" si="1"/>
        <v>81.84</v>
      </c>
      <c r="N59" s="97">
        <v>12</v>
      </c>
      <c r="O59" s="287">
        <f t="shared" si="2"/>
        <v>75.02000000000001</v>
      </c>
      <c r="P59" s="288">
        <v>11</v>
      </c>
      <c r="Q59" s="288" t="str">
        <f>VLOOKUP(F59,[1]รายละเอียดรายแปลง!$D$1:$AU$65536,44,FALSE)</f>
        <v>C</v>
      </c>
      <c r="R59" s="288"/>
      <c r="S59" s="97">
        <f t="shared" si="3"/>
        <v>61.38</v>
      </c>
      <c r="T59" s="97">
        <v>9</v>
      </c>
      <c r="U59" s="289">
        <v>242952</v>
      </c>
      <c r="V59" s="290">
        <f t="shared" si="4"/>
        <v>-8098.4</v>
      </c>
      <c r="W59" s="291" t="s">
        <v>1</v>
      </c>
      <c r="X59" s="291" t="s">
        <v>83</v>
      </c>
      <c r="Y59" s="292" t="s">
        <v>211</v>
      </c>
      <c r="Z59" s="293" t="s">
        <v>193</v>
      </c>
      <c r="AA59" s="296" t="s">
        <v>85</v>
      </c>
      <c r="AB59" s="294" t="s">
        <v>102</v>
      </c>
      <c r="AC59" s="293">
        <v>1.85</v>
      </c>
      <c r="AD59" s="291" t="s">
        <v>194</v>
      </c>
      <c r="AE59" s="293" t="s">
        <v>166</v>
      </c>
      <c r="AF59" s="293" t="s">
        <v>212</v>
      </c>
      <c r="AG59" s="293" t="s">
        <v>197</v>
      </c>
    </row>
    <row r="60" spans="1:33" ht="24">
      <c r="A60" s="281">
        <v>1</v>
      </c>
      <c r="B60" s="95">
        <v>1</v>
      </c>
      <c r="C60" s="95" t="s">
        <v>191</v>
      </c>
      <c r="D60" s="298" t="s">
        <v>22</v>
      </c>
      <c r="E60" s="98">
        <f t="shared" si="5"/>
        <v>57</v>
      </c>
      <c r="F60" s="98">
        <v>724</v>
      </c>
      <c r="G60" s="98">
        <v>724</v>
      </c>
      <c r="H60" s="299" t="s">
        <v>192</v>
      </c>
      <c r="I60" s="285">
        <v>4.5199999999999996</v>
      </c>
      <c r="J60" s="286" t="str">
        <f t="shared" si="7"/>
        <v>อ้อยตอ 1</v>
      </c>
      <c r="K60" s="99">
        <v>4.5199999999999996</v>
      </c>
      <c r="L60" s="99"/>
      <c r="M60" s="99">
        <f t="shared" si="1"/>
        <v>54.239999999999995</v>
      </c>
      <c r="N60" s="97">
        <v>12</v>
      </c>
      <c r="O60" s="287">
        <f t="shared" si="2"/>
        <v>49.72</v>
      </c>
      <c r="P60" s="288">
        <v>11</v>
      </c>
      <c r="Q60" s="288" t="str">
        <f>VLOOKUP(F60,[1]รายละเอียดรายแปลง!$D$1:$AU$65536,44,FALSE)</f>
        <v>B</v>
      </c>
      <c r="R60" s="288"/>
      <c r="S60" s="97">
        <f t="shared" si="3"/>
        <v>36.159999999999997</v>
      </c>
      <c r="T60" s="97">
        <v>8</v>
      </c>
      <c r="U60" s="289">
        <v>242947</v>
      </c>
      <c r="V60" s="290">
        <f t="shared" si="4"/>
        <v>-8098.2333333333336</v>
      </c>
      <c r="W60" s="291" t="s">
        <v>88</v>
      </c>
      <c r="X60" s="291" t="s">
        <v>2</v>
      </c>
      <c r="Y60" s="292" t="s">
        <v>211</v>
      </c>
      <c r="Z60" s="293" t="s">
        <v>193</v>
      </c>
      <c r="AA60" s="296" t="s">
        <v>85</v>
      </c>
      <c r="AB60" s="294" t="s">
        <v>86</v>
      </c>
      <c r="AC60" s="293">
        <v>1.85</v>
      </c>
      <c r="AD60" s="294" t="s">
        <v>194</v>
      </c>
      <c r="AE60" s="293" t="s">
        <v>166</v>
      </c>
      <c r="AF60" s="293" t="s">
        <v>212</v>
      </c>
      <c r="AG60" s="293" t="s">
        <v>197</v>
      </c>
    </row>
    <row r="61" spans="1:33" ht="24">
      <c r="A61" s="281">
        <v>2</v>
      </c>
      <c r="B61" s="95">
        <v>1</v>
      </c>
      <c r="C61" s="95" t="s">
        <v>191</v>
      </c>
      <c r="D61" s="298" t="s">
        <v>22</v>
      </c>
      <c r="E61" s="98">
        <f t="shared" si="5"/>
        <v>58</v>
      </c>
      <c r="F61" s="98">
        <v>727</v>
      </c>
      <c r="G61" s="98">
        <v>727</v>
      </c>
      <c r="H61" s="98"/>
      <c r="I61" s="285">
        <v>9.86</v>
      </c>
      <c r="J61" s="286" t="str">
        <f t="shared" si="7"/>
        <v>อ้อยน้ำราด</v>
      </c>
      <c r="K61" s="99">
        <v>9.86</v>
      </c>
      <c r="L61" s="99"/>
      <c r="M61" s="99">
        <f t="shared" si="1"/>
        <v>118.32</v>
      </c>
      <c r="N61" s="97">
        <v>12</v>
      </c>
      <c r="O61" s="287">
        <f t="shared" si="2"/>
        <v>108.46</v>
      </c>
      <c r="P61" s="288">
        <v>11</v>
      </c>
      <c r="Q61" s="288" t="str">
        <f>VLOOKUP(F61,[1]รายละเอียดรายแปลง!$D$1:$AU$65536,44,FALSE)</f>
        <v>C</v>
      </c>
      <c r="R61" s="288"/>
      <c r="S61" s="97">
        <f t="shared" si="3"/>
        <v>98.6</v>
      </c>
      <c r="T61" s="97">
        <v>10</v>
      </c>
      <c r="U61" s="289">
        <v>242950</v>
      </c>
      <c r="V61" s="290">
        <f t="shared" si="4"/>
        <v>-8098.333333333333</v>
      </c>
      <c r="W61" s="291" t="s">
        <v>1</v>
      </c>
      <c r="X61" s="291" t="s">
        <v>83</v>
      </c>
      <c r="Y61" s="292" t="s">
        <v>211</v>
      </c>
      <c r="Z61" s="293" t="s">
        <v>193</v>
      </c>
      <c r="AA61" s="296" t="s">
        <v>85</v>
      </c>
      <c r="AB61" s="294" t="s">
        <v>103</v>
      </c>
      <c r="AC61" s="293">
        <v>1.85</v>
      </c>
      <c r="AD61" s="291" t="s">
        <v>194</v>
      </c>
      <c r="AE61" s="293" t="s">
        <v>166</v>
      </c>
      <c r="AF61" s="293">
        <v>0</v>
      </c>
      <c r="AG61" s="295" t="s">
        <v>80</v>
      </c>
    </row>
    <row r="62" spans="1:33" ht="24">
      <c r="A62" s="281">
        <v>2</v>
      </c>
      <c r="B62" s="95">
        <v>1</v>
      </c>
      <c r="C62" s="95" t="s">
        <v>191</v>
      </c>
      <c r="D62" s="298" t="s">
        <v>22</v>
      </c>
      <c r="E62" s="98">
        <f t="shared" si="5"/>
        <v>59</v>
      </c>
      <c r="F62" s="98">
        <v>728</v>
      </c>
      <c r="G62" s="98">
        <v>728</v>
      </c>
      <c r="H62" s="98"/>
      <c r="I62" s="285">
        <v>9.4600000000000009</v>
      </c>
      <c r="J62" s="286" t="str">
        <f t="shared" si="7"/>
        <v>อ้อยน้ำราด</v>
      </c>
      <c r="K62" s="99">
        <v>9.4600000000000009</v>
      </c>
      <c r="L62" s="99"/>
      <c r="M62" s="99">
        <f t="shared" si="1"/>
        <v>113.52000000000001</v>
      </c>
      <c r="N62" s="97">
        <v>12</v>
      </c>
      <c r="O62" s="287">
        <f t="shared" si="2"/>
        <v>104.06</v>
      </c>
      <c r="P62" s="288">
        <v>11</v>
      </c>
      <c r="Q62" s="288" t="str">
        <f>VLOOKUP(F62,[1]รายละเอียดรายแปลง!$D$1:$AU$65536,44,FALSE)</f>
        <v>C</v>
      </c>
      <c r="R62" s="288"/>
      <c r="S62" s="97">
        <f t="shared" si="3"/>
        <v>85.140000000000015</v>
      </c>
      <c r="T62" s="97">
        <v>9</v>
      </c>
      <c r="U62" s="289">
        <v>242950</v>
      </c>
      <c r="V62" s="290">
        <f t="shared" si="4"/>
        <v>-8098.333333333333</v>
      </c>
      <c r="W62" s="291" t="s">
        <v>1</v>
      </c>
      <c r="X62" s="291" t="s">
        <v>83</v>
      </c>
      <c r="Y62" s="292" t="s">
        <v>211</v>
      </c>
      <c r="Z62" s="293" t="s">
        <v>193</v>
      </c>
      <c r="AA62" s="296" t="s">
        <v>85</v>
      </c>
      <c r="AB62" s="294" t="s">
        <v>103</v>
      </c>
      <c r="AC62" s="293">
        <v>1.85</v>
      </c>
      <c r="AD62" s="291" t="s">
        <v>194</v>
      </c>
      <c r="AE62" s="293" t="s">
        <v>166</v>
      </c>
      <c r="AF62" s="293" t="s">
        <v>212</v>
      </c>
      <c r="AG62" s="293" t="s">
        <v>197</v>
      </c>
    </row>
    <row r="63" spans="1:33" ht="24">
      <c r="A63" s="281">
        <v>5</v>
      </c>
      <c r="B63" s="95">
        <v>1</v>
      </c>
      <c r="C63" s="95" t="s">
        <v>191</v>
      </c>
      <c r="D63" s="298" t="s">
        <v>22</v>
      </c>
      <c r="E63" s="98">
        <f t="shared" si="5"/>
        <v>60</v>
      </c>
      <c r="F63" s="98">
        <v>730</v>
      </c>
      <c r="G63" s="98">
        <v>730</v>
      </c>
      <c r="H63" s="299" t="s">
        <v>192</v>
      </c>
      <c r="I63" s="285">
        <v>29.32</v>
      </c>
      <c r="J63" s="286" t="str">
        <f t="shared" si="7"/>
        <v>อ้อยน้ำราด</v>
      </c>
      <c r="K63" s="99">
        <v>29.32</v>
      </c>
      <c r="L63" s="99"/>
      <c r="M63" s="99">
        <f t="shared" si="1"/>
        <v>351.84000000000003</v>
      </c>
      <c r="N63" s="97">
        <v>12</v>
      </c>
      <c r="O63" s="287">
        <f t="shared" si="2"/>
        <v>322.52</v>
      </c>
      <c r="P63" s="288">
        <v>11</v>
      </c>
      <c r="Q63" s="288" t="str">
        <f>VLOOKUP(F63,[1]รายละเอียดรายแปลง!$D$1:$AU$65536,44,FALSE)</f>
        <v>C</v>
      </c>
      <c r="R63" s="288"/>
      <c r="S63" s="97">
        <f t="shared" si="3"/>
        <v>351.84000000000003</v>
      </c>
      <c r="T63" s="97">
        <v>12</v>
      </c>
      <c r="U63" s="289">
        <v>242953</v>
      </c>
      <c r="V63" s="290">
        <f t="shared" si="4"/>
        <v>-8098.4333333333334</v>
      </c>
      <c r="W63" s="291" t="s">
        <v>1</v>
      </c>
      <c r="X63" s="291" t="s">
        <v>83</v>
      </c>
      <c r="Y63" s="292" t="s">
        <v>211</v>
      </c>
      <c r="Z63" s="293" t="s">
        <v>202</v>
      </c>
      <c r="AA63" s="296" t="s">
        <v>85</v>
      </c>
      <c r="AB63" s="294" t="s">
        <v>86</v>
      </c>
      <c r="AC63" s="293">
        <v>1.85</v>
      </c>
      <c r="AD63" s="291" t="s">
        <v>194</v>
      </c>
      <c r="AE63" s="293" t="s">
        <v>166</v>
      </c>
      <c r="AF63" s="293" t="s">
        <v>212</v>
      </c>
      <c r="AG63" s="293" t="s">
        <v>197</v>
      </c>
    </row>
    <row r="64" spans="1:33" ht="24">
      <c r="A64" s="281">
        <v>4</v>
      </c>
      <c r="B64" s="95">
        <v>1</v>
      </c>
      <c r="C64" s="95" t="s">
        <v>191</v>
      </c>
      <c r="D64" s="298" t="s">
        <v>22</v>
      </c>
      <c r="E64" s="98">
        <f t="shared" si="5"/>
        <v>61</v>
      </c>
      <c r="F64" s="98">
        <v>741</v>
      </c>
      <c r="G64" s="98">
        <v>741</v>
      </c>
      <c r="H64" s="299" t="s">
        <v>192</v>
      </c>
      <c r="I64" s="285">
        <v>18.670000000000002</v>
      </c>
      <c r="J64" s="286" t="str">
        <f t="shared" si="7"/>
        <v>อ้อยตอ 2</v>
      </c>
      <c r="K64" s="99">
        <v>18.670000000000002</v>
      </c>
      <c r="L64" s="99"/>
      <c r="M64" s="99">
        <f t="shared" si="1"/>
        <v>224.04000000000002</v>
      </c>
      <c r="N64" s="97">
        <v>12</v>
      </c>
      <c r="O64" s="287">
        <f t="shared" si="2"/>
        <v>186.70000000000002</v>
      </c>
      <c r="P64" s="288">
        <v>10</v>
      </c>
      <c r="Q64" s="288" t="str">
        <f>VLOOKUP(F64,[1]รายละเอียดรายแปลง!$D$1:$AU$65536,44,FALSE)</f>
        <v>B</v>
      </c>
      <c r="R64" s="288"/>
      <c r="S64" s="97">
        <f t="shared" si="3"/>
        <v>186.70000000000002</v>
      </c>
      <c r="T64" s="97">
        <v>10</v>
      </c>
      <c r="U64" s="289">
        <v>242898</v>
      </c>
      <c r="V64" s="290">
        <f t="shared" si="4"/>
        <v>-8096.6</v>
      </c>
      <c r="W64" s="291" t="s">
        <v>90</v>
      </c>
      <c r="X64" s="291" t="s">
        <v>2</v>
      </c>
      <c r="Y64" s="292" t="s">
        <v>211</v>
      </c>
      <c r="Z64" s="293" t="s">
        <v>193</v>
      </c>
      <c r="AA64" s="296" t="s">
        <v>85</v>
      </c>
      <c r="AB64" s="294" t="s">
        <v>86</v>
      </c>
      <c r="AC64" s="293">
        <v>1.65</v>
      </c>
      <c r="AD64" s="294" t="s">
        <v>201</v>
      </c>
      <c r="AE64" s="293" t="s">
        <v>166</v>
      </c>
      <c r="AF64" s="293" t="s">
        <v>212</v>
      </c>
      <c r="AG64" s="293" t="s">
        <v>197</v>
      </c>
    </row>
    <row r="65" spans="1:33" ht="24">
      <c r="A65" s="281">
        <v>5</v>
      </c>
      <c r="B65" s="95">
        <v>1</v>
      </c>
      <c r="C65" s="95" t="s">
        <v>191</v>
      </c>
      <c r="D65" s="298" t="s">
        <v>22</v>
      </c>
      <c r="E65" s="98">
        <f t="shared" si="5"/>
        <v>62</v>
      </c>
      <c r="F65" s="98">
        <v>1001</v>
      </c>
      <c r="G65" s="98">
        <v>1001</v>
      </c>
      <c r="H65" s="299" t="s">
        <v>192</v>
      </c>
      <c r="I65" s="285">
        <v>21.96</v>
      </c>
      <c r="J65" s="286" t="str">
        <f t="shared" si="7"/>
        <v>อ้อยตอ 1</v>
      </c>
      <c r="K65" s="99">
        <v>21.96</v>
      </c>
      <c r="L65" s="99"/>
      <c r="M65" s="99">
        <f t="shared" si="1"/>
        <v>263.52</v>
      </c>
      <c r="N65" s="97">
        <v>12</v>
      </c>
      <c r="O65" s="287">
        <f t="shared" si="2"/>
        <v>241.56</v>
      </c>
      <c r="P65" s="288">
        <v>11</v>
      </c>
      <c r="Q65" s="288" t="str">
        <f>VLOOKUP(F65,[1]รายละเอียดรายแปลง!$D$1:$AU$65536,44,FALSE)</f>
        <v>B</v>
      </c>
      <c r="R65" s="288"/>
      <c r="S65" s="97">
        <f t="shared" si="3"/>
        <v>219.60000000000002</v>
      </c>
      <c r="T65" s="97">
        <v>10</v>
      </c>
      <c r="U65" s="289">
        <v>242920</v>
      </c>
      <c r="V65" s="290">
        <f t="shared" si="4"/>
        <v>-8097.333333333333</v>
      </c>
      <c r="W65" s="291" t="s">
        <v>88</v>
      </c>
      <c r="X65" s="291" t="s">
        <v>2</v>
      </c>
      <c r="Y65" s="292" t="s">
        <v>208</v>
      </c>
      <c r="Z65" s="293" t="s">
        <v>193</v>
      </c>
      <c r="AA65" s="296" t="s">
        <v>85</v>
      </c>
      <c r="AB65" s="294" t="s">
        <v>86</v>
      </c>
      <c r="AC65" s="293">
        <v>1.85</v>
      </c>
      <c r="AD65" s="294" t="s">
        <v>194</v>
      </c>
      <c r="AE65" s="293" t="s">
        <v>166</v>
      </c>
      <c r="AF65" s="293" t="s">
        <v>198</v>
      </c>
      <c r="AG65" s="293" t="s">
        <v>197</v>
      </c>
    </row>
    <row r="66" spans="1:33" ht="24">
      <c r="A66" s="281">
        <v>5</v>
      </c>
      <c r="B66" s="95">
        <v>1</v>
      </c>
      <c r="C66" s="95" t="s">
        <v>191</v>
      </c>
      <c r="D66" s="298" t="s">
        <v>22</v>
      </c>
      <c r="E66" s="98">
        <f t="shared" si="5"/>
        <v>63</v>
      </c>
      <c r="F66" s="98">
        <v>1002</v>
      </c>
      <c r="G66" s="98">
        <v>1002</v>
      </c>
      <c r="H66" s="299" t="s">
        <v>192</v>
      </c>
      <c r="I66" s="285">
        <v>37.68</v>
      </c>
      <c r="J66" s="286" t="str">
        <f t="shared" si="7"/>
        <v>อ้อยน้ำราด</v>
      </c>
      <c r="K66" s="99">
        <v>37.68</v>
      </c>
      <c r="L66" s="99"/>
      <c r="M66" s="99">
        <f t="shared" si="1"/>
        <v>489.84</v>
      </c>
      <c r="N66" s="97">
        <v>13</v>
      </c>
      <c r="O66" s="287">
        <f t="shared" si="2"/>
        <v>452.15999999999997</v>
      </c>
      <c r="P66" s="288">
        <v>12</v>
      </c>
      <c r="Q66" s="288" t="str">
        <f>VLOOKUP(F66,[1]รายละเอียดรายแปลง!$D$1:$AU$65536,44,FALSE)</f>
        <v>C</v>
      </c>
      <c r="R66" s="288"/>
      <c r="S66" s="97">
        <f t="shared" si="3"/>
        <v>339.12</v>
      </c>
      <c r="T66" s="97">
        <v>9</v>
      </c>
      <c r="U66" s="289">
        <v>242931</v>
      </c>
      <c r="V66" s="290">
        <f t="shared" si="4"/>
        <v>-8097.7</v>
      </c>
      <c r="W66" s="291" t="s">
        <v>1</v>
      </c>
      <c r="X66" s="291" t="s">
        <v>83</v>
      </c>
      <c r="Y66" s="292" t="s">
        <v>208</v>
      </c>
      <c r="Z66" s="293" t="s">
        <v>193</v>
      </c>
      <c r="AA66" s="296" t="s">
        <v>85</v>
      </c>
      <c r="AB66" s="294" t="s">
        <v>86</v>
      </c>
      <c r="AC66" s="293">
        <v>1.85</v>
      </c>
      <c r="AD66" s="291" t="s">
        <v>194</v>
      </c>
      <c r="AE66" s="293" t="s">
        <v>166</v>
      </c>
      <c r="AF66" s="293" t="s">
        <v>198</v>
      </c>
      <c r="AG66" s="293" t="s">
        <v>197</v>
      </c>
    </row>
    <row r="67" spans="1:33" ht="24">
      <c r="A67" s="281">
        <v>5</v>
      </c>
      <c r="B67" s="95">
        <v>1</v>
      </c>
      <c r="C67" s="95" t="s">
        <v>191</v>
      </c>
      <c r="D67" s="298" t="s">
        <v>22</v>
      </c>
      <c r="E67" s="98">
        <f t="shared" si="5"/>
        <v>64</v>
      </c>
      <c r="F67" s="98">
        <v>1007</v>
      </c>
      <c r="G67" s="98">
        <v>1007</v>
      </c>
      <c r="H67" s="299" t="s">
        <v>192</v>
      </c>
      <c r="I67" s="285">
        <v>21.51</v>
      </c>
      <c r="J67" s="286" t="str">
        <f t="shared" si="7"/>
        <v>อ้อยตอ 1</v>
      </c>
      <c r="K67" s="99">
        <v>21.51</v>
      </c>
      <c r="L67" s="99"/>
      <c r="M67" s="99">
        <f t="shared" si="1"/>
        <v>279.63</v>
      </c>
      <c r="N67" s="97">
        <v>13</v>
      </c>
      <c r="O67" s="287">
        <f t="shared" si="2"/>
        <v>236.61</v>
      </c>
      <c r="P67" s="288">
        <v>11</v>
      </c>
      <c r="Q67" s="288" t="str">
        <f>VLOOKUP(F67,[1]รายละเอียดรายแปลง!$D$1:$AU$65536,44,FALSE)</f>
        <v>B</v>
      </c>
      <c r="R67" s="288"/>
      <c r="S67" s="97">
        <f t="shared" si="3"/>
        <v>215.10000000000002</v>
      </c>
      <c r="T67" s="97">
        <v>10</v>
      </c>
      <c r="U67" s="289">
        <v>242903</v>
      </c>
      <c r="V67" s="290">
        <f t="shared" si="4"/>
        <v>-8096.7666666666664</v>
      </c>
      <c r="W67" s="291" t="s">
        <v>88</v>
      </c>
      <c r="X67" s="291" t="s">
        <v>2</v>
      </c>
      <c r="Y67" s="292" t="s">
        <v>208</v>
      </c>
      <c r="Z67" s="293" t="s">
        <v>193</v>
      </c>
      <c r="AA67" s="296" t="s">
        <v>85</v>
      </c>
      <c r="AB67" s="294" t="s">
        <v>86</v>
      </c>
      <c r="AC67" s="293">
        <v>1.85</v>
      </c>
      <c r="AD67" s="294" t="s">
        <v>194</v>
      </c>
      <c r="AE67" s="293" t="s">
        <v>166</v>
      </c>
      <c r="AF67" s="293" t="s">
        <v>198</v>
      </c>
      <c r="AG67" s="293" t="s">
        <v>197</v>
      </c>
    </row>
    <row r="68" spans="1:33" ht="24">
      <c r="A68" s="281">
        <v>5</v>
      </c>
      <c r="B68" s="95">
        <v>1</v>
      </c>
      <c r="C68" s="95" t="s">
        <v>191</v>
      </c>
      <c r="D68" s="298" t="s">
        <v>22</v>
      </c>
      <c r="E68" s="98">
        <f t="shared" si="5"/>
        <v>65</v>
      </c>
      <c r="F68" s="98">
        <v>1008</v>
      </c>
      <c r="G68" s="98">
        <v>1008</v>
      </c>
      <c r="H68" s="299" t="s">
        <v>192</v>
      </c>
      <c r="I68" s="285">
        <v>28.3</v>
      </c>
      <c r="J68" s="286" t="str">
        <f t="shared" si="7"/>
        <v>อ้อยตอ 1</v>
      </c>
      <c r="K68" s="99">
        <v>28.3</v>
      </c>
      <c r="L68" s="99"/>
      <c r="M68" s="99">
        <f t="shared" ref="M68:M131" si="8">K68*N68</f>
        <v>283</v>
      </c>
      <c r="N68" s="97">
        <v>10</v>
      </c>
      <c r="O68" s="287">
        <f t="shared" ref="O68:O131" si="9">K68*P68</f>
        <v>283</v>
      </c>
      <c r="P68" s="288">
        <v>10</v>
      </c>
      <c r="Q68" s="288" t="str">
        <f>VLOOKUP(F68,[1]รายละเอียดรายแปลง!$D$1:$AU$65536,44,FALSE)</f>
        <v>B</v>
      </c>
      <c r="R68" s="288"/>
      <c r="S68" s="97">
        <f t="shared" ref="S68:S131" si="10">K68*T68</f>
        <v>283</v>
      </c>
      <c r="T68" s="97">
        <v>10</v>
      </c>
      <c r="U68" s="289">
        <v>242953</v>
      </c>
      <c r="V68" s="290">
        <f t="shared" ref="V68:V131" si="11">($V$428-U68)/30</f>
        <v>-8098.4333333333334</v>
      </c>
      <c r="W68" s="291" t="s">
        <v>88</v>
      </c>
      <c r="X68" s="291" t="s">
        <v>2</v>
      </c>
      <c r="Y68" s="292" t="s">
        <v>208</v>
      </c>
      <c r="Z68" s="293" t="s">
        <v>193</v>
      </c>
      <c r="AA68" s="296" t="s">
        <v>85</v>
      </c>
      <c r="AB68" s="294" t="s">
        <v>86</v>
      </c>
      <c r="AC68" s="293">
        <v>1.85</v>
      </c>
      <c r="AD68" s="294" t="s">
        <v>194</v>
      </c>
      <c r="AE68" s="293" t="s">
        <v>166</v>
      </c>
      <c r="AF68" s="293" t="s">
        <v>198</v>
      </c>
      <c r="AG68" s="293" t="s">
        <v>197</v>
      </c>
    </row>
    <row r="69" spans="1:33" ht="24">
      <c r="A69" s="281">
        <v>5</v>
      </c>
      <c r="B69" s="95">
        <v>1</v>
      </c>
      <c r="C69" s="95" t="s">
        <v>191</v>
      </c>
      <c r="D69" s="298" t="s">
        <v>22</v>
      </c>
      <c r="E69" s="98">
        <f t="shared" ref="E69:E132" si="12">E68+1</f>
        <v>66</v>
      </c>
      <c r="F69" s="98">
        <v>1013</v>
      </c>
      <c r="G69" s="98">
        <v>1013</v>
      </c>
      <c r="H69" s="299" t="s">
        <v>192</v>
      </c>
      <c r="I69" s="285">
        <v>20.55</v>
      </c>
      <c r="J69" s="286" t="str">
        <f t="shared" si="7"/>
        <v>อ้อยน้ำราด</v>
      </c>
      <c r="K69" s="99">
        <v>20.55</v>
      </c>
      <c r="L69" s="99"/>
      <c r="M69" s="99">
        <f t="shared" si="8"/>
        <v>267.15000000000003</v>
      </c>
      <c r="N69" s="97">
        <v>13</v>
      </c>
      <c r="O69" s="287">
        <f t="shared" si="9"/>
        <v>226.05</v>
      </c>
      <c r="P69" s="288">
        <v>11</v>
      </c>
      <c r="Q69" s="288" t="str">
        <f>VLOOKUP(F69,[1]รายละเอียดรายแปลง!$D$1:$AU$65536,44,FALSE)</f>
        <v>C</v>
      </c>
      <c r="R69" s="288"/>
      <c r="S69" s="97">
        <f t="shared" si="10"/>
        <v>205.5</v>
      </c>
      <c r="T69" s="97">
        <v>10</v>
      </c>
      <c r="U69" s="289">
        <v>242928</v>
      </c>
      <c r="V69" s="290">
        <f t="shared" si="11"/>
        <v>-8097.6</v>
      </c>
      <c r="W69" s="291" t="s">
        <v>1</v>
      </c>
      <c r="X69" s="291" t="s">
        <v>83</v>
      </c>
      <c r="Y69" s="292" t="s">
        <v>208</v>
      </c>
      <c r="Z69" s="293" t="s">
        <v>193</v>
      </c>
      <c r="AA69" s="296" t="s">
        <v>85</v>
      </c>
      <c r="AB69" s="294" t="s">
        <v>86</v>
      </c>
      <c r="AC69" s="293">
        <v>1.85</v>
      </c>
      <c r="AD69" s="291" t="s">
        <v>194</v>
      </c>
      <c r="AE69" s="293" t="s">
        <v>166</v>
      </c>
      <c r="AF69" s="293" t="s">
        <v>198</v>
      </c>
      <c r="AG69" s="293" t="s">
        <v>197</v>
      </c>
    </row>
    <row r="70" spans="1:33" ht="24">
      <c r="A70" s="281">
        <v>5</v>
      </c>
      <c r="B70" s="95">
        <v>1</v>
      </c>
      <c r="C70" s="95" t="s">
        <v>191</v>
      </c>
      <c r="D70" s="298" t="s">
        <v>22</v>
      </c>
      <c r="E70" s="98">
        <f t="shared" si="12"/>
        <v>67</v>
      </c>
      <c r="F70" s="98">
        <v>1014</v>
      </c>
      <c r="G70" s="98">
        <v>1014</v>
      </c>
      <c r="H70" s="299" t="s">
        <v>192</v>
      </c>
      <c r="I70" s="285">
        <v>37.53</v>
      </c>
      <c r="J70" s="286" t="str">
        <f t="shared" si="7"/>
        <v>อ้อยน้ำราด</v>
      </c>
      <c r="K70" s="99">
        <v>37.53</v>
      </c>
      <c r="L70" s="99"/>
      <c r="M70" s="99">
        <f t="shared" si="8"/>
        <v>487.89</v>
      </c>
      <c r="N70" s="97">
        <v>13</v>
      </c>
      <c r="O70" s="287">
        <f t="shared" si="9"/>
        <v>412.83000000000004</v>
      </c>
      <c r="P70" s="288">
        <v>11</v>
      </c>
      <c r="Q70" s="288" t="str">
        <f>VLOOKUP(F70,[1]รายละเอียดรายแปลง!$D$1:$AU$65536,44,FALSE)</f>
        <v>C</v>
      </c>
      <c r="R70" s="288"/>
      <c r="S70" s="97">
        <f t="shared" si="10"/>
        <v>412.83000000000004</v>
      </c>
      <c r="T70" s="97">
        <v>11</v>
      </c>
      <c r="U70" s="289">
        <v>242920</v>
      </c>
      <c r="V70" s="290">
        <f t="shared" si="11"/>
        <v>-8097.333333333333</v>
      </c>
      <c r="W70" s="291" t="s">
        <v>1</v>
      </c>
      <c r="X70" s="291" t="s">
        <v>83</v>
      </c>
      <c r="Y70" s="292" t="s">
        <v>213</v>
      </c>
      <c r="Z70" s="293" t="s">
        <v>193</v>
      </c>
      <c r="AA70" s="296" t="s">
        <v>85</v>
      </c>
      <c r="AB70" s="294" t="s">
        <v>86</v>
      </c>
      <c r="AC70" s="293">
        <v>1.85</v>
      </c>
      <c r="AD70" s="291" t="s">
        <v>194</v>
      </c>
      <c r="AE70" s="293" t="s">
        <v>166</v>
      </c>
      <c r="AF70" s="293" t="s">
        <v>198</v>
      </c>
      <c r="AG70" s="293" t="s">
        <v>197</v>
      </c>
    </row>
    <row r="71" spans="1:33" ht="24">
      <c r="A71" s="281">
        <v>4</v>
      </c>
      <c r="B71" s="95">
        <v>1</v>
      </c>
      <c r="C71" s="95" t="s">
        <v>191</v>
      </c>
      <c r="D71" s="298" t="s">
        <v>22</v>
      </c>
      <c r="E71" s="98">
        <f t="shared" si="12"/>
        <v>68</v>
      </c>
      <c r="F71" s="98">
        <v>1015</v>
      </c>
      <c r="G71" s="98">
        <v>1015</v>
      </c>
      <c r="H71" s="299" t="s">
        <v>192</v>
      </c>
      <c r="I71" s="285">
        <v>19.3</v>
      </c>
      <c r="J71" s="286" t="str">
        <f t="shared" si="7"/>
        <v>อ้อยตุลาคม</v>
      </c>
      <c r="K71" s="99">
        <v>19.3</v>
      </c>
      <c r="L71" s="99"/>
      <c r="M71" s="99">
        <f t="shared" si="8"/>
        <v>347.40000000000003</v>
      </c>
      <c r="N71" s="97">
        <v>18</v>
      </c>
      <c r="O71" s="287">
        <f t="shared" si="9"/>
        <v>231.60000000000002</v>
      </c>
      <c r="P71" s="288">
        <v>12</v>
      </c>
      <c r="Q71" s="288" t="str">
        <f>VLOOKUP(F71,[1]รายละเอียดรายแปลง!$D$1:$AU$65536,44,FALSE)</f>
        <v>C</v>
      </c>
      <c r="R71" s="288"/>
      <c r="S71" s="97">
        <f t="shared" si="10"/>
        <v>193</v>
      </c>
      <c r="T71" s="97">
        <v>10</v>
      </c>
      <c r="U71" s="289">
        <v>242865</v>
      </c>
      <c r="V71" s="290">
        <f t="shared" si="11"/>
        <v>-8095.5</v>
      </c>
      <c r="W71" s="291" t="s">
        <v>93</v>
      </c>
      <c r="X71" s="291" t="s">
        <v>83</v>
      </c>
      <c r="Y71" s="292" t="s">
        <v>208</v>
      </c>
      <c r="Z71" s="293" t="s">
        <v>193</v>
      </c>
      <c r="AA71" s="296" t="s">
        <v>85</v>
      </c>
      <c r="AB71" s="294" t="s">
        <v>94</v>
      </c>
      <c r="AC71" s="293">
        <v>1.85</v>
      </c>
      <c r="AD71" s="294" t="s">
        <v>194</v>
      </c>
      <c r="AE71" s="293" t="s">
        <v>166</v>
      </c>
      <c r="AF71" s="293" t="s">
        <v>198</v>
      </c>
      <c r="AG71" s="293" t="s">
        <v>197</v>
      </c>
    </row>
    <row r="72" spans="1:33" ht="24">
      <c r="A72" s="281">
        <v>4</v>
      </c>
      <c r="B72" s="95">
        <v>1</v>
      </c>
      <c r="C72" s="95" t="s">
        <v>191</v>
      </c>
      <c r="D72" s="298" t="s">
        <v>22</v>
      </c>
      <c r="E72" s="98">
        <f t="shared" si="12"/>
        <v>69</v>
      </c>
      <c r="F72" s="98">
        <v>1017</v>
      </c>
      <c r="G72" s="98">
        <v>1017</v>
      </c>
      <c r="H72" s="299" t="s">
        <v>192</v>
      </c>
      <c r="I72" s="285">
        <v>18.46</v>
      </c>
      <c r="J72" s="286" t="str">
        <f t="shared" si="7"/>
        <v>อ้อยน้ำราด</v>
      </c>
      <c r="K72" s="99">
        <v>18.46</v>
      </c>
      <c r="L72" s="99"/>
      <c r="M72" s="99">
        <f t="shared" si="8"/>
        <v>239.98000000000002</v>
      </c>
      <c r="N72" s="97">
        <v>13</v>
      </c>
      <c r="O72" s="287">
        <f t="shared" si="9"/>
        <v>184.60000000000002</v>
      </c>
      <c r="P72" s="288">
        <v>10</v>
      </c>
      <c r="Q72" s="288" t="str">
        <f>VLOOKUP(F72,[1]รายละเอียดรายแปลง!$D$1:$AU$65536,44,FALSE)</f>
        <v>C</v>
      </c>
      <c r="R72" s="288"/>
      <c r="S72" s="97">
        <f t="shared" si="10"/>
        <v>184.60000000000002</v>
      </c>
      <c r="T72" s="97">
        <v>10</v>
      </c>
      <c r="U72" s="289">
        <v>242929</v>
      </c>
      <c r="V72" s="290">
        <f t="shared" si="11"/>
        <v>-8097.6333333333332</v>
      </c>
      <c r="W72" s="291" t="s">
        <v>1</v>
      </c>
      <c r="X72" s="291" t="s">
        <v>83</v>
      </c>
      <c r="Y72" s="292" t="s">
        <v>208</v>
      </c>
      <c r="Z72" s="293" t="s">
        <v>193</v>
      </c>
      <c r="AA72" s="296" t="s">
        <v>85</v>
      </c>
      <c r="AB72" s="294" t="s">
        <v>86</v>
      </c>
      <c r="AC72" s="293">
        <v>1.85</v>
      </c>
      <c r="AD72" s="291" t="s">
        <v>194</v>
      </c>
      <c r="AE72" s="293" t="s">
        <v>166</v>
      </c>
      <c r="AF72" s="293" t="s">
        <v>198</v>
      </c>
      <c r="AG72" s="293" t="s">
        <v>197</v>
      </c>
    </row>
    <row r="73" spans="1:33" ht="24">
      <c r="A73" s="281">
        <v>4</v>
      </c>
      <c r="B73" s="95">
        <v>1</v>
      </c>
      <c r="C73" s="95" t="s">
        <v>191</v>
      </c>
      <c r="D73" s="298" t="s">
        <v>22</v>
      </c>
      <c r="E73" s="98">
        <f t="shared" si="12"/>
        <v>70</v>
      </c>
      <c r="F73" s="98">
        <v>1018</v>
      </c>
      <c r="G73" s="98">
        <v>1018</v>
      </c>
      <c r="H73" s="299" t="s">
        <v>192</v>
      </c>
      <c r="I73" s="285">
        <v>17.63</v>
      </c>
      <c r="J73" s="286" t="str">
        <f t="shared" si="7"/>
        <v>อ้อยตอ 2</v>
      </c>
      <c r="K73" s="99">
        <v>17.63</v>
      </c>
      <c r="L73" s="99"/>
      <c r="M73" s="99">
        <f t="shared" si="8"/>
        <v>211.56</v>
      </c>
      <c r="N73" s="97">
        <v>12</v>
      </c>
      <c r="O73" s="287">
        <f t="shared" si="9"/>
        <v>176.29999999999998</v>
      </c>
      <c r="P73" s="288">
        <v>10</v>
      </c>
      <c r="Q73" s="288" t="str">
        <f>VLOOKUP(F73,[1]รายละเอียดรายแปลง!$D$1:$AU$65536,44,FALSE)</f>
        <v>B</v>
      </c>
      <c r="R73" s="288"/>
      <c r="S73" s="97">
        <f t="shared" si="10"/>
        <v>176.29999999999998</v>
      </c>
      <c r="T73" s="97">
        <v>10</v>
      </c>
      <c r="U73" s="289">
        <v>242892</v>
      </c>
      <c r="V73" s="290">
        <f t="shared" si="11"/>
        <v>-8096.4</v>
      </c>
      <c r="W73" s="291" t="s">
        <v>90</v>
      </c>
      <c r="X73" s="291" t="s">
        <v>2</v>
      </c>
      <c r="Y73" s="292" t="s">
        <v>213</v>
      </c>
      <c r="Z73" s="293" t="s">
        <v>193</v>
      </c>
      <c r="AA73" s="296" t="s">
        <v>85</v>
      </c>
      <c r="AB73" s="294" t="s">
        <v>86</v>
      </c>
      <c r="AC73" s="293">
        <v>1.85</v>
      </c>
      <c r="AD73" s="294" t="s">
        <v>194</v>
      </c>
      <c r="AE73" s="293" t="s">
        <v>166</v>
      </c>
      <c r="AF73" s="293" t="s">
        <v>198</v>
      </c>
      <c r="AG73" s="293" t="s">
        <v>197</v>
      </c>
    </row>
    <row r="74" spans="1:33" ht="24">
      <c r="A74" s="281">
        <v>4</v>
      </c>
      <c r="B74" s="95">
        <v>1</v>
      </c>
      <c r="C74" s="95" t="s">
        <v>191</v>
      </c>
      <c r="D74" s="298" t="s">
        <v>22</v>
      </c>
      <c r="E74" s="98">
        <f t="shared" si="12"/>
        <v>71</v>
      </c>
      <c r="F74" s="98">
        <v>1019</v>
      </c>
      <c r="G74" s="98">
        <v>1019</v>
      </c>
      <c r="H74" s="299" t="s">
        <v>192</v>
      </c>
      <c r="I74" s="285">
        <v>19.28</v>
      </c>
      <c r="J74" s="286" t="str">
        <f t="shared" si="7"/>
        <v>อ้อยน้ำราด</v>
      </c>
      <c r="K74" s="99">
        <v>19.28</v>
      </c>
      <c r="L74" s="99"/>
      <c r="M74" s="99">
        <f t="shared" si="8"/>
        <v>231.36</v>
      </c>
      <c r="N74" s="97">
        <v>12</v>
      </c>
      <c r="O74" s="287">
        <f t="shared" si="9"/>
        <v>192.8</v>
      </c>
      <c r="P74" s="288">
        <v>10</v>
      </c>
      <c r="Q74" s="288" t="str">
        <f>VLOOKUP(F74,[1]รายละเอียดรายแปลง!$D$1:$AU$65536,44,FALSE)</f>
        <v>C</v>
      </c>
      <c r="R74" s="288"/>
      <c r="S74" s="97">
        <f t="shared" si="10"/>
        <v>173.52</v>
      </c>
      <c r="T74" s="97">
        <v>9</v>
      </c>
      <c r="U74" s="289">
        <v>242952</v>
      </c>
      <c r="V74" s="290">
        <f t="shared" si="11"/>
        <v>-8098.4</v>
      </c>
      <c r="W74" s="291" t="s">
        <v>1</v>
      </c>
      <c r="X74" s="291" t="s">
        <v>83</v>
      </c>
      <c r="Y74" s="292" t="s">
        <v>213</v>
      </c>
      <c r="Z74" s="293" t="s">
        <v>193</v>
      </c>
      <c r="AA74" s="296" t="s">
        <v>85</v>
      </c>
      <c r="AB74" s="294" t="s">
        <v>86</v>
      </c>
      <c r="AC74" s="293">
        <v>1.85</v>
      </c>
      <c r="AD74" s="291" t="s">
        <v>194</v>
      </c>
      <c r="AE74" s="293" t="s">
        <v>166</v>
      </c>
      <c r="AF74" s="293" t="s">
        <v>198</v>
      </c>
      <c r="AG74" s="293" t="s">
        <v>197</v>
      </c>
    </row>
    <row r="75" spans="1:33" ht="24">
      <c r="A75" s="281">
        <v>5</v>
      </c>
      <c r="B75" s="95">
        <v>1</v>
      </c>
      <c r="C75" s="95" t="s">
        <v>191</v>
      </c>
      <c r="D75" s="298" t="s">
        <v>22</v>
      </c>
      <c r="E75" s="98">
        <f t="shared" si="12"/>
        <v>72</v>
      </c>
      <c r="F75" s="98">
        <v>1020</v>
      </c>
      <c r="G75" s="98">
        <v>1020</v>
      </c>
      <c r="H75" s="299" t="s">
        <v>192</v>
      </c>
      <c r="I75" s="285">
        <v>33.700000000000003</v>
      </c>
      <c r="J75" s="286" t="str">
        <f t="shared" si="7"/>
        <v>อ้อยน้ำราด</v>
      </c>
      <c r="K75" s="99">
        <v>33.700000000000003</v>
      </c>
      <c r="L75" s="99"/>
      <c r="M75" s="99">
        <f t="shared" si="8"/>
        <v>471.80000000000007</v>
      </c>
      <c r="N75" s="97">
        <v>14</v>
      </c>
      <c r="O75" s="287">
        <f t="shared" si="9"/>
        <v>370.70000000000005</v>
      </c>
      <c r="P75" s="288">
        <v>11</v>
      </c>
      <c r="Q75" s="288" t="str">
        <f>VLOOKUP(F75,[1]รายละเอียดรายแปลง!$D$1:$AU$65536,44,FALSE)</f>
        <v>C</v>
      </c>
      <c r="R75" s="288"/>
      <c r="S75" s="97">
        <f t="shared" si="10"/>
        <v>337</v>
      </c>
      <c r="T75" s="97">
        <v>10</v>
      </c>
      <c r="U75" s="289">
        <v>242917</v>
      </c>
      <c r="V75" s="290">
        <f t="shared" si="11"/>
        <v>-8097.2333333333336</v>
      </c>
      <c r="W75" s="291" t="s">
        <v>1</v>
      </c>
      <c r="X75" s="291" t="s">
        <v>83</v>
      </c>
      <c r="Y75" s="292" t="s">
        <v>213</v>
      </c>
      <c r="Z75" s="293" t="s">
        <v>193</v>
      </c>
      <c r="AA75" s="296" t="s">
        <v>85</v>
      </c>
      <c r="AB75" s="294" t="s">
        <v>86</v>
      </c>
      <c r="AC75" s="293">
        <v>1.85</v>
      </c>
      <c r="AD75" s="291" t="s">
        <v>194</v>
      </c>
      <c r="AE75" s="293" t="s">
        <v>166</v>
      </c>
      <c r="AF75" s="293" t="s">
        <v>198</v>
      </c>
      <c r="AG75" s="293" t="s">
        <v>197</v>
      </c>
    </row>
    <row r="76" spans="1:33" ht="24">
      <c r="A76" s="281">
        <v>4</v>
      </c>
      <c r="B76" s="95">
        <v>1</v>
      </c>
      <c r="C76" s="95" t="s">
        <v>191</v>
      </c>
      <c r="D76" s="298" t="s">
        <v>22</v>
      </c>
      <c r="E76" s="98">
        <f t="shared" si="12"/>
        <v>73</v>
      </c>
      <c r="F76" s="98">
        <v>1028</v>
      </c>
      <c r="G76" s="98">
        <v>1028</v>
      </c>
      <c r="H76" s="299" t="s">
        <v>192</v>
      </c>
      <c r="I76" s="285">
        <v>15.81</v>
      </c>
      <c r="J76" s="286" t="str">
        <f>W76</f>
        <v>อ้อยตอ 2</v>
      </c>
      <c r="K76" s="99">
        <v>15.81</v>
      </c>
      <c r="L76" s="99"/>
      <c r="M76" s="99">
        <f t="shared" si="8"/>
        <v>189.72</v>
      </c>
      <c r="N76" s="97">
        <v>12</v>
      </c>
      <c r="O76" s="287">
        <f t="shared" si="9"/>
        <v>173.91</v>
      </c>
      <c r="P76" s="288">
        <v>11</v>
      </c>
      <c r="Q76" s="288" t="str">
        <f>VLOOKUP(F76,[1]รายละเอียดรายแปลง!$D$1:$AU$65536,44,FALSE)</f>
        <v>B</v>
      </c>
      <c r="R76" s="288"/>
      <c r="S76" s="97">
        <f t="shared" si="10"/>
        <v>158.1</v>
      </c>
      <c r="T76" s="97">
        <v>10</v>
      </c>
      <c r="U76" s="289">
        <v>242893</v>
      </c>
      <c r="V76" s="290">
        <f t="shared" si="11"/>
        <v>-8096.4333333333334</v>
      </c>
      <c r="W76" s="291" t="s">
        <v>90</v>
      </c>
      <c r="X76" s="291" t="s">
        <v>2</v>
      </c>
      <c r="Y76" s="292" t="s">
        <v>213</v>
      </c>
      <c r="Z76" s="293" t="s">
        <v>193</v>
      </c>
      <c r="AA76" s="296" t="s">
        <v>85</v>
      </c>
      <c r="AB76" s="294" t="s">
        <v>86</v>
      </c>
      <c r="AC76" s="293">
        <v>1.85</v>
      </c>
      <c r="AD76" s="294" t="s">
        <v>194</v>
      </c>
      <c r="AE76" s="293" t="s">
        <v>166</v>
      </c>
      <c r="AF76" s="293" t="s">
        <v>198</v>
      </c>
      <c r="AG76" s="293" t="s">
        <v>197</v>
      </c>
    </row>
    <row r="77" spans="1:33" ht="24">
      <c r="A77" s="281">
        <v>5</v>
      </c>
      <c r="B77" s="95">
        <v>1</v>
      </c>
      <c r="C77" s="95" t="s">
        <v>191</v>
      </c>
      <c r="D77" s="298" t="s">
        <v>22</v>
      </c>
      <c r="E77" s="98">
        <f t="shared" si="12"/>
        <v>74</v>
      </c>
      <c r="F77" s="98">
        <v>1033</v>
      </c>
      <c r="G77" s="98">
        <v>1033</v>
      </c>
      <c r="H77" s="299" t="s">
        <v>192</v>
      </c>
      <c r="I77" s="285">
        <v>47.08</v>
      </c>
      <c r="J77" s="286" t="str">
        <f t="shared" ref="J77:J93" si="13">W77</f>
        <v>อ้อยตอ 1</v>
      </c>
      <c r="K77" s="99">
        <v>47.08</v>
      </c>
      <c r="L77" s="99"/>
      <c r="M77" s="99">
        <f t="shared" si="8"/>
        <v>612.04</v>
      </c>
      <c r="N77" s="97">
        <v>13</v>
      </c>
      <c r="O77" s="287">
        <f t="shared" si="9"/>
        <v>470.79999999999995</v>
      </c>
      <c r="P77" s="288">
        <v>10</v>
      </c>
      <c r="Q77" s="288" t="str">
        <f>VLOOKUP(F77,[1]รายละเอียดรายแปลง!$D$1:$AU$65536,44,FALSE)</f>
        <v>B</v>
      </c>
      <c r="R77" s="288"/>
      <c r="S77" s="97">
        <f t="shared" si="10"/>
        <v>564.96</v>
      </c>
      <c r="T77" s="97">
        <v>12</v>
      </c>
      <c r="U77" s="289">
        <v>242890</v>
      </c>
      <c r="V77" s="290">
        <f t="shared" si="11"/>
        <v>-8096.333333333333</v>
      </c>
      <c r="W77" s="291" t="s">
        <v>88</v>
      </c>
      <c r="X77" s="291" t="s">
        <v>2</v>
      </c>
      <c r="Y77" s="292" t="s">
        <v>209</v>
      </c>
      <c r="Z77" s="293" t="s">
        <v>193</v>
      </c>
      <c r="AA77" s="296" t="s">
        <v>85</v>
      </c>
      <c r="AB77" s="294" t="s">
        <v>86</v>
      </c>
      <c r="AC77" s="293">
        <v>1.85</v>
      </c>
      <c r="AD77" s="294" t="s">
        <v>201</v>
      </c>
      <c r="AE77" s="293" t="s">
        <v>166</v>
      </c>
      <c r="AF77" s="293" t="s">
        <v>198</v>
      </c>
      <c r="AG77" s="293" t="s">
        <v>197</v>
      </c>
    </row>
    <row r="78" spans="1:33" ht="24">
      <c r="A78" s="281">
        <v>5</v>
      </c>
      <c r="B78" s="95">
        <v>1</v>
      </c>
      <c r="C78" s="95" t="s">
        <v>191</v>
      </c>
      <c r="D78" s="298" t="s">
        <v>22</v>
      </c>
      <c r="E78" s="98">
        <f t="shared" si="12"/>
        <v>75</v>
      </c>
      <c r="F78" s="98">
        <v>1034</v>
      </c>
      <c r="G78" s="98">
        <v>1034</v>
      </c>
      <c r="H78" s="299" t="s">
        <v>192</v>
      </c>
      <c r="I78" s="285">
        <v>48.87</v>
      </c>
      <c r="J78" s="286" t="str">
        <f t="shared" si="13"/>
        <v>อ้อยตอ 1</v>
      </c>
      <c r="K78" s="99">
        <v>42.09</v>
      </c>
      <c r="L78" s="99"/>
      <c r="M78" s="99">
        <f t="shared" si="8"/>
        <v>547.17000000000007</v>
      </c>
      <c r="N78" s="97">
        <v>13</v>
      </c>
      <c r="O78" s="287">
        <f t="shared" si="9"/>
        <v>420.90000000000003</v>
      </c>
      <c r="P78" s="288">
        <v>10</v>
      </c>
      <c r="Q78" s="288" t="str">
        <f>VLOOKUP(F78,[1]รายละเอียดรายแปลง!$D$1:$AU$65536,44,FALSE)</f>
        <v>B</v>
      </c>
      <c r="R78" s="288"/>
      <c r="S78" s="97">
        <f t="shared" si="10"/>
        <v>462.99</v>
      </c>
      <c r="T78" s="97">
        <v>11</v>
      </c>
      <c r="U78" s="289">
        <v>242896</v>
      </c>
      <c r="V78" s="290">
        <f t="shared" si="11"/>
        <v>-8096.5333333333338</v>
      </c>
      <c r="W78" s="291" t="s">
        <v>88</v>
      </c>
      <c r="X78" s="291" t="s">
        <v>2</v>
      </c>
      <c r="Y78" s="292" t="s">
        <v>211</v>
      </c>
      <c r="Z78" s="293" t="s">
        <v>193</v>
      </c>
      <c r="AA78" s="296" t="s">
        <v>85</v>
      </c>
      <c r="AB78" s="294" t="s">
        <v>86</v>
      </c>
      <c r="AC78" s="293">
        <v>1.85</v>
      </c>
      <c r="AD78" s="294" t="s">
        <v>201</v>
      </c>
      <c r="AE78" s="293" t="s">
        <v>166</v>
      </c>
      <c r="AF78" s="293" t="s">
        <v>212</v>
      </c>
      <c r="AG78" s="293" t="s">
        <v>197</v>
      </c>
    </row>
    <row r="79" spans="1:33" ht="24">
      <c r="A79" s="281">
        <v>3</v>
      </c>
      <c r="B79" s="95">
        <v>1</v>
      </c>
      <c r="C79" s="95" t="s">
        <v>191</v>
      </c>
      <c r="D79" s="298" t="s">
        <v>22</v>
      </c>
      <c r="E79" s="98">
        <f t="shared" si="12"/>
        <v>76</v>
      </c>
      <c r="F79" s="98">
        <v>1036</v>
      </c>
      <c r="G79" s="98">
        <v>1036</v>
      </c>
      <c r="H79" s="299" t="s">
        <v>192</v>
      </c>
      <c r="I79" s="285">
        <v>13.44</v>
      </c>
      <c r="J79" s="286" t="str">
        <f t="shared" si="13"/>
        <v>อ้อยน้ำราด</v>
      </c>
      <c r="K79" s="99">
        <v>13.44</v>
      </c>
      <c r="L79" s="99"/>
      <c r="M79" s="99">
        <f t="shared" si="8"/>
        <v>188.16</v>
      </c>
      <c r="N79" s="97">
        <v>14</v>
      </c>
      <c r="O79" s="287">
        <f t="shared" si="9"/>
        <v>147.84</v>
      </c>
      <c r="P79" s="288">
        <v>11</v>
      </c>
      <c r="Q79" s="288" t="str">
        <f>VLOOKUP(F79,[1]รายละเอียดรายแปลง!$D$1:$AU$65536,44,FALSE)</f>
        <v>C</v>
      </c>
      <c r="R79" s="288"/>
      <c r="S79" s="97">
        <f t="shared" si="10"/>
        <v>161.28</v>
      </c>
      <c r="T79" s="97">
        <v>12</v>
      </c>
      <c r="U79" s="289">
        <v>242913</v>
      </c>
      <c r="V79" s="290">
        <f t="shared" si="11"/>
        <v>-8097.1</v>
      </c>
      <c r="W79" s="291" t="s">
        <v>1</v>
      </c>
      <c r="X79" s="291" t="s">
        <v>83</v>
      </c>
      <c r="Y79" s="292" t="s">
        <v>210</v>
      </c>
      <c r="Z79" s="293" t="s">
        <v>193</v>
      </c>
      <c r="AA79" s="296" t="s">
        <v>85</v>
      </c>
      <c r="AB79" s="294" t="s">
        <v>104</v>
      </c>
      <c r="AC79" s="293">
        <v>1.85</v>
      </c>
      <c r="AD79" s="291" t="s">
        <v>194</v>
      </c>
      <c r="AE79" s="293" t="s">
        <v>166</v>
      </c>
      <c r="AF79" s="293" t="s">
        <v>198</v>
      </c>
      <c r="AG79" s="293" t="s">
        <v>197</v>
      </c>
    </row>
    <row r="80" spans="1:33" ht="24">
      <c r="A80" s="281">
        <v>5</v>
      </c>
      <c r="B80" s="95">
        <v>1</v>
      </c>
      <c r="C80" s="95" t="s">
        <v>191</v>
      </c>
      <c r="D80" s="298" t="s">
        <v>22</v>
      </c>
      <c r="E80" s="98">
        <f t="shared" si="12"/>
        <v>77</v>
      </c>
      <c r="F80" s="98">
        <v>1037</v>
      </c>
      <c r="G80" s="98">
        <v>1037</v>
      </c>
      <c r="H80" s="299" t="s">
        <v>192</v>
      </c>
      <c r="I80" s="285">
        <v>48.99</v>
      </c>
      <c r="J80" s="286" t="str">
        <f t="shared" si="13"/>
        <v>อ้อยน้ำราด</v>
      </c>
      <c r="K80" s="99">
        <v>48.99</v>
      </c>
      <c r="L80" s="99"/>
      <c r="M80" s="99">
        <f t="shared" si="8"/>
        <v>636.87</v>
      </c>
      <c r="N80" s="97">
        <v>13</v>
      </c>
      <c r="O80" s="287">
        <f t="shared" si="9"/>
        <v>538.89</v>
      </c>
      <c r="P80" s="288">
        <v>11</v>
      </c>
      <c r="Q80" s="288" t="str">
        <f>VLOOKUP(F80,[1]รายละเอียดรายแปลง!$D$1:$AU$65536,44,FALSE)</f>
        <v>C</v>
      </c>
      <c r="R80" s="288"/>
      <c r="S80" s="97">
        <f t="shared" si="10"/>
        <v>538.89</v>
      </c>
      <c r="T80" s="97">
        <v>11</v>
      </c>
      <c r="U80" s="289">
        <v>242925</v>
      </c>
      <c r="V80" s="290">
        <f t="shared" si="11"/>
        <v>-8097.5</v>
      </c>
      <c r="W80" s="291" t="s">
        <v>1</v>
      </c>
      <c r="X80" s="291" t="s">
        <v>83</v>
      </c>
      <c r="Y80" s="292" t="s">
        <v>207</v>
      </c>
      <c r="Z80" s="293" t="s">
        <v>193</v>
      </c>
      <c r="AA80" s="296" t="s">
        <v>85</v>
      </c>
      <c r="AB80" s="294" t="s">
        <v>86</v>
      </c>
      <c r="AC80" s="293">
        <v>1.85</v>
      </c>
      <c r="AD80" s="291" t="s">
        <v>194</v>
      </c>
      <c r="AE80" s="293" t="s">
        <v>166</v>
      </c>
      <c r="AF80" s="293" t="s">
        <v>198</v>
      </c>
      <c r="AG80" s="293" t="s">
        <v>197</v>
      </c>
    </row>
    <row r="81" spans="1:33" ht="24">
      <c r="A81" s="281">
        <v>3</v>
      </c>
      <c r="B81" s="95">
        <v>1</v>
      </c>
      <c r="C81" s="95" t="s">
        <v>191</v>
      </c>
      <c r="D81" s="298" t="s">
        <v>22</v>
      </c>
      <c r="E81" s="98">
        <f t="shared" si="12"/>
        <v>78</v>
      </c>
      <c r="F81" s="98">
        <v>1038</v>
      </c>
      <c r="G81" s="98">
        <v>1038</v>
      </c>
      <c r="H81" s="299" t="s">
        <v>192</v>
      </c>
      <c r="I81" s="285">
        <v>14.52</v>
      </c>
      <c r="J81" s="286" t="str">
        <f t="shared" si="13"/>
        <v>อ้อยตอ 1</v>
      </c>
      <c r="K81" s="99">
        <v>14.52</v>
      </c>
      <c r="L81" s="99"/>
      <c r="M81" s="99">
        <f t="shared" si="8"/>
        <v>188.76</v>
      </c>
      <c r="N81" s="97">
        <v>13</v>
      </c>
      <c r="O81" s="287">
        <f t="shared" si="9"/>
        <v>174.24</v>
      </c>
      <c r="P81" s="288">
        <v>12</v>
      </c>
      <c r="Q81" s="288" t="str">
        <f>VLOOKUP(F81,[1]รายละเอียดรายแปลง!$D$1:$AU$65536,44,FALSE)</f>
        <v>B</v>
      </c>
      <c r="R81" s="288"/>
      <c r="S81" s="97">
        <f t="shared" si="10"/>
        <v>174.24</v>
      </c>
      <c r="T81" s="97">
        <v>12</v>
      </c>
      <c r="U81" s="289">
        <v>242899</v>
      </c>
      <c r="V81" s="290">
        <f t="shared" si="11"/>
        <v>-8096.6333333333332</v>
      </c>
      <c r="W81" s="291" t="s">
        <v>88</v>
      </c>
      <c r="X81" s="291" t="s">
        <v>2</v>
      </c>
      <c r="Y81" s="292" t="s">
        <v>208</v>
      </c>
      <c r="Z81" s="293" t="s">
        <v>193</v>
      </c>
      <c r="AA81" s="296" t="s">
        <v>85</v>
      </c>
      <c r="AB81" s="294" t="s">
        <v>86</v>
      </c>
      <c r="AC81" s="293">
        <v>1.85</v>
      </c>
      <c r="AD81" s="294" t="s">
        <v>194</v>
      </c>
      <c r="AE81" s="293" t="s">
        <v>166</v>
      </c>
      <c r="AF81" s="293" t="s">
        <v>198</v>
      </c>
      <c r="AG81" s="293" t="s">
        <v>197</v>
      </c>
    </row>
    <row r="82" spans="1:33" ht="24">
      <c r="A82" s="281">
        <v>2</v>
      </c>
      <c r="B82" s="95">
        <v>1</v>
      </c>
      <c r="C82" s="95" t="s">
        <v>191</v>
      </c>
      <c r="D82" s="298" t="s">
        <v>22</v>
      </c>
      <c r="E82" s="98">
        <f t="shared" si="12"/>
        <v>79</v>
      </c>
      <c r="F82" s="98">
        <v>1039</v>
      </c>
      <c r="G82" s="98">
        <v>1039</v>
      </c>
      <c r="H82" s="299" t="s">
        <v>192</v>
      </c>
      <c r="I82" s="285">
        <v>8.07</v>
      </c>
      <c r="J82" s="286" t="str">
        <f t="shared" si="13"/>
        <v>อ้อยตอ 1</v>
      </c>
      <c r="K82" s="99">
        <v>8.07</v>
      </c>
      <c r="L82" s="99"/>
      <c r="M82" s="99">
        <f t="shared" si="8"/>
        <v>80.7</v>
      </c>
      <c r="N82" s="97">
        <v>10</v>
      </c>
      <c r="O82" s="287">
        <f t="shared" si="9"/>
        <v>80.7</v>
      </c>
      <c r="P82" s="288">
        <v>10</v>
      </c>
      <c r="Q82" s="288" t="str">
        <f>VLOOKUP(F82,[1]รายละเอียดรายแปลง!$D$1:$AU$65536,44,FALSE)</f>
        <v>B</v>
      </c>
      <c r="R82" s="288"/>
      <c r="S82" s="97">
        <f t="shared" si="10"/>
        <v>80.7</v>
      </c>
      <c r="T82" s="97">
        <v>10</v>
      </c>
      <c r="U82" s="289">
        <v>242952</v>
      </c>
      <c r="V82" s="290">
        <f t="shared" si="11"/>
        <v>-8098.4</v>
      </c>
      <c r="W82" s="291" t="s">
        <v>88</v>
      </c>
      <c r="X82" s="291" t="s">
        <v>2</v>
      </c>
      <c r="Y82" s="292" t="s">
        <v>211</v>
      </c>
      <c r="Z82" s="293" t="s">
        <v>193</v>
      </c>
      <c r="AA82" s="296" t="s">
        <v>85</v>
      </c>
      <c r="AB82" s="294" t="s">
        <v>86</v>
      </c>
      <c r="AC82" s="293">
        <v>1.85</v>
      </c>
      <c r="AD82" s="294" t="s">
        <v>201</v>
      </c>
      <c r="AE82" s="293" t="s">
        <v>166</v>
      </c>
      <c r="AF82" s="293" t="s">
        <v>212</v>
      </c>
      <c r="AG82" s="293" t="s">
        <v>197</v>
      </c>
    </row>
    <row r="83" spans="1:33" ht="24">
      <c r="A83" s="281">
        <v>5</v>
      </c>
      <c r="B83" s="95">
        <v>1</v>
      </c>
      <c r="C83" s="95" t="s">
        <v>191</v>
      </c>
      <c r="D83" s="298" t="s">
        <v>22</v>
      </c>
      <c r="E83" s="98">
        <f t="shared" si="12"/>
        <v>80</v>
      </c>
      <c r="F83" s="98">
        <v>1040</v>
      </c>
      <c r="G83" s="98">
        <v>1040</v>
      </c>
      <c r="H83" s="299" t="s">
        <v>192</v>
      </c>
      <c r="I83" s="285">
        <v>29.81</v>
      </c>
      <c r="J83" s="286" t="str">
        <f t="shared" si="13"/>
        <v>อ้อยตอ 1</v>
      </c>
      <c r="K83" s="99">
        <v>29.81</v>
      </c>
      <c r="L83" s="99"/>
      <c r="M83" s="99">
        <f t="shared" si="8"/>
        <v>387.53</v>
      </c>
      <c r="N83" s="97">
        <v>13</v>
      </c>
      <c r="O83" s="287">
        <f t="shared" si="9"/>
        <v>298.09999999999997</v>
      </c>
      <c r="P83" s="288">
        <v>10</v>
      </c>
      <c r="Q83" s="288" t="str">
        <f>VLOOKUP(F83,[1]รายละเอียดรายแปลง!$D$1:$AU$65536,44,FALSE)</f>
        <v>B</v>
      </c>
      <c r="R83" s="288"/>
      <c r="S83" s="97">
        <f t="shared" si="10"/>
        <v>357.71999999999997</v>
      </c>
      <c r="T83" s="97">
        <v>12</v>
      </c>
      <c r="U83" s="289">
        <v>242889</v>
      </c>
      <c r="V83" s="290">
        <f t="shared" si="11"/>
        <v>-8096.3</v>
      </c>
      <c r="W83" s="291" t="s">
        <v>88</v>
      </c>
      <c r="X83" s="291" t="s">
        <v>2</v>
      </c>
      <c r="Y83" s="292" t="s">
        <v>208</v>
      </c>
      <c r="Z83" s="293" t="s">
        <v>193</v>
      </c>
      <c r="AA83" s="296" t="s">
        <v>85</v>
      </c>
      <c r="AB83" s="294" t="s">
        <v>86</v>
      </c>
      <c r="AC83" s="293">
        <v>1.85</v>
      </c>
      <c r="AD83" s="294" t="s">
        <v>194</v>
      </c>
      <c r="AE83" s="293" t="s">
        <v>166</v>
      </c>
      <c r="AF83" s="293" t="s">
        <v>198</v>
      </c>
      <c r="AG83" s="293" t="s">
        <v>197</v>
      </c>
    </row>
    <row r="84" spans="1:33" ht="24">
      <c r="A84" s="281">
        <v>5</v>
      </c>
      <c r="B84" s="95">
        <v>1</v>
      </c>
      <c r="C84" s="95" t="s">
        <v>191</v>
      </c>
      <c r="D84" s="298" t="s">
        <v>22</v>
      </c>
      <c r="E84" s="98">
        <f t="shared" si="12"/>
        <v>81</v>
      </c>
      <c r="F84" s="98">
        <v>1041</v>
      </c>
      <c r="G84" s="98">
        <v>1041</v>
      </c>
      <c r="H84" s="98" t="s">
        <v>214</v>
      </c>
      <c r="I84" s="285">
        <v>39.53</v>
      </c>
      <c r="J84" s="286" t="str">
        <f t="shared" si="13"/>
        <v>อ้อยตอ 2</v>
      </c>
      <c r="K84" s="99">
        <v>39.53</v>
      </c>
      <c r="L84" s="99"/>
      <c r="M84" s="99">
        <f t="shared" si="8"/>
        <v>474.36</v>
      </c>
      <c r="N84" s="97">
        <v>12</v>
      </c>
      <c r="O84" s="287">
        <f t="shared" si="9"/>
        <v>434.83000000000004</v>
      </c>
      <c r="P84" s="288">
        <v>11</v>
      </c>
      <c r="Q84" s="288" t="str">
        <f>VLOOKUP(F84,[1]รายละเอียดรายแปลง!$D$1:$AU$65536,44,FALSE)</f>
        <v>B</v>
      </c>
      <c r="R84" s="288"/>
      <c r="S84" s="97">
        <f t="shared" si="10"/>
        <v>395.3</v>
      </c>
      <c r="T84" s="97">
        <v>10</v>
      </c>
      <c r="U84" s="289">
        <v>242904</v>
      </c>
      <c r="V84" s="290">
        <f t="shared" si="11"/>
        <v>-8096.8</v>
      </c>
      <c r="W84" s="291" t="s">
        <v>90</v>
      </c>
      <c r="X84" s="291" t="s">
        <v>2</v>
      </c>
      <c r="Y84" s="292" t="s">
        <v>215</v>
      </c>
      <c r="Z84" s="293" t="s">
        <v>193</v>
      </c>
      <c r="AA84" s="296" t="s">
        <v>85</v>
      </c>
      <c r="AB84" s="294" t="s">
        <v>86</v>
      </c>
      <c r="AC84" s="293">
        <v>1.85</v>
      </c>
      <c r="AD84" s="294" t="s">
        <v>194</v>
      </c>
      <c r="AE84" s="293" t="s">
        <v>166</v>
      </c>
      <c r="AF84" s="293" t="s">
        <v>198</v>
      </c>
      <c r="AG84" s="293" t="s">
        <v>197</v>
      </c>
    </row>
    <row r="85" spans="1:33" ht="24">
      <c r="A85" s="281">
        <v>3</v>
      </c>
      <c r="B85" s="95">
        <v>3</v>
      </c>
      <c r="C85" s="95" t="s">
        <v>191</v>
      </c>
      <c r="D85" s="298" t="s">
        <v>26</v>
      </c>
      <c r="E85" s="98">
        <v>1</v>
      </c>
      <c r="F85" s="98">
        <v>801</v>
      </c>
      <c r="G85" s="98">
        <v>801</v>
      </c>
      <c r="H85" s="98"/>
      <c r="I85" s="285">
        <v>17.79</v>
      </c>
      <c r="J85" s="286" t="str">
        <f t="shared" si="13"/>
        <v>อ้อยน้ำราด</v>
      </c>
      <c r="K85" s="99">
        <v>11.48</v>
      </c>
      <c r="L85" s="99"/>
      <c r="M85" s="99">
        <f t="shared" si="8"/>
        <v>160.72</v>
      </c>
      <c r="N85" s="97">
        <v>14</v>
      </c>
      <c r="O85" s="287">
        <f t="shared" si="9"/>
        <v>114.80000000000001</v>
      </c>
      <c r="P85" s="288">
        <v>10</v>
      </c>
      <c r="Q85" s="288" t="str">
        <f>VLOOKUP(F85,[1]รายละเอียดรายแปลง!$D$1:$AU$65536,44,FALSE)</f>
        <v>C</v>
      </c>
      <c r="R85" s="288"/>
      <c r="S85" s="97">
        <f t="shared" si="10"/>
        <v>126.28</v>
      </c>
      <c r="T85" s="97">
        <v>11</v>
      </c>
      <c r="U85" s="289">
        <v>242882</v>
      </c>
      <c r="V85" s="290">
        <f t="shared" si="11"/>
        <v>-8096.0666666666666</v>
      </c>
      <c r="W85" s="291" t="s">
        <v>1</v>
      </c>
      <c r="X85" s="291" t="s">
        <v>83</v>
      </c>
      <c r="Y85" s="292" t="s">
        <v>216</v>
      </c>
      <c r="Z85" s="293" t="s">
        <v>193</v>
      </c>
      <c r="AA85" s="296" t="s">
        <v>85</v>
      </c>
      <c r="AB85" s="294" t="s">
        <v>86</v>
      </c>
      <c r="AC85" s="293">
        <v>1.85</v>
      </c>
      <c r="AD85" s="291" t="s">
        <v>194</v>
      </c>
      <c r="AE85" s="293" t="s">
        <v>166</v>
      </c>
      <c r="AF85" s="293" t="s">
        <v>217</v>
      </c>
      <c r="AG85" s="293" t="s">
        <v>197</v>
      </c>
    </row>
    <row r="86" spans="1:33" ht="24">
      <c r="A86" s="281">
        <v>3</v>
      </c>
      <c r="B86" s="95">
        <v>3</v>
      </c>
      <c r="C86" s="95" t="s">
        <v>191</v>
      </c>
      <c r="D86" s="298" t="s">
        <v>26</v>
      </c>
      <c r="E86" s="98">
        <f t="shared" si="12"/>
        <v>2</v>
      </c>
      <c r="F86" s="98">
        <v>802</v>
      </c>
      <c r="G86" s="98">
        <v>802</v>
      </c>
      <c r="H86" s="299" t="s">
        <v>192</v>
      </c>
      <c r="I86" s="285">
        <v>12.99</v>
      </c>
      <c r="J86" s="286" t="str">
        <f t="shared" si="13"/>
        <v>อ้อยตุลาคม</v>
      </c>
      <c r="K86" s="99">
        <v>12.99</v>
      </c>
      <c r="L86" s="99"/>
      <c r="M86" s="99">
        <f t="shared" si="8"/>
        <v>233.82</v>
      </c>
      <c r="N86" s="97">
        <v>18</v>
      </c>
      <c r="O86" s="287">
        <f t="shared" si="9"/>
        <v>181.86</v>
      </c>
      <c r="P86" s="288">
        <v>14</v>
      </c>
      <c r="Q86" s="288" t="str">
        <f>VLOOKUP(F86,[1]รายละเอียดรายแปลง!$D$1:$AU$65536,44,FALSE)</f>
        <v>B</v>
      </c>
      <c r="R86" s="288"/>
      <c r="S86" s="97">
        <f t="shared" si="10"/>
        <v>142.89000000000001</v>
      </c>
      <c r="T86" s="97">
        <v>11</v>
      </c>
      <c r="U86" s="289">
        <v>242882</v>
      </c>
      <c r="V86" s="290">
        <f t="shared" si="11"/>
        <v>-8096.0666666666666</v>
      </c>
      <c r="W86" s="291" t="s">
        <v>93</v>
      </c>
      <c r="X86" s="291" t="s">
        <v>83</v>
      </c>
      <c r="Y86" s="292">
        <v>0</v>
      </c>
      <c r="Z86" s="293" t="s">
        <v>193</v>
      </c>
      <c r="AA86" s="296" t="s">
        <v>85</v>
      </c>
      <c r="AB86" s="291" t="s">
        <v>105</v>
      </c>
      <c r="AC86" s="293">
        <v>1.85</v>
      </c>
      <c r="AD86" s="294" t="s">
        <v>194</v>
      </c>
      <c r="AE86" s="293" t="s">
        <v>166</v>
      </c>
      <c r="AF86" s="293">
        <v>0</v>
      </c>
      <c r="AG86" s="295" t="s">
        <v>80</v>
      </c>
    </row>
    <row r="87" spans="1:33" ht="24">
      <c r="A87" s="281">
        <v>1</v>
      </c>
      <c r="B87" s="95">
        <v>3</v>
      </c>
      <c r="C87" s="95" t="s">
        <v>191</v>
      </c>
      <c r="D87" s="298" t="s">
        <v>26</v>
      </c>
      <c r="E87" s="98">
        <f t="shared" si="12"/>
        <v>3</v>
      </c>
      <c r="F87" s="98">
        <v>803</v>
      </c>
      <c r="G87" s="98">
        <v>803</v>
      </c>
      <c r="H87" s="98"/>
      <c r="I87" s="285">
        <v>4.34</v>
      </c>
      <c r="J87" s="286" t="str">
        <f t="shared" si="13"/>
        <v>อ้อยตอ 3</v>
      </c>
      <c r="K87" s="99">
        <v>4.34</v>
      </c>
      <c r="L87" s="99"/>
      <c r="M87" s="99">
        <f t="shared" si="8"/>
        <v>52.08</v>
      </c>
      <c r="N87" s="97">
        <v>12</v>
      </c>
      <c r="O87" s="287">
        <f t="shared" si="9"/>
        <v>52.08</v>
      </c>
      <c r="P87" s="288">
        <v>12</v>
      </c>
      <c r="Q87" s="288" t="str">
        <f>VLOOKUP(F87,[1]รายละเอียดรายแปลง!$D$1:$AU$65536,44,FALSE)</f>
        <v>B</v>
      </c>
      <c r="R87" s="288"/>
      <c r="S87" s="97">
        <f t="shared" si="10"/>
        <v>39.06</v>
      </c>
      <c r="T87" s="97">
        <v>9</v>
      </c>
      <c r="U87" s="289">
        <v>242896</v>
      </c>
      <c r="V87" s="290">
        <f t="shared" si="11"/>
        <v>-8096.5333333333338</v>
      </c>
      <c r="W87" s="291" t="s">
        <v>96</v>
      </c>
      <c r="X87" s="291" t="s">
        <v>2</v>
      </c>
      <c r="Y87" s="292">
        <v>0</v>
      </c>
      <c r="Z87" s="293" t="s">
        <v>202</v>
      </c>
      <c r="AA87" s="296" t="s">
        <v>85</v>
      </c>
      <c r="AB87" s="294" t="s">
        <v>106</v>
      </c>
      <c r="AC87" s="293">
        <v>1.85</v>
      </c>
      <c r="AD87" s="294" t="s">
        <v>194</v>
      </c>
      <c r="AE87" s="293" t="s">
        <v>166</v>
      </c>
      <c r="AF87" s="293" t="s">
        <v>217</v>
      </c>
      <c r="AG87" s="293" t="s">
        <v>197</v>
      </c>
    </row>
    <row r="88" spans="1:33" ht="24">
      <c r="A88" s="281">
        <v>3</v>
      </c>
      <c r="B88" s="95">
        <v>3</v>
      </c>
      <c r="C88" s="95" t="s">
        <v>191</v>
      </c>
      <c r="D88" s="298" t="s">
        <v>26</v>
      </c>
      <c r="E88" s="98">
        <f t="shared" si="12"/>
        <v>4</v>
      </c>
      <c r="F88" s="98">
        <v>804</v>
      </c>
      <c r="G88" s="98">
        <v>804</v>
      </c>
      <c r="H88" s="299" t="s">
        <v>192</v>
      </c>
      <c r="I88" s="285">
        <v>13.62</v>
      </c>
      <c r="J88" s="286" t="str">
        <f t="shared" si="13"/>
        <v>อ้อยตอ 1</v>
      </c>
      <c r="K88" s="99">
        <v>13.62</v>
      </c>
      <c r="L88" s="99"/>
      <c r="M88" s="99">
        <f t="shared" si="8"/>
        <v>163.44</v>
      </c>
      <c r="N88" s="97">
        <v>12</v>
      </c>
      <c r="O88" s="287">
        <f t="shared" si="9"/>
        <v>163.44</v>
      </c>
      <c r="P88" s="288">
        <v>12</v>
      </c>
      <c r="Q88" s="288" t="str">
        <f>VLOOKUP(F88,[1]รายละเอียดรายแปลง!$D$1:$AU$65536,44,FALSE)</f>
        <v>B</v>
      </c>
      <c r="R88" s="288"/>
      <c r="S88" s="97">
        <f t="shared" si="10"/>
        <v>108.96</v>
      </c>
      <c r="T88" s="97">
        <v>8</v>
      </c>
      <c r="U88" s="289">
        <v>242895</v>
      </c>
      <c r="V88" s="290">
        <f t="shared" si="11"/>
        <v>-8096.5</v>
      </c>
      <c r="W88" s="291" t="s">
        <v>88</v>
      </c>
      <c r="X88" s="291" t="s">
        <v>2</v>
      </c>
      <c r="Y88" s="292">
        <v>0</v>
      </c>
      <c r="Z88" s="293" t="s">
        <v>202</v>
      </c>
      <c r="AA88" s="296" t="s">
        <v>85</v>
      </c>
      <c r="AB88" s="294" t="s">
        <v>106</v>
      </c>
      <c r="AC88" s="293">
        <v>1.85</v>
      </c>
      <c r="AD88" s="294" t="s">
        <v>194</v>
      </c>
      <c r="AE88" s="293" t="s">
        <v>166</v>
      </c>
      <c r="AF88" s="293" t="s">
        <v>217</v>
      </c>
      <c r="AG88" s="293" t="s">
        <v>197</v>
      </c>
    </row>
    <row r="89" spans="1:33" ht="24">
      <c r="A89" s="281">
        <v>5</v>
      </c>
      <c r="B89" s="95">
        <v>3</v>
      </c>
      <c r="C89" s="95" t="s">
        <v>191</v>
      </c>
      <c r="D89" s="298" t="s">
        <v>26</v>
      </c>
      <c r="E89" s="98">
        <f t="shared" si="12"/>
        <v>5</v>
      </c>
      <c r="F89" s="98">
        <v>805</v>
      </c>
      <c r="G89" s="98">
        <v>805</v>
      </c>
      <c r="H89" s="98"/>
      <c r="I89" s="285">
        <v>42.61</v>
      </c>
      <c r="J89" s="286" t="str">
        <f t="shared" si="13"/>
        <v>อ้อยตอ 3</v>
      </c>
      <c r="K89" s="99">
        <v>33.630000000000003</v>
      </c>
      <c r="L89" s="99"/>
      <c r="M89" s="99">
        <f t="shared" si="8"/>
        <v>403.56000000000006</v>
      </c>
      <c r="N89" s="97">
        <v>12</v>
      </c>
      <c r="O89" s="287">
        <f t="shared" si="9"/>
        <v>403.56000000000006</v>
      </c>
      <c r="P89" s="288">
        <v>12</v>
      </c>
      <c r="Q89" s="288" t="str">
        <f>VLOOKUP(F89,[1]รายละเอียดรายแปลง!$D$1:$AU$65536,44,FALSE)</f>
        <v>B</v>
      </c>
      <c r="R89" s="288"/>
      <c r="S89" s="97">
        <f t="shared" si="10"/>
        <v>269.04000000000002</v>
      </c>
      <c r="T89" s="97">
        <v>8</v>
      </c>
      <c r="U89" s="289">
        <v>242896</v>
      </c>
      <c r="V89" s="290">
        <f t="shared" si="11"/>
        <v>-8096.5333333333338</v>
      </c>
      <c r="W89" s="291" t="s">
        <v>96</v>
      </c>
      <c r="X89" s="291" t="s">
        <v>2</v>
      </c>
      <c r="Y89" s="292">
        <v>0</v>
      </c>
      <c r="Z89" s="293" t="s">
        <v>202</v>
      </c>
      <c r="AA89" s="296" t="s">
        <v>85</v>
      </c>
      <c r="AB89" s="294" t="s">
        <v>106</v>
      </c>
      <c r="AC89" s="293">
        <v>1.85</v>
      </c>
      <c r="AD89" s="294" t="s">
        <v>194</v>
      </c>
      <c r="AE89" s="293" t="s">
        <v>166</v>
      </c>
      <c r="AF89" s="293" t="s">
        <v>217</v>
      </c>
      <c r="AG89" s="293" t="s">
        <v>197</v>
      </c>
    </row>
    <row r="90" spans="1:33" ht="24">
      <c r="A90" s="281">
        <v>5</v>
      </c>
      <c r="B90" s="95">
        <v>3</v>
      </c>
      <c r="C90" s="95" t="s">
        <v>191</v>
      </c>
      <c r="D90" s="298" t="s">
        <v>26</v>
      </c>
      <c r="E90" s="98">
        <f t="shared" si="12"/>
        <v>6</v>
      </c>
      <c r="F90" s="98">
        <v>812</v>
      </c>
      <c r="G90" s="98">
        <v>812</v>
      </c>
      <c r="H90" s="98"/>
      <c r="I90" s="285">
        <v>29.76</v>
      </c>
      <c r="J90" s="286" t="str">
        <f t="shared" si="13"/>
        <v>อ้อยตอ 2</v>
      </c>
      <c r="K90" s="99">
        <v>29.76</v>
      </c>
      <c r="L90" s="99"/>
      <c r="M90" s="99">
        <f t="shared" si="8"/>
        <v>357.12</v>
      </c>
      <c r="N90" s="97">
        <v>12</v>
      </c>
      <c r="O90" s="287">
        <f t="shared" si="9"/>
        <v>238.08</v>
      </c>
      <c r="P90" s="288">
        <v>8</v>
      </c>
      <c r="Q90" s="288" t="str">
        <f>VLOOKUP(F90,[1]รายละเอียดรายแปลง!$D$1:$AU$65536,44,FALSE)</f>
        <v>C</v>
      </c>
      <c r="R90" s="288"/>
      <c r="S90" s="97">
        <f t="shared" si="10"/>
        <v>208.32000000000002</v>
      </c>
      <c r="T90" s="97">
        <v>7</v>
      </c>
      <c r="U90" s="289">
        <v>242901</v>
      </c>
      <c r="V90" s="290">
        <f t="shared" si="11"/>
        <v>-8096.7</v>
      </c>
      <c r="W90" s="291" t="s">
        <v>90</v>
      </c>
      <c r="X90" s="291" t="s">
        <v>2</v>
      </c>
      <c r="Y90" s="292" t="s">
        <v>218</v>
      </c>
      <c r="Z90" s="293" t="s">
        <v>202</v>
      </c>
      <c r="AA90" s="296" t="s">
        <v>85</v>
      </c>
      <c r="AB90" s="294" t="s">
        <v>86</v>
      </c>
      <c r="AC90" s="293">
        <v>1.85</v>
      </c>
      <c r="AD90" s="291" t="s">
        <v>194</v>
      </c>
      <c r="AE90" s="293" t="s">
        <v>166</v>
      </c>
      <c r="AF90" s="293" t="s">
        <v>217</v>
      </c>
      <c r="AG90" s="293" t="s">
        <v>197</v>
      </c>
    </row>
    <row r="91" spans="1:33" ht="24">
      <c r="A91" s="281">
        <v>3</v>
      </c>
      <c r="B91" s="95">
        <v>3</v>
      </c>
      <c r="C91" s="95" t="s">
        <v>191</v>
      </c>
      <c r="D91" s="298" t="s">
        <v>26</v>
      </c>
      <c r="E91" s="98">
        <f t="shared" si="12"/>
        <v>7</v>
      </c>
      <c r="F91" s="98">
        <v>822</v>
      </c>
      <c r="G91" s="98">
        <v>822</v>
      </c>
      <c r="H91" s="299" t="s">
        <v>192</v>
      </c>
      <c r="I91" s="285">
        <v>13.75</v>
      </c>
      <c r="J91" s="286" t="str">
        <f t="shared" si="13"/>
        <v>อ้อยน้ำราด</v>
      </c>
      <c r="K91" s="99">
        <v>13.75</v>
      </c>
      <c r="L91" s="99"/>
      <c r="M91" s="99">
        <f t="shared" si="8"/>
        <v>165</v>
      </c>
      <c r="N91" s="97">
        <v>12</v>
      </c>
      <c r="O91" s="287">
        <f t="shared" si="9"/>
        <v>110</v>
      </c>
      <c r="P91" s="288">
        <v>8</v>
      </c>
      <c r="Q91" s="288" t="str">
        <f>VLOOKUP(F91,[1]รายละเอียดรายแปลง!$D$1:$AU$65536,44,FALSE)</f>
        <v>D</v>
      </c>
      <c r="R91" s="288"/>
      <c r="S91" s="97">
        <f t="shared" si="10"/>
        <v>96.25</v>
      </c>
      <c r="T91" s="97">
        <v>7</v>
      </c>
      <c r="U91" s="289">
        <v>242968</v>
      </c>
      <c r="V91" s="290">
        <f t="shared" si="11"/>
        <v>-8098.9333333333334</v>
      </c>
      <c r="W91" s="291" t="s">
        <v>1</v>
      </c>
      <c r="X91" s="291" t="s">
        <v>83</v>
      </c>
      <c r="Y91" s="292" t="s">
        <v>218</v>
      </c>
      <c r="Z91" s="293" t="s">
        <v>202</v>
      </c>
      <c r="AA91" s="296" t="s">
        <v>85</v>
      </c>
      <c r="AB91" s="294" t="s">
        <v>86</v>
      </c>
      <c r="AC91" s="293">
        <v>1.85</v>
      </c>
      <c r="AD91" s="291" t="s">
        <v>194</v>
      </c>
      <c r="AE91" s="293" t="s">
        <v>166</v>
      </c>
      <c r="AF91" s="293" t="s">
        <v>217</v>
      </c>
      <c r="AG91" s="293" t="s">
        <v>197</v>
      </c>
    </row>
    <row r="92" spans="1:33" ht="24">
      <c r="A92" s="281">
        <v>5</v>
      </c>
      <c r="B92" s="95">
        <v>3</v>
      </c>
      <c r="C92" s="95" t="s">
        <v>191</v>
      </c>
      <c r="D92" s="298" t="s">
        <v>26</v>
      </c>
      <c r="E92" s="98">
        <f t="shared" si="12"/>
        <v>8</v>
      </c>
      <c r="F92" s="98">
        <v>835</v>
      </c>
      <c r="G92" s="98">
        <v>835</v>
      </c>
      <c r="H92" s="98"/>
      <c r="I92" s="285">
        <v>24.05</v>
      </c>
      <c r="J92" s="286" t="str">
        <f t="shared" si="13"/>
        <v>อ้อยน้ำราด</v>
      </c>
      <c r="K92" s="99">
        <v>24.05</v>
      </c>
      <c r="L92" s="99">
        <v>2</v>
      </c>
      <c r="M92" s="99">
        <f t="shared" si="8"/>
        <v>288.60000000000002</v>
      </c>
      <c r="N92" s="97">
        <v>12</v>
      </c>
      <c r="O92" s="287">
        <f t="shared" si="9"/>
        <v>216.45000000000002</v>
      </c>
      <c r="P92" s="288">
        <v>9</v>
      </c>
      <c r="Q92" s="288" t="str">
        <f>VLOOKUP(F92,[1]รายละเอียดรายแปลง!$D$1:$AU$65536,44,FALSE)</f>
        <v>D</v>
      </c>
      <c r="R92" s="288"/>
      <c r="S92" s="97">
        <f t="shared" si="10"/>
        <v>240.5</v>
      </c>
      <c r="T92" s="97">
        <v>10</v>
      </c>
      <c r="U92" s="289">
        <v>242964</v>
      </c>
      <c r="V92" s="290">
        <f t="shared" si="11"/>
        <v>-8098.8</v>
      </c>
      <c r="W92" s="291" t="s">
        <v>1</v>
      </c>
      <c r="X92" s="291" t="s">
        <v>83</v>
      </c>
      <c r="Y92" s="292">
        <v>0</v>
      </c>
      <c r="Z92" s="293" t="s">
        <v>202</v>
      </c>
      <c r="AA92" s="296" t="s">
        <v>85</v>
      </c>
      <c r="AB92" s="294" t="s">
        <v>86</v>
      </c>
      <c r="AC92" s="293">
        <v>1.85</v>
      </c>
      <c r="AD92" s="291" t="s">
        <v>194</v>
      </c>
      <c r="AE92" s="293" t="s">
        <v>166</v>
      </c>
      <c r="AF92" s="293" t="s">
        <v>217</v>
      </c>
      <c r="AG92" s="293" t="s">
        <v>197</v>
      </c>
    </row>
    <row r="93" spans="1:33" ht="24">
      <c r="A93" s="281">
        <v>5</v>
      </c>
      <c r="B93" s="95">
        <v>3</v>
      </c>
      <c r="C93" s="95" t="s">
        <v>191</v>
      </c>
      <c r="D93" s="298" t="s">
        <v>26</v>
      </c>
      <c r="E93" s="98">
        <f t="shared" si="12"/>
        <v>9</v>
      </c>
      <c r="F93" s="98">
        <v>837</v>
      </c>
      <c r="G93" s="98">
        <v>837</v>
      </c>
      <c r="H93" s="98"/>
      <c r="I93" s="285">
        <v>21.55</v>
      </c>
      <c r="J93" s="286" t="str">
        <f t="shared" si="13"/>
        <v>อ้อยตอ 1</v>
      </c>
      <c r="K93" s="99">
        <v>21.55</v>
      </c>
      <c r="L93" s="99"/>
      <c r="M93" s="99">
        <f t="shared" si="8"/>
        <v>258.60000000000002</v>
      </c>
      <c r="N93" s="97">
        <v>12</v>
      </c>
      <c r="O93" s="287">
        <f t="shared" si="9"/>
        <v>215.5</v>
      </c>
      <c r="P93" s="288">
        <v>10</v>
      </c>
      <c r="Q93" s="288" t="str">
        <f>VLOOKUP(F93,[1]รายละเอียดรายแปลง!$D$1:$AU$65536,44,FALSE)</f>
        <v>B</v>
      </c>
      <c r="R93" s="288"/>
      <c r="S93" s="97">
        <f t="shared" si="10"/>
        <v>193.95000000000002</v>
      </c>
      <c r="T93" s="97">
        <v>9</v>
      </c>
      <c r="U93" s="289">
        <v>242904</v>
      </c>
      <c r="V93" s="290">
        <f t="shared" si="11"/>
        <v>-8096.8</v>
      </c>
      <c r="W93" s="291" t="s">
        <v>88</v>
      </c>
      <c r="X93" s="291" t="s">
        <v>2</v>
      </c>
      <c r="Y93" s="292">
        <v>0</v>
      </c>
      <c r="Z93" s="293" t="s">
        <v>202</v>
      </c>
      <c r="AA93" s="296" t="s">
        <v>85</v>
      </c>
      <c r="AB93" s="294" t="s">
        <v>86</v>
      </c>
      <c r="AC93" s="293">
        <v>1.85</v>
      </c>
      <c r="AD93" s="294" t="s">
        <v>194</v>
      </c>
      <c r="AE93" s="293" t="s">
        <v>166</v>
      </c>
      <c r="AF93" s="293" t="s">
        <v>217</v>
      </c>
      <c r="AG93" s="293" t="s">
        <v>197</v>
      </c>
    </row>
    <row r="94" spans="1:33" ht="24">
      <c r="A94" s="281">
        <v>4</v>
      </c>
      <c r="B94" s="95">
        <v>3</v>
      </c>
      <c r="C94" s="95" t="s">
        <v>191</v>
      </c>
      <c r="D94" s="298" t="s">
        <v>26</v>
      </c>
      <c r="E94" s="98">
        <f t="shared" si="12"/>
        <v>10</v>
      </c>
      <c r="F94" s="98">
        <v>846</v>
      </c>
      <c r="G94" s="98">
        <v>846</v>
      </c>
      <c r="H94" s="98"/>
      <c r="I94" s="285">
        <v>19.48</v>
      </c>
      <c r="J94" s="286" t="str">
        <f>W94</f>
        <v>อ้อยตอ 1</v>
      </c>
      <c r="K94" s="99">
        <v>19.48</v>
      </c>
      <c r="L94" s="99"/>
      <c r="M94" s="99">
        <f t="shared" si="8"/>
        <v>233.76</v>
      </c>
      <c r="N94" s="97">
        <v>12</v>
      </c>
      <c r="O94" s="287">
        <f t="shared" si="9"/>
        <v>194.8</v>
      </c>
      <c r="P94" s="288">
        <v>10</v>
      </c>
      <c r="Q94" s="288" t="str">
        <f>VLOOKUP(F94,[1]รายละเอียดรายแปลง!$D$1:$AU$65536,44,FALSE)</f>
        <v>B</v>
      </c>
      <c r="R94" s="288"/>
      <c r="S94" s="97">
        <f t="shared" si="10"/>
        <v>175.32</v>
      </c>
      <c r="T94" s="97">
        <v>9</v>
      </c>
      <c r="U94" s="289">
        <v>242905</v>
      </c>
      <c r="V94" s="290">
        <f t="shared" si="11"/>
        <v>-8096.833333333333</v>
      </c>
      <c r="W94" s="291" t="s">
        <v>88</v>
      </c>
      <c r="X94" s="291" t="s">
        <v>2</v>
      </c>
      <c r="Y94" s="292">
        <v>0</v>
      </c>
      <c r="Z94" s="293" t="s">
        <v>202</v>
      </c>
      <c r="AA94" s="296" t="s">
        <v>85</v>
      </c>
      <c r="AB94" s="294" t="s">
        <v>107</v>
      </c>
      <c r="AC94" s="293">
        <v>1.85</v>
      </c>
      <c r="AD94" s="294" t="s">
        <v>194</v>
      </c>
      <c r="AE94" s="293" t="s">
        <v>166</v>
      </c>
      <c r="AF94" s="293" t="s">
        <v>217</v>
      </c>
      <c r="AG94" s="293" t="s">
        <v>197</v>
      </c>
    </row>
    <row r="95" spans="1:33" ht="24">
      <c r="A95" s="281">
        <v>5</v>
      </c>
      <c r="B95" s="95">
        <v>3</v>
      </c>
      <c r="C95" s="95" t="s">
        <v>191</v>
      </c>
      <c r="D95" s="298" t="s">
        <v>26</v>
      </c>
      <c r="E95" s="98">
        <f t="shared" si="12"/>
        <v>11</v>
      </c>
      <c r="F95" s="98">
        <v>852</v>
      </c>
      <c r="G95" s="98">
        <v>852</v>
      </c>
      <c r="H95" s="299" t="s">
        <v>192</v>
      </c>
      <c r="I95" s="285">
        <v>60.9</v>
      </c>
      <c r="J95" s="286" t="str">
        <f>W95</f>
        <v>อ้อยตอ 1</v>
      </c>
      <c r="K95" s="99">
        <v>60.9</v>
      </c>
      <c r="L95" s="99"/>
      <c r="M95" s="99">
        <f t="shared" si="8"/>
        <v>730.8</v>
      </c>
      <c r="N95" s="97">
        <v>12</v>
      </c>
      <c r="O95" s="287">
        <f t="shared" si="9"/>
        <v>487.2</v>
      </c>
      <c r="P95" s="288">
        <v>8</v>
      </c>
      <c r="Q95" s="288" t="str">
        <f>VLOOKUP(F95,[1]รายละเอียดรายแปลง!$D$1:$AU$65536,44,FALSE)</f>
        <v>C</v>
      </c>
      <c r="R95" s="288"/>
      <c r="S95" s="97">
        <f t="shared" si="10"/>
        <v>365.4</v>
      </c>
      <c r="T95" s="97">
        <v>6</v>
      </c>
      <c r="U95" s="289">
        <v>242908</v>
      </c>
      <c r="V95" s="290">
        <f t="shared" si="11"/>
        <v>-8096.9333333333334</v>
      </c>
      <c r="W95" s="291" t="s">
        <v>88</v>
      </c>
      <c r="X95" s="291" t="s">
        <v>2</v>
      </c>
      <c r="Y95" s="292" t="s">
        <v>218</v>
      </c>
      <c r="Z95" s="293" t="s">
        <v>202</v>
      </c>
      <c r="AA95" s="296" t="s">
        <v>85</v>
      </c>
      <c r="AB95" s="294" t="s">
        <v>86</v>
      </c>
      <c r="AC95" s="293">
        <v>1.85</v>
      </c>
      <c r="AD95" s="294" t="s">
        <v>194</v>
      </c>
      <c r="AE95" s="293" t="s">
        <v>166</v>
      </c>
      <c r="AF95" s="293" t="s">
        <v>217</v>
      </c>
      <c r="AG95" s="293" t="s">
        <v>197</v>
      </c>
    </row>
    <row r="96" spans="1:33" ht="24">
      <c r="A96" s="281">
        <v>5</v>
      </c>
      <c r="B96" s="95">
        <v>3</v>
      </c>
      <c r="C96" s="95" t="s">
        <v>191</v>
      </c>
      <c r="D96" s="298" t="s">
        <v>26</v>
      </c>
      <c r="E96" s="98">
        <f t="shared" si="12"/>
        <v>12</v>
      </c>
      <c r="F96" s="98">
        <v>854</v>
      </c>
      <c r="G96" s="98">
        <v>854</v>
      </c>
      <c r="H96" s="98"/>
      <c r="I96" s="285">
        <v>20.69</v>
      </c>
      <c r="J96" s="286" t="str">
        <f>W96</f>
        <v>อ้อยตอ 1</v>
      </c>
      <c r="K96" s="99">
        <v>20.69</v>
      </c>
      <c r="L96" s="99"/>
      <c r="M96" s="99">
        <f t="shared" si="8"/>
        <v>248.28000000000003</v>
      </c>
      <c r="N96" s="97">
        <v>12</v>
      </c>
      <c r="O96" s="287">
        <f t="shared" si="9"/>
        <v>165.52</v>
      </c>
      <c r="P96" s="288">
        <v>8</v>
      </c>
      <c r="Q96" s="288" t="str">
        <f>VLOOKUP(F96,[1]รายละเอียดรายแปลง!$D$1:$AU$65536,44,FALSE)</f>
        <v>C</v>
      </c>
      <c r="R96" s="288"/>
      <c r="S96" s="97">
        <f t="shared" si="10"/>
        <v>124.14000000000001</v>
      </c>
      <c r="T96" s="97">
        <v>6</v>
      </c>
      <c r="U96" s="289">
        <v>242906</v>
      </c>
      <c r="V96" s="290">
        <f t="shared" si="11"/>
        <v>-8096.8666666666668</v>
      </c>
      <c r="W96" s="291" t="s">
        <v>88</v>
      </c>
      <c r="X96" s="291" t="s">
        <v>2</v>
      </c>
      <c r="Y96" s="292">
        <v>0</v>
      </c>
      <c r="Z96" s="293" t="s">
        <v>202</v>
      </c>
      <c r="AA96" s="296" t="s">
        <v>85</v>
      </c>
      <c r="AB96" s="294" t="s">
        <v>86</v>
      </c>
      <c r="AC96" s="293">
        <v>1.85</v>
      </c>
      <c r="AD96" s="294" t="s">
        <v>201</v>
      </c>
      <c r="AE96" s="293" t="s">
        <v>166</v>
      </c>
      <c r="AF96" s="293" t="s">
        <v>217</v>
      </c>
      <c r="AG96" s="293" t="s">
        <v>197</v>
      </c>
    </row>
    <row r="97" spans="1:33" ht="24">
      <c r="A97" s="281">
        <v>4</v>
      </c>
      <c r="B97" s="95">
        <v>3</v>
      </c>
      <c r="C97" s="95" t="s">
        <v>191</v>
      </c>
      <c r="D97" s="298" t="s">
        <v>26</v>
      </c>
      <c r="E97" s="98">
        <f t="shared" si="12"/>
        <v>13</v>
      </c>
      <c r="F97" s="98">
        <v>859</v>
      </c>
      <c r="G97" s="98">
        <v>859</v>
      </c>
      <c r="H97" s="299" t="s">
        <v>192</v>
      </c>
      <c r="I97" s="285">
        <v>19.57</v>
      </c>
      <c r="J97" s="286" t="str">
        <f t="shared" ref="J97:J102" si="14">W97</f>
        <v>อ้อยตอ 1</v>
      </c>
      <c r="K97" s="99">
        <v>19.57</v>
      </c>
      <c r="L97" s="99"/>
      <c r="M97" s="99">
        <f t="shared" si="8"/>
        <v>195.7</v>
      </c>
      <c r="N97" s="97">
        <v>10</v>
      </c>
      <c r="O97" s="287">
        <f t="shared" si="9"/>
        <v>195.7</v>
      </c>
      <c r="P97" s="288">
        <v>10</v>
      </c>
      <c r="Q97" s="288" t="str">
        <f>VLOOKUP(F97,[1]รายละเอียดรายแปลง!$D$1:$AU$65536,44,FALSE)</f>
        <v>B</v>
      </c>
      <c r="R97" s="288"/>
      <c r="S97" s="97">
        <f t="shared" si="10"/>
        <v>176.13</v>
      </c>
      <c r="T97" s="97">
        <v>9</v>
      </c>
      <c r="U97" s="289">
        <v>242965</v>
      </c>
      <c r="V97" s="290">
        <f t="shared" si="11"/>
        <v>-8098.833333333333</v>
      </c>
      <c r="W97" s="291" t="s">
        <v>88</v>
      </c>
      <c r="X97" s="291" t="s">
        <v>2</v>
      </c>
      <c r="Y97" s="292">
        <v>0</v>
      </c>
      <c r="Z97" s="293" t="s">
        <v>202</v>
      </c>
      <c r="AA97" s="296" t="s">
        <v>85</v>
      </c>
      <c r="AB97" s="294" t="s">
        <v>86</v>
      </c>
      <c r="AC97" s="293">
        <v>1.85</v>
      </c>
      <c r="AD97" s="294" t="s">
        <v>201</v>
      </c>
      <c r="AE97" s="293" t="s">
        <v>166</v>
      </c>
      <c r="AF97" s="293" t="s">
        <v>217</v>
      </c>
      <c r="AG97" s="293" t="s">
        <v>197</v>
      </c>
    </row>
    <row r="98" spans="1:33" ht="24">
      <c r="A98" s="281">
        <v>5</v>
      </c>
      <c r="B98" s="95">
        <v>3</v>
      </c>
      <c r="C98" s="95" t="s">
        <v>191</v>
      </c>
      <c r="D98" s="298" t="s">
        <v>26</v>
      </c>
      <c r="E98" s="98">
        <f t="shared" si="12"/>
        <v>14</v>
      </c>
      <c r="F98" s="98">
        <v>860</v>
      </c>
      <c r="G98" s="98">
        <v>860</v>
      </c>
      <c r="H98" s="299" t="s">
        <v>192</v>
      </c>
      <c r="I98" s="285">
        <v>22.83</v>
      </c>
      <c r="J98" s="286" t="str">
        <f t="shared" si="14"/>
        <v>อ้อยตอ 1</v>
      </c>
      <c r="K98" s="99">
        <v>22.83</v>
      </c>
      <c r="L98" s="99"/>
      <c r="M98" s="99">
        <f t="shared" si="8"/>
        <v>228.29999999999998</v>
      </c>
      <c r="N98" s="97">
        <v>10</v>
      </c>
      <c r="O98" s="287">
        <f t="shared" si="9"/>
        <v>228.29999999999998</v>
      </c>
      <c r="P98" s="288">
        <v>10</v>
      </c>
      <c r="Q98" s="288" t="str">
        <f>VLOOKUP(F98,[1]รายละเอียดรายแปลง!$D$1:$AU$65536,44,FALSE)</f>
        <v>B</v>
      </c>
      <c r="R98" s="288"/>
      <c r="S98" s="97">
        <f t="shared" si="10"/>
        <v>205.46999999999997</v>
      </c>
      <c r="T98" s="97">
        <v>9</v>
      </c>
      <c r="U98" s="289">
        <v>242959</v>
      </c>
      <c r="V98" s="290">
        <f t="shared" si="11"/>
        <v>-8098.6333333333332</v>
      </c>
      <c r="W98" s="291" t="s">
        <v>88</v>
      </c>
      <c r="X98" s="291" t="s">
        <v>2</v>
      </c>
      <c r="Y98" s="292">
        <v>0</v>
      </c>
      <c r="Z98" s="293" t="s">
        <v>202</v>
      </c>
      <c r="AA98" s="296" t="s">
        <v>85</v>
      </c>
      <c r="AB98" s="294" t="s">
        <v>86</v>
      </c>
      <c r="AC98" s="293">
        <v>1.85</v>
      </c>
      <c r="AD98" s="294" t="s">
        <v>201</v>
      </c>
      <c r="AE98" s="293" t="s">
        <v>166</v>
      </c>
      <c r="AF98" s="293" t="s">
        <v>217</v>
      </c>
      <c r="AG98" s="293" t="s">
        <v>197</v>
      </c>
    </row>
    <row r="99" spans="1:33" ht="24">
      <c r="A99" s="281">
        <v>3</v>
      </c>
      <c r="B99" s="95">
        <v>3</v>
      </c>
      <c r="C99" s="95" t="s">
        <v>191</v>
      </c>
      <c r="D99" s="298" t="s">
        <v>26</v>
      </c>
      <c r="E99" s="98">
        <f t="shared" si="12"/>
        <v>15</v>
      </c>
      <c r="F99" s="98">
        <v>861</v>
      </c>
      <c r="G99" s="98">
        <v>861</v>
      </c>
      <c r="H99" s="299" t="s">
        <v>192</v>
      </c>
      <c r="I99" s="285">
        <v>14.61</v>
      </c>
      <c r="J99" s="286" t="str">
        <f t="shared" si="14"/>
        <v>อ้อยตอ 1</v>
      </c>
      <c r="K99" s="99">
        <v>14.61</v>
      </c>
      <c r="L99" s="99"/>
      <c r="M99" s="99">
        <f t="shared" si="8"/>
        <v>146.1</v>
      </c>
      <c r="N99" s="97">
        <v>10</v>
      </c>
      <c r="O99" s="287">
        <f t="shared" si="9"/>
        <v>146.1</v>
      </c>
      <c r="P99" s="288">
        <v>10</v>
      </c>
      <c r="Q99" s="288" t="str">
        <f>VLOOKUP(F99,[1]รายละเอียดรายแปลง!$D$1:$AU$65536,44,FALSE)</f>
        <v>B</v>
      </c>
      <c r="R99" s="288"/>
      <c r="S99" s="97">
        <f t="shared" si="10"/>
        <v>131.49</v>
      </c>
      <c r="T99" s="97">
        <v>9</v>
      </c>
      <c r="U99" s="289">
        <v>242967</v>
      </c>
      <c r="V99" s="290">
        <f t="shared" si="11"/>
        <v>-8098.9</v>
      </c>
      <c r="W99" s="291" t="s">
        <v>88</v>
      </c>
      <c r="X99" s="291" t="s">
        <v>2</v>
      </c>
      <c r="Y99" s="292">
        <v>0</v>
      </c>
      <c r="Z99" s="293" t="s">
        <v>202</v>
      </c>
      <c r="AA99" s="296" t="s">
        <v>85</v>
      </c>
      <c r="AB99" s="294" t="s">
        <v>86</v>
      </c>
      <c r="AC99" s="293">
        <v>1.85</v>
      </c>
      <c r="AD99" s="294" t="s">
        <v>201</v>
      </c>
      <c r="AE99" s="293" t="s">
        <v>166</v>
      </c>
      <c r="AF99" s="293" t="s">
        <v>217</v>
      </c>
      <c r="AG99" s="293" t="s">
        <v>197</v>
      </c>
    </row>
    <row r="100" spans="1:33" ht="24">
      <c r="A100" s="281">
        <v>2</v>
      </c>
      <c r="B100" s="95">
        <v>3</v>
      </c>
      <c r="C100" s="95" t="s">
        <v>191</v>
      </c>
      <c r="D100" s="298" t="s">
        <v>26</v>
      </c>
      <c r="E100" s="98">
        <f t="shared" si="12"/>
        <v>16</v>
      </c>
      <c r="F100" s="98">
        <v>863</v>
      </c>
      <c r="G100" s="98">
        <v>863</v>
      </c>
      <c r="H100" s="299" t="s">
        <v>192</v>
      </c>
      <c r="I100" s="285">
        <v>6.21</v>
      </c>
      <c r="J100" s="286" t="str">
        <f t="shared" si="14"/>
        <v>อ้อยตอ 1</v>
      </c>
      <c r="K100" s="99">
        <v>6.21</v>
      </c>
      <c r="L100" s="99"/>
      <c r="M100" s="99">
        <f t="shared" si="8"/>
        <v>74.52</v>
      </c>
      <c r="N100" s="97">
        <v>12</v>
      </c>
      <c r="O100" s="287">
        <f t="shared" si="9"/>
        <v>62.1</v>
      </c>
      <c r="P100" s="288">
        <v>10</v>
      </c>
      <c r="Q100" s="288" t="str">
        <f>VLOOKUP(F100,[1]รายละเอียดรายแปลง!$D$1:$AU$65536,44,FALSE)</f>
        <v>B</v>
      </c>
      <c r="R100" s="288"/>
      <c r="S100" s="97">
        <f t="shared" si="10"/>
        <v>62.1</v>
      </c>
      <c r="T100" s="97">
        <v>10</v>
      </c>
      <c r="U100" s="289">
        <v>242909</v>
      </c>
      <c r="V100" s="290">
        <f t="shared" si="11"/>
        <v>-8096.9666666666662</v>
      </c>
      <c r="W100" s="291" t="s">
        <v>88</v>
      </c>
      <c r="X100" s="291" t="s">
        <v>2</v>
      </c>
      <c r="Y100" s="292">
        <v>0</v>
      </c>
      <c r="Z100" s="293" t="s">
        <v>202</v>
      </c>
      <c r="AA100" s="296" t="s">
        <v>85</v>
      </c>
      <c r="AB100" s="294" t="s">
        <v>86</v>
      </c>
      <c r="AC100" s="293">
        <v>1.85</v>
      </c>
      <c r="AD100" s="294" t="s">
        <v>201</v>
      </c>
      <c r="AE100" s="293" t="s">
        <v>166</v>
      </c>
      <c r="AF100" s="293" t="s">
        <v>217</v>
      </c>
      <c r="AG100" s="293" t="s">
        <v>197</v>
      </c>
    </row>
    <row r="101" spans="1:33" ht="24">
      <c r="A101" s="281">
        <v>2</v>
      </c>
      <c r="B101" s="95">
        <v>3</v>
      </c>
      <c r="C101" s="95" t="s">
        <v>191</v>
      </c>
      <c r="D101" s="298" t="s">
        <v>26</v>
      </c>
      <c r="E101" s="98">
        <f t="shared" si="12"/>
        <v>17</v>
      </c>
      <c r="F101" s="98">
        <v>864</v>
      </c>
      <c r="G101" s="98">
        <v>864</v>
      </c>
      <c r="H101" s="299" t="s">
        <v>192</v>
      </c>
      <c r="I101" s="285">
        <v>6.27</v>
      </c>
      <c r="J101" s="286" t="str">
        <f t="shared" si="14"/>
        <v>อ้อยตอ 1</v>
      </c>
      <c r="K101" s="99">
        <v>6.27</v>
      </c>
      <c r="L101" s="99"/>
      <c r="M101" s="99">
        <f t="shared" si="8"/>
        <v>75.239999999999995</v>
      </c>
      <c r="N101" s="97">
        <v>12</v>
      </c>
      <c r="O101" s="287">
        <f t="shared" si="9"/>
        <v>62.699999999999996</v>
      </c>
      <c r="P101" s="288">
        <v>10</v>
      </c>
      <c r="Q101" s="288" t="str">
        <f>VLOOKUP(F101,[1]รายละเอียดรายแปลง!$D$1:$AU$65536,44,FALSE)</f>
        <v>B</v>
      </c>
      <c r="R101" s="288"/>
      <c r="S101" s="97">
        <f t="shared" si="10"/>
        <v>43.89</v>
      </c>
      <c r="T101" s="97">
        <v>7</v>
      </c>
      <c r="U101" s="289">
        <v>242909</v>
      </c>
      <c r="V101" s="290">
        <f t="shared" si="11"/>
        <v>-8096.9666666666662</v>
      </c>
      <c r="W101" s="291" t="s">
        <v>88</v>
      </c>
      <c r="X101" s="291" t="s">
        <v>2</v>
      </c>
      <c r="Y101" s="292">
        <v>0</v>
      </c>
      <c r="Z101" s="293" t="s">
        <v>202</v>
      </c>
      <c r="AA101" s="296" t="s">
        <v>85</v>
      </c>
      <c r="AB101" s="294" t="s">
        <v>86</v>
      </c>
      <c r="AC101" s="293">
        <v>1.85</v>
      </c>
      <c r="AD101" s="294" t="s">
        <v>201</v>
      </c>
      <c r="AE101" s="293" t="s">
        <v>166</v>
      </c>
      <c r="AF101" s="293" t="s">
        <v>217</v>
      </c>
      <c r="AG101" s="293" t="s">
        <v>197</v>
      </c>
    </row>
    <row r="102" spans="1:33" ht="24">
      <c r="A102" s="281">
        <v>5</v>
      </c>
      <c r="B102" s="95">
        <v>3</v>
      </c>
      <c r="C102" s="95" t="s">
        <v>191</v>
      </c>
      <c r="D102" s="298" t="s">
        <v>26</v>
      </c>
      <c r="E102" s="98">
        <f t="shared" si="12"/>
        <v>18</v>
      </c>
      <c r="F102" s="98">
        <v>865</v>
      </c>
      <c r="G102" s="98">
        <v>865</v>
      </c>
      <c r="H102" s="299" t="s">
        <v>192</v>
      </c>
      <c r="I102" s="285">
        <v>30.98</v>
      </c>
      <c r="J102" s="286" t="str">
        <f t="shared" si="14"/>
        <v>อ้อยตุลาคม</v>
      </c>
      <c r="K102" s="99">
        <v>30.98</v>
      </c>
      <c r="L102" s="99"/>
      <c r="M102" s="99">
        <f t="shared" si="8"/>
        <v>495.68</v>
      </c>
      <c r="N102" s="97">
        <v>16</v>
      </c>
      <c r="O102" s="287">
        <f t="shared" si="9"/>
        <v>309.8</v>
      </c>
      <c r="P102" s="288">
        <v>10</v>
      </c>
      <c r="Q102" s="288" t="str">
        <f>VLOOKUP(F102,[1]รายละเอียดรายแปลง!$D$1:$AU$65536,44,FALSE)</f>
        <v>C</v>
      </c>
      <c r="R102" s="288"/>
      <c r="S102" s="97">
        <f t="shared" si="10"/>
        <v>309.8</v>
      </c>
      <c r="T102" s="97">
        <v>10</v>
      </c>
      <c r="U102" s="289">
        <v>242875</v>
      </c>
      <c r="V102" s="290">
        <f t="shared" si="11"/>
        <v>-8095.833333333333</v>
      </c>
      <c r="W102" s="291" t="s">
        <v>93</v>
      </c>
      <c r="X102" s="291" t="s">
        <v>83</v>
      </c>
      <c r="Y102" s="292">
        <v>0</v>
      </c>
      <c r="Z102" s="293" t="s">
        <v>202</v>
      </c>
      <c r="AA102" s="296" t="s">
        <v>85</v>
      </c>
      <c r="AB102" s="294" t="s">
        <v>94</v>
      </c>
      <c r="AC102" s="293">
        <v>1.85</v>
      </c>
      <c r="AD102" s="294" t="s">
        <v>194</v>
      </c>
      <c r="AE102" s="293" t="s">
        <v>166</v>
      </c>
      <c r="AF102" s="293" t="s">
        <v>217</v>
      </c>
      <c r="AG102" s="293" t="s">
        <v>197</v>
      </c>
    </row>
    <row r="103" spans="1:33" ht="24">
      <c r="A103" s="281">
        <v>3</v>
      </c>
      <c r="B103" s="95">
        <v>3</v>
      </c>
      <c r="C103" s="95" t="s">
        <v>191</v>
      </c>
      <c r="D103" s="298" t="s">
        <v>26</v>
      </c>
      <c r="E103" s="98">
        <f t="shared" si="12"/>
        <v>19</v>
      </c>
      <c r="F103" s="98">
        <v>867</v>
      </c>
      <c r="G103" s="98">
        <v>867</v>
      </c>
      <c r="H103" s="299" t="s">
        <v>192</v>
      </c>
      <c r="I103" s="285">
        <v>11.6</v>
      </c>
      <c r="J103" s="286" t="str">
        <f>W103</f>
        <v>อ้อยตอ 1</v>
      </c>
      <c r="K103" s="99">
        <v>11.6</v>
      </c>
      <c r="L103" s="99"/>
      <c r="M103" s="99">
        <f t="shared" si="8"/>
        <v>139.19999999999999</v>
      </c>
      <c r="N103" s="97">
        <v>12</v>
      </c>
      <c r="O103" s="287">
        <f t="shared" si="9"/>
        <v>92.8</v>
      </c>
      <c r="P103" s="288">
        <v>8</v>
      </c>
      <c r="Q103" s="288" t="str">
        <f>VLOOKUP(F103,[1]รายละเอียดรายแปลง!$D$1:$AU$65536,44,FALSE)</f>
        <v>C</v>
      </c>
      <c r="R103" s="288"/>
      <c r="S103" s="97">
        <f t="shared" si="10"/>
        <v>0</v>
      </c>
      <c r="T103" s="97">
        <v>0</v>
      </c>
      <c r="U103" s="289">
        <v>242908</v>
      </c>
      <c r="V103" s="290">
        <f t="shared" si="11"/>
        <v>-8096.9333333333334</v>
      </c>
      <c r="W103" s="291" t="s">
        <v>88</v>
      </c>
      <c r="X103" s="291" t="s">
        <v>2</v>
      </c>
      <c r="Y103" s="292">
        <v>0</v>
      </c>
      <c r="Z103" s="293" t="s">
        <v>202</v>
      </c>
      <c r="AA103" s="296" t="s">
        <v>85</v>
      </c>
      <c r="AB103" s="294" t="s">
        <v>86</v>
      </c>
      <c r="AC103" s="293">
        <v>1.85</v>
      </c>
      <c r="AD103" s="294" t="s">
        <v>194</v>
      </c>
      <c r="AE103" s="293" t="s">
        <v>166</v>
      </c>
      <c r="AF103" s="293" t="s">
        <v>217</v>
      </c>
      <c r="AG103" s="293" t="s">
        <v>197</v>
      </c>
    </row>
    <row r="104" spans="1:33" ht="24">
      <c r="A104" s="281">
        <v>4</v>
      </c>
      <c r="B104" s="95">
        <v>3</v>
      </c>
      <c r="C104" s="95" t="s">
        <v>191</v>
      </c>
      <c r="D104" s="298" t="s">
        <v>26</v>
      </c>
      <c r="E104" s="98">
        <f t="shared" si="12"/>
        <v>20</v>
      </c>
      <c r="F104" s="98">
        <v>2001</v>
      </c>
      <c r="G104" s="98">
        <v>2001</v>
      </c>
      <c r="H104" s="299" t="s">
        <v>192</v>
      </c>
      <c r="I104" s="285">
        <v>15.51</v>
      </c>
      <c r="J104" s="286" t="str">
        <f t="shared" ref="J104:J109" si="15">W104</f>
        <v>อ้อยตอ 1</v>
      </c>
      <c r="K104" s="99">
        <v>15.51</v>
      </c>
      <c r="L104" s="99"/>
      <c r="M104" s="99">
        <f t="shared" si="8"/>
        <v>155.1</v>
      </c>
      <c r="N104" s="97">
        <v>10</v>
      </c>
      <c r="O104" s="287">
        <f t="shared" si="9"/>
        <v>155.1</v>
      </c>
      <c r="P104" s="288">
        <v>10</v>
      </c>
      <c r="Q104" s="288" t="str">
        <f>VLOOKUP(F104,[1]รายละเอียดรายแปลง!$D$1:$AU$65536,44,FALSE)</f>
        <v>B</v>
      </c>
      <c r="R104" s="288"/>
      <c r="S104" s="97">
        <f t="shared" si="10"/>
        <v>124.08</v>
      </c>
      <c r="T104" s="97">
        <v>8</v>
      </c>
      <c r="U104" s="289">
        <v>242950</v>
      </c>
      <c r="V104" s="290">
        <f t="shared" si="11"/>
        <v>-8098.333333333333</v>
      </c>
      <c r="W104" s="291" t="s">
        <v>88</v>
      </c>
      <c r="X104" s="291" t="s">
        <v>2</v>
      </c>
      <c r="Y104" s="292">
        <v>0</v>
      </c>
      <c r="Z104" s="293" t="s">
        <v>202</v>
      </c>
      <c r="AA104" s="296" t="s">
        <v>85</v>
      </c>
      <c r="AB104" s="294" t="s">
        <v>108</v>
      </c>
      <c r="AC104" s="293">
        <v>1.85</v>
      </c>
      <c r="AD104" s="294" t="s">
        <v>194</v>
      </c>
      <c r="AE104" s="293" t="s">
        <v>166</v>
      </c>
      <c r="AF104" s="293" t="s">
        <v>217</v>
      </c>
      <c r="AG104" s="293" t="s">
        <v>197</v>
      </c>
    </row>
    <row r="105" spans="1:33" ht="24">
      <c r="A105" s="281">
        <v>4</v>
      </c>
      <c r="B105" s="95">
        <v>3</v>
      </c>
      <c r="C105" s="95" t="s">
        <v>191</v>
      </c>
      <c r="D105" s="298" t="s">
        <v>26</v>
      </c>
      <c r="E105" s="98">
        <f t="shared" si="12"/>
        <v>21</v>
      </c>
      <c r="F105" s="98">
        <v>2002</v>
      </c>
      <c r="G105" s="98">
        <v>2002</v>
      </c>
      <c r="H105" s="299" t="s">
        <v>192</v>
      </c>
      <c r="I105" s="285">
        <v>15.89</v>
      </c>
      <c r="J105" s="286" t="str">
        <f t="shared" si="15"/>
        <v>อ้อยตอ 1</v>
      </c>
      <c r="K105" s="99">
        <v>15.89</v>
      </c>
      <c r="L105" s="99"/>
      <c r="M105" s="99">
        <f t="shared" si="8"/>
        <v>190.68</v>
      </c>
      <c r="N105" s="97">
        <v>12</v>
      </c>
      <c r="O105" s="287">
        <f t="shared" si="9"/>
        <v>158.9</v>
      </c>
      <c r="P105" s="288">
        <v>10</v>
      </c>
      <c r="Q105" s="288" t="str">
        <f>VLOOKUP(F105,[1]รายละเอียดรายแปลง!$D$1:$AU$65536,44,FALSE)</f>
        <v>B</v>
      </c>
      <c r="R105" s="288"/>
      <c r="S105" s="97">
        <f t="shared" si="10"/>
        <v>127.12</v>
      </c>
      <c r="T105" s="97">
        <v>8</v>
      </c>
      <c r="U105" s="289">
        <v>242913</v>
      </c>
      <c r="V105" s="290">
        <f t="shared" si="11"/>
        <v>-8097.1</v>
      </c>
      <c r="W105" s="291" t="s">
        <v>88</v>
      </c>
      <c r="X105" s="291" t="s">
        <v>2</v>
      </c>
      <c r="Y105" s="292">
        <v>0</v>
      </c>
      <c r="Z105" s="293" t="s">
        <v>202</v>
      </c>
      <c r="AA105" s="296" t="s">
        <v>85</v>
      </c>
      <c r="AB105" s="294" t="s">
        <v>89</v>
      </c>
      <c r="AC105" s="293">
        <v>1.85</v>
      </c>
      <c r="AD105" s="294" t="s">
        <v>194</v>
      </c>
      <c r="AE105" s="293" t="s">
        <v>166</v>
      </c>
      <c r="AF105" s="293" t="s">
        <v>217</v>
      </c>
      <c r="AG105" s="293" t="s">
        <v>197</v>
      </c>
    </row>
    <row r="106" spans="1:33" ht="24">
      <c r="A106" s="281">
        <v>4</v>
      </c>
      <c r="B106" s="95">
        <v>3</v>
      </c>
      <c r="C106" s="95" t="s">
        <v>191</v>
      </c>
      <c r="D106" s="298" t="s">
        <v>26</v>
      </c>
      <c r="E106" s="98">
        <f t="shared" si="12"/>
        <v>22</v>
      </c>
      <c r="F106" s="98">
        <v>2003</v>
      </c>
      <c r="G106" s="98">
        <v>2003</v>
      </c>
      <c r="H106" s="299" t="s">
        <v>192</v>
      </c>
      <c r="I106" s="285">
        <v>15.01</v>
      </c>
      <c r="J106" s="286" t="str">
        <f t="shared" si="15"/>
        <v>อ้อยตอ 1</v>
      </c>
      <c r="K106" s="99">
        <v>15.01</v>
      </c>
      <c r="L106" s="99"/>
      <c r="M106" s="99">
        <f t="shared" si="8"/>
        <v>180.12</v>
      </c>
      <c r="N106" s="97">
        <v>12</v>
      </c>
      <c r="O106" s="287">
        <f t="shared" si="9"/>
        <v>150.1</v>
      </c>
      <c r="P106" s="288">
        <v>10</v>
      </c>
      <c r="Q106" s="288" t="str">
        <f>VLOOKUP(F106,[1]รายละเอียดรายแปลง!$D$1:$AU$65536,44,FALSE)</f>
        <v>B</v>
      </c>
      <c r="R106" s="288"/>
      <c r="S106" s="97">
        <f t="shared" si="10"/>
        <v>165.10999999999999</v>
      </c>
      <c r="T106" s="97">
        <v>11</v>
      </c>
      <c r="U106" s="289">
        <v>242893</v>
      </c>
      <c r="V106" s="290">
        <f t="shared" si="11"/>
        <v>-8096.4333333333334</v>
      </c>
      <c r="W106" s="291" t="s">
        <v>88</v>
      </c>
      <c r="X106" s="291" t="s">
        <v>2</v>
      </c>
      <c r="Y106" s="292">
        <v>0</v>
      </c>
      <c r="Z106" s="293" t="s">
        <v>202</v>
      </c>
      <c r="AA106" s="296" t="s">
        <v>85</v>
      </c>
      <c r="AB106" s="294" t="s">
        <v>86</v>
      </c>
      <c r="AC106" s="293">
        <v>1.85</v>
      </c>
      <c r="AD106" s="294" t="s">
        <v>194</v>
      </c>
      <c r="AE106" s="293" t="s">
        <v>166</v>
      </c>
      <c r="AF106" s="293" t="s">
        <v>217</v>
      </c>
      <c r="AG106" s="293" t="s">
        <v>197</v>
      </c>
    </row>
    <row r="107" spans="1:33" ht="24">
      <c r="A107" s="281">
        <v>3</v>
      </c>
      <c r="B107" s="95">
        <v>3</v>
      </c>
      <c r="C107" s="95" t="s">
        <v>191</v>
      </c>
      <c r="D107" s="298" t="s">
        <v>26</v>
      </c>
      <c r="E107" s="98">
        <f t="shared" si="12"/>
        <v>23</v>
      </c>
      <c r="F107" s="98">
        <v>2004</v>
      </c>
      <c r="G107" s="98">
        <v>2004</v>
      </c>
      <c r="H107" s="299" t="s">
        <v>192</v>
      </c>
      <c r="I107" s="285">
        <v>14.65</v>
      </c>
      <c r="J107" s="286" t="str">
        <f t="shared" si="15"/>
        <v>อ้อยตอ 1</v>
      </c>
      <c r="K107" s="99">
        <v>14.65</v>
      </c>
      <c r="L107" s="99"/>
      <c r="M107" s="99">
        <f t="shared" si="8"/>
        <v>175.8</v>
      </c>
      <c r="N107" s="97">
        <v>12</v>
      </c>
      <c r="O107" s="287">
        <f t="shared" si="9"/>
        <v>146.5</v>
      </c>
      <c r="P107" s="288">
        <v>10</v>
      </c>
      <c r="Q107" s="288" t="str">
        <f>VLOOKUP(F107,[1]รายละเอียดรายแปลง!$D$1:$AU$65536,44,FALSE)</f>
        <v>B</v>
      </c>
      <c r="R107" s="288"/>
      <c r="S107" s="97">
        <f t="shared" si="10"/>
        <v>161.15</v>
      </c>
      <c r="T107" s="97">
        <v>11</v>
      </c>
      <c r="U107" s="289">
        <v>242893</v>
      </c>
      <c r="V107" s="290">
        <f t="shared" si="11"/>
        <v>-8096.4333333333334</v>
      </c>
      <c r="W107" s="291" t="s">
        <v>88</v>
      </c>
      <c r="X107" s="291" t="s">
        <v>2</v>
      </c>
      <c r="Y107" s="292">
        <v>0</v>
      </c>
      <c r="Z107" s="293" t="s">
        <v>202</v>
      </c>
      <c r="AA107" s="296" t="s">
        <v>85</v>
      </c>
      <c r="AB107" s="294" t="s">
        <v>86</v>
      </c>
      <c r="AC107" s="293">
        <v>1.85</v>
      </c>
      <c r="AD107" s="294" t="s">
        <v>194</v>
      </c>
      <c r="AE107" s="293" t="s">
        <v>166</v>
      </c>
      <c r="AF107" s="293" t="s">
        <v>217</v>
      </c>
      <c r="AG107" s="293" t="s">
        <v>197</v>
      </c>
    </row>
    <row r="108" spans="1:33" ht="24">
      <c r="A108" s="281">
        <v>5</v>
      </c>
      <c r="B108" s="95">
        <v>3</v>
      </c>
      <c r="C108" s="95" t="s">
        <v>191</v>
      </c>
      <c r="D108" s="298" t="s">
        <v>26</v>
      </c>
      <c r="E108" s="98">
        <f t="shared" si="12"/>
        <v>24</v>
      </c>
      <c r="F108" s="98">
        <v>2005</v>
      </c>
      <c r="G108" s="98">
        <v>2005</v>
      </c>
      <c r="H108" s="299" t="s">
        <v>192</v>
      </c>
      <c r="I108" s="285">
        <v>36.36</v>
      </c>
      <c r="J108" s="286" t="str">
        <f t="shared" si="15"/>
        <v>อ้อยตอ 1</v>
      </c>
      <c r="K108" s="99">
        <v>36.36</v>
      </c>
      <c r="L108" s="99"/>
      <c r="M108" s="99">
        <f t="shared" si="8"/>
        <v>436.32</v>
      </c>
      <c r="N108" s="97">
        <v>12</v>
      </c>
      <c r="O108" s="287">
        <f t="shared" si="9"/>
        <v>363.6</v>
      </c>
      <c r="P108" s="288">
        <v>10</v>
      </c>
      <c r="Q108" s="288" t="str">
        <f>VLOOKUP(F108,[1]รายละเอียดรายแปลง!$D$1:$AU$65536,44,FALSE)</f>
        <v>B</v>
      </c>
      <c r="R108" s="288"/>
      <c r="S108" s="97">
        <f t="shared" si="10"/>
        <v>399.96</v>
      </c>
      <c r="T108" s="97">
        <v>11</v>
      </c>
      <c r="U108" s="289">
        <v>242895</v>
      </c>
      <c r="V108" s="290">
        <f t="shared" si="11"/>
        <v>-8096.5</v>
      </c>
      <c r="W108" s="291" t="s">
        <v>88</v>
      </c>
      <c r="X108" s="291" t="s">
        <v>2</v>
      </c>
      <c r="Y108" s="292">
        <v>0</v>
      </c>
      <c r="Z108" s="293" t="s">
        <v>202</v>
      </c>
      <c r="AA108" s="296" t="s">
        <v>85</v>
      </c>
      <c r="AB108" s="294" t="s">
        <v>86</v>
      </c>
      <c r="AC108" s="293">
        <v>1.85</v>
      </c>
      <c r="AD108" s="294" t="s">
        <v>194</v>
      </c>
      <c r="AE108" s="293" t="s">
        <v>166</v>
      </c>
      <c r="AF108" s="293" t="s">
        <v>217</v>
      </c>
      <c r="AG108" s="293" t="s">
        <v>197</v>
      </c>
    </row>
    <row r="109" spans="1:33" ht="24">
      <c r="A109" s="281">
        <v>2</v>
      </c>
      <c r="B109" s="95">
        <v>3</v>
      </c>
      <c r="C109" s="95" t="s">
        <v>191</v>
      </c>
      <c r="D109" s="298" t="s">
        <v>26</v>
      </c>
      <c r="E109" s="98">
        <f t="shared" si="12"/>
        <v>25</v>
      </c>
      <c r="F109" s="98">
        <v>2006</v>
      </c>
      <c r="G109" s="98">
        <v>2006</v>
      </c>
      <c r="H109" s="299" t="s">
        <v>192</v>
      </c>
      <c r="I109" s="285">
        <v>7.27</v>
      </c>
      <c r="J109" s="286" t="str">
        <f t="shared" si="15"/>
        <v>อ้อยตอ 1</v>
      </c>
      <c r="K109" s="99">
        <v>7.27</v>
      </c>
      <c r="L109" s="99"/>
      <c r="M109" s="99">
        <f t="shared" si="8"/>
        <v>87.24</v>
      </c>
      <c r="N109" s="97">
        <v>12</v>
      </c>
      <c r="O109" s="287">
        <f t="shared" si="9"/>
        <v>72.699999999999989</v>
      </c>
      <c r="P109" s="288">
        <v>10</v>
      </c>
      <c r="Q109" s="288" t="str">
        <f>VLOOKUP(F109,[1]รายละเอียดรายแปลง!$D$1:$AU$65536,44,FALSE)</f>
        <v>B</v>
      </c>
      <c r="R109" s="288"/>
      <c r="S109" s="97">
        <f t="shared" si="10"/>
        <v>79.97</v>
      </c>
      <c r="T109" s="97">
        <v>11</v>
      </c>
      <c r="U109" s="289">
        <v>242894</v>
      </c>
      <c r="V109" s="290">
        <f t="shared" si="11"/>
        <v>-8096.4666666666662</v>
      </c>
      <c r="W109" s="291" t="s">
        <v>88</v>
      </c>
      <c r="X109" s="291" t="s">
        <v>2</v>
      </c>
      <c r="Y109" s="292">
        <v>0</v>
      </c>
      <c r="Z109" s="293" t="s">
        <v>202</v>
      </c>
      <c r="AA109" s="296" t="s">
        <v>85</v>
      </c>
      <c r="AB109" s="294" t="s">
        <v>86</v>
      </c>
      <c r="AC109" s="293">
        <v>1.85</v>
      </c>
      <c r="AD109" s="294" t="s">
        <v>194</v>
      </c>
      <c r="AE109" s="293" t="s">
        <v>166</v>
      </c>
      <c r="AF109" s="293" t="s">
        <v>217</v>
      </c>
      <c r="AG109" s="293" t="s">
        <v>197</v>
      </c>
    </row>
    <row r="110" spans="1:33" ht="24">
      <c r="A110" s="281">
        <v>3</v>
      </c>
      <c r="B110" s="95">
        <v>3</v>
      </c>
      <c r="C110" s="95" t="s">
        <v>191</v>
      </c>
      <c r="D110" s="298" t="s">
        <v>26</v>
      </c>
      <c r="E110" s="98">
        <f t="shared" si="12"/>
        <v>26</v>
      </c>
      <c r="F110" s="98">
        <v>2009</v>
      </c>
      <c r="G110" s="98">
        <v>2009</v>
      </c>
      <c r="H110" s="98"/>
      <c r="I110" s="285">
        <v>11.6</v>
      </c>
      <c r="J110" s="286" t="str">
        <f>W110</f>
        <v>อ้อยตอ 1</v>
      </c>
      <c r="K110" s="99">
        <v>11.6</v>
      </c>
      <c r="L110" s="99"/>
      <c r="M110" s="99">
        <f t="shared" si="8"/>
        <v>116</v>
      </c>
      <c r="N110" s="97">
        <v>10</v>
      </c>
      <c r="O110" s="287">
        <f t="shared" si="9"/>
        <v>81.2</v>
      </c>
      <c r="P110" s="288">
        <v>7</v>
      </c>
      <c r="Q110" s="288" t="str">
        <f>VLOOKUP(F110,[1]รายละเอียดรายแปลง!$D$1:$AU$65536,44,FALSE)</f>
        <v>D</v>
      </c>
      <c r="R110" s="288"/>
      <c r="S110" s="97">
        <f t="shared" si="10"/>
        <v>69.599999999999994</v>
      </c>
      <c r="T110" s="97">
        <v>6</v>
      </c>
      <c r="U110" s="289">
        <v>242949</v>
      </c>
      <c r="V110" s="290">
        <f t="shared" si="11"/>
        <v>-8098.3</v>
      </c>
      <c r="W110" s="291" t="s">
        <v>88</v>
      </c>
      <c r="X110" s="291" t="s">
        <v>2</v>
      </c>
      <c r="Y110" s="292">
        <v>0</v>
      </c>
      <c r="Z110" s="293" t="s">
        <v>202</v>
      </c>
      <c r="AA110" s="296" t="s">
        <v>85</v>
      </c>
      <c r="AB110" s="294" t="s">
        <v>94</v>
      </c>
      <c r="AC110" s="293">
        <v>1.85</v>
      </c>
      <c r="AD110" s="294" t="s">
        <v>194</v>
      </c>
      <c r="AE110" s="293" t="s">
        <v>166</v>
      </c>
      <c r="AF110" s="293" t="s">
        <v>217</v>
      </c>
      <c r="AG110" s="293" t="s">
        <v>197</v>
      </c>
    </row>
    <row r="111" spans="1:33" ht="24">
      <c r="A111" s="281">
        <v>2</v>
      </c>
      <c r="B111" s="95">
        <v>3</v>
      </c>
      <c r="C111" s="95" t="s">
        <v>191</v>
      </c>
      <c r="D111" s="298" t="s">
        <v>26</v>
      </c>
      <c r="E111" s="98">
        <f t="shared" si="12"/>
        <v>27</v>
      </c>
      <c r="F111" s="98">
        <v>2010</v>
      </c>
      <c r="G111" s="98">
        <v>2010</v>
      </c>
      <c r="H111" s="299" t="s">
        <v>192</v>
      </c>
      <c r="I111" s="285">
        <v>6.27</v>
      </c>
      <c r="J111" s="286" t="str">
        <f>W111</f>
        <v>อ้อยตอ 1</v>
      </c>
      <c r="K111" s="99">
        <v>6.27</v>
      </c>
      <c r="L111" s="99"/>
      <c r="M111" s="99">
        <f t="shared" si="8"/>
        <v>62.699999999999996</v>
      </c>
      <c r="N111" s="97">
        <v>10</v>
      </c>
      <c r="O111" s="287">
        <f t="shared" si="9"/>
        <v>43.89</v>
      </c>
      <c r="P111" s="288">
        <v>7</v>
      </c>
      <c r="Q111" s="288" t="str">
        <f>VLOOKUP(F111,[1]รายละเอียดรายแปลง!$D$1:$AU$65536,44,FALSE)</f>
        <v>D</v>
      </c>
      <c r="R111" s="288"/>
      <c r="S111" s="97">
        <f t="shared" si="10"/>
        <v>37.619999999999997</v>
      </c>
      <c r="T111" s="97">
        <v>6</v>
      </c>
      <c r="U111" s="289">
        <v>242957</v>
      </c>
      <c r="V111" s="290">
        <f t="shared" si="11"/>
        <v>-8098.5666666666666</v>
      </c>
      <c r="W111" s="291" t="s">
        <v>88</v>
      </c>
      <c r="X111" s="291" t="s">
        <v>2</v>
      </c>
      <c r="Y111" s="292">
        <v>0</v>
      </c>
      <c r="Z111" s="293" t="s">
        <v>202</v>
      </c>
      <c r="AA111" s="296" t="s">
        <v>85</v>
      </c>
      <c r="AB111" s="294" t="s">
        <v>104</v>
      </c>
      <c r="AC111" s="293">
        <v>1.65</v>
      </c>
      <c r="AD111" s="294" t="s">
        <v>194</v>
      </c>
      <c r="AE111" s="293" t="s">
        <v>166</v>
      </c>
      <c r="AF111" s="293" t="s">
        <v>217</v>
      </c>
      <c r="AG111" s="293" t="s">
        <v>197</v>
      </c>
    </row>
    <row r="112" spans="1:33" ht="24">
      <c r="A112" s="281">
        <v>2</v>
      </c>
      <c r="B112" s="95">
        <v>3</v>
      </c>
      <c r="C112" s="95" t="s">
        <v>191</v>
      </c>
      <c r="D112" s="298" t="s">
        <v>26</v>
      </c>
      <c r="E112" s="98">
        <f t="shared" si="12"/>
        <v>28</v>
      </c>
      <c r="F112" s="98">
        <v>8121011</v>
      </c>
      <c r="G112" s="98">
        <v>8121011</v>
      </c>
      <c r="H112" s="98"/>
      <c r="I112" s="285">
        <v>7.29</v>
      </c>
      <c r="J112" s="286" t="str">
        <f t="shared" ref="J112:J175" si="16">W112</f>
        <v>อ้อยน้ำราด</v>
      </c>
      <c r="K112" s="99">
        <v>7.29</v>
      </c>
      <c r="L112" s="99"/>
      <c r="M112" s="99">
        <f t="shared" si="8"/>
        <v>94.77</v>
      </c>
      <c r="N112" s="97">
        <v>13</v>
      </c>
      <c r="O112" s="287">
        <f t="shared" si="9"/>
        <v>87.48</v>
      </c>
      <c r="P112" s="288">
        <v>12</v>
      </c>
      <c r="Q112" s="288" t="str">
        <f>VLOOKUP(F112,[1]รายละเอียดรายแปลง!$D$1:$AU$65536,44,FALSE)</f>
        <v>C</v>
      </c>
      <c r="R112" s="288"/>
      <c r="S112" s="97">
        <f t="shared" si="10"/>
        <v>80.19</v>
      </c>
      <c r="T112" s="97">
        <v>11</v>
      </c>
      <c r="U112" s="289">
        <v>242928</v>
      </c>
      <c r="V112" s="290">
        <f t="shared" si="11"/>
        <v>-8097.6</v>
      </c>
      <c r="W112" s="291" t="s">
        <v>1</v>
      </c>
      <c r="X112" s="291" t="s">
        <v>83</v>
      </c>
      <c r="Y112" s="292">
        <v>0</v>
      </c>
      <c r="Z112" s="293" t="s">
        <v>202</v>
      </c>
      <c r="AA112" s="296" t="s">
        <v>85</v>
      </c>
      <c r="AB112" s="294" t="s">
        <v>86</v>
      </c>
      <c r="AC112" s="293">
        <v>1.85</v>
      </c>
      <c r="AD112" s="291" t="s">
        <v>194</v>
      </c>
      <c r="AE112" s="293" t="s">
        <v>166</v>
      </c>
      <c r="AF112" s="293" t="s">
        <v>217</v>
      </c>
      <c r="AG112" s="293" t="s">
        <v>197</v>
      </c>
    </row>
    <row r="113" spans="1:33" ht="24">
      <c r="A113" s="281">
        <v>5</v>
      </c>
      <c r="B113" s="95">
        <v>3</v>
      </c>
      <c r="C113" s="95" t="s">
        <v>191</v>
      </c>
      <c r="D113" s="298" t="s">
        <v>26</v>
      </c>
      <c r="E113" s="98">
        <f t="shared" si="12"/>
        <v>29</v>
      </c>
      <c r="F113" s="98">
        <v>8121013</v>
      </c>
      <c r="G113" s="98">
        <v>8121013</v>
      </c>
      <c r="H113" s="98"/>
      <c r="I113" s="285">
        <v>41.84</v>
      </c>
      <c r="J113" s="286" t="str">
        <f t="shared" si="16"/>
        <v>อ้อยตอ 1</v>
      </c>
      <c r="K113" s="99">
        <v>41.84</v>
      </c>
      <c r="L113" s="99"/>
      <c r="M113" s="99">
        <f t="shared" si="8"/>
        <v>418.40000000000003</v>
      </c>
      <c r="N113" s="97">
        <v>10</v>
      </c>
      <c r="O113" s="287">
        <f t="shared" si="9"/>
        <v>418.40000000000003</v>
      </c>
      <c r="P113" s="288">
        <v>10</v>
      </c>
      <c r="Q113" s="288" t="str">
        <f>VLOOKUP(F113,[1]รายละเอียดรายแปลง!$D$1:$AU$65536,44,FALSE)</f>
        <v>B</v>
      </c>
      <c r="R113" s="288"/>
      <c r="S113" s="97">
        <f t="shared" si="10"/>
        <v>376.56000000000006</v>
      </c>
      <c r="T113" s="97">
        <v>9</v>
      </c>
      <c r="U113" s="289">
        <v>242950</v>
      </c>
      <c r="V113" s="290">
        <f t="shared" si="11"/>
        <v>-8098.333333333333</v>
      </c>
      <c r="W113" s="291" t="s">
        <v>88</v>
      </c>
      <c r="X113" s="291" t="s">
        <v>2</v>
      </c>
      <c r="Y113" s="292">
        <v>0</v>
      </c>
      <c r="Z113" s="293" t="s">
        <v>202</v>
      </c>
      <c r="AA113" s="296" t="s">
        <v>85</v>
      </c>
      <c r="AB113" s="294" t="s">
        <v>109</v>
      </c>
      <c r="AC113" s="293">
        <v>1.85</v>
      </c>
      <c r="AD113" s="294" t="s">
        <v>194</v>
      </c>
      <c r="AE113" s="293" t="s">
        <v>166</v>
      </c>
      <c r="AF113" s="293" t="s">
        <v>217</v>
      </c>
      <c r="AG113" s="293" t="s">
        <v>197</v>
      </c>
    </row>
    <row r="114" spans="1:33" ht="24">
      <c r="A114" s="281">
        <v>5</v>
      </c>
      <c r="B114" s="95">
        <v>3</v>
      </c>
      <c r="C114" s="95" t="s">
        <v>191</v>
      </c>
      <c r="D114" s="298" t="s">
        <v>26</v>
      </c>
      <c r="E114" s="98">
        <f t="shared" si="12"/>
        <v>30</v>
      </c>
      <c r="F114" s="98">
        <v>8121015</v>
      </c>
      <c r="G114" s="98">
        <v>8121015</v>
      </c>
      <c r="H114" s="98"/>
      <c r="I114" s="285">
        <v>28.46</v>
      </c>
      <c r="J114" s="286" t="str">
        <f t="shared" si="16"/>
        <v>อ้อยตอ 1</v>
      </c>
      <c r="K114" s="99">
        <v>28.46</v>
      </c>
      <c r="L114" s="99"/>
      <c r="M114" s="99">
        <f t="shared" si="8"/>
        <v>341.52</v>
      </c>
      <c r="N114" s="97">
        <v>12</v>
      </c>
      <c r="O114" s="287">
        <f t="shared" si="9"/>
        <v>341.52</v>
      </c>
      <c r="P114" s="288">
        <v>12</v>
      </c>
      <c r="Q114" s="288" t="str">
        <f>VLOOKUP(F114,[1]รายละเอียดรายแปลง!$D$1:$AU$65536,44,FALSE)</f>
        <v>B</v>
      </c>
      <c r="R114" s="288"/>
      <c r="S114" s="97">
        <f t="shared" si="10"/>
        <v>341.52</v>
      </c>
      <c r="T114" s="97">
        <v>12</v>
      </c>
      <c r="U114" s="289">
        <v>242892</v>
      </c>
      <c r="V114" s="290">
        <f t="shared" si="11"/>
        <v>-8096.4</v>
      </c>
      <c r="W114" s="291" t="s">
        <v>88</v>
      </c>
      <c r="X114" s="291" t="s">
        <v>2</v>
      </c>
      <c r="Y114" s="292">
        <v>0</v>
      </c>
      <c r="Z114" s="296" t="s">
        <v>202</v>
      </c>
      <c r="AA114" s="296" t="s">
        <v>85</v>
      </c>
      <c r="AB114" s="294" t="s">
        <v>86</v>
      </c>
      <c r="AC114" s="293">
        <v>1.65</v>
      </c>
      <c r="AD114" s="294" t="s">
        <v>194</v>
      </c>
      <c r="AE114" s="293" t="s">
        <v>166</v>
      </c>
      <c r="AF114" s="293" t="s">
        <v>217</v>
      </c>
      <c r="AG114" s="293" t="s">
        <v>197</v>
      </c>
    </row>
    <row r="115" spans="1:33" ht="24">
      <c r="A115" s="281">
        <v>5</v>
      </c>
      <c r="B115" s="95">
        <v>3</v>
      </c>
      <c r="C115" s="95" t="s">
        <v>191</v>
      </c>
      <c r="D115" s="298" t="s">
        <v>26</v>
      </c>
      <c r="E115" s="98">
        <f t="shared" si="12"/>
        <v>31</v>
      </c>
      <c r="F115" s="98">
        <v>8121018</v>
      </c>
      <c r="G115" s="98">
        <v>8121018</v>
      </c>
      <c r="H115" s="98"/>
      <c r="I115" s="285">
        <v>39.380000000000003</v>
      </c>
      <c r="J115" s="286" t="str">
        <f t="shared" si="16"/>
        <v>อ้อยตอ 1</v>
      </c>
      <c r="K115" s="99">
        <v>39.380000000000003</v>
      </c>
      <c r="L115" s="99"/>
      <c r="M115" s="99">
        <f t="shared" si="8"/>
        <v>472.56000000000006</v>
      </c>
      <c r="N115" s="97">
        <v>12</v>
      </c>
      <c r="O115" s="287">
        <f t="shared" si="9"/>
        <v>472.56000000000006</v>
      </c>
      <c r="P115" s="288">
        <v>12</v>
      </c>
      <c r="Q115" s="288" t="str">
        <f>VLOOKUP(F115,[1]รายละเอียดรายแปลง!$D$1:$AU$65536,44,FALSE)</f>
        <v>B</v>
      </c>
      <c r="R115" s="288"/>
      <c r="S115" s="97">
        <f t="shared" si="10"/>
        <v>393.8</v>
      </c>
      <c r="T115" s="97">
        <v>10</v>
      </c>
      <c r="U115" s="289">
        <v>242891</v>
      </c>
      <c r="V115" s="290">
        <f t="shared" si="11"/>
        <v>-8096.3666666666668</v>
      </c>
      <c r="W115" s="291" t="s">
        <v>88</v>
      </c>
      <c r="X115" s="291" t="s">
        <v>2</v>
      </c>
      <c r="Y115" s="292">
        <v>0</v>
      </c>
      <c r="Z115" s="296" t="s">
        <v>202</v>
      </c>
      <c r="AA115" s="296" t="s">
        <v>85</v>
      </c>
      <c r="AB115" s="294" t="s">
        <v>86</v>
      </c>
      <c r="AC115" s="293">
        <v>1.65</v>
      </c>
      <c r="AD115" s="294" t="s">
        <v>201</v>
      </c>
      <c r="AE115" s="293" t="s">
        <v>166</v>
      </c>
      <c r="AF115" s="293" t="s">
        <v>217</v>
      </c>
      <c r="AG115" s="293" t="s">
        <v>197</v>
      </c>
    </row>
    <row r="116" spans="1:33" ht="24">
      <c r="A116" s="281">
        <v>4</v>
      </c>
      <c r="B116" s="95">
        <v>3</v>
      </c>
      <c r="C116" s="95" t="s">
        <v>191</v>
      </c>
      <c r="D116" s="298" t="s">
        <v>26</v>
      </c>
      <c r="E116" s="98">
        <f t="shared" si="12"/>
        <v>32</v>
      </c>
      <c r="F116" s="98">
        <v>8121019</v>
      </c>
      <c r="G116" s="98">
        <v>8121019</v>
      </c>
      <c r="H116" s="98"/>
      <c r="I116" s="285">
        <v>18.98</v>
      </c>
      <c r="J116" s="286" t="str">
        <f t="shared" si="16"/>
        <v>อ้อยตอ 1</v>
      </c>
      <c r="K116" s="99">
        <v>18.98</v>
      </c>
      <c r="L116" s="99"/>
      <c r="M116" s="99">
        <f t="shared" si="8"/>
        <v>227.76</v>
      </c>
      <c r="N116" s="97">
        <v>12</v>
      </c>
      <c r="O116" s="287">
        <f t="shared" si="9"/>
        <v>227.76</v>
      </c>
      <c r="P116" s="288">
        <v>12</v>
      </c>
      <c r="Q116" s="288" t="str">
        <f>VLOOKUP(F116,[1]รายละเอียดรายแปลง!$D$1:$AU$65536,44,FALSE)</f>
        <v>B</v>
      </c>
      <c r="R116" s="288"/>
      <c r="S116" s="97">
        <f t="shared" si="10"/>
        <v>208.78</v>
      </c>
      <c r="T116" s="97">
        <v>11</v>
      </c>
      <c r="U116" s="289">
        <v>242888</v>
      </c>
      <c r="V116" s="290">
        <f t="shared" si="11"/>
        <v>-8096.2666666666664</v>
      </c>
      <c r="W116" s="291" t="s">
        <v>88</v>
      </c>
      <c r="X116" s="291" t="s">
        <v>2</v>
      </c>
      <c r="Y116" s="292">
        <v>0</v>
      </c>
      <c r="Z116" s="296" t="s">
        <v>202</v>
      </c>
      <c r="AA116" s="296" t="s">
        <v>85</v>
      </c>
      <c r="AB116" s="294" t="s">
        <v>86</v>
      </c>
      <c r="AC116" s="293">
        <v>1.65</v>
      </c>
      <c r="AD116" s="294" t="s">
        <v>201</v>
      </c>
      <c r="AE116" s="293" t="s">
        <v>166</v>
      </c>
      <c r="AF116" s="293" t="s">
        <v>217</v>
      </c>
      <c r="AG116" s="293" t="s">
        <v>197</v>
      </c>
    </row>
    <row r="117" spans="1:33" ht="24">
      <c r="A117" s="281">
        <v>3</v>
      </c>
      <c r="B117" s="95">
        <v>3</v>
      </c>
      <c r="C117" s="95" t="s">
        <v>191</v>
      </c>
      <c r="D117" s="298" t="s">
        <v>26</v>
      </c>
      <c r="E117" s="98">
        <f t="shared" si="12"/>
        <v>33</v>
      </c>
      <c r="F117" s="98">
        <v>8121020</v>
      </c>
      <c r="G117" s="98">
        <v>8121020</v>
      </c>
      <c r="H117" s="98"/>
      <c r="I117" s="285">
        <v>14.04</v>
      </c>
      <c r="J117" s="286" t="str">
        <f t="shared" si="16"/>
        <v>อ้อยน้ำราด</v>
      </c>
      <c r="K117" s="99">
        <v>14.04</v>
      </c>
      <c r="L117" s="99"/>
      <c r="M117" s="99">
        <f t="shared" si="8"/>
        <v>168.48</v>
      </c>
      <c r="N117" s="97">
        <v>12</v>
      </c>
      <c r="O117" s="287">
        <f t="shared" si="9"/>
        <v>140.39999999999998</v>
      </c>
      <c r="P117" s="288">
        <v>10</v>
      </c>
      <c r="Q117" s="288" t="str">
        <f>VLOOKUP(F117,[1]รายละเอียดรายแปลง!$D$1:$AU$65536,44,FALSE)</f>
        <v>C</v>
      </c>
      <c r="R117" s="288"/>
      <c r="S117" s="97">
        <f t="shared" si="10"/>
        <v>140.39999999999998</v>
      </c>
      <c r="T117" s="97">
        <v>10</v>
      </c>
      <c r="U117" s="289">
        <v>242956</v>
      </c>
      <c r="V117" s="290">
        <f t="shared" si="11"/>
        <v>-8098.5333333333338</v>
      </c>
      <c r="W117" s="291" t="s">
        <v>1</v>
      </c>
      <c r="X117" s="291" t="s">
        <v>83</v>
      </c>
      <c r="Y117" s="292">
        <v>0</v>
      </c>
      <c r="Z117" s="296" t="s">
        <v>202</v>
      </c>
      <c r="AA117" s="296" t="s">
        <v>85</v>
      </c>
      <c r="AB117" s="294" t="s">
        <v>86</v>
      </c>
      <c r="AC117" s="293">
        <v>1.85</v>
      </c>
      <c r="AD117" s="291" t="s">
        <v>194</v>
      </c>
      <c r="AE117" s="293" t="s">
        <v>166</v>
      </c>
      <c r="AF117" s="293" t="s">
        <v>217</v>
      </c>
      <c r="AG117" s="293" t="s">
        <v>197</v>
      </c>
    </row>
    <row r="118" spans="1:33" ht="24">
      <c r="A118" s="281">
        <v>2</v>
      </c>
      <c r="B118" s="95">
        <v>3</v>
      </c>
      <c r="C118" s="95" t="s">
        <v>191</v>
      </c>
      <c r="D118" s="298" t="s">
        <v>26</v>
      </c>
      <c r="E118" s="98">
        <f t="shared" si="12"/>
        <v>34</v>
      </c>
      <c r="F118" s="98">
        <v>8121023</v>
      </c>
      <c r="G118" s="98">
        <v>8121023</v>
      </c>
      <c r="H118" s="98"/>
      <c r="I118" s="285">
        <v>8.1300000000000008</v>
      </c>
      <c r="J118" s="286" t="str">
        <f t="shared" si="16"/>
        <v>อ้อยน้ำราด</v>
      </c>
      <c r="K118" s="99">
        <v>8.1300000000000008</v>
      </c>
      <c r="L118" s="99"/>
      <c r="M118" s="99">
        <f t="shared" si="8"/>
        <v>97.56</v>
      </c>
      <c r="N118" s="97">
        <v>12</v>
      </c>
      <c r="O118" s="287">
        <f t="shared" si="9"/>
        <v>81.300000000000011</v>
      </c>
      <c r="P118" s="288">
        <v>10</v>
      </c>
      <c r="Q118" s="288" t="str">
        <f>VLOOKUP(F118,[1]รายละเอียดรายแปลง!$D$1:$AU$65536,44,FALSE)</f>
        <v>C</v>
      </c>
      <c r="R118" s="288"/>
      <c r="S118" s="97">
        <f t="shared" si="10"/>
        <v>81.300000000000011</v>
      </c>
      <c r="T118" s="97">
        <v>10</v>
      </c>
      <c r="U118" s="289">
        <v>242952</v>
      </c>
      <c r="V118" s="290">
        <f t="shared" si="11"/>
        <v>-8098.4</v>
      </c>
      <c r="W118" s="291" t="s">
        <v>1</v>
      </c>
      <c r="X118" s="291" t="s">
        <v>83</v>
      </c>
      <c r="Y118" s="292">
        <v>0</v>
      </c>
      <c r="Z118" s="293" t="s">
        <v>202</v>
      </c>
      <c r="AA118" s="296" t="s">
        <v>85</v>
      </c>
      <c r="AB118" s="294" t="s">
        <v>86</v>
      </c>
      <c r="AC118" s="293">
        <v>1.85</v>
      </c>
      <c r="AD118" s="291" t="s">
        <v>194</v>
      </c>
      <c r="AE118" s="293" t="s">
        <v>166</v>
      </c>
      <c r="AF118" s="293" t="s">
        <v>217</v>
      </c>
      <c r="AG118" s="293" t="s">
        <v>197</v>
      </c>
    </row>
    <row r="119" spans="1:33" ht="24">
      <c r="A119" s="281">
        <v>4</v>
      </c>
      <c r="B119" s="95">
        <v>3</v>
      </c>
      <c r="C119" s="95" t="s">
        <v>191</v>
      </c>
      <c r="D119" s="298" t="s">
        <v>26</v>
      </c>
      <c r="E119" s="98">
        <f t="shared" si="12"/>
        <v>35</v>
      </c>
      <c r="F119" s="98">
        <v>8121024</v>
      </c>
      <c r="G119" s="98">
        <v>8121024</v>
      </c>
      <c r="H119" s="98"/>
      <c r="I119" s="285">
        <v>18.93</v>
      </c>
      <c r="J119" s="286" t="str">
        <f t="shared" si="16"/>
        <v>อ้อยตุลาคม</v>
      </c>
      <c r="K119" s="99">
        <v>18.93</v>
      </c>
      <c r="L119" s="99"/>
      <c r="M119" s="99">
        <f t="shared" si="8"/>
        <v>283.95</v>
      </c>
      <c r="N119" s="97">
        <v>15</v>
      </c>
      <c r="O119" s="287">
        <f t="shared" si="9"/>
        <v>265.02</v>
      </c>
      <c r="P119" s="288">
        <v>14</v>
      </c>
      <c r="Q119" s="288" t="str">
        <f>VLOOKUP(F119,[1]รายละเอียดรายแปลง!$D$1:$AU$65536,44,FALSE)</f>
        <v>B</v>
      </c>
      <c r="R119" s="288"/>
      <c r="S119" s="97">
        <f t="shared" si="10"/>
        <v>227.16</v>
      </c>
      <c r="T119" s="97">
        <v>12</v>
      </c>
      <c r="U119" s="289">
        <v>242885</v>
      </c>
      <c r="V119" s="290">
        <f t="shared" si="11"/>
        <v>-8096.166666666667</v>
      </c>
      <c r="W119" s="291" t="s">
        <v>93</v>
      </c>
      <c r="X119" s="291" t="s">
        <v>83</v>
      </c>
      <c r="Y119" s="292">
        <v>0</v>
      </c>
      <c r="Z119" s="293" t="s">
        <v>202</v>
      </c>
      <c r="AA119" s="296" t="s">
        <v>85</v>
      </c>
      <c r="AB119" s="294" t="s">
        <v>110</v>
      </c>
      <c r="AC119" s="293">
        <v>1.85</v>
      </c>
      <c r="AD119" s="294" t="s">
        <v>194</v>
      </c>
      <c r="AE119" s="293" t="s">
        <v>166</v>
      </c>
      <c r="AF119" s="293">
        <v>0</v>
      </c>
      <c r="AG119" s="295" t="s">
        <v>80</v>
      </c>
    </row>
    <row r="120" spans="1:33" ht="24">
      <c r="A120" s="281">
        <v>5</v>
      </c>
      <c r="B120" s="95">
        <v>3</v>
      </c>
      <c r="C120" s="95" t="s">
        <v>191</v>
      </c>
      <c r="D120" s="298" t="s">
        <v>26</v>
      </c>
      <c r="E120" s="98">
        <f t="shared" si="12"/>
        <v>36</v>
      </c>
      <c r="F120" s="98">
        <v>8121025</v>
      </c>
      <c r="G120" s="98">
        <v>8121025</v>
      </c>
      <c r="H120" s="98"/>
      <c r="I120" s="285">
        <v>32.24</v>
      </c>
      <c r="J120" s="286" t="str">
        <f t="shared" si="16"/>
        <v>อ้อยน้ำราด</v>
      </c>
      <c r="K120" s="99">
        <v>32.24</v>
      </c>
      <c r="L120" s="99"/>
      <c r="M120" s="99">
        <f t="shared" si="8"/>
        <v>386.88</v>
      </c>
      <c r="N120" s="97">
        <v>12</v>
      </c>
      <c r="O120" s="287">
        <f t="shared" si="9"/>
        <v>322.40000000000003</v>
      </c>
      <c r="P120" s="288">
        <v>10</v>
      </c>
      <c r="Q120" s="288" t="str">
        <f>VLOOKUP(F120,[1]รายละเอียดรายแปลง!$D$1:$AU$65536,44,FALSE)</f>
        <v>C</v>
      </c>
      <c r="R120" s="288"/>
      <c r="S120" s="97">
        <f t="shared" si="10"/>
        <v>322.40000000000003</v>
      </c>
      <c r="T120" s="97">
        <v>10</v>
      </c>
      <c r="U120" s="289">
        <v>242956</v>
      </c>
      <c r="V120" s="290">
        <f t="shared" si="11"/>
        <v>-8098.5333333333338</v>
      </c>
      <c r="W120" s="291" t="s">
        <v>1</v>
      </c>
      <c r="X120" s="291" t="s">
        <v>83</v>
      </c>
      <c r="Y120" s="292">
        <v>0</v>
      </c>
      <c r="Z120" s="296" t="s">
        <v>202</v>
      </c>
      <c r="AA120" s="296" t="s">
        <v>85</v>
      </c>
      <c r="AB120" s="294" t="s">
        <v>86</v>
      </c>
      <c r="AC120" s="293">
        <v>1.85</v>
      </c>
      <c r="AD120" s="291" t="s">
        <v>194</v>
      </c>
      <c r="AE120" s="293" t="s">
        <v>166</v>
      </c>
      <c r="AF120" s="293" t="s">
        <v>217</v>
      </c>
      <c r="AG120" s="293" t="s">
        <v>197</v>
      </c>
    </row>
    <row r="121" spans="1:33" ht="24">
      <c r="A121" s="281">
        <v>1</v>
      </c>
      <c r="B121" s="95">
        <v>3</v>
      </c>
      <c r="C121" s="95" t="s">
        <v>191</v>
      </c>
      <c r="D121" s="298" t="s">
        <v>26</v>
      </c>
      <c r="E121" s="98">
        <f t="shared" si="12"/>
        <v>37</v>
      </c>
      <c r="F121" s="98">
        <v>8121028</v>
      </c>
      <c r="G121" s="98">
        <v>8121028</v>
      </c>
      <c r="H121" s="98"/>
      <c r="I121" s="285">
        <v>3.86</v>
      </c>
      <c r="J121" s="286" t="str">
        <f t="shared" si="16"/>
        <v>อ้อยตอ 1</v>
      </c>
      <c r="K121" s="99">
        <v>3.86</v>
      </c>
      <c r="L121" s="99"/>
      <c r="M121" s="99">
        <f t="shared" si="8"/>
        <v>46.32</v>
      </c>
      <c r="N121" s="97">
        <v>12</v>
      </c>
      <c r="O121" s="287">
        <f t="shared" si="9"/>
        <v>30.88</v>
      </c>
      <c r="P121" s="288">
        <v>8</v>
      </c>
      <c r="Q121" s="288" t="str">
        <f>VLOOKUP(F121,[1]รายละเอียดรายแปลง!$D$1:$AU$65536,44,FALSE)</f>
        <v>C</v>
      </c>
      <c r="R121" s="288"/>
      <c r="S121" s="97">
        <f t="shared" si="10"/>
        <v>30.88</v>
      </c>
      <c r="T121" s="97">
        <v>8</v>
      </c>
      <c r="U121" s="289">
        <v>242891</v>
      </c>
      <c r="V121" s="290">
        <f t="shared" si="11"/>
        <v>-8096.3666666666668</v>
      </c>
      <c r="W121" s="291" t="s">
        <v>88</v>
      </c>
      <c r="X121" s="291" t="s">
        <v>2</v>
      </c>
      <c r="Y121" s="292">
        <v>0</v>
      </c>
      <c r="Z121" s="293" t="s">
        <v>202</v>
      </c>
      <c r="AA121" s="296" t="s">
        <v>85</v>
      </c>
      <c r="AB121" s="294" t="s">
        <v>86</v>
      </c>
      <c r="AC121" s="293">
        <v>1.65</v>
      </c>
      <c r="AD121" s="294" t="s">
        <v>201</v>
      </c>
      <c r="AE121" s="293" t="s">
        <v>166</v>
      </c>
      <c r="AF121" s="293" t="s">
        <v>217</v>
      </c>
      <c r="AG121" s="293" t="s">
        <v>197</v>
      </c>
    </row>
    <row r="122" spans="1:33" ht="24">
      <c r="A122" s="281">
        <v>1</v>
      </c>
      <c r="B122" s="95">
        <v>3</v>
      </c>
      <c r="C122" s="95" t="s">
        <v>191</v>
      </c>
      <c r="D122" s="298" t="s">
        <v>26</v>
      </c>
      <c r="E122" s="98">
        <f t="shared" si="12"/>
        <v>38</v>
      </c>
      <c r="F122" s="98">
        <v>8121029</v>
      </c>
      <c r="G122" s="98">
        <v>8121029</v>
      </c>
      <c r="H122" s="98"/>
      <c r="I122" s="285">
        <v>3.9</v>
      </c>
      <c r="J122" s="286" t="str">
        <f t="shared" si="16"/>
        <v>อ้อยตอ 3</v>
      </c>
      <c r="K122" s="99">
        <v>3.9</v>
      </c>
      <c r="L122" s="99"/>
      <c r="M122" s="99">
        <f t="shared" si="8"/>
        <v>39</v>
      </c>
      <c r="N122" s="97">
        <v>10</v>
      </c>
      <c r="O122" s="287">
        <f t="shared" si="9"/>
        <v>31.2</v>
      </c>
      <c r="P122" s="288">
        <v>8</v>
      </c>
      <c r="Q122" s="288" t="str">
        <f>VLOOKUP(F122,[1]รายละเอียดรายแปลง!$D$1:$AU$65536,44,FALSE)</f>
        <v>C</v>
      </c>
      <c r="R122" s="288"/>
      <c r="S122" s="97">
        <f t="shared" si="10"/>
        <v>27.3</v>
      </c>
      <c r="T122" s="97">
        <v>7</v>
      </c>
      <c r="U122" s="289">
        <v>242951</v>
      </c>
      <c r="V122" s="290">
        <f t="shared" si="11"/>
        <v>-8098.3666666666668</v>
      </c>
      <c r="W122" s="291" t="s">
        <v>96</v>
      </c>
      <c r="X122" s="291" t="s">
        <v>2</v>
      </c>
      <c r="Y122" s="292">
        <v>0</v>
      </c>
      <c r="Z122" s="293" t="s">
        <v>202</v>
      </c>
      <c r="AA122" s="296" t="s">
        <v>85</v>
      </c>
      <c r="AB122" s="294" t="s">
        <v>86</v>
      </c>
      <c r="AC122" s="293">
        <v>1.85</v>
      </c>
      <c r="AD122" s="294" t="s">
        <v>194</v>
      </c>
      <c r="AE122" s="293" t="s">
        <v>166</v>
      </c>
      <c r="AF122" s="293" t="s">
        <v>217</v>
      </c>
      <c r="AG122" s="293" t="s">
        <v>197</v>
      </c>
    </row>
    <row r="123" spans="1:33" ht="24">
      <c r="A123" s="281">
        <v>4</v>
      </c>
      <c r="B123" s="95">
        <v>3</v>
      </c>
      <c r="C123" s="95" t="s">
        <v>191</v>
      </c>
      <c r="D123" s="298" t="s">
        <v>26</v>
      </c>
      <c r="E123" s="98">
        <f t="shared" si="12"/>
        <v>39</v>
      </c>
      <c r="F123" s="98">
        <v>8121030</v>
      </c>
      <c r="G123" s="98">
        <v>8121030</v>
      </c>
      <c r="H123" s="98"/>
      <c r="I123" s="285">
        <v>19.989999999999998</v>
      </c>
      <c r="J123" s="286" t="str">
        <f t="shared" si="16"/>
        <v>อ้อยตอ 1</v>
      </c>
      <c r="K123" s="99">
        <v>19.989999999999998</v>
      </c>
      <c r="L123" s="99">
        <v>19.989999999999998</v>
      </c>
      <c r="M123" s="99">
        <f t="shared" si="8"/>
        <v>199.89999999999998</v>
      </c>
      <c r="N123" s="97">
        <v>10</v>
      </c>
      <c r="O123" s="287">
        <f t="shared" si="9"/>
        <v>159.91999999999999</v>
      </c>
      <c r="P123" s="288">
        <v>8</v>
      </c>
      <c r="Q123" s="288" t="str">
        <f>VLOOKUP(F123,[1]รายละเอียดรายแปลง!$D$1:$AU$65536,44,FALSE)</f>
        <v>C</v>
      </c>
      <c r="R123" s="288"/>
      <c r="S123" s="97">
        <f t="shared" si="10"/>
        <v>79.959999999999994</v>
      </c>
      <c r="T123" s="97">
        <v>4</v>
      </c>
      <c r="U123" s="289">
        <v>242961</v>
      </c>
      <c r="V123" s="290">
        <f t="shared" si="11"/>
        <v>-8098.7</v>
      </c>
      <c r="W123" s="291" t="s">
        <v>88</v>
      </c>
      <c r="X123" s="291" t="s">
        <v>2</v>
      </c>
      <c r="Y123" s="292">
        <v>0</v>
      </c>
      <c r="Z123" s="293" t="s">
        <v>202</v>
      </c>
      <c r="AA123" s="296" t="s">
        <v>85</v>
      </c>
      <c r="AB123" s="294" t="s">
        <v>104</v>
      </c>
      <c r="AC123" s="293">
        <v>1.65</v>
      </c>
      <c r="AD123" s="294" t="s">
        <v>194</v>
      </c>
      <c r="AE123" s="293" t="s">
        <v>166</v>
      </c>
      <c r="AF123" s="293" t="s">
        <v>217</v>
      </c>
      <c r="AG123" s="293" t="s">
        <v>197</v>
      </c>
    </row>
    <row r="124" spans="1:33" ht="24">
      <c r="A124" s="281">
        <v>3</v>
      </c>
      <c r="B124" s="95">
        <v>3</v>
      </c>
      <c r="C124" s="95" t="s">
        <v>191</v>
      </c>
      <c r="D124" s="298" t="s">
        <v>26</v>
      </c>
      <c r="E124" s="98">
        <f t="shared" si="12"/>
        <v>40</v>
      </c>
      <c r="F124" s="98" t="s">
        <v>111</v>
      </c>
      <c r="G124" s="98">
        <v>81210382</v>
      </c>
      <c r="H124" s="98"/>
      <c r="I124" s="285">
        <v>20.65</v>
      </c>
      <c r="J124" s="286" t="str">
        <f t="shared" si="16"/>
        <v>อ้อยตอ 2</v>
      </c>
      <c r="K124" s="99">
        <v>11.04</v>
      </c>
      <c r="L124" s="99"/>
      <c r="M124" s="99">
        <f t="shared" si="8"/>
        <v>132.47999999999999</v>
      </c>
      <c r="N124" s="97">
        <v>12</v>
      </c>
      <c r="O124" s="287">
        <f t="shared" si="9"/>
        <v>110.39999999999999</v>
      </c>
      <c r="P124" s="288">
        <v>10</v>
      </c>
      <c r="Q124" s="288" t="str">
        <f>VLOOKUP(F124,[1]รายละเอียดรายแปลง!$D$1:$AU$65536,44,FALSE)</f>
        <v>B</v>
      </c>
      <c r="R124" s="288"/>
      <c r="S124" s="97">
        <f t="shared" si="10"/>
        <v>88.32</v>
      </c>
      <c r="T124" s="97">
        <v>8</v>
      </c>
      <c r="U124" s="289">
        <v>242905</v>
      </c>
      <c r="V124" s="290">
        <f t="shared" si="11"/>
        <v>-8096.833333333333</v>
      </c>
      <c r="W124" s="291" t="s">
        <v>90</v>
      </c>
      <c r="X124" s="291" t="s">
        <v>2</v>
      </c>
      <c r="Y124" s="292">
        <v>0</v>
      </c>
      <c r="Z124" s="293" t="s">
        <v>202</v>
      </c>
      <c r="AA124" s="296" t="s">
        <v>85</v>
      </c>
      <c r="AB124" s="294" t="s">
        <v>112</v>
      </c>
      <c r="AC124" s="293">
        <v>1.65</v>
      </c>
      <c r="AD124" s="294" t="s">
        <v>201</v>
      </c>
      <c r="AE124" s="293" t="s">
        <v>166</v>
      </c>
      <c r="AF124" s="293" t="s">
        <v>217</v>
      </c>
      <c r="AG124" s="293" t="s">
        <v>197</v>
      </c>
    </row>
    <row r="125" spans="1:33" ht="24">
      <c r="A125" s="281">
        <v>3</v>
      </c>
      <c r="B125" s="95">
        <v>3</v>
      </c>
      <c r="C125" s="95" t="s">
        <v>191</v>
      </c>
      <c r="D125" s="298" t="s">
        <v>26</v>
      </c>
      <c r="E125" s="98">
        <f t="shared" si="12"/>
        <v>41</v>
      </c>
      <c r="F125" s="98">
        <v>812543</v>
      </c>
      <c r="G125" s="98">
        <v>812543</v>
      </c>
      <c r="H125" s="98"/>
      <c r="I125" s="285">
        <v>14.96</v>
      </c>
      <c r="J125" s="286" t="str">
        <f t="shared" si="16"/>
        <v>อ้อยตอ 1</v>
      </c>
      <c r="K125" s="99">
        <v>14.96</v>
      </c>
      <c r="L125" s="99"/>
      <c r="M125" s="99">
        <f t="shared" si="8"/>
        <v>194.48000000000002</v>
      </c>
      <c r="N125" s="97">
        <v>13</v>
      </c>
      <c r="O125" s="287">
        <f t="shared" si="9"/>
        <v>149.60000000000002</v>
      </c>
      <c r="P125" s="288">
        <v>10</v>
      </c>
      <c r="Q125" s="288" t="str">
        <f>VLOOKUP(F125,[1]รายละเอียดรายแปลง!$D$1:$AU$65536,44,FALSE)</f>
        <v>B</v>
      </c>
      <c r="R125" s="288"/>
      <c r="S125" s="97">
        <f t="shared" si="10"/>
        <v>179.52</v>
      </c>
      <c r="T125" s="97">
        <v>12</v>
      </c>
      <c r="U125" s="289">
        <v>242886</v>
      </c>
      <c r="V125" s="290">
        <f t="shared" si="11"/>
        <v>-8096.2</v>
      </c>
      <c r="W125" s="291" t="s">
        <v>88</v>
      </c>
      <c r="X125" s="291" t="s">
        <v>2</v>
      </c>
      <c r="Y125" s="292">
        <v>0</v>
      </c>
      <c r="Z125" s="296" t="s">
        <v>193</v>
      </c>
      <c r="AA125" s="296" t="s">
        <v>85</v>
      </c>
      <c r="AB125" s="294" t="s">
        <v>86</v>
      </c>
      <c r="AC125" s="293">
        <v>1.85</v>
      </c>
      <c r="AD125" s="294" t="s">
        <v>194</v>
      </c>
      <c r="AE125" s="293" t="s">
        <v>166</v>
      </c>
      <c r="AF125" s="293" t="s">
        <v>217</v>
      </c>
      <c r="AG125" s="293" t="s">
        <v>197</v>
      </c>
    </row>
    <row r="126" spans="1:33" ht="24">
      <c r="A126" s="281">
        <v>5</v>
      </c>
      <c r="B126" s="95">
        <v>3</v>
      </c>
      <c r="C126" s="95" t="s">
        <v>191</v>
      </c>
      <c r="D126" s="298" t="s">
        <v>26</v>
      </c>
      <c r="E126" s="98">
        <f t="shared" si="12"/>
        <v>42</v>
      </c>
      <c r="F126" s="98">
        <v>812544</v>
      </c>
      <c r="G126" s="98">
        <v>812544</v>
      </c>
      <c r="H126" s="98"/>
      <c r="I126" s="285">
        <v>20.010000000000002</v>
      </c>
      <c r="J126" s="286" t="str">
        <f t="shared" si="16"/>
        <v>อ้อยน้ำราด</v>
      </c>
      <c r="K126" s="99">
        <v>20.010000000000002</v>
      </c>
      <c r="L126" s="99"/>
      <c r="M126" s="99">
        <f t="shared" si="8"/>
        <v>260.13</v>
      </c>
      <c r="N126" s="97">
        <v>13</v>
      </c>
      <c r="O126" s="287">
        <f t="shared" si="9"/>
        <v>200.10000000000002</v>
      </c>
      <c r="P126" s="288">
        <v>10</v>
      </c>
      <c r="Q126" s="288" t="str">
        <f>VLOOKUP(F126,[1]รายละเอียดรายแปลง!$D$1:$AU$65536,44,FALSE)</f>
        <v>C</v>
      </c>
      <c r="R126" s="288"/>
      <c r="S126" s="97">
        <f t="shared" si="10"/>
        <v>200.10000000000002</v>
      </c>
      <c r="T126" s="97">
        <v>10</v>
      </c>
      <c r="U126" s="289">
        <v>242966</v>
      </c>
      <c r="V126" s="290">
        <f t="shared" si="11"/>
        <v>-8098.8666666666668</v>
      </c>
      <c r="W126" s="291" t="s">
        <v>1</v>
      </c>
      <c r="X126" s="291" t="s">
        <v>83</v>
      </c>
      <c r="Y126" s="292">
        <v>0</v>
      </c>
      <c r="Z126" s="296" t="s">
        <v>193</v>
      </c>
      <c r="AA126" s="296" t="s">
        <v>85</v>
      </c>
      <c r="AB126" s="294" t="s">
        <v>86</v>
      </c>
      <c r="AC126" s="293">
        <v>1.85</v>
      </c>
      <c r="AD126" s="291" t="s">
        <v>194</v>
      </c>
      <c r="AE126" s="293" t="s">
        <v>166</v>
      </c>
      <c r="AF126" s="293" t="s">
        <v>217</v>
      </c>
      <c r="AG126" s="293" t="s">
        <v>197</v>
      </c>
    </row>
    <row r="127" spans="1:33" ht="24">
      <c r="A127" s="281">
        <v>4</v>
      </c>
      <c r="B127" s="95">
        <v>3</v>
      </c>
      <c r="C127" s="95" t="s">
        <v>191</v>
      </c>
      <c r="D127" s="298" t="s">
        <v>26</v>
      </c>
      <c r="E127" s="98">
        <f t="shared" si="12"/>
        <v>43</v>
      </c>
      <c r="F127" s="98">
        <v>812545</v>
      </c>
      <c r="G127" s="98">
        <v>812545</v>
      </c>
      <c r="H127" s="98"/>
      <c r="I127" s="285">
        <v>15.72</v>
      </c>
      <c r="J127" s="286" t="str">
        <f t="shared" si="16"/>
        <v>อ้อยน้ำราด</v>
      </c>
      <c r="K127" s="99">
        <v>15.72</v>
      </c>
      <c r="L127" s="99"/>
      <c r="M127" s="99">
        <f t="shared" si="8"/>
        <v>204.36</v>
      </c>
      <c r="N127" s="97">
        <v>13</v>
      </c>
      <c r="O127" s="287">
        <f t="shared" si="9"/>
        <v>157.20000000000002</v>
      </c>
      <c r="P127" s="288">
        <v>10</v>
      </c>
      <c r="Q127" s="288" t="str">
        <f>VLOOKUP(F127,[1]รายละเอียดรายแปลง!$D$1:$AU$65536,44,FALSE)</f>
        <v>C</v>
      </c>
      <c r="R127" s="288"/>
      <c r="S127" s="97">
        <f t="shared" si="10"/>
        <v>157.20000000000002</v>
      </c>
      <c r="T127" s="97">
        <v>10</v>
      </c>
      <c r="U127" s="289">
        <v>242960</v>
      </c>
      <c r="V127" s="290">
        <f t="shared" si="11"/>
        <v>-8098.666666666667</v>
      </c>
      <c r="W127" s="291" t="s">
        <v>1</v>
      </c>
      <c r="X127" s="291" t="s">
        <v>83</v>
      </c>
      <c r="Y127" s="292">
        <v>0</v>
      </c>
      <c r="Z127" s="296" t="s">
        <v>193</v>
      </c>
      <c r="AA127" s="296" t="s">
        <v>85</v>
      </c>
      <c r="AB127" s="294" t="s">
        <v>86</v>
      </c>
      <c r="AC127" s="293">
        <v>1.85</v>
      </c>
      <c r="AD127" s="291" t="s">
        <v>194</v>
      </c>
      <c r="AE127" s="293" t="s">
        <v>166</v>
      </c>
      <c r="AF127" s="293" t="s">
        <v>217</v>
      </c>
      <c r="AG127" s="293" t="s">
        <v>197</v>
      </c>
    </row>
    <row r="128" spans="1:33" ht="24">
      <c r="A128" s="281">
        <v>5</v>
      </c>
      <c r="B128" s="95">
        <v>3</v>
      </c>
      <c r="C128" s="95" t="s">
        <v>191</v>
      </c>
      <c r="D128" s="298" t="s">
        <v>26</v>
      </c>
      <c r="E128" s="98">
        <f t="shared" si="12"/>
        <v>44</v>
      </c>
      <c r="F128" s="98">
        <v>812548</v>
      </c>
      <c r="G128" s="98">
        <v>812548</v>
      </c>
      <c r="H128" s="98"/>
      <c r="I128" s="285">
        <v>28.3</v>
      </c>
      <c r="J128" s="286" t="str">
        <f t="shared" si="16"/>
        <v>อ้อยน้ำราด</v>
      </c>
      <c r="K128" s="99">
        <v>28.3</v>
      </c>
      <c r="L128" s="99"/>
      <c r="M128" s="99">
        <f t="shared" si="8"/>
        <v>367.90000000000003</v>
      </c>
      <c r="N128" s="97">
        <v>13</v>
      </c>
      <c r="O128" s="287">
        <f t="shared" si="9"/>
        <v>283</v>
      </c>
      <c r="P128" s="288">
        <v>10</v>
      </c>
      <c r="Q128" s="288" t="str">
        <f>VLOOKUP(F128,[1]รายละเอียดรายแปลง!$D$1:$AU$65536,44,FALSE)</f>
        <v>C</v>
      </c>
      <c r="R128" s="288"/>
      <c r="S128" s="97">
        <f t="shared" si="10"/>
        <v>254.70000000000002</v>
      </c>
      <c r="T128" s="97">
        <v>9</v>
      </c>
      <c r="U128" s="289">
        <v>242965</v>
      </c>
      <c r="V128" s="290">
        <f t="shared" si="11"/>
        <v>-8098.833333333333</v>
      </c>
      <c r="W128" s="291" t="s">
        <v>1</v>
      </c>
      <c r="X128" s="291" t="s">
        <v>83</v>
      </c>
      <c r="Y128" s="292">
        <v>0</v>
      </c>
      <c r="Z128" s="293" t="s">
        <v>193</v>
      </c>
      <c r="AA128" s="296" t="s">
        <v>85</v>
      </c>
      <c r="AB128" s="294" t="s">
        <v>86</v>
      </c>
      <c r="AC128" s="293">
        <v>1.85</v>
      </c>
      <c r="AD128" s="291" t="s">
        <v>194</v>
      </c>
      <c r="AE128" s="293" t="s">
        <v>166</v>
      </c>
      <c r="AF128" s="293" t="s">
        <v>217</v>
      </c>
      <c r="AG128" s="293" t="s">
        <v>197</v>
      </c>
    </row>
    <row r="129" spans="1:33" ht="24">
      <c r="A129" s="281">
        <v>2</v>
      </c>
      <c r="B129" s="95">
        <v>3</v>
      </c>
      <c r="C129" s="95" t="s">
        <v>191</v>
      </c>
      <c r="D129" s="298" t="s">
        <v>26</v>
      </c>
      <c r="E129" s="98">
        <f t="shared" si="12"/>
        <v>45</v>
      </c>
      <c r="F129" s="98">
        <v>812549</v>
      </c>
      <c r="G129" s="98">
        <v>812549</v>
      </c>
      <c r="H129" s="98"/>
      <c r="I129" s="285">
        <v>8.14</v>
      </c>
      <c r="J129" s="286" t="str">
        <f t="shared" si="16"/>
        <v>อ้อยน้ำราด</v>
      </c>
      <c r="K129" s="99">
        <v>8.14</v>
      </c>
      <c r="L129" s="99"/>
      <c r="M129" s="99">
        <f t="shared" si="8"/>
        <v>105.82000000000001</v>
      </c>
      <c r="N129" s="97">
        <v>13</v>
      </c>
      <c r="O129" s="287">
        <f t="shared" si="9"/>
        <v>81.400000000000006</v>
      </c>
      <c r="P129" s="288">
        <v>10</v>
      </c>
      <c r="Q129" s="288" t="str">
        <f>VLOOKUP(F129,[1]รายละเอียดรายแปลง!$D$1:$AU$65536,44,FALSE)</f>
        <v>C</v>
      </c>
      <c r="R129" s="288"/>
      <c r="S129" s="97">
        <f t="shared" si="10"/>
        <v>81.400000000000006</v>
      </c>
      <c r="T129" s="97">
        <v>10</v>
      </c>
      <c r="U129" s="289">
        <v>242967</v>
      </c>
      <c r="V129" s="290">
        <f t="shared" si="11"/>
        <v>-8098.9</v>
      </c>
      <c r="W129" s="291" t="s">
        <v>1</v>
      </c>
      <c r="X129" s="291" t="s">
        <v>83</v>
      </c>
      <c r="Y129" s="292">
        <v>0</v>
      </c>
      <c r="Z129" s="293" t="s">
        <v>193</v>
      </c>
      <c r="AA129" s="296" t="s">
        <v>85</v>
      </c>
      <c r="AB129" s="294" t="s">
        <v>86</v>
      </c>
      <c r="AC129" s="293">
        <v>1.85</v>
      </c>
      <c r="AD129" s="291" t="s">
        <v>194</v>
      </c>
      <c r="AE129" s="293" t="s">
        <v>166</v>
      </c>
      <c r="AF129" s="293" t="s">
        <v>217</v>
      </c>
      <c r="AG129" s="293" t="s">
        <v>197</v>
      </c>
    </row>
    <row r="130" spans="1:33" ht="24">
      <c r="A130" s="281">
        <v>4</v>
      </c>
      <c r="B130" s="95">
        <v>3</v>
      </c>
      <c r="C130" s="95" t="s">
        <v>191</v>
      </c>
      <c r="D130" s="298" t="s">
        <v>26</v>
      </c>
      <c r="E130" s="98">
        <f t="shared" si="12"/>
        <v>46</v>
      </c>
      <c r="F130" s="98">
        <v>812550</v>
      </c>
      <c r="G130" s="98">
        <v>812550</v>
      </c>
      <c r="H130" s="98"/>
      <c r="I130" s="285">
        <v>15.42</v>
      </c>
      <c r="J130" s="286" t="str">
        <f t="shared" si="16"/>
        <v>อ้อยน้ำราด</v>
      </c>
      <c r="K130" s="99">
        <v>15.42</v>
      </c>
      <c r="L130" s="99"/>
      <c r="M130" s="99">
        <f t="shared" si="8"/>
        <v>200.46</v>
      </c>
      <c r="N130" s="97">
        <v>13</v>
      </c>
      <c r="O130" s="287">
        <f t="shared" si="9"/>
        <v>154.19999999999999</v>
      </c>
      <c r="P130" s="288">
        <v>10</v>
      </c>
      <c r="Q130" s="288" t="str">
        <f>VLOOKUP(F130,[1]รายละเอียดรายแปลง!$D$1:$AU$65536,44,FALSE)</f>
        <v>C</v>
      </c>
      <c r="R130" s="288"/>
      <c r="S130" s="97">
        <f t="shared" si="10"/>
        <v>154.19999999999999</v>
      </c>
      <c r="T130" s="97">
        <v>10</v>
      </c>
      <c r="U130" s="289">
        <v>242967</v>
      </c>
      <c r="V130" s="290">
        <f t="shared" si="11"/>
        <v>-8098.9</v>
      </c>
      <c r="W130" s="291" t="s">
        <v>1</v>
      </c>
      <c r="X130" s="291" t="s">
        <v>83</v>
      </c>
      <c r="Y130" s="292">
        <v>0</v>
      </c>
      <c r="Z130" s="293" t="s">
        <v>193</v>
      </c>
      <c r="AA130" s="296" t="s">
        <v>85</v>
      </c>
      <c r="AB130" s="294" t="s">
        <v>86</v>
      </c>
      <c r="AC130" s="293">
        <v>1.85</v>
      </c>
      <c r="AD130" s="291" t="s">
        <v>194</v>
      </c>
      <c r="AE130" s="293" t="s">
        <v>166</v>
      </c>
      <c r="AF130" s="293" t="s">
        <v>217</v>
      </c>
      <c r="AG130" s="293" t="s">
        <v>197</v>
      </c>
    </row>
    <row r="131" spans="1:33" ht="24">
      <c r="A131" s="281">
        <v>5</v>
      </c>
      <c r="B131" s="95">
        <v>1</v>
      </c>
      <c r="C131" s="95" t="s">
        <v>191</v>
      </c>
      <c r="D131" s="298" t="s">
        <v>24</v>
      </c>
      <c r="E131" s="98">
        <v>1</v>
      </c>
      <c r="F131" s="98">
        <v>801328</v>
      </c>
      <c r="G131" s="302">
        <v>801328</v>
      </c>
      <c r="H131" s="299" t="s">
        <v>192</v>
      </c>
      <c r="I131" s="285">
        <v>45.45</v>
      </c>
      <c r="J131" s="286" t="str">
        <f t="shared" si="16"/>
        <v>อ้อยน้ำราด</v>
      </c>
      <c r="K131" s="99">
        <v>45.45</v>
      </c>
      <c r="L131" s="99"/>
      <c r="M131" s="99">
        <f t="shared" si="8"/>
        <v>545.40000000000009</v>
      </c>
      <c r="N131" s="97">
        <v>12</v>
      </c>
      <c r="O131" s="287">
        <f t="shared" si="9"/>
        <v>545.40000000000009</v>
      </c>
      <c r="P131" s="288">
        <v>12</v>
      </c>
      <c r="Q131" s="288" t="str">
        <f>VLOOKUP(F131,[1]รายละเอียดรายแปลง!$D$1:$AU$65536,44,FALSE)</f>
        <v>C</v>
      </c>
      <c r="R131" s="288"/>
      <c r="S131" s="97">
        <f t="shared" si="10"/>
        <v>545.40000000000009</v>
      </c>
      <c r="T131" s="97">
        <v>12</v>
      </c>
      <c r="U131" s="289">
        <v>242958</v>
      </c>
      <c r="V131" s="290">
        <f t="shared" si="11"/>
        <v>-8098.6</v>
      </c>
      <c r="W131" s="291" t="s">
        <v>1</v>
      </c>
      <c r="X131" s="291" t="s">
        <v>83</v>
      </c>
      <c r="Y131" s="292">
        <v>0</v>
      </c>
      <c r="Z131" s="293" t="s">
        <v>193</v>
      </c>
      <c r="AA131" s="296" t="s">
        <v>85</v>
      </c>
      <c r="AB131" s="294" t="s">
        <v>113</v>
      </c>
      <c r="AC131" s="293">
        <v>1.85</v>
      </c>
      <c r="AD131" s="291" t="s">
        <v>194</v>
      </c>
      <c r="AE131" s="293" t="s">
        <v>166</v>
      </c>
      <c r="AF131" s="293" t="s">
        <v>196</v>
      </c>
      <c r="AG131" s="293" t="s">
        <v>197</v>
      </c>
    </row>
    <row r="132" spans="1:33" ht="24">
      <c r="A132" s="281">
        <v>2</v>
      </c>
      <c r="B132" s="95">
        <v>1</v>
      </c>
      <c r="C132" s="95" t="s">
        <v>191</v>
      </c>
      <c r="D132" s="298" t="s">
        <v>24</v>
      </c>
      <c r="E132" s="98">
        <f t="shared" si="12"/>
        <v>2</v>
      </c>
      <c r="F132" s="98">
        <v>801336</v>
      </c>
      <c r="G132" s="302">
        <v>801336</v>
      </c>
      <c r="H132" s="299" t="s">
        <v>192</v>
      </c>
      <c r="I132" s="285">
        <v>9.43</v>
      </c>
      <c r="J132" s="286" t="str">
        <f t="shared" si="16"/>
        <v>อ้อยตอ 1</v>
      </c>
      <c r="K132" s="99">
        <v>9.43</v>
      </c>
      <c r="L132" s="99"/>
      <c r="M132" s="99">
        <f t="shared" ref="M132:M195" si="17">K132*N132</f>
        <v>122.59</v>
      </c>
      <c r="N132" s="97">
        <v>13</v>
      </c>
      <c r="O132" s="287">
        <f t="shared" ref="O132:O195" si="18">K132*P132</f>
        <v>113.16</v>
      </c>
      <c r="P132" s="288">
        <v>12</v>
      </c>
      <c r="Q132" s="288" t="str">
        <f>VLOOKUP(F132,[1]รายละเอียดรายแปลง!$D$1:$AU$65536,44,FALSE)</f>
        <v>B</v>
      </c>
      <c r="R132" s="288"/>
      <c r="S132" s="97">
        <f t="shared" ref="S132:S195" si="19">K132*T132</f>
        <v>84.87</v>
      </c>
      <c r="T132" s="97">
        <v>9</v>
      </c>
      <c r="U132" s="289">
        <v>242886</v>
      </c>
      <c r="V132" s="290">
        <f t="shared" ref="V132:V195" si="20">($V$428-U132)/30</f>
        <v>-8096.2</v>
      </c>
      <c r="W132" s="291" t="s">
        <v>88</v>
      </c>
      <c r="X132" s="291" t="s">
        <v>2</v>
      </c>
      <c r="Y132" s="292">
        <v>0</v>
      </c>
      <c r="Z132" s="293" t="s">
        <v>193</v>
      </c>
      <c r="AA132" s="296" t="s">
        <v>85</v>
      </c>
      <c r="AB132" s="294" t="s">
        <v>91</v>
      </c>
      <c r="AC132" s="293">
        <v>1.85</v>
      </c>
      <c r="AD132" s="294" t="s">
        <v>194</v>
      </c>
      <c r="AE132" s="293" t="s">
        <v>166</v>
      </c>
      <c r="AF132" s="293" t="s">
        <v>196</v>
      </c>
      <c r="AG132" s="293" t="s">
        <v>197</v>
      </c>
    </row>
    <row r="133" spans="1:33" ht="24">
      <c r="A133" s="281">
        <v>5</v>
      </c>
      <c r="B133" s="95">
        <v>1</v>
      </c>
      <c r="C133" s="95" t="s">
        <v>191</v>
      </c>
      <c r="D133" s="298" t="s">
        <v>24</v>
      </c>
      <c r="E133" s="98">
        <f t="shared" ref="E133:E196" si="21">E132+1</f>
        <v>3</v>
      </c>
      <c r="F133" s="98">
        <v>801337</v>
      </c>
      <c r="G133" s="302">
        <v>801337</v>
      </c>
      <c r="H133" s="98"/>
      <c r="I133" s="285">
        <v>23.71</v>
      </c>
      <c r="J133" s="286" t="str">
        <f t="shared" si="16"/>
        <v>อ้อยน้ำราด</v>
      </c>
      <c r="K133" s="99">
        <v>23.71</v>
      </c>
      <c r="L133" s="99"/>
      <c r="M133" s="99">
        <f t="shared" si="17"/>
        <v>284.52</v>
      </c>
      <c r="N133" s="97">
        <v>12</v>
      </c>
      <c r="O133" s="287">
        <f t="shared" si="18"/>
        <v>284.52</v>
      </c>
      <c r="P133" s="288">
        <v>12</v>
      </c>
      <c r="Q133" s="288" t="str">
        <f>VLOOKUP(F133,[1]รายละเอียดรายแปลง!$D$1:$AU$65536,44,FALSE)</f>
        <v>C</v>
      </c>
      <c r="R133" s="288"/>
      <c r="S133" s="97">
        <f t="shared" si="19"/>
        <v>237.10000000000002</v>
      </c>
      <c r="T133" s="97">
        <v>10</v>
      </c>
      <c r="U133" s="289">
        <v>242951</v>
      </c>
      <c r="V133" s="290">
        <f t="shared" si="20"/>
        <v>-8098.3666666666668</v>
      </c>
      <c r="W133" s="291" t="s">
        <v>1</v>
      </c>
      <c r="X133" s="291" t="s">
        <v>83</v>
      </c>
      <c r="Y133" s="292">
        <v>0</v>
      </c>
      <c r="Z133" s="293" t="s">
        <v>193</v>
      </c>
      <c r="AA133" s="296" t="s">
        <v>85</v>
      </c>
      <c r="AB133" s="294" t="s">
        <v>86</v>
      </c>
      <c r="AC133" s="293">
        <v>1.85</v>
      </c>
      <c r="AD133" s="291" t="s">
        <v>194</v>
      </c>
      <c r="AE133" s="293" t="s">
        <v>166</v>
      </c>
      <c r="AF133" s="293" t="s">
        <v>196</v>
      </c>
      <c r="AG133" s="293" t="s">
        <v>197</v>
      </c>
    </row>
    <row r="134" spans="1:33" ht="24">
      <c r="A134" s="281">
        <v>5</v>
      </c>
      <c r="B134" s="95">
        <v>1</v>
      </c>
      <c r="C134" s="95" t="s">
        <v>191</v>
      </c>
      <c r="D134" s="298" t="s">
        <v>24</v>
      </c>
      <c r="E134" s="98">
        <f t="shared" si="21"/>
        <v>4</v>
      </c>
      <c r="F134" s="98">
        <v>801339</v>
      </c>
      <c r="G134" s="303">
        <v>801339</v>
      </c>
      <c r="H134" s="299" t="s">
        <v>192</v>
      </c>
      <c r="I134" s="285">
        <v>22.16</v>
      </c>
      <c r="J134" s="286" t="str">
        <f t="shared" si="16"/>
        <v>อ้อยตอ 2</v>
      </c>
      <c r="K134" s="99">
        <v>22.16</v>
      </c>
      <c r="L134" s="99"/>
      <c r="M134" s="99">
        <f t="shared" si="17"/>
        <v>265.92</v>
      </c>
      <c r="N134" s="97">
        <v>12</v>
      </c>
      <c r="O134" s="287">
        <f t="shared" si="18"/>
        <v>265.92</v>
      </c>
      <c r="P134" s="288">
        <v>12</v>
      </c>
      <c r="Q134" s="288" t="str">
        <f>VLOOKUP(F134,[1]รายละเอียดรายแปลง!$D$1:$AU$65536,44,FALSE)</f>
        <v>B</v>
      </c>
      <c r="R134" s="288"/>
      <c r="S134" s="97">
        <f t="shared" si="19"/>
        <v>243.76</v>
      </c>
      <c r="T134" s="97">
        <v>11</v>
      </c>
      <c r="U134" s="289">
        <v>242893</v>
      </c>
      <c r="V134" s="290">
        <f t="shared" si="20"/>
        <v>-8096.4333333333334</v>
      </c>
      <c r="W134" s="291" t="s">
        <v>90</v>
      </c>
      <c r="X134" s="291" t="s">
        <v>2</v>
      </c>
      <c r="Y134" s="292">
        <v>0</v>
      </c>
      <c r="Z134" s="293" t="s">
        <v>219</v>
      </c>
      <c r="AA134" s="296" t="s">
        <v>85</v>
      </c>
      <c r="AB134" s="294" t="s">
        <v>86</v>
      </c>
      <c r="AC134" s="293">
        <v>1.85</v>
      </c>
      <c r="AD134" s="294" t="s">
        <v>194</v>
      </c>
      <c r="AE134" s="293" t="s">
        <v>166</v>
      </c>
      <c r="AF134" s="293" t="s">
        <v>196</v>
      </c>
      <c r="AG134" s="293" t="s">
        <v>197</v>
      </c>
    </row>
    <row r="135" spans="1:33" ht="24">
      <c r="A135" s="281">
        <v>4</v>
      </c>
      <c r="B135" s="95">
        <v>1</v>
      </c>
      <c r="C135" s="95" t="s">
        <v>191</v>
      </c>
      <c r="D135" s="298" t="s">
        <v>24</v>
      </c>
      <c r="E135" s="98">
        <f t="shared" si="21"/>
        <v>5</v>
      </c>
      <c r="F135" s="98">
        <v>801340</v>
      </c>
      <c r="G135" s="303">
        <v>801340</v>
      </c>
      <c r="H135" s="299" t="s">
        <v>192</v>
      </c>
      <c r="I135" s="285">
        <v>19.29</v>
      </c>
      <c r="J135" s="286" t="str">
        <f t="shared" si="16"/>
        <v>อ้อยน้ำราด</v>
      </c>
      <c r="K135" s="99">
        <v>19.29</v>
      </c>
      <c r="L135" s="99"/>
      <c r="M135" s="99">
        <f t="shared" si="17"/>
        <v>270.06</v>
      </c>
      <c r="N135" s="97">
        <v>14</v>
      </c>
      <c r="O135" s="287">
        <f t="shared" si="18"/>
        <v>212.19</v>
      </c>
      <c r="P135" s="288">
        <v>11</v>
      </c>
      <c r="Q135" s="288" t="str">
        <f>VLOOKUP(F135,[1]รายละเอียดรายแปลง!$D$1:$AU$65536,44,FALSE)</f>
        <v>C</v>
      </c>
      <c r="R135" s="288"/>
      <c r="S135" s="97">
        <f t="shared" si="19"/>
        <v>192.89999999999998</v>
      </c>
      <c r="T135" s="97">
        <v>10</v>
      </c>
      <c r="U135" s="289">
        <v>242946</v>
      </c>
      <c r="V135" s="290">
        <f t="shared" si="20"/>
        <v>-8098.2</v>
      </c>
      <c r="W135" s="291" t="s">
        <v>1</v>
      </c>
      <c r="X135" s="291" t="s">
        <v>83</v>
      </c>
      <c r="Y135" s="292">
        <v>0</v>
      </c>
      <c r="Z135" s="293" t="s">
        <v>219</v>
      </c>
      <c r="AA135" s="296" t="s">
        <v>85</v>
      </c>
      <c r="AB135" s="294" t="s">
        <v>113</v>
      </c>
      <c r="AC135" s="293">
        <v>1.85</v>
      </c>
      <c r="AD135" s="291" t="s">
        <v>194</v>
      </c>
      <c r="AE135" s="293" t="s">
        <v>166</v>
      </c>
      <c r="AF135" s="293" t="s">
        <v>196</v>
      </c>
      <c r="AG135" s="293" t="s">
        <v>197</v>
      </c>
    </row>
    <row r="136" spans="1:33" ht="24">
      <c r="A136" s="281">
        <v>4</v>
      </c>
      <c r="B136" s="95">
        <v>1</v>
      </c>
      <c r="C136" s="95" t="s">
        <v>191</v>
      </c>
      <c r="D136" s="298" t="s">
        <v>24</v>
      </c>
      <c r="E136" s="98">
        <f t="shared" si="21"/>
        <v>6</v>
      </c>
      <c r="F136" s="98">
        <v>801341</v>
      </c>
      <c r="G136" s="303">
        <v>801341</v>
      </c>
      <c r="H136" s="299" t="s">
        <v>192</v>
      </c>
      <c r="I136" s="285">
        <v>15.71</v>
      </c>
      <c r="J136" s="286" t="str">
        <f t="shared" si="16"/>
        <v>อ้อยตอ 2</v>
      </c>
      <c r="K136" s="99">
        <v>15.71</v>
      </c>
      <c r="L136" s="99"/>
      <c r="M136" s="99">
        <f t="shared" si="17"/>
        <v>188.52</v>
      </c>
      <c r="N136" s="97">
        <v>12</v>
      </c>
      <c r="O136" s="287">
        <f t="shared" si="18"/>
        <v>188.52</v>
      </c>
      <c r="P136" s="288">
        <v>12</v>
      </c>
      <c r="Q136" s="288" t="str">
        <f>VLOOKUP(F136,[1]รายละเอียดรายแปลง!$D$1:$AU$65536,44,FALSE)</f>
        <v>B</v>
      </c>
      <c r="R136" s="288"/>
      <c r="S136" s="97">
        <f t="shared" si="19"/>
        <v>157.10000000000002</v>
      </c>
      <c r="T136" s="97">
        <v>10</v>
      </c>
      <c r="U136" s="289">
        <v>242892</v>
      </c>
      <c r="V136" s="290">
        <f t="shared" si="20"/>
        <v>-8096.4</v>
      </c>
      <c r="W136" s="291" t="s">
        <v>90</v>
      </c>
      <c r="X136" s="291" t="s">
        <v>2</v>
      </c>
      <c r="Y136" s="292">
        <v>0</v>
      </c>
      <c r="Z136" s="293" t="s">
        <v>219</v>
      </c>
      <c r="AA136" s="296" t="s">
        <v>85</v>
      </c>
      <c r="AB136" s="294" t="s">
        <v>106</v>
      </c>
      <c r="AC136" s="293">
        <v>1.65</v>
      </c>
      <c r="AD136" s="294" t="s">
        <v>201</v>
      </c>
      <c r="AE136" s="293" t="s">
        <v>166</v>
      </c>
      <c r="AF136" s="293" t="s">
        <v>196</v>
      </c>
      <c r="AG136" s="293" t="s">
        <v>197</v>
      </c>
    </row>
    <row r="137" spans="1:33" ht="24">
      <c r="A137" s="281">
        <v>5</v>
      </c>
      <c r="B137" s="95">
        <v>1</v>
      </c>
      <c r="C137" s="95" t="s">
        <v>191</v>
      </c>
      <c r="D137" s="298" t="s">
        <v>24</v>
      </c>
      <c r="E137" s="98">
        <f t="shared" si="21"/>
        <v>7</v>
      </c>
      <c r="F137" s="98">
        <v>801351</v>
      </c>
      <c r="G137" s="302">
        <v>801351</v>
      </c>
      <c r="H137" s="98"/>
      <c r="I137" s="285">
        <v>86.94</v>
      </c>
      <c r="J137" s="286" t="str">
        <f t="shared" si="16"/>
        <v>อ้อยตอ 1</v>
      </c>
      <c r="K137" s="99">
        <v>86.94</v>
      </c>
      <c r="L137" s="99"/>
      <c r="M137" s="99">
        <f t="shared" si="17"/>
        <v>869.4</v>
      </c>
      <c r="N137" s="97">
        <v>10</v>
      </c>
      <c r="O137" s="287">
        <f t="shared" si="18"/>
        <v>956.33999999999992</v>
      </c>
      <c r="P137" s="288">
        <v>11</v>
      </c>
      <c r="Q137" s="288" t="str">
        <f>VLOOKUP(F137,[1]รายละเอียดรายแปลง!$D$1:$AU$65536,44,FALSE)</f>
        <v>B</v>
      </c>
      <c r="R137" s="288"/>
      <c r="S137" s="97">
        <f t="shared" si="19"/>
        <v>0</v>
      </c>
      <c r="T137" s="97"/>
      <c r="U137" s="289">
        <v>242952</v>
      </c>
      <c r="V137" s="290">
        <f t="shared" si="20"/>
        <v>-8098.4</v>
      </c>
      <c r="W137" s="291" t="s">
        <v>88</v>
      </c>
      <c r="X137" s="291" t="s">
        <v>2</v>
      </c>
      <c r="Y137" s="292">
        <v>0</v>
      </c>
      <c r="Z137" s="293" t="s">
        <v>193</v>
      </c>
      <c r="AA137" s="296" t="s">
        <v>85</v>
      </c>
      <c r="AB137" s="294" t="s">
        <v>86</v>
      </c>
      <c r="AC137" s="293">
        <v>1.65</v>
      </c>
      <c r="AD137" s="294" t="s">
        <v>194</v>
      </c>
      <c r="AE137" s="293" t="s">
        <v>166</v>
      </c>
      <c r="AF137" s="293" t="s">
        <v>196</v>
      </c>
      <c r="AG137" s="293" t="s">
        <v>197</v>
      </c>
    </row>
    <row r="138" spans="1:33" ht="24">
      <c r="A138" s="281">
        <v>5</v>
      </c>
      <c r="B138" s="95">
        <v>1</v>
      </c>
      <c r="C138" s="95" t="s">
        <v>191</v>
      </c>
      <c r="D138" s="298" t="s">
        <v>24</v>
      </c>
      <c r="E138" s="98">
        <f t="shared" si="21"/>
        <v>8</v>
      </c>
      <c r="F138" s="98">
        <v>801353</v>
      </c>
      <c r="G138" s="302">
        <v>801353</v>
      </c>
      <c r="H138" s="98"/>
      <c r="I138" s="285">
        <v>24.82</v>
      </c>
      <c r="J138" s="286" t="str">
        <f t="shared" si="16"/>
        <v>อ้อยตอ 1</v>
      </c>
      <c r="K138" s="99">
        <v>24.82</v>
      </c>
      <c r="L138" s="99"/>
      <c r="M138" s="99">
        <f t="shared" si="17"/>
        <v>248.2</v>
      </c>
      <c r="N138" s="97">
        <v>10</v>
      </c>
      <c r="O138" s="287">
        <f t="shared" si="18"/>
        <v>297.84000000000003</v>
      </c>
      <c r="P138" s="288">
        <v>12</v>
      </c>
      <c r="Q138" s="288" t="str">
        <f>VLOOKUP(F138,[1]รายละเอียดรายแปลง!$D$1:$AU$65536,44,FALSE)</f>
        <v>B</v>
      </c>
      <c r="R138" s="288"/>
      <c r="S138" s="97">
        <f t="shared" si="19"/>
        <v>248.2</v>
      </c>
      <c r="T138" s="97">
        <v>10</v>
      </c>
      <c r="U138" s="289">
        <v>242951</v>
      </c>
      <c r="V138" s="290">
        <f t="shared" si="20"/>
        <v>-8098.3666666666668</v>
      </c>
      <c r="W138" s="291" t="s">
        <v>88</v>
      </c>
      <c r="X138" s="291" t="s">
        <v>2</v>
      </c>
      <c r="Y138" s="292">
        <v>0</v>
      </c>
      <c r="Z138" s="296" t="s">
        <v>193</v>
      </c>
      <c r="AA138" s="296" t="s">
        <v>85</v>
      </c>
      <c r="AB138" s="294" t="s">
        <v>94</v>
      </c>
      <c r="AC138" s="293">
        <v>1.85</v>
      </c>
      <c r="AD138" s="294" t="s">
        <v>194</v>
      </c>
      <c r="AE138" s="293" t="s">
        <v>166</v>
      </c>
      <c r="AF138" s="293">
        <v>0</v>
      </c>
      <c r="AG138" s="295" t="s">
        <v>80</v>
      </c>
    </row>
    <row r="139" spans="1:33" ht="24">
      <c r="A139" s="281">
        <v>3</v>
      </c>
      <c r="B139" s="95">
        <v>1</v>
      </c>
      <c r="C139" s="95" t="s">
        <v>191</v>
      </c>
      <c r="D139" s="298" t="s">
        <v>24</v>
      </c>
      <c r="E139" s="98">
        <f t="shared" si="21"/>
        <v>9</v>
      </c>
      <c r="F139" s="98">
        <v>801354</v>
      </c>
      <c r="G139" s="302">
        <v>801354</v>
      </c>
      <c r="H139" s="98"/>
      <c r="I139" s="285">
        <v>16.170000000000002</v>
      </c>
      <c r="J139" s="286" t="str">
        <f t="shared" si="16"/>
        <v>อ้อยตอ 1</v>
      </c>
      <c r="K139" s="99">
        <v>11.5</v>
      </c>
      <c r="L139" s="99"/>
      <c r="M139" s="99">
        <f t="shared" si="17"/>
        <v>149.5</v>
      </c>
      <c r="N139" s="97">
        <v>13</v>
      </c>
      <c r="O139" s="287">
        <f t="shared" si="18"/>
        <v>149.5</v>
      </c>
      <c r="P139" s="288">
        <v>13</v>
      </c>
      <c r="Q139" s="288" t="str">
        <f>VLOOKUP(F139,[1]รายละเอียดรายแปลง!$D$1:$AU$65536,44,FALSE)</f>
        <v>A</v>
      </c>
      <c r="R139" s="288"/>
      <c r="S139" s="97">
        <f t="shared" si="19"/>
        <v>115</v>
      </c>
      <c r="T139" s="97">
        <v>10</v>
      </c>
      <c r="U139" s="289">
        <v>242885</v>
      </c>
      <c r="V139" s="290">
        <f t="shared" si="20"/>
        <v>-8096.166666666667</v>
      </c>
      <c r="W139" s="291" t="s">
        <v>88</v>
      </c>
      <c r="X139" s="291" t="s">
        <v>2</v>
      </c>
      <c r="Y139" s="292">
        <v>0</v>
      </c>
      <c r="Z139" s="296" t="s">
        <v>193</v>
      </c>
      <c r="AA139" s="296" t="s">
        <v>85</v>
      </c>
      <c r="AB139" s="294" t="s">
        <v>108</v>
      </c>
      <c r="AC139" s="293">
        <v>1.85</v>
      </c>
      <c r="AD139" s="294" t="s">
        <v>194</v>
      </c>
      <c r="AE139" s="293" t="s">
        <v>166</v>
      </c>
      <c r="AF139" s="293" t="s">
        <v>196</v>
      </c>
      <c r="AG139" s="293" t="s">
        <v>197</v>
      </c>
    </row>
    <row r="140" spans="1:33" ht="24">
      <c r="A140" s="281">
        <v>5</v>
      </c>
      <c r="B140" s="95">
        <v>1</v>
      </c>
      <c r="C140" s="95" t="s">
        <v>191</v>
      </c>
      <c r="D140" s="298" t="s">
        <v>24</v>
      </c>
      <c r="E140" s="98">
        <f t="shared" si="21"/>
        <v>10</v>
      </c>
      <c r="F140" s="98">
        <v>802555</v>
      </c>
      <c r="G140" s="302">
        <v>802555</v>
      </c>
      <c r="H140" s="98"/>
      <c r="I140" s="285">
        <v>28.09</v>
      </c>
      <c r="J140" s="286" t="str">
        <f t="shared" si="16"/>
        <v>อ้อยตอ 2</v>
      </c>
      <c r="K140" s="99">
        <f>28.09</f>
        <v>28.09</v>
      </c>
      <c r="L140" s="99"/>
      <c r="M140" s="99">
        <f t="shared" si="17"/>
        <v>280.89999999999998</v>
      </c>
      <c r="N140" s="97">
        <v>10</v>
      </c>
      <c r="O140" s="287">
        <f t="shared" si="18"/>
        <v>252.81</v>
      </c>
      <c r="P140" s="288">
        <v>9</v>
      </c>
      <c r="Q140" s="288" t="str">
        <f>VLOOKUP(F140,[1]รายละเอียดรายแปลง!$D$1:$AU$65536,44,FALSE)</f>
        <v>C</v>
      </c>
      <c r="R140" s="288"/>
      <c r="S140" s="97">
        <f t="shared" si="19"/>
        <v>168.54</v>
      </c>
      <c r="T140" s="97">
        <v>6</v>
      </c>
      <c r="U140" s="289">
        <v>242912</v>
      </c>
      <c r="V140" s="290">
        <f t="shared" si="20"/>
        <v>-8097.0666666666666</v>
      </c>
      <c r="W140" s="291" t="s">
        <v>90</v>
      </c>
      <c r="X140" s="291" t="s">
        <v>2</v>
      </c>
      <c r="Y140" s="292">
        <v>0</v>
      </c>
      <c r="Z140" s="293" t="s">
        <v>202</v>
      </c>
      <c r="AA140" s="294" t="s">
        <v>114</v>
      </c>
      <c r="AB140" s="294" t="s">
        <v>86</v>
      </c>
      <c r="AC140" s="293">
        <v>1.65</v>
      </c>
      <c r="AD140" s="294" t="s">
        <v>201</v>
      </c>
      <c r="AE140" s="293" t="s">
        <v>166</v>
      </c>
      <c r="AF140" s="293" t="s">
        <v>196</v>
      </c>
      <c r="AG140" s="293" t="s">
        <v>197</v>
      </c>
    </row>
    <row r="141" spans="1:33" ht="24">
      <c r="A141" s="281">
        <v>5</v>
      </c>
      <c r="B141" s="95">
        <v>1</v>
      </c>
      <c r="C141" s="95" t="s">
        <v>191</v>
      </c>
      <c r="D141" s="298" t="s">
        <v>24</v>
      </c>
      <c r="E141" s="98">
        <f t="shared" si="21"/>
        <v>11</v>
      </c>
      <c r="F141" s="98">
        <v>802557</v>
      </c>
      <c r="G141" s="302">
        <v>802557</v>
      </c>
      <c r="H141" s="98"/>
      <c r="I141" s="285">
        <v>23.18</v>
      </c>
      <c r="J141" s="286" t="str">
        <f t="shared" si="16"/>
        <v>อ้อยตอ 2</v>
      </c>
      <c r="K141" s="99">
        <f>23.18</f>
        <v>23.18</v>
      </c>
      <c r="L141" s="99"/>
      <c r="M141" s="99">
        <f t="shared" si="17"/>
        <v>231.8</v>
      </c>
      <c r="N141" s="97">
        <v>10</v>
      </c>
      <c r="O141" s="287">
        <f t="shared" si="18"/>
        <v>185.44</v>
      </c>
      <c r="P141" s="288">
        <v>8</v>
      </c>
      <c r="Q141" s="288" t="str">
        <f>VLOOKUP(F141,[1]รายละเอียดรายแปลง!$D$1:$AU$65536,44,FALSE)</f>
        <v>C</v>
      </c>
      <c r="R141" s="288"/>
      <c r="S141" s="97">
        <f t="shared" si="19"/>
        <v>139.07999999999998</v>
      </c>
      <c r="T141" s="97">
        <v>6</v>
      </c>
      <c r="U141" s="289">
        <v>242914</v>
      </c>
      <c r="V141" s="290">
        <f t="shared" si="20"/>
        <v>-8097.1333333333332</v>
      </c>
      <c r="W141" s="291" t="s">
        <v>90</v>
      </c>
      <c r="X141" s="291" t="s">
        <v>2</v>
      </c>
      <c r="Y141" s="292">
        <v>0</v>
      </c>
      <c r="Z141" s="293" t="s">
        <v>202</v>
      </c>
      <c r="AA141" s="294" t="s">
        <v>114</v>
      </c>
      <c r="AB141" s="294" t="s">
        <v>86</v>
      </c>
      <c r="AC141" s="293">
        <v>1.65</v>
      </c>
      <c r="AD141" s="294" t="s">
        <v>201</v>
      </c>
      <c r="AE141" s="293" t="s">
        <v>166</v>
      </c>
      <c r="AF141" s="293" t="s">
        <v>196</v>
      </c>
      <c r="AG141" s="293" t="s">
        <v>197</v>
      </c>
    </row>
    <row r="142" spans="1:33" ht="24">
      <c r="A142" s="281">
        <v>4</v>
      </c>
      <c r="B142" s="95">
        <v>1</v>
      </c>
      <c r="C142" s="95" t="s">
        <v>191</v>
      </c>
      <c r="D142" s="298" t="s">
        <v>24</v>
      </c>
      <c r="E142" s="98">
        <f t="shared" si="21"/>
        <v>12</v>
      </c>
      <c r="F142" s="98">
        <v>812551</v>
      </c>
      <c r="G142" s="304">
        <v>812551</v>
      </c>
      <c r="H142" s="98"/>
      <c r="I142" s="285">
        <v>15.78</v>
      </c>
      <c r="J142" s="286" t="str">
        <f t="shared" si="16"/>
        <v>อ้อยตอ 2</v>
      </c>
      <c r="K142" s="99">
        <v>15.78</v>
      </c>
      <c r="L142" s="99"/>
      <c r="M142" s="99">
        <f t="shared" si="17"/>
        <v>189.35999999999999</v>
      </c>
      <c r="N142" s="97">
        <v>12</v>
      </c>
      <c r="O142" s="287">
        <f t="shared" si="18"/>
        <v>173.57999999999998</v>
      </c>
      <c r="P142" s="288">
        <v>11</v>
      </c>
      <c r="Q142" s="288" t="str">
        <f>VLOOKUP(F142,[1]รายละเอียดรายแปลง!$D$1:$AU$65536,44,FALSE)</f>
        <v>B</v>
      </c>
      <c r="R142" s="288"/>
      <c r="S142" s="97">
        <f t="shared" si="19"/>
        <v>173.57999999999998</v>
      </c>
      <c r="T142" s="97">
        <v>11</v>
      </c>
      <c r="U142" s="289">
        <v>242891</v>
      </c>
      <c r="V142" s="290">
        <f t="shared" si="20"/>
        <v>-8096.3666666666668</v>
      </c>
      <c r="W142" s="291" t="s">
        <v>90</v>
      </c>
      <c r="X142" s="291" t="s">
        <v>2</v>
      </c>
      <c r="Y142" s="292">
        <v>0</v>
      </c>
      <c r="Z142" s="293" t="s">
        <v>193</v>
      </c>
      <c r="AA142" s="296" t="s">
        <v>85</v>
      </c>
      <c r="AB142" s="291" t="s">
        <v>106</v>
      </c>
      <c r="AC142" s="293">
        <v>1.65</v>
      </c>
      <c r="AD142" s="294" t="s">
        <v>201</v>
      </c>
      <c r="AE142" s="293" t="s">
        <v>166</v>
      </c>
      <c r="AF142" s="293" t="s">
        <v>196</v>
      </c>
      <c r="AG142" s="293" t="s">
        <v>197</v>
      </c>
    </row>
    <row r="143" spans="1:33" ht="24">
      <c r="A143" s="281">
        <v>3</v>
      </c>
      <c r="B143" s="95">
        <v>1</v>
      </c>
      <c r="C143" s="95" t="s">
        <v>191</v>
      </c>
      <c r="D143" s="298" t="s">
        <v>24</v>
      </c>
      <c r="E143" s="98">
        <f t="shared" si="21"/>
        <v>13</v>
      </c>
      <c r="F143" s="98">
        <v>812552</v>
      </c>
      <c r="G143" s="304">
        <v>812552</v>
      </c>
      <c r="H143" s="98"/>
      <c r="I143" s="285">
        <v>13.53</v>
      </c>
      <c r="J143" s="286" t="str">
        <f t="shared" si="16"/>
        <v>อ้อยน้ำราด</v>
      </c>
      <c r="K143" s="99">
        <v>13.53</v>
      </c>
      <c r="L143" s="99"/>
      <c r="M143" s="99">
        <f t="shared" si="17"/>
        <v>175.89</v>
      </c>
      <c r="N143" s="97">
        <v>13</v>
      </c>
      <c r="O143" s="287">
        <f t="shared" si="18"/>
        <v>135.29999999999998</v>
      </c>
      <c r="P143" s="288">
        <v>10</v>
      </c>
      <c r="Q143" s="288" t="str">
        <f>VLOOKUP(F143,[1]รายละเอียดรายแปลง!$D$1:$AU$65536,44,FALSE)</f>
        <v>C</v>
      </c>
      <c r="R143" s="288"/>
      <c r="S143" s="97">
        <f t="shared" si="19"/>
        <v>148.82999999999998</v>
      </c>
      <c r="T143" s="97">
        <v>11</v>
      </c>
      <c r="U143" s="289">
        <v>242933</v>
      </c>
      <c r="V143" s="290">
        <f t="shared" si="20"/>
        <v>-8097.7666666666664</v>
      </c>
      <c r="W143" s="291" t="s">
        <v>1</v>
      </c>
      <c r="X143" s="291" t="s">
        <v>83</v>
      </c>
      <c r="Y143" s="292">
        <v>0</v>
      </c>
      <c r="Z143" s="293" t="s">
        <v>193</v>
      </c>
      <c r="AA143" s="296" t="s">
        <v>85</v>
      </c>
      <c r="AB143" s="294" t="s">
        <v>94</v>
      </c>
      <c r="AC143" s="293">
        <v>1.85</v>
      </c>
      <c r="AD143" s="291" t="s">
        <v>194</v>
      </c>
      <c r="AE143" s="293" t="s">
        <v>166</v>
      </c>
      <c r="AF143" s="293" t="s">
        <v>196</v>
      </c>
      <c r="AG143" s="293" t="s">
        <v>197</v>
      </c>
    </row>
    <row r="144" spans="1:33" ht="24">
      <c r="A144" s="281">
        <v>4</v>
      </c>
      <c r="B144" s="95">
        <v>1</v>
      </c>
      <c r="C144" s="95" t="s">
        <v>191</v>
      </c>
      <c r="D144" s="298" t="s">
        <v>24</v>
      </c>
      <c r="E144" s="98">
        <f t="shared" si="21"/>
        <v>14</v>
      </c>
      <c r="F144" s="98">
        <v>812554</v>
      </c>
      <c r="G144" s="304">
        <v>812554</v>
      </c>
      <c r="H144" s="98"/>
      <c r="I144" s="285">
        <v>18.14</v>
      </c>
      <c r="J144" s="286" t="str">
        <f t="shared" si="16"/>
        <v>อ้อยน้ำราด</v>
      </c>
      <c r="K144" s="99">
        <v>18.14</v>
      </c>
      <c r="L144" s="99"/>
      <c r="M144" s="99">
        <f t="shared" si="17"/>
        <v>253.96</v>
      </c>
      <c r="N144" s="97">
        <v>14</v>
      </c>
      <c r="O144" s="287">
        <f t="shared" si="18"/>
        <v>181.4</v>
      </c>
      <c r="P144" s="288">
        <v>10</v>
      </c>
      <c r="Q144" s="288" t="str">
        <f>VLOOKUP(F144,[1]รายละเอียดรายแปลง!$D$1:$AU$65536,44,FALSE)</f>
        <v>C</v>
      </c>
      <c r="R144" s="288"/>
      <c r="S144" s="97">
        <f t="shared" si="19"/>
        <v>181.4</v>
      </c>
      <c r="T144" s="97">
        <v>10</v>
      </c>
      <c r="U144" s="289">
        <v>242951</v>
      </c>
      <c r="V144" s="290">
        <f t="shared" si="20"/>
        <v>-8098.3666666666668</v>
      </c>
      <c r="W144" s="291" t="s">
        <v>1</v>
      </c>
      <c r="X144" s="291" t="s">
        <v>83</v>
      </c>
      <c r="Y144" s="292">
        <v>0</v>
      </c>
      <c r="Z144" s="293" t="s">
        <v>193</v>
      </c>
      <c r="AA144" s="296" t="s">
        <v>85</v>
      </c>
      <c r="AB144" s="294" t="s">
        <v>86</v>
      </c>
      <c r="AC144" s="293">
        <v>1.85</v>
      </c>
      <c r="AD144" s="291" t="s">
        <v>194</v>
      </c>
      <c r="AE144" s="293" t="s">
        <v>166</v>
      </c>
      <c r="AF144" s="293" t="s">
        <v>196</v>
      </c>
      <c r="AG144" s="293" t="s">
        <v>197</v>
      </c>
    </row>
    <row r="145" spans="1:33" ht="24">
      <c r="A145" s="281">
        <v>2</v>
      </c>
      <c r="B145" s="95">
        <v>1</v>
      </c>
      <c r="C145" s="95" t="s">
        <v>191</v>
      </c>
      <c r="D145" s="298" t="s">
        <v>24</v>
      </c>
      <c r="E145" s="98">
        <f t="shared" si="21"/>
        <v>15</v>
      </c>
      <c r="F145" s="98" t="s">
        <v>115</v>
      </c>
      <c r="G145" s="304">
        <v>8125591</v>
      </c>
      <c r="H145" s="98"/>
      <c r="I145" s="285">
        <v>15.66</v>
      </c>
      <c r="J145" s="286" t="str">
        <f t="shared" si="16"/>
        <v>อ้อยน้ำราด</v>
      </c>
      <c r="K145" s="99">
        <v>8.0299999999999994</v>
      </c>
      <c r="L145" s="99"/>
      <c r="M145" s="99">
        <f t="shared" si="17"/>
        <v>104.38999999999999</v>
      </c>
      <c r="N145" s="97">
        <v>13</v>
      </c>
      <c r="O145" s="287">
        <f t="shared" si="18"/>
        <v>80.3</v>
      </c>
      <c r="P145" s="288">
        <v>10</v>
      </c>
      <c r="Q145" s="288" t="str">
        <f>VLOOKUP(F145,[1]รายละเอียดรายแปลง!$D$1:$AU$65536,44,FALSE)</f>
        <v>C</v>
      </c>
      <c r="R145" s="288"/>
      <c r="S145" s="97">
        <f t="shared" si="19"/>
        <v>80.3</v>
      </c>
      <c r="T145" s="97">
        <v>10</v>
      </c>
      <c r="U145" s="289">
        <v>242933</v>
      </c>
      <c r="V145" s="290">
        <f t="shared" si="20"/>
        <v>-8097.7666666666664</v>
      </c>
      <c r="W145" s="291" t="s">
        <v>1</v>
      </c>
      <c r="X145" s="291" t="s">
        <v>83</v>
      </c>
      <c r="Y145" s="292">
        <v>0</v>
      </c>
      <c r="Z145" s="293" t="s">
        <v>193</v>
      </c>
      <c r="AA145" s="296" t="s">
        <v>85</v>
      </c>
      <c r="AB145" s="294" t="s">
        <v>94</v>
      </c>
      <c r="AC145" s="293">
        <v>1.85</v>
      </c>
      <c r="AD145" s="291" t="s">
        <v>194</v>
      </c>
      <c r="AE145" s="293" t="s">
        <v>166</v>
      </c>
      <c r="AF145" s="293" t="s">
        <v>196</v>
      </c>
      <c r="AG145" s="293" t="s">
        <v>197</v>
      </c>
    </row>
    <row r="146" spans="1:33" ht="24">
      <c r="A146" s="281">
        <v>4</v>
      </c>
      <c r="B146" s="95">
        <v>3</v>
      </c>
      <c r="C146" s="95" t="s">
        <v>191</v>
      </c>
      <c r="D146" s="298" t="s">
        <v>27</v>
      </c>
      <c r="E146" s="98">
        <v>1</v>
      </c>
      <c r="F146" s="98">
        <v>802419</v>
      </c>
      <c r="G146" s="98">
        <v>802419</v>
      </c>
      <c r="H146" s="98"/>
      <c r="I146" s="285">
        <v>15.91</v>
      </c>
      <c r="J146" s="286" t="str">
        <f t="shared" si="16"/>
        <v>อ้อยตอ 2</v>
      </c>
      <c r="K146" s="99">
        <v>15.91</v>
      </c>
      <c r="L146" s="99"/>
      <c r="M146" s="99">
        <f t="shared" si="17"/>
        <v>190.92000000000002</v>
      </c>
      <c r="N146" s="97">
        <v>12</v>
      </c>
      <c r="O146" s="287">
        <f t="shared" si="18"/>
        <v>175.01</v>
      </c>
      <c r="P146" s="288">
        <v>11</v>
      </c>
      <c r="Q146" s="288" t="str">
        <f>VLOOKUP(F146,[1]รายละเอียดรายแปลง!$D$1:$AU$65536,44,FALSE)</f>
        <v>B</v>
      </c>
      <c r="R146" s="288"/>
      <c r="S146" s="97">
        <f t="shared" si="19"/>
        <v>175.01</v>
      </c>
      <c r="T146" s="97">
        <v>11</v>
      </c>
      <c r="U146" s="289">
        <v>242899</v>
      </c>
      <c r="V146" s="290">
        <f t="shared" si="20"/>
        <v>-8096.6333333333332</v>
      </c>
      <c r="W146" s="291" t="s">
        <v>90</v>
      </c>
      <c r="X146" s="291" t="s">
        <v>2</v>
      </c>
      <c r="Y146" s="292">
        <v>0</v>
      </c>
      <c r="Z146" s="293" t="s">
        <v>219</v>
      </c>
      <c r="AA146" s="296" t="s">
        <v>85</v>
      </c>
      <c r="AB146" s="294" t="s">
        <v>104</v>
      </c>
      <c r="AC146" s="293">
        <v>1.65</v>
      </c>
      <c r="AD146" s="294" t="s">
        <v>201</v>
      </c>
      <c r="AE146" s="293" t="s">
        <v>166</v>
      </c>
      <c r="AF146" s="293" t="s">
        <v>212</v>
      </c>
      <c r="AG146" s="293" t="s">
        <v>197</v>
      </c>
    </row>
    <row r="147" spans="1:33" ht="24">
      <c r="A147" s="281">
        <v>5</v>
      </c>
      <c r="B147" s="95">
        <v>3</v>
      </c>
      <c r="C147" s="95" t="s">
        <v>191</v>
      </c>
      <c r="D147" s="298" t="s">
        <v>27</v>
      </c>
      <c r="E147" s="98">
        <f t="shared" si="21"/>
        <v>2</v>
      </c>
      <c r="F147" s="98">
        <v>802421</v>
      </c>
      <c r="G147" s="98">
        <v>802421</v>
      </c>
      <c r="H147" s="98"/>
      <c r="I147" s="285">
        <v>29.09</v>
      </c>
      <c r="J147" s="286" t="str">
        <f t="shared" si="16"/>
        <v>อ้อยตอ 1</v>
      </c>
      <c r="K147" s="99">
        <v>29.09</v>
      </c>
      <c r="L147" s="99"/>
      <c r="M147" s="99">
        <f t="shared" si="17"/>
        <v>349.08</v>
      </c>
      <c r="N147" s="97">
        <v>12</v>
      </c>
      <c r="O147" s="287">
        <f t="shared" si="18"/>
        <v>261.81</v>
      </c>
      <c r="P147" s="288">
        <v>9</v>
      </c>
      <c r="Q147" s="288" t="str">
        <f>VLOOKUP(F147,[1]รายละเอียดรายแปลง!$D$1:$AU$65536,44,FALSE)</f>
        <v>C</v>
      </c>
      <c r="R147" s="288"/>
      <c r="S147" s="97">
        <f t="shared" si="19"/>
        <v>290.89999999999998</v>
      </c>
      <c r="T147" s="97">
        <v>10</v>
      </c>
      <c r="U147" s="289">
        <v>242910</v>
      </c>
      <c r="V147" s="290">
        <f t="shared" si="20"/>
        <v>-8097</v>
      </c>
      <c r="W147" s="291" t="s">
        <v>88</v>
      </c>
      <c r="X147" s="291" t="s">
        <v>2</v>
      </c>
      <c r="Y147" s="292">
        <v>0</v>
      </c>
      <c r="Z147" s="293" t="s">
        <v>219</v>
      </c>
      <c r="AA147" s="296" t="s">
        <v>85</v>
      </c>
      <c r="AB147" s="294" t="s">
        <v>86</v>
      </c>
      <c r="AC147" s="293">
        <v>1.65</v>
      </c>
      <c r="AD147" s="294" t="s">
        <v>201</v>
      </c>
      <c r="AE147" s="293" t="s">
        <v>166</v>
      </c>
      <c r="AF147" s="293" t="s">
        <v>212</v>
      </c>
      <c r="AG147" s="293" t="s">
        <v>197</v>
      </c>
    </row>
    <row r="148" spans="1:33" ht="24">
      <c r="A148" s="281">
        <v>4</v>
      </c>
      <c r="B148" s="95">
        <v>3</v>
      </c>
      <c r="C148" s="95" t="s">
        <v>191</v>
      </c>
      <c r="D148" s="298" t="s">
        <v>27</v>
      </c>
      <c r="E148" s="98">
        <f t="shared" si="21"/>
        <v>3</v>
      </c>
      <c r="F148" s="98">
        <v>802422</v>
      </c>
      <c r="G148" s="98">
        <v>802422</v>
      </c>
      <c r="H148" s="98"/>
      <c r="I148" s="285">
        <v>17.489999999999998</v>
      </c>
      <c r="J148" s="286" t="str">
        <f t="shared" si="16"/>
        <v>อ้อยตอ 1</v>
      </c>
      <c r="K148" s="99">
        <v>17.489999999999998</v>
      </c>
      <c r="L148" s="99"/>
      <c r="M148" s="99">
        <f t="shared" si="17"/>
        <v>209.88</v>
      </c>
      <c r="N148" s="97">
        <v>12</v>
      </c>
      <c r="O148" s="287">
        <f t="shared" si="18"/>
        <v>174.89999999999998</v>
      </c>
      <c r="P148" s="288">
        <v>10</v>
      </c>
      <c r="Q148" s="288" t="str">
        <f>VLOOKUP(F148,[1]รายละเอียดรายแปลง!$D$1:$AU$65536,44,FALSE)</f>
        <v>B</v>
      </c>
      <c r="R148" s="288"/>
      <c r="S148" s="97">
        <f t="shared" si="19"/>
        <v>192.39</v>
      </c>
      <c r="T148" s="97">
        <v>11</v>
      </c>
      <c r="U148" s="289">
        <v>242902</v>
      </c>
      <c r="V148" s="290">
        <f t="shared" si="20"/>
        <v>-8096.7333333333336</v>
      </c>
      <c r="W148" s="291" t="s">
        <v>88</v>
      </c>
      <c r="X148" s="291" t="s">
        <v>2</v>
      </c>
      <c r="Y148" s="292">
        <v>0</v>
      </c>
      <c r="Z148" s="293" t="s">
        <v>219</v>
      </c>
      <c r="AA148" s="296" t="s">
        <v>85</v>
      </c>
      <c r="AB148" s="294" t="s">
        <v>86</v>
      </c>
      <c r="AC148" s="293">
        <v>1.65</v>
      </c>
      <c r="AD148" s="294" t="s">
        <v>201</v>
      </c>
      <c r="AE148" s="293" t="s">
        <v>166</v>
      </c>
      <c r="AF148" s="293" t="s">
        <v>212</v>
      </c>
      <c r="AG148" s="293" t="s">
        <v>197</v>
      </c>
    </row>
    <row r="149" spans="1:33" ht="24">
      <c r="A149" s="281">
        <v>5</v>
      </c>
      <c r="B149" s="95">
        <v>3</v>
      </c>
      <c r="C149" s="95" t="s">
        <v>191</v>
      </c>
      <c r="D149" s="298" t="s">
        <v>27</v>
      </c>
      <c r="E149" s="98">
        <f t="shared" si="21"/>
        <v>4</v>
      </c>
      <c r="F149" s="98">
        <v>802425</v>
      </c>
      <c r="G149" s="98">
        <v>802425</v>
      </c>
      <c r="H149" s="98"/>
      <c r="I149" s="285">
        <v>29.32</v>
      </c>
      <c r="J149" s="286" t="str">
        <f t="shared" si="16"/>
        <v>อ้อยตอ 1</v>
      </c>
      <c r="K149" s="99">
        <v>29.32</v>
      </c>
      <c r="L149" s="99"/>
      <c r="M149" s="99">
        <f t="shared" si="17"/>
        <v>351.84000000000003</v>
      </c>
      <c r="N149" s="97">
        <v>12</v>
      </c>
      <c r="O149" s="287">
        <f t="shared" si="18"/>
        <v>263.88</v>
      </c>
      <c r="P149" s="288">
        <v>9</v>
      </c>
      <c r="Q149" s="288" t="str">
        <f>VLOOKUP(F149,[1]รายละเอียดรายแปลง!$D$1:$AU$65536,44,FALSE)</f>
        <v>C</v>
      </c>
      <c r="R149" s="288"/>
      <c r="S149" s="97">
        <f t="shared" si="19"/>
        <v>263.88</v>
      </c>
      <c r="T149" s="97">
        <v>9</v>
      </c>
      <c r="U149" s="289">
        <v>242882</v>
      </c>
      <c r="V149" s="290">
        <f t="shared" si="20"/>
        <v>-8096.0666666666666</v>
      </c>
      <c r="W149" s="291" t="s">
        <v>88</v>
      </c>
      <c r="X149" s="291" t="s">
        <v>2</v>
      </c>
      <c r="Y149" s="292">
        <v>0</v>
      </c>
      <c r="Z149" s="293" t="s">
        <v>219</v>
      </c>
      <c r="AA149" s="296" t="s">
        <v>85</v>
      </c>
      <c r="AB149" s="294" t="s">
        <v>112</v>
      </c>
      <c r="AC149" s="293">
        <v>1.65</v>
      </c>
      <c r="AD149" s="294" t="s">
        <v>201</v>
      </c>
      <c r="AE149" s="293" t="s">
        <v>166</v>
      </c>
      <c r="AF149" s="293" t="s">
        <v>212</v>
      </c>
      <c r="AG149" s="293" t="s">
        <v>197</v>
      </c>
    </row>
    <row r="150" spans="1:33" ht="24">
      <c r="A150" s="281">
        <v>1</v>
      </c>
      <c r="B150" s="95">
        <v>3</v>
      </c>
      <c r="C150" s="95" t="s">
        <v>191</v>
      </c>
      <c r="D150" s="298" t="s">
        <v>27</v>
      </c>
      <c r="E150" s="98">
        <f t="shared" si="21"/>
        <v>5</v>
      </c>
      <c r="F150" s="98">
        <v>802426</v>
      </c>
      <c r="G150" s="98">
        <v>802426</v>
      </c>
      <c r="H150" s="98"/>
      <c r="I150" s="285">
        <v>4.45</v>
      </c>
      <c r="J150" s="286" t="str">
        <f t="shared" si="16"/>
        <v>อ้อยตอ 1</v>
      </c>
      <c r="K150" s="99">
        <v>4.45</v>
      </c>
      <c r="L150" s="99"/>
      <c r="M150" s="99">
        <f t="shared" si="17"/>
        <v>53.400000000000006</v>
      </c>
      <c r="N150" s="97">
        <v>12</v>
      </c>
      <c r="O150" s="287">
        <f t="shared" si="18"/>
        <v>31.150000000000002</v>
      </c>
      <c r="P150" s="288">
        <v>7</v>
      </c>
      <c r="Q150" s="288" t="str">
        <f>VLOOKUP(F150,[1]รายละเอียดรายแปลง!$D$1:$AU$65536,44,FALSE)</f>
        <v>D</v>
      </c>
      <c r="R150" s="288"/>
      <c r="S150" s="97">
        <f t="shared" si="19"/>
        <v>35.6</v>
      </c>
      <c r="T150" s="97">
        <v>8</v>
      </c>
      <c r="U150" s="289">
        <v>242883</v>
      </c>
      <c r="V150" s="290">
        <f t="shared" si="20"/>
        <v>-8096.1</v>
      </c>
      <c r="W150" s="291" t="s">
        <v>88</v>
      </c>
      <c r="X150" s="291" t="s">
        <v>2</v>
      </c>
      <c r="Y150" s="292">
        <v>0</v>
      </c>
      <c r="Z150" s="293" t="s">
        <v>219</v>
      </c>
      <c r="AA150" s="296" t="s">
        <v>85</v>
      </c>
      <c r="AB150" s="294" t="s">
        <v>86</v>
      </c>
      <c r="AC150" s="293">
        <v>1.65</v>
      </c>
      <c r="AD150" s="294" t="s">
        <v>201</v>
      </c>
      <c r="AE150" s="293" t="s">
        <v>166</v>
      </c>
      <c r="AF150" s="293" t="s">
        <v>212</v>
      </c>
      <c r="AG150" s="293" t="s">
        <v>197</v>
      </c>
    </row>
    <row r="151" spans="1:33" ht="24">
      <c r="A151" s="281">
        <v>5</v>
      </c>
      <c r="B151" s="95">
        <v>3</v>
      </c>
      <c r="C151" s="95" t="s">
        <v>191</v>
      </c>
      <c r="D151" s="298" t="s">
        <v>27</v>
      </c>
      <c r="E151" s="98">
        <f t="shared" si="21"/>
        <v>6</v>
      </c>
      <c r="F151" s="98">
        <v>802428</v>
      </c>
      <c r="G151" s="98">
        <v>802428</v>
      </c>
      <c r="H151" s="98"/>
      <c r="I151" s="285">
        <v>30.31</v>
      </c>
      <c r="J151" s="286" t="str">
        <f t="shared" si="16"/>
        <v>อ้อยตอ 2</v>
      </c>
      <c r="K151" s="99">
        <v>30.31</v>
      </c>
      <c r="L151" s="99"/>
      <c r="M151" s="99">
        <f t="shared" si="17"/>
        <v>363.71999999999997</v>
      </c>
      <c r="N151" s="97">
        <v>12</v>
      </c>
      <c r="O151" s="287">
        <f t="shared" si="18"/>
        <v>333.40999999999997</v>
      </c>
      <c r="P151" s="288">
        <v>11</v>
      </c>
      <c r="Q151" s="288" t="str">
        <f>VLOOKUP(F151,[1]รายละเอียดรายแปลง!$D$1:$AU$65536,44,FALSE)</f>
        <v>B</v>
      </c>
      <c r="R151" s="288"/>
      <c r="S151" s="97">
        <f t="shared" si="19"/>
        <v>272.78999999999996</v>
      </c>
      <c r="T151" s="97">
        <v>9</v>
      </c>
      <c r="U151" s="289">
        <v>242883</v>
      </c>
      <c r="V151" s="290">
        <f t="shared" si="20"/>
        <v>-8096.1</v>
      </c>
      <c r="W151" s="291" t="s">
        <v>90</v>
      </c>
      <c r="X151" s="291" t="s">
        <v>2</v>
      </c>
      <c r="Y151" s="292">
        <v>0</v>
      </c>
      <c r="Z151" s="293" t="s">
        <v>219</v>
      </c>
      <c r="AA151" s="296" t="s">
        <v>85</v>
      </c>
      <c r="AB151" s="294" t="s">
        <v>109</v>
      </c>
      <c r="AC151" s="293">
        <v>1.65</v>
      </c>
      <c r="AD151" s="294" t="s">
        <v>201</v>
      </c>
      <c r="AE151" s="293" t="s">
        <v>166</v>
      </c>
      <c r="AF151" s="293" t="s">
        <v>212</v>
      </c>
      <c r="AG151" s="293" t="s">
        <v>197</v>
      </c>
    </row>
    <row r="152" spans="1:33" ht="24">
      <c r="A152" s="281">
        <v>5</v>
      </c>
      <c r="B152" s="95">
        <v>3</v>
      </c>
      <c r="C152" s="95" t="s">
        <v>191</v>
      </c>
      <c r="D152" s="298" t="s">
        <v>27</v>
      </c>
      <c r="E152" s="98">
        <f t="shared" si="21"/>
        <v>7</v>
      </c>
      <c r="F152" s="98" t="s">
        <v>116</v>
      </c>
      <c r="G152" s="98">
        <v>8024291</v>
      </c>
      <c r="H152" s="98"/>
      <c r="I152" s="285">
        <v>22.11</v>
      </c>
      <c r="J152" s="286" t="str">
        <f t="shared" si="16"/>
        <v>อ้อยน้ำราด</v>
      </c>
      <c r="K152" s="99">
        <v>22.11</v>
      </c>
      <c r="L152" s="99"/>
      <c r="M152" s="99">
        <f t="shared" si="17"/>
        <v>287.43</v>
      </c>
      <c r="N152" s="97">
        <v>13</v>
      </c>
      <c r="O152" s="287">
        <f t="shared" si="18"/>
        <v>287.43</v>
      </c>
      <c r="P152" s="288">
        <v>13</v>
      </c>
      <c r="Q152" s="288" t="str">
        <f>VLOOKUP(F152,[1]รายละเอียดรายแปลง!$D$1:$AU$65536,44,FALSE)</f>
        <v>B</v>
      </c>
      <c r="R152" s="288"/>
      <c r="S152" s="97">
        <f t="shared" si="19"/>
        <v>243.20999999999998</v>
      </c>
      <c r="T152" s="97">
        <v>11</v>
      </c>
      <c r="U152" s="289">
        <v>242960</v>
      </c>
      <c r="V152" s="290">
        <f t="shared" si="20"/>
        <v>-8098.666666666667</v>
      </c>
      <c r="W152" s="291" t="s">
        <v>1</v>
      </c>
      <c r="X152" s="291" t="s">
        <v>83</v>
      </c>
      <c r="Y152" s="292">
        <v>0</v>
      </c>
      <c r="Z152" s="293" t="s">
        <v>219</v>
      </c>
      <c r="AA152" s="296" t="s">
        <v>85</v>
      </c>
      <c r="AB152" s="294" t="s">
        <v>86</v>
      </c>
      <c r="AC152" s="293">
        <v>1.85</v>
      </c>
      <c r="AD152" s="291" t="s">
        <v>194</v>
      </c>
      <c r="AE152" s="293" t="s">
        <v>166</v>
      </c>
      <c r="AF152" s="293" t="s">
        <v>212</v>
      </c>
      <c r="AG152" s="293" t="s">
        <v>197</v>
      </c>
    </row>
    <row r="153" spans="1:33" ht="24">
      <c r="A153" s="281">
        <v>5</v>
      </c>
      <c r="B153" s="95">
        <v>3</v>
      </c>
      <c r="C153" s="95" t="s">
        <v>191</v>
      </c>
      <c r="D153" s="298" t="s">
        <v>27</v>
      </c>
      <c r="E153" s="98">
        <f t="shared" si="21"/>
        <v>8</v>
      </c>
      <c r="F153" s="98">
        <v>802430</v>
      </c>
      <c r="G153" s="98">
        <v>802430</v>
      </c>
      <c r="H153" s="98"/>
      <c r="I153" s="285">
        <v>25.49</v>
      </c>
      <c r="J153" s="286" t="str">
        <f t="shared" si="16"/>
        <v>อ้อยน้ำราด</v>
      </c>
      <c r="K153" s="99">
        <v>25.49</v>
      </c>
      <c r="L153" s="99"/>
      <c r="M153" s="99">
        <f t="shared" si="17"/>
        <v>356.85999999999996</v>
      </c>
      <c r="N153" s="97">
        <v>14</v>
      </c>
      <c r="O153" s="287">
        <f t="shared" si="18"/>
        <v>382.34999999999997</v>
      </c>
      <c r="P153" s="288">
        <v>15</v>
      </c>
      <c r="Q153" s="288" t="str">
        <f>VLOOKUP(F153,[1]รายละเอียดรายแปลง!$D$1:$AU$65536,44,FALSE)</f>
        <v>B</v>
      </c>
      <c r="R153" s="288"/>
      <c r="S153" s="97">
        <f t="shared" si="19"/>
        <v>331.37</v>
      </c>
      <c r="T153" s="97">
        <v>13</v>
      </c>
      <c r="U153" s="289">
        <v>242927</v>
      </c>
      <c r="V153" s="290">
        <f t="shared" si="20"/>
        <v>-8097.5666666666666</v>
      </c>
      <c r="W153" s="291" t="s">
        <v>1</v>
      </c>
      <c r="X153" s="291" t="s">
        <v>83</v>
      </c>
      <c r="Y153" s="292">
        <v>0</v>
      </c>
      <c r="Z153" s="293" t="s">
        <v>219</v>
      </c>
      <c r="AA153" s="296" t="s">
        <v>85</v>
      </c>
      <c r="AB153" s="294" t="s">
        <v>94</v>
      </c>
      <c r="AC153" s="293">
        <v>1.85</v>
      </c>
      <c r="AD153" s="291" t="s">
        <v>194</v>
      </c>
      <c r="AE153" s="293" t="s">
        <v>166</v>
      </c>
      <c r="AF153" s="293" t="s">
        <v>212</v>
      </c>
      <c r="AG153" s="293" t="s">
        <v>197</v>
      </c>
    </row>
    <row r="154" spans="1:33" ht="24">
      <c r="A154" s="281">
        <v>4</v>
      </c>
      <c r="B154" s="95">
        <v>3</v>
      </c>
      <c r="C154" s="95" t="s">
        <v>191</v>
      </c>
      <c r="D154" s="298" t="s">
        <v>27</v>
      </c>
      <c r="E154" s="98">
        <f t="shared" si="21"/>
        <v>9</v>
      </c>
      <c r="F154" s="98" t="s">
        <v>117</v>
      </c>
      <c r="G154" s="98">
        <v>8024301</v>
      </c>
      <c r="H154" s="98"/>
      <c r="I154" s="285">
        <v>19.73</v>
      </c>
      <c r="J154" s="286" t="str">
        <f t="shared" si="16"/>
        <v>อ้อยตอ 3</v>
      </c>
      <c r="K154" s="99">
        <v>19.73</v>
      </c>
      <c r="L154" s="99"/>
      <c r="M154" s="99">
        <f t="shared" si="17"/>
        <v>236.76</v>
      </c>
      <c r="N154" s="97">
        <v>12</v>
      </c>
      <c r="O154" s="287">
        <f t="shared" si="18"/>
        <v>177.57</v>
      </c>
      <c r="P154" s="288">
        <v>9</v>
      </c>
      <c r="Q154" s="288" t="str">
        <f>VLOOKUP(F154,[1]รายละเอียดรายแปลง!$D$1:$AU$65536,44,FALSE)</f>
        <v>C</v>
      </c>
      <c r="R154" s="288"/>
      <c r="S154" s="97">
        <f t="shared" si="19"/>
        <v>177.57</v>
      </c>
      <c r="T154" s="97">
        <v>9</v>
      </c>
      <c r="U154" s="289">
        <v>242907</v>
      </c>
      <c r="V154" s="290">
        <f t="shared" si="20"/>
        <v>-8096.9</v>
      </c>
      <c r="W154" s="291" t="s">
        <v>96</v>
      </c>
      <c r="X154" s="291" t="s">
        <v>2</v>
      </c>
      <c r="Y154" s="292">
        <v>0</v>
      </c>
      <c r="Z154" s="293" t="s">
        <v>219</v>
      </c>
      <c r="AA154" s="296" t="s">
        <v>85</v>
      </c>
      <c r="AB154" s="294" t="s">
        <v>86</v>
      </c>
      <c r="AC154" s="293">
        <v>1.85</v>
      </c>
      <c r="AD154" s="294" t="s">
        <v>194</v>
      </c>
      <c r="AE154" s="293" t="s">
        <v>166</v>
      </c>
      <c r="AF154" s="293" t="s">
        <v>212</v>
      </c>
      <c r="AG154" s="293" t="s">
        <v>197</v>
      </c>
    </row>
    <row r="155" spans="1:33" ht="24">
      <c r="A155" s="281">
        <v>2</v>
      </c>
      <c r="B155" s="95">
        <v>3</v>
      </c>
      <c r="C155" s="95" t="s">
        <v>191</v>
      </c>
      <c r="D155" s="298" t="s">
        <v>27</v>
      </c>
      <c r="E155" s="98">
        <f t="shared" si="21"/>
        <v>10</v>
      </c>
      <c r="F155" s="98">
        <v>802434</v>
      </c>
      <c r="G155" s="98">
        <v>802434</v>
      </c>
      <c r="H155" s="98"/>
      <c r="I155" s="285">
        <v>6.75</v>
      </c>
      <c r="J155" s="286" t="str">
        <f t="shared" si="16"/>
        <v>อ้อยตอ 1</v>
      </c>
      <c r="K155" s="99">
        <v>6.75</v>
      </c>
      <c r="L155" s="99"/>
      <c r="M155" s="99">
        <f t="shared" si="17"/>
        <v>81</v>
      </c>
      <c r="N155" s="97">
        <v>12</v>
      </c>
      <c r="O155" s="287">
        <f t="shared" si="18"/>
        <v>54</v>
      </c>
      <c r="P155" s="288">
        <v>8</v>
      </c>
      <c r="Q155" s="288" t="str">
        <f>VLOOKUP(F155,[1]รายละเอียดรายแปลง!$D$1:$AU$65536,44,FALSE)</f>
        <v>C</v>
      </c>
      <c r="R155" s="288"/>
      <c r="S155" s="97">
        <f t="shared" si="19"/>
        <v>54</v>
      </c>
      <c r="T155" s="97">
        <v>8</v>
      </c>
      <c r="U155" s="289">
        <v>242892</v>
      </c>
      <c r="V155" s="290">
        <f t="shared" si="20"/>
        <v>-8096.4</v>
      </c>
      <c r="W155" s="291" t="s">
        <v>88</v>
      </c>
      <c r="X155" s="291" t="s">
        <v>2</v>
      </c>
      <c r="Y155" s="292" t="s">
        <v>220</v>
      </c>
      <c r="Z155" s="293" t="s">
        <v>219</v>
      </c>
      <c r="AA155" s="296" t="s">
        <v>85</v>
      </c>
      <c r="AB155" s="294" t="s">
        <v>112</v>
      </c>
      <c r="AC155" s="293">
        <v>1.65</v>
      </c>
      <c r="AD155" s="294" t="s">
        <v>201</v>
      </c>
      <c r="AE155" s="293" t="s">
        <v>166</v>
      </c>
      <c r="AF155" s="293" t="s">
        <v>212</v>
      </c>
      <c r="AG155" s="293" t="s">
        <v>197</v>
      </c>
    </row>
    <row r="156" spans="1:33" ht="24">
      <c r="A156" s="281">
        <v>5</v>
      </c>
      <c r="B156" s="95">
        <v>3</v>
      </c>
      <c r="C156" s="95" t="s">
        <v>191</v>
      </c>
      <c r="D156" s="298" t="s">
        <v>27</v>
      </c>
      <c r="E156" s="98">
        <f t="shared" si="21"/>
        <v>11</v>
      </c>
      <c r="F156" s="98">
        <v>802435</v>
      </c>
      <c r="G156" s="98">
        <v>802435</v>
      </c>
      <c r="H156" s="98"/>
      <c r="I156" s="285">
        <v>25.43</v>
      </c>
      <c r="J156" s="286" t="str">
        <f t="shared" si="16"/>
        <v>อ้อยตอ 3</v>
      </c>
      <c r="K156" s="99">
        <v>25.43</v>
      </c>
      <c r="L156" s="99"/>
      <c r="M156" s="99">
        <f t="shared" si="17"/>
        <v>305.15999999999997</v>
      </c>
      <c r="N156" s="97">
        <v>12</v>
      </c>
      <c r="O156" s="287">
        <f t="shared" si="18"/>
        <v>228.87</v>
      </c>
      <c r="P156" s="288">
        <v>9</v>
      </c>
      <c r="Q156" s="288" t="str">
        <f>VLOOKUP(F156,[1]รายละเอียดรายแปลง!$D$1:$AU$65536,44,FALSE)</f>
        <v>C</v>
      </c>
      <c r="R156" s="288"/>
      <c r="S156" s="97">
        <f t="shared" si="19"/>
        <v>254.3</v>
      </c>
      <c r="T156" s="97">
        <v>10</v>
      </c>
      <c r="U156" s="289">
        <v>242893</v>
      </c>
      <c r="V156" s="290">
        <f t="shared" si="20"/>
        <v>-8096.4333333333334</v>
      </c>
      <c r="W156" s="291" t="s">
        <v>96</v>
      </c>
      <c r="X156" s="291" t="s">
        <v>2</v>
      </c>
      <c r="Y156" s="292" t="s">
        <v>220</v>
      </c>
      <c r="Z156" s="293" t="s">
        <v>219</v>
      </c>
      <c r="AA156" s="296" t="s">
        <v>85</v>
      </c>
      <c r="AB156" s="294" t="s">
        <v>86</v>
      </c>
      <c r="AC156" s="293">
        <v>1.85</v>
      </c>
      <c r="AD156" s="294" t="s">
        <v>194</v>
      </c>
      <c r="AE156" s="293" t="s">
        <v>166</v>
      </c>
      <c r="AF156" s="293" t="s">
        <v>212</v>
      </c>
      <c r="AG156" s="293" t="s">
        <v>197</v>
      </c>
    </row>
    <row r="157" spans="1:33" ht="24">
      <c r="A157" s="281">
        <v>3</v>
      </c>
      <c r="B157" s="95">
        <v>3</v>
      </c>
      <c r="C157" s="95" t="s">
        <v>191</v>
      </c>
      <c r="D157" s="298" t="s">
        <v>27</v>
      </c>
      <c r="E157" s="98">
        <f t="shared" si="21"/>
        <v>12</v>
      </c>
      <c r="F157" s="98">
        <v>802441</v>
      </c>
      <c r="G157" s="98">
        <v>802441</v>
      </c>
      <c r="H157" s="98"/>
      <c r="I157" s="285">
        <v>10.86</v>
      </c>
      <c r="J157" s="286" t="str">
        <f t="shared" si="16"/>
        <v>อ้อยน้ำราด</v>
      </c>
      <c r="K157" s="99">
        <v>10.86</v>
      </c>
      <c r="L157" s="99"/>
      <c r="M157" s="99">
        <f t="shared" si="17"/>
        <v>152.04</v>
      </c>
      <c r="N157" s="97">
        <v>14</v>
      </c>
      <c r="O157" s="287">
        <f t="shared" si="18"/>
        <v>152.04</v>
      </c>
      <c r="P157" s="288">
        <v>14</v>
      </c>
      <c r="Q157" s="288" t="str">
        <f>VLOOKUP(F157,[1]รายละเอียดรายแปลง!$D$1:$AU$65536,44,FALSE)</f>
        <v>B</v>
      </c>
      <c r="R157" s="288"/>
      <c r="S157" s="97">
        <f t="shared" si="19"/>
        <v>130.32</v>
      </c>
      <c r="T157" s="97">
        <v>12</v>
      </c>
      <c r="U157" s="289">
        <v>242923</v>
      </c>
      <c r="V157" s="290">
        <f t="shared" si="20"/>
        <v>-8097.4333333333334</v>
      </c>
      <c r="W157" s="291" t="s">
        <v>1</v>
      </c>
      <c r="X157" s="291" t="s">
        <v>83</v>
      </c>
      <c r="Y157" s="292">
        <v>0</v>
      </c>
      <c r="Z157" s="293" t="s">
        <v>193</v>
      </c>
      <c r="AA157" s="296" t="s">
        <v>85</v>
      </c>
      <c r="AB157" s="294" t="s">
        <v>86</v>
      </c>
      <c r="AC157" s="293">
        <v>1.85</v>
      </c>
      <c r="AD157" s="291" t="s">
        <v>194</v>
      </c>
      <c r="AE157" s="293" t="s">
        <v>166</v>
      </c>
      <c r="AF157" s="293" t="s">
        <v>212</v>
      </c>
      <c r="AG157" s="293" t="s">
        <v>197</v>
      </c>
    </row>
    <row r="158" spans="1:33" ht="24">
      <c r="A158" s="281">
        <v>5</v>
      </c>
      <c r="B158" s="95">
        <v>3</v>
      </c>
      <c r="C158" s="95" t="s">
        <v>191</v>
      </c>
      <c r="D158" s="298" t="s">
        <v>27</v>
      </c>
      <c r="E158" s="98">
        <f t="shared" si="21"/>
        <v>13</v>
      </c>
      <c r="F158" s="98">
        <v>802444</v>
      </c>
      <c r="G158" s="98">
        <v>802444</v>
      </c>
      <c r="H158" s="98"/>
      <c r="I158" s="285">
        <v>24.31</v>
      </c>
      <c r="J158" s="286" t="str">
        <f t="shared" si="16"/>
        <v>อ้อยตอ 3</v>
      </c>
      <c r="K158" s="99">
        <v>24.31</v>
      </c>
      <c r="L158" s="99"/>
      <c r="M158" s="99">
        <f t="shared" si="17"/>
        <v>291.71999999999997</v>
      </c>
      <c r="N158" s="97">
        <v>12</v>
      </c>
      <c r="O158" s="287">
        <f t="shared" si="18"/>
        <v>194.48</v>
      </c>
      <c r="P158" s="288">
        <v>8</v>
      </c>
      <c r="Q158" s="288" t="str">
        <f>VLOOKUP(F158,[1]รายละเอียดรายแปลง!$D$1:$AU$65536,44,FALSE)</f>
        <v>C</v>
      </c>
      <c r="R158" s="288"/>
      <c r="S158" s="97">
        <f t="shared" si="19"/>
        <v>145.85999999999999</v>
      </c>
      <c r="T158" s="97">
        <v>6</v>
      </c>
      <c r="U158" s="289">
        <v>242890</v>
      </c>
      <c r="V158" s="290">
        <f t="shared" si="20"/>
        <v>-8096.333333333333</v>
      </c>
      <c r="W158" s="291" t="s">
        <v>96</v>
      </c>
      <c r="X158" s="291" t="s">
        <v>2</v>
      </c>
      <c r="Y158" s="292">
        <v>0</v>
      </c>
      <c r="Z158" s="293" t="s">
        <v>219</v>
      </c>
      <c r="AA158" s="296" t="s">
        <v>85</v>
      </c>
      <c r="AB158" s="294" t="s">
        <v>86</v>
      </c>
      <c r="AC158" s="293">
        <v>1.85</v>
      </c>
      <c r="AD158" s="294" t="s">
        <v>201</v>
      </c>
      <c r="AE158" s="293" t="s">
        <v>166</v>
      </c>
      <c r="AF158" s="293" t="s">
        <v>212</v>
      </c>
      <c r="AG158" s="293" t="s">
        <v>197</v>
      </c>
    </row>
    <row r="159" spans="1:33" ht="24">
      <c r="A159" s="281">
        <v>3</v>
      </c>
      <c r="B159" s="95">
        <v>3</v>
      </c>
      <c r="C159" s="95" t="s">
        <v>191</v>
      </c>
      <c r="D159" s="298" t="s">
        <v>27</v>
      </c>
      <c r="E159" s="98">
        <f t="shared" si="21"/>
        <v>14</v>
      </c>
      <c r="F159" s="98">
        <v>802446</v>
      </c>
      <c r="G159" s="98">
        <v>802446</v>
      </c>
      <c r="H159" s="98"/>
      <c r="I159" s="285">
        <v>14.29</v>
      </c>
      <c r="J159" s="286" t="str">
        <f t="shared" si="16"/>
        <v>อ้อยตอ 1</v>
      </c>
      <c r="K159" s="99">
        <v>14.29</v>
      </c>
      <c r="L159" s="99"/>
      <c r="M159" s="99">
        <f t="shared" si="17"/>
        <v>171.48</v>
      </c>
      <c r="N159" s="97">
        <v>12</v>
      </c>
      <c r="O159" s="287">
        <f t="shared" si="18"/>
        <v>128.60999999999999</v>
      </c>
      <c r="P159" s="288">
        <v>9</v>
      </c>
      <c r="Q159" s="288" t="str">
        <f>VLOOKUP(F159,[1]รายละเอียดรายแปลง!$D$1:$AU$65536,44,FALSE)</f>
        <v>C</v>
      </c>
      <c r="R159" s="288"/>
      <c r="S159" s="97">
        <f t="shared" si="19"/>
        <v>171.48</v>
      </c>
      <c r="T159" s="97">
        <v>12</v>
      </c>
      <c r="U159" s="289">
        <v>242909</v>
      </c>
      <c r="V159" s="290">
        <f t="shared" si="20"/>
        <v>-8096.9666666666662</v>
      </c>
      <c r="W159" s="291" t="s">
        <v>88</v>
      </c>
      <c r="X159" s="291" t="s">
        <v>2</v>
      </c>
      <c r="Y159" s="292">
        <v>0</v>
      </c>
      <c r="Z159" s="293" t="s">
        <v>219</v>
      </c>
      <c r="AA159" s="296" t="s">
        <v>85</v>
      </c>
      <c r="AB159" s="294" t="s">
        <v>86</v>
      </c>
      <c r="AC159" s="293">
        <v>1.65</v>
      </c>
      <c r="AD159" s="294" t="s">
        <v>201</v>
      </c>
      <c r="AE159" s="293" t="s">
        <v>166</v>
      </c>
      <c r="AF159" s="293" t="s">
        <v>212</v>
      </c>
      <c r="AG159" s="293" t="s">
        <v>197</v>
      </c>
    </row>
    <row r="160" spans="1:33" ht="24">
      <c r="A160" s="281">
        <v>2</v>
      </c>
      <c r="B160" s="95">
        <v>3</v>
      </c>
      <c r="C160" s="95" t="s">
        <v>191</v>
      </c>
      <c r="D160" s="298" t="s">
        <v>27</v>
      </c>
      <c r="E160" s="98">
        <f t="shared" si="21"/>
        <v>15</v>
      </c>
      <c r="F160" s="98">
        <v>802447</v>
      </c>
      <c r="G160" s="98">
        <v>802447</v>
      </c>
      <c r="H160" s="98"/>
      <c r="I160" s="285">
        <v>8.9700000000000006</v>
      </c>
      <c r="J160" s="286" t="str">
        <f t="shared" si="16"/>
        <v>อ้อยตอ 1</v>
      </c>
      <c r="K160" s="99">
        <v>8.9700000000000006</v>
      </c>
      <c r="L160" s="99"/>
      <c r="M160" s="99">
        <f t="shared" si="17"/>
        <v>107.64000000000001</v>
      </c>
      <c r="N160" s="97">
        <v>12</v>
      </c>
      <c r="O160" s="287">
        <f t="shared" si="18"/>
        <v>80.73</v>
      </c>
      <c r="P160" s="288">
        <v>9</v>
      </c>
      <c r="Q160" s="288" t="str">
        <f>VLOOKUP(F160,[1]รายละเอียดรายแปลง!$D$1:$AU$65536,44,FALSE)</f>
        <v>C</v>
      </c>
      <c r="R160" s="288"/>
      <c r="S160" s="97">
        <f t="shared" si="19"/>
        <v>89.7</v>
      </c>
      <c r="T160" s="97">
        <v>10</v>
      </c>
      <c r="U160" s="289">
        <v>242909</v>
      </c>
      <c r="V160" s="290">
        <f t="shared" si="20"/>
        <v>-8096.9666666666662</v>
      </c>
      <c r="W160" s="291" t="s">
        <v>88</v>
      </c>
      <c r="X160" s="291" t="s">
        <v>2</v>
      </c>
      <c r="Y160" s="292">
        <v>0</v>
      </c>
      <c r="Z160" s="293" t="s">
        <v>219</v>
      </c>
      <c r="AA160" s="296" t="s">
        <v>85</v>
      </c>
      <c r="AB160" s="294" t="s">
        <v>86</v>
      </c>
      <c r="AC160" s="293">
        <v>1.65</v>
      </c>
      <c r="AD160" s="294" t="s">
        <v>201</v>
      </c>
      <c r="AE160" s="293" t="s">
        <v>166</v>
      </c>
      <c r="AF160" s="293" t="s">
        <v>212</v>
      </c>
      <c r="AG160" s="293" t="s">
        <v>197</v>
      </c>
    </row>
    <row r="161" spans="1:33" ht="24">
      <c r="A161" s="281">
        <v>3</v>
      </c>
      <c r="B161" s="95">
        <v>3</v>
      </c>
      <c r="C161" s="95" t="s">
        <v>191</v>
      </c>
      <c r="D161" s="298" t="s">
        <v>27</v>
      </c>
      <c r="E161" s="98">
        <f t="shared" si="21"/>
        <v>16</v>
      </c>
      <c r="F161" s="98">
        <v>802467</v>
      </c>
      <c r="G161" s="98">
        <v>802467</v>
      </c>
      <c r="H161" s="98"/>
      <c r="I161" s="285">
        <v>13.8</v>
      </c>
      <c r="J161" s="286" t="str">
        <f t="shared" si="16"/>
        <v>อ้อยตอ 1</v>
      </c>
      <c r="K161" s="99">
        <v>13.8</v>
      </c>
      <c r="L161" s="99"/>
      <c r="M161" s="99">
        <f t="shared" si="17"/>
        <v>165.60000000000002</v>
      </c>
      <c r="N161" s="97">
        <v>12</v>
      </c>
      <c r="O161" s="287">
        <f t="shared" si="18"/>
        <v>138</v>
      </c>
      <c r="P161" s="288">
        <v>10</v>
      </c>
      <c r="Q161" s="288" t="str">
        <f>VLOOKUP(F161,[1]รายละเอียดรายแปลง!$D$1:$AU$65536,44,FALSE)</f>
        <v>B</v>
      </c>
      <c r="R161" s="288"/>
      <c r="S161" s="97">
        <f t="shared" si="19"/>
        <v>110.4</v>
      </c>
      <c r="T161" s="97">
        <v>8</v>
      </c>
      <c r="U161" s="289">
        <v>242889</v>
      </c>
      <c r="V161" s="290">
        <f t="shared" si="20"/>
        <v>-8096.3</v>
      </c>
      <c r="W161" s="291" t="s">
        <v>88</v>
      </c>
      <c r="X161" s="291" t="s">
        <v>2</v>
      </c>
      <c r="Y161" s="292">
        <v>0</v>
      </c>
      <c r="Z161" s="293" t="s">
        <v>219</v>
      </c>
      <c r="AA161" s="296" t="s">
        <v>85</v>
      </c>
      <c r="AB161" s="294" t="s">
        <v>112</v>
      </c>
      <c r="AC161" s="293">
        <v>1.65</v>
      </c>
      <c r="AD161" s="294" t="s">
        <v>201</v>
      </c>
      <c r="AE161" s="293" t="s">
        <v>166</v>
      </c>
      <c r="AF161" s="293" t="s">
        <v>212</v>
      </c>
      <c r="AG161" s="293" t="s">
        <v>197</v>
      </c>
    </row>
    <row r="162" spans="1:33" ht="24">
      <c r="A162" s="281">
        <v>4</v>
      </c>
      <c r="B162" s="95">
        <v>3</v>
      </c>
      <c r="C162" s="95" t="s">
        <v>191</v>
      </c>
      <c r="D162" s="298" t="s">
        <v>27</v>
      </c>
      <c r="E162" s="98">
        <f t="shared" si="21"/>
        <v>17</v>
      </c>
      <c r="F162" s="98">
        <v>802479</v>
      </c>
      <c r="G162" s="98">
        <v>802479</v>
      </c>
      <c r="H162" s="98"/>
      <c r="I162" s="285">
        <v>18.98</v>
      </c>
      <c r="J162" s="286" t="str">
        <f t="shared" si="16"/>
        <v>อ้อยน้ำราด</v>
      </c>
      <c r="K162" s="99">
        <v>18.98</v>
      </c>
      <c r="L162" s="99"/>
      <c r="M162" s="99">
        <f t="shared" si="17"/>
        <v>246.74</v>
      </c>
      <c r="N162" s="97">
        <v>13</v>
      </c>
      <c r="O162" s="287">
        <f t="shared" si="18"/>
        <v>284.7</v>
      </c>
      <c r="P162" s="288">
        <v>15</v>
      </c>
      <c r="Q162" s="288" t="str">
        <f>VLOOKUP(F162,[1]รายละเอียดรายแปลง!$D$1:$AU$65536,44,FALSE)</f>
        <v>B</v>
      </c>
      <c r="R162" s="288"/>
      <c r="S162" s="97">
        <f t="shared" si="19"/>
        <v>151.84</v>
      </c>
      <c r="T162" s="97">
        <v>8</v>
      </c>
      <c r="U162" s="289">
        <v>242929</v>
      </c>
      <c r="V162" s="290">
        <f t="shared" si="20"/>
        <v>-8097.6333333333332</v>
      </c>
      <c r="W162" s="291" t="s">
        <v>1</v>
      </c>
      <c r="X162" s="291" t="s">
        <v>83</v>
      </c>
      <c r="Y162" s="292">
        <v>0</v>
      </c>
      <c r="Z162" s="293" t="s">
        <v>219</v>
      </c>
      <c r="AA162" s="296" t="s">
        <v>85</v>
      </c>
      <c r="AB162" s="294" t="s">
        <v>94</v>
      </c>
      <c r="AC162" s="293">
        <v>1.85</v>
      </c>
      <c r="AD162" s="291" t="s">
        <v>194</v>
      </c>
      <c r="AE162" s="293" t="s">
        <v>166</v>
      </c>
      <c r="AF162" s="293" t="s">
        <v>212</v>
      </c>
      <c r="AG162" s="293" t="s">
        <v>197</v>
      </c>
    </row>
    <row r="163" spans="1:33" ht="24">
      <c r="A163" s="281">
        <v>5</v>
      </c>
      <c r="B163" s="95">
        <v>3</v>
      </c>
      <c r="C163" s="95" t="s">
        <v>191</v>
      </c>
      <c r="D163" s="298" t="s">
        <v>27</v>
      </c>
      <c r="E163" s="98">
        <f t="shared" si="21"/>
        <v>18</v>
      </c>
      <c r="F163" s="98">
        <v>802480</v>
      </c>
      <c r="G163" s="98">
        <v>802480</v>
      </c>
      <c r="H163" s="98"/>
      <c r="I163" s="285">
        <v>30.51</v>
      </c>
      <c r="J163" s="286" t="str">
        <f t="shared" si="16"/>
        <v>อ้อยน้ำราด</v>
      </c>
      <c r="K163" s="99">
        <v>30.51</v>
      </c>
      <c r="L163" s="99"/>
      <c r="M163" s="99">
        <f t="shared" si="17"/>
        <v>427.14000000000004</v>
      </c>
      <c r="N163" s="97">
        <v>14</v>
      </c>
      <c r="O163" s="287">
        <f t="shared" si="18"/>
        <v>457.65000000000003</v>
      </c>
      <c r="P163" s="288">
        <v>15</v>
      </c>
      <c r="Q163" s="288" t="str">
        <f>VLOOKUP(F163,[1]รายละเอียดรายแปลง!$D$1:$AU$65536,44,FALSE)</f>
        <v>B</v>
      </c>
      <c r="R163" s="288"/>
      <c r="S163" s="97">
        <f t="shared" si="19"/>
        <v>366.12</v>
      </c>
      <c r="T163" s="97">
        <v>12</v>
      </c>
      <c r="U163" s="289">
        <v>242922</v>
      </c>
      <c r="V163" s="290">
        <f t="shared" si="20"/>
        <v>-8097.4</v>
      </c>
      <c r="W163" s="291" t="s">
        <v>1</v>
      </c>
      <c r="X163" s="291" t="s">
        <v>83</v>
      </c>
      <c r="Y163" s="292">
        <v>0</v>
      </c>
      <c r="Z163" s="293" t="s">
        <v>219</v>
      </c>
      <c r="AA163" s="296" t="s">
        <v>85</v>
      </c>
      <c r="AB163" s="294" t="s">
        <v>94</v>
      </c>
      <c r="AC163" s="293">
        <v>1.85</v>
      </c>
      <c r="AD163" s="291" t="s">
        <v>194</v>
      </c>
      <c r="AE163" s="293" t="s">
        <v>166</v>
      </c>
      <c r="AF163" s="293" t="s">
        <v>212</v>
      </c>
      <c r="AG163" s="293" t="s">
        <v>197</v>
      </c>
    </row>
    <row r="164" spans="1:33" ht="24">
      <c r="A164" s="281">
        <v>5</v>
      </c>
      <c r="B164" s="95">
        <v>3</v>
      </c>
      <c r="C164" s="95" t="s">
        <v>191</v>
      </c>
      <c r="D164" s="298" t="s">
        <v>27</v>
      </c>
      <c r="E164" s="98">
        <f t="shared" si="21"/>
        <v>19</v>
      </c>
      <c r="F164" s="98">
        <v>802481</v>
      </c>
      <c r="G164" s="98">
        <v>802481</v>
      </c>
      <c r="H164" s="98"/>
      <c r="I164" s="285">
        <v>28.26</v>
      </c>
      <c r="J164" s="286" t="str">
        <f t="shared" si="16"/>
        <v>อ้อยตอ 2</v>
      </c>
      <c r="K164" s="99">
        <v>28.26</v>
      </c>
      <c r="L164" s="99"/>
      <c r="M164" s="99">
        <f t="shared" si="17"/>
        <v>339.12</v>
      </c>
      <c r="N164" s="97">
        <v>12</v>
      </c>
      <c r="O164" s="287">
        <f t="shared" si="18"/>
        <v>254.34</v>
      </c>
      <c r="P164" s="288">
        <v>9</v>
      </c>
      <c r="Q164" s="288" t="str">
        <f>VLOOKUP(F164,[1]รายละเอียดรายแปลง!$D$1:$AU$65536,44,FALSE)</f>
        <v>C</v>
      </c>
      <c r="R164" s="288"/>
      <c r="S164" s="97">
        <f t="shared" si="19"/>
        <v>282.60000000000002</v>
      </c>
      <c r="T164" s="97">
        <v>10</v>
      </c>
      <c r="U164" s="289">
        <v>242893</v>
      </c>
      <c r="V164" s="290">
        <f t="shared" si="20"/>
        <v>-8096.4333333333334</v>
      </c>
      <c r="W164" s="291" t="s">
        <v>90</v>
      </c>
      <c r="X164" s="291" t="s">
        <v>2</v>
      </c>
      <c r="Y164" s="292">
        <v>0</v>
      </c>
      <c r="Z164" s="293" t="s">
        <v>219</v>
      </c>
      <c r="AA164" s="296" t="s">
        <v>85</v>
      </c>
      <c r="AB164" s="294" t="s">
        <v>89</v>
      </c>
      <c r="AC164" s="293">
        <v>1.65</v>
      </c>
      <c r="AD164" s="294" t="s">
        <v>201</v>
      </c>
      <c r="AE164" s="293" t="s">
        <v>166</v>
      </c>
      <c r="AF164" s="293" t="s">
        <v>212</v>
      </c>
      <c r="AG164" s="293" t="s">
        <v>197</v>
      </c>
    </row>
    <row r="165" spans="1:33" ht="24">
      <c r="A165" s="281">
        <v>1</v>
      </c>
      <c r="B165" s="95">
        <v>3</v>
      </c>
      <c r="C165" s="95" t="s">
        <v>191</v>
      </c>
      <c r="D165" s="298" t="s">
        <v>27</v>
      </c>
      <c r="E165" s="98">
        <f t="shared" si="21"/>
        <v>20</v>
      </c>
      <c r="F165" s="98">
        <v>802483</v>
      </c>
      <c r="G165" s="98">
        <v>802483</v>
      </c>
      <c r="H165" s="98"/>
      <c r="I165" s="285">
        <v>6.94</v>
      </c>
      <c r="J165" s="286" t="str">
        <f t="shared" si="16"/>
        <v>อ้อยน้ำราด</v>
      </c>
      <c r="K165" s="99">
        <v>4.5</v>
      </c>
      <c r="L165" s="99"/>
      <c r="M165" s="99">
        <f t="shared" si="17"/>
        <v>58.5</v>
      </c>
      <c r="N165" s="97">
        <v>13</v>
      </c>
      <c r="O165" s="287">
        <f t="shared" si="18"/>
        <v>54</v>
      </c>
      <c r="P165" s="288">
        <v>12</v>
      </c>
      <c r="Q165" s="288" t="str">
        <f>VLOOKUP(F165,[1]รายละเอียดรายแปลง!$D$1:$AU$65536,44,FALSE)</f>
        <v>C</v>
      </c>
      <c r="R165" s="288"/>
      <c r="S165" s="97">
        <f t="shared" si="19"/>
        <v>45</v>
      </c>
      <c r="T165" s="97">
        <v>10</v>
      </c>
      <c r="U165" s="289">
        <v>242923</v>
      </c>
      <c r="V165" s="290">
        <f t="shared" si="20"/>
        <v>-8097.4333333333334</v>
      </c>
      <c r="W165" s="291" t="s">
        <v>1</v>
      </c>
      <c r="X165" s="291" t="s">
        <v>83</v>
      </c>
      <c r="Y165" s="292">
        <v>0</v>
      </c>
      <c r="Z165" s="296" t="s">
        <v>202</v>
      </c>
      <c r="AA165" s="296" t="s">
        <v>85</v>
      </c>
      <c r="AB165" s="294" t="s">
        <v>94</v>
      </c>
      <c r="AC165" s="293">
        <v>1.85</v>
      </c>
      <c r="AD165" s="291" t="s">
        <v>194</v>
      </c>
      <c r="AE165" s="293" t="e">
        <f>VLOOKUP(F165,'[3]รายแปลง6465 (พื้นที่ 10,005 (2'!#REF!,54,0)</f>
        <v>#REF!</v>
      </c>
      <c r="AF165" s="293" t="s">
        <v>212</v>
      </c>
      <c r="AG165" s="293" t="s">
        <v>197</v>
      </c>
    </row>
    <row r="166" spans="1:33" ht="24">
      <c r="A166" s="281">
        <v>2</v>
      </c>
      <c r="B166" s="95">
        <v>3</v>
      </c>
      <c r="C166" s="95" t="s">
        <v>191</v>
      </c>
      <c r="D166" s="298" t="s">
        <v>27</v>
      </c>
      <c r="E166" s="98">
        <f t="shared" si="21"/>
        <v>21</v>
      </c>
      <c r="F166" s="98">
        <v>802484</v>
      </c>
      <c r="G166" s="98">
        <v>802484</v>
      </c>
      <c r="H166" s="98"/>
      <c r="I166" s="285">
        <v>5.26</v>
      </c>
      <c r="J166" s="286" t="str">
        <f t="shared" si="16"/>
        <v>อ้อยน้ำราด</v>
      </c>
      <c r="K166" s="99">
        <v>5.26</v>
      </c>
      <c r="L166" s="99"/>
      <c r="M166" s="99">
        <f t="shared" si="17"/>
        <v>68.38</v>
      </c>
      <c r="N166" s="97">
        <v>13</v>
      </c>
      <c r="O166" s="287">
        <f t="shared" si="18"/>
        <v>63.12</v>
      </c>
      <c r="P166" s="288">
        <v>12</v>
      </c>
      <c r="Q166" s="288" t="str">
        <f>VLOOKUP(F166,[1]รายละเอียดรายแปลง!$D$1:$AU$65536,44,FALSE)</f>
        <v>C</v>
      </c>
      <c r="R166" s="288"/>
      <c r="S166" s="97">
        <f t="shared" si="19"/>
        <v>52.599999999999994</v>
      </c>
      <c r="T166" s="97">
        <v>10</v>
      </c>
      <c r="U166" s="289">
        <v>242923</v>
      </c>
      <c r="V166" s="290">
        <f t="shared" si="20"/>
        <v>-8097.4333333333334</v>
      </c>
      <c r="W166" s="291" t="s">
        <v>1</v>
      </c>
      <c r="X166" s="291" t="s">
        <v>83</v>
      </c>
      <c r="Y166" s="292">
        <v>0</v>
      </c>
      <c r="Z166" s="293" t="s">
        <v>202</v>
      </c>
      <c r="AA166" s="296" t="s">
        <v>85</v>
      </c>
      <c r="AB166" s="294" t="s">
        <v>94</v>
      </c>
      <c r="AC166" s="293">
        <v>1.85</v>
      </c>
      <c r="AD166" s="291" t="s">
        <v>194</v>
      </c>
      <c r="AE166" s="293" t="e">
        <f>VLOOKUP(F166,'[3]รายแปลง6465 (พื้นที่ 10,005 (2'!#REF!,54,0)</f>
        <v>#REF!</v>
      </c>
      <c r="AF166" s="293" t="s">
        <v>212</v>
      </c>
      <c r="AG166" s="293" t="s">
        <v>197</v>
      </c>
    </row>
    <row r="167" spans="1:33" ht="24">
      <c r="A167" s="281">
        <v>4</v>
      </c>
      <c r="B167" s="95">
        <v>3</v>
      </c>
      <c r="C167" s="95" t="s">
        <v>191</v>
      </c>
      <c r="D167" s="298" t="s">
        <v>27</v>
      </c>
      <c r="E167" s="98">
        <f>E145+1</f>
        <v>16</v>
      </c>
      <c r="F167" s="98">
        <v>804601</v>
      </c>
      <c r="G167" s="98">
        <v>804601</v>
      </c>
      <c r="H167" s="98"/>
      <c r="I167" s="285">
        <v>18.02</v>
      </c>
      <c r="J167" s="286" t="str">
        <f t="shared" si="16"/>
        <v>อ้อยตอ 1</v>
      </c>
      <c r="K167" s="99">
        <v>18.02</v>
      </c>
      <c r="L167" s="99"/>
      <c r="M167" s="99">
        <f t="shared" si="17"/>
        <v>234.26</v>
      </c>
      <c r="N167" s="97">
        <v>13</v>
      </c>
      <c r="O167" s="287">
        <f t="shared" si="18"/>
        <v>198.22</v>
      </c>
      <c r="P167" s="288">
        <v>11</v>
      </c>
      <c r="Q167" s="288" t="str">
        <f>VLOOKUP(F167,[1]รายละเอียดรายแปลง!$D$1:$AU$65536,44,FALSE)</f>
        <v>B</v>
      </c>
      <c r="R167" s="288"/>
      <c r="S167" s="97">
        <f t="shared" si="19"/>
        <v>144.16</v>
      </c>
      <c r="T167" s="97">
        <v>8</v>
      </c>
      <c r="U167" s="289">
        <v>242881</v>
      </c>
      <c r="V167" s="290">
        <f t="shared" si="20"/>
        <v>-8096.0333333333338</v>
      </c>
      <c r="W167" s="291" t="s">
        <v>88</v>
      </c>
      <c r="X167" s="291" t="s">
        <v>2</v>
      </c>
      <c r="Y167" s="292">
        <v>0</v>
      </c>
      <c r="Z167" s="296" t="s">
        <v>193</v>
      </c>
      <c r="AA167" s="296" t="s">
        <v>85</v>
      </c>
      <c r="AB167" s="294" t="s">
        <v>86</v>
      </c>
      <c r="AC167" s="293">
        <v>1.85</v>
      </c>
      <c r="AD167" s="294" t="s">
        <v>194</v>
      </c>
      <c r="AE167" s="293" t="s">
        <v>166</v>
      </c>
      <c r="AF167" s="293" t="s">
        <v>212</v>
      </c>
      <c r="AG167" s="293" t="s">
        <v>197</v>
      </c>
    </row>
    <row r="168" spans="1:33" ht="24">
      <c r="A168" s="281">
        <v>5</v>
      </c>
      <c r="B168" s="95">
        <v>3</v>
      </c>
      <c r="C168" s="95" t="s">
        <v>191</v>
      </c>
      <c r="D168" s="298" t="s">
        <v>27</v>
      </c>
      <c r="E168" s="98">
        <f t="shared" si="21"/>
        <v>17</v>
      </c>
      <c r="F168" s="98">
        <v>804602</v>
      </c>
      <c r="G168" s="98">
        <v>804602</v>
      </c>
      <c r="H168" s="98"/>
      <c r="I168" s="285">
        <v>24.14</v>
      </c>
      <c r="J168" s="286" t="str">
        <f t="shared" si="16"/>
        <v>อ้อยตอ 1</v>
      </c>
      <c r="K168" s="99">
        <v>20</v>
      </c>
      <c r="L168" s="99"/>
      <c r="M168" s="99">
        <f t="shared" si="17"/>
        <v>260</v>
      </c>
      <c r="N168" s="97">
        <v>13</v>
      </c>
      <c r="O168" s="287">
        <f t="shared" si="18"/>
        <v>220</v>
      </c>
      <c r="P168" s="288">
        <v>11</v>
      </c>
      <c r="Q168" s="288" t="str">
        <f>VLOOKUP(F168,[1]รายละเอียดรายแปลง!$D$1:$AU$65536,44,FALSE)</f>
        <v>B</v>
      </c>
      <c r="R168" s="288"/>
      <c r="S168" s="97">
        <f t="shared" si="19"/>
        <v>160</v>
      </c>
      <c r="T168" s="97">
        <v>8</v>
      </c>
      <c r="U168" s="289">
        <v>242879</v>
      </c>
      <c r="V168" s="290">
        <f t="shared" si="20"/>
        <v>-8095.9666666666662</v>
      </c>
      <c r="W168" s="291" t="s">
        <v>88</v>
      </c>
      <c r="X168" s="291" t="s">
        <v>2</v>
      </c>
      <c r="Y168" s="292">
        <v>0</v>
      </c>
      <c r="Z168" s="296" t="s">
        <v>193</v>
      </c>
      <c r="AA168" s="296" t="s">
        <v>85</v>
      </c>
      <c r="AB168" s="294" t="s">
        <v>86</v>
      </c>
      <c r="AC168" s="293">
        <v>1.85</v>
      </c>
      <c r="AD168" s="294" t="s">
        <v>194</v>
      </c>
      <c r="AE168" s="293" t="s">
        <v>166</v>
      </c>
      <c r="AF168" s="293" t="s">
        <v>212</v>
      </c>
      <c r="AG168" s="293" t="s">
        <v>197</v>
      </c>
    </row>
    <row r="169" spans="1:33" ht="24">
      <c r="A169" s="281">
        <v>3</v>
      </c>
      <c r="B169" s="95">
        <v>3</v>
      </c>
      <c r="C169" s="95" t="s">
        <v>191</v>
      </c>
      <c r="D169" s="298" t="s">
        <v>27</v>
      </c>
      <c r="E169" s="98">
        <f t="shared" si="21"/>
        <v>18</v>
      </c>
      <c r="F169" s="98">
        <v>804607</v>
      </c>
      <c r="G169" s="98">
        <v>804607</v>
      </c>
      <c r="H169" s="98"/>
      <c r="I169" s="285">
        <v>14.43</v>
      </c>
      <c r="J169" s="286" t="str">
        <f t="shared" si="16"/>
        <v>อ้อยน้ำราด</v>
      </c>
      <c r="K169" s="99">
        <v>14.43</v>
      </c>
      <c r="L169" s="99"/>
      <c r="M169" s="99">
        <f t="shared" si="17"/>
        <v>202.01999999999998</v>
      </c>
      <c r="N169" s="97">
        <v>14</v>
      </c>
      <c r="O169" s="287">
        <f t="shared" si="18"/>
        <v>216.45</v>
      </c>
      <c r="P169" s="288">
        <v>15</v>
      </c>
      <c r="Q169" s="288" t="str">
        <f>VLOOKUP(F169,[1]รายละเอียดรายแปลง!$D$1:$AU$65536,44,FALSE)</f>
        <v>B</v>
      </c>
      <c r="R169" s="288"/>
      <c r="S169" s="97">
        <f t="shared" si="19"/>
        <v>216.45</v>
      </c>
      <c r="T169" s="97">
        <v>15</v>
      </c>
      <c r="U169" s="289">
        <v>242936</v>
      </c>
      <c r="V169" s="290">
        <f t="shared" si="20"/>
        <v>-8097.8666666666668</v>
      </c>
      <c r="W169" s="291" t="s">
        <v>1</v>
      </c>
      <c r="X169" s="291" t="s">
        <v>83</v>
      </c>
      <c r="Y169" s="292">
        <v>0</v>
      </c>
      <c r="Z169" s="296" t="s">
        <v>193</v>
      </c>
      <c r="AA169" s="296" t="s">
        <v>85</v>
      </c>
      <c r="AB169" s="294" t="s">
        <v>86</v>
      </c>
      <c r="AC169" s="293">
        <v>1.85</v>
      </c>
      <c r="AD169" s="291" t="s">
        <v>194</v>
      </c>
      <c r="AE169" s="293" t="s">
        <v>166</v>
      </c>
      <c r="AF169" s="293" t="s">
        <v>212</v>
      </c>
      <c r="AG169" s="293" t="s">
        <v>197</v>
      </c>
    </row>
    <row r="170" spans="1:33" ht="24">
      <c r="A170" s="281">
        <v>2</v>
      </c>
      <c r="B170" s="95">
        <v>3</v>
      </c>
      <c r="C170" s="95" t="s">
        <v>191</v>
      </c>
      <c r="D170" s="298" t="s">
        <v>27</v>
      </c>
      <c r="E170" s="98">
        <f t="shared" si="21"/>
        <v>19</v>
      </c>
      <c r="F170" s="98">
        <v>804608</v>
      </c>
      <c r="G170" s="98">
        <v>804608</v>
      </c>
      <c r="H170" s="98"/>
      <c r="I170" s="285">
        <v>9.44</v>
      </c>
      <c r="J170" s="286" t="str">
        <f t="shared" si="16"/>
        <v>อ้อยตอ 2</v>
      </c>
      <c r="K170" s="99">
        <v>9.44</v>
      </c>
      <c r="L170" s="99"/>
      <c r="M170" s="99">
        <f t="shared" si="17"/>
        <v>113.28</v>
      </c>
      <c r="N170" s="97">
        <v>12</v>
      </c>
      <c r="O170" s="287">
        <f t="shared" si="18"/>
        <v>94.399999999999991</v>
      </c>
      <c r="P170" s="288">
        <v>10</v>
      </c>
      <c r="Q170" s="288" t="str">
        <f>VLOOKUP(F170,[1]รายละเอียดรายแปลง!$D$1:$AU$65536,44,FALSE)</f>
        <v>B</v>
      </c>
      <c r="R170" s="288"/>
      <c r="S170" s="97">
        <f t="shared" si="19"/>
        <v>103.83999999999999</v>
      </c>
      <c r="T170" s="97">
        <v>11</v>
      </c>
      <c r="U170" s="289">
        <v>242884</v>
      </c>
      <c r="V170" s="290">
        <f t="shared" si="20"/>
        <v>-8096.1333333333332</v>
      </c>
      <c r="W170" s="291" t="s">
        <v>90</v>
      </c>
      <c r="X170" s="291" t="s">
        <v>2</v>
      </c>
      <c r="Y170" s="292">
        <v>0</v>
      </c>
      <c r="Z170" s="296" t="s">
        <v>193</v>
      </c>
      <c r="AA170" s="296" t="s">
        <v>85</v>
      </c>
      <c r="AB170" s="294" t="s">
        <v>86</v>
      </c>
      <c r="AC170" s="293">
        <v>1.65</v>
      </c>
      <c r="AD170" s="294" t="s">
        <v>201</v>
      </c>
      <c r="AE170" s="293" t="s">
        <v>166</v>
      </c>
      <c r="AF170" s="293" t="s">
        <v>212</v>
      </c>
      <c r="AG170" s="293" t="s">
        <v>197</v>
      </c>
    </row>
    <row r="171" spans="1:33" ht="24">
      <c r="A171" s="281">
        <v>5</v>
      </c>
      <c r="B171" s="95">
        <v>3</v>
      </c>
      <c r="C171" s="95" t="s">
        <v>191</v>
      </c>
      <c r="D171" s="298" t="s">
        <v>27</v>
      </c>
      <c r="E171" s="98">
        <f t="shared" si="21"/>
        <v>20</v>
      </c>
      <c r="F171" s="98">
        <v>804609</v>
      </c>
      <c r="G171" s="98">
        <v>804609</v>
      </c>
      <c r="H171" s="98"/>
      <c r="I171" s="285">
        <v>20.14</v>
      </c>
      <c r="J171" s="286" t="str">
        <f t="shared" si="16"/>
        <v>อ้อยตอ 2</v>
      </c>
      <c r="K171" s="99">
        <v>20.14</v>
      </c>
      <c r="L171" s="99"/>
      <c r="M171" s="99">
        <f t="shared" si="17"/>
        <v>241.68</v>
      </c>
      <c r="N171" s="97">
        <v>12</v>
      </c>
      <c r="O171" s="287">
        <f t="shared" si="18"/>
        <v>221.54000000000002</v>
      </c>
      <c r="P171" s="288">
        <v>11</v>
      </c>
      <c r="Q171" s="288" t="str">
        <f>VLOOKUP(F171,[1]รายละเอียดรายแปลง!$D$1:$AU$65536,44,FALSE)</f>
        <v>B</v>
      </c>
      <c r="R171" s="288"/>
      <c r="S171" s="97">
        <f t="shared" si="19"/>
        <v>261.82</v>
      </c>
      <c r="T171" s="97">
        <v>13</v>
      </c>
      <c r="U171" s="289">
        <v>242887</v>
      </c>
      <c r="V171" s="290">
        <f t="shared" si="20"/>
        <v>-8096.2333333333336</v>
      </c>
      <c r="W171" s="291" t="s">
        <v>90</v>
      </c>
      <c r="X171" s="291" t="s">
        <v>2</v>
      </c>
      <c r="Y171" s="292">
        <v>0</v>
      </c>
      <c r="Z171" s="296" t="s">
        <v>193</v>
      </c>
      <c r="AA171" s="296" t="s">
        <v>85</v>
      </c>
      <c r="AB171" s="294" t="s">
        <v>86</v>
      </c>
      <c r="AC171" s="293">
        <v>1.65</v>
      </c>
      <c r="AD171" s="294" t="s">
        <v>201</v>
      </c>
      <c r="AE171" s="293" t="s">
        <v>166</v>
      </c>
      <c r="AF171" s="293" t="s">
        <v>212</v>
      </c>
      <c r="AG171" s="293" t="s">
        <v>197</v>
      </c>
    </row>
    <row r="172" spans="1:33" ht="24">
      <c r="A172" s="281">
        <v>4</v>
      </c>
      <c r="B172" s="95">
        <v>3</v>
      </c>
      <c r="C172" s="95" t="s">
        <v>191</v>
      </c>
      <c r="D172" s="298" t="s">
        <v>27</v>
      </c>
      <c r="E172" s="98">
        <f t="shared" si="21"/>
        <v>21</v>
      </c>
      <c r="F172" s="98">
        <v>804610</v>
      </c>
      <c r="G172" s="98">
        <v>804610</v>
      </c>
      <c r="H172" s="98"/>
      <c r="I172" s="285">
        <v>17.95</v>
      </c>
      <c r="J172" s="286" t="str">
        <f t="shared" si="16"/>
        <v>อ้อยน้ำราด</v>
      </c>
      <c r="K172" s="99">
        <v>17.95</v>
      </c>
      <c r="L172" s="99"/>
      <c r="M172" s="99">
        <f t="shared" si="17"/>
        <v>251.29999999999998</v>
      </c>
      <c r="N172" s="97">
        <v>14</v>
      </c>
      <c r="O172" s="287">
        <f t="shared" si="18"/>
        <v>269.25</v>
      </c>
      <c r="P172" s="288">
        <v>15</v>
      </c>
      <c r="Q172" s="288" t="str">
        <f>VLOOKUP(F172,[1]รายละเอียดรายแปลง!$D$1:$AU$65536,44,FALSE)</f>
        <v>B</v>
      </c>
      <c r="R172" s="288"/>
      <c r="S172" s="97">
        <f t="shared" si="19"/>
        <v>251.29999999999998</v>
      </c>
      <c r="T172" s="97">
        <v>14</v>
      </c>
      <c r="U172" s="289">
        <v>242913</v>
      </c>
      <c r="V172" s="290">
        <f t="shared" si="20"/>
        <v>-8097.1</v>
      </c>
      <c r="W172" s="291" t="s">
        <v>1</v>
      </c>
      <c r="X172" s="291" t="s">
        <v>83</v>
      </c>
      <c r="Y172" s="292" t="s">
        <v>221</v>
      </c>
      <c r="Z172" s="296" t="s">
        <v>193</v>
      </c>
      <c r="AA172" s="296" t="s">
        <v>85</v>
      </c>
      <c r="AB172" s="294" t="s">
        <v>104</v>
      </c>
      <c r="AC172" s="293">
        <v>1.85</v>
      </c>
      <c r="AD172" s="291" t="s">
        <v>194</v>
      </c>
      <c r="AE172" s="293" t="e">
        <f>VLOOKUP(F172,'[3]รายแปลง6465 (พื้นที่ 10,005 (2'!#REF!,54,0)</f>
        <v>#REF!</v>
      </c>
      <c r="AF172" s="293">
        <v>0</v>
      </c>
      <c r="AG172" s="295" t="s">
        <v>80</v>
      </c>
    </row>
    <row r="173" spans="1:33" ht="24">
      <c r="A173" s="281">
        <v>2</v>
      </c>
      <c r="B173" s="95">
        <v>3</v>
      </c>
      <c r="C173" s="95" t="s">
        <v>191</v>
      </c>
      <c r="D173" s="298" t="s">
        <v>27</v>
      </c>
      <c r="E173" s="98">
        <f t="shared" si="21"/>
        <v>22</v>
      </c>
      <c r="F173" s="98">
        <v>804611</v>
      </c>
      <c r="G173" s="98">
        <v>804611</v>
      </c>
      <c r="H173" s="98"/>
      <c r="I173" s="285">
        <v>6.29</v>
      </c>
      <c r="J173" s="286" t="str">
        <f t="shared" si="16"/>
        <v>อ้อยน้ำราด</v>
      </c>
      <c r="K173" s="99">
        <v>6.29</v>
      </c>
      <c r="L173" s="99"/>
      <c r="M173" s="99">
        <f t="shared" si="17"/>
        <v>88.06</v>
      </c>
      <c r="N173" s="97">
        <v>14</v>
      </c>
      <c r="O173" s="287">
        <f t="shared" si="18"/>
        <v>88.06</v>
      </c>
      <c r="P173" s="288">
        <v>14</v>
      </c>
      <c r="Q173" s="288" t="str">
        <f>VLOOKUP(F173,[1]รายละเอียดรายแปลง!$D$1:$AU$65536,44,FALSE)</f>
        <v>B</v>
      </c>
      <c r="R173" s="288"/>
      <c r="S173" s="97">
        <f t="shared" si="19"/>
        <v>81.77</v>
      </c>
      <c r="T173" s="97">
        <v>13</v>
      </c>
      <c r="U173" s="289">
        <v>242944</v>
      </c>
      <c r="V173" s="290">
        <f t="shared" si="20"/>
        <v>-8098.1333333333332</v>
      </c>
      <c r="W173" s="291" t="s">
        <v>1</v>
      </c>
      <c r="X173" s="291" t="s">
        <v>83</v>
      </c>
      <c r="Y173" s="292">
        <v>0</v>
      </c>
      <c r="Z173" s="293" t="s">
        <v>193</v>
      </c>
      <c r="AA173" s="296" t="s">
        <v>85</v>
      </c>
      <c r="AB173" s="294" t="s">
        <v>86</v>
      </c>
      <c r="AC173" s="293">
        <v>1.85</v>
      </c>
      <c r="AD173" s="291" t="s">
        <v>194</v>
      </c>
      <c r="AE173" s="293" t="s">
        <v>166</v>
      </c>
      <c r="AF173" s="293" t="s">
        <v>212</v>
      </c>
      <c r="AG173" s="293" t="s">
        <v>197</v>
      </c>
    </row>
    <row r="174" spans="1:33" ht="24">
      <c r="A174" s="281">
        <v>3</v>
      </c>
      <c r="B174" s="95">
        <v>3</v>
      </c>
      <c r="C174" s="95" t="s">
        <v>191</v>
      </c>
      <c r="D174" s="298" t="s">
        <v>27</v>
      </c>
      <c r="E174" s="98">
        <f t="shared" si="21"/>
        <v>23</v>
      </c>
      <c r="F174" s="98">
        <v>804612</v>
      </c>
      <c r="G174" s="98">
        <v>804612</v>
      </c>
      <c r="H174" s="98"/>
      <c r="I174" s="285">
        <v>13.24</v>
      </c>
      <c r="J174" s="286" t="str">
        <f t="shared" si="16"/>
        <v>อ้อยตอ 2</v>
      </c>
      <c r="K174" s="99">
        <v>13.24</v>
      </c>
      <c r="L174" s="99"/>
      <c r="M174" s="99">
        <f t="shared" si="17"/>
        <v>158.88</v>
      </c>
      <c r="N174" s="97">
        <v>12</v>
      </c>
      <c r="O174" s="287">
        <f t="shared" si="18"/>
        <v>132.4</v>
      </c>
      <c r="P174" s="288">
        <v>10</v>
      </c>
      <c r="Q174" s="288" t="str">
        <f>VLOOKUP(F174,[1]รายละเอียดรายแปลง!$D$1:$AU$65536,44,FALSE)</f>
        <v>B</v>
      </c>
      <c r="R174" s="288"/>
      <c r="S174" s="97">
        <f t="shared" si="19"/>
        <v>158.88</v>
      </c>
      <c r="T174" s="97">
        <v>12</v>
      </c>
      <c r="U174" s="289">
        <v>242886</v>
      </c>
      <c r="V174" s="290">
        <f t="shared" si="20"/>
        <v>-8096.2</v>
      </c>
      <c r="W174" s="291" t="s">
        <v>90</v>
      </c>
      <c r="X174" s="291" t="s">
        <v>2</v>
      </c>
      <c r="Y174" s="292">
        <v>0</v>
      </c>
      <c r="Z174" s="293" t="s">
        <v>193</v>
      </c>
      <c r="AA174" s="296" t="s">
        <v>85</v>
      </c>
      <c r="AB174" s="294" t="s">
        <v>86</v>
      </c>
      <c r="AC174" s="293">
        <v>1.65</v>
      </c>
      <c r="AD174" s="294" t="s">
        <v>201</v>
      </c>
      <c r="AE174" s="293" t="s">
        <v>166</v>
      </c>
      <c r="AF174" s="293" t="s">
        <v>212</v>
      </c>
      <c r="AG174" s="293" t="s">
        <v>197</v>
      </c>
    </row>
    <row r="175" spans="1:33" ht="24">
      <c r="A175" s="281">
        <v>2</v>
      </c>
      <c r="B175" s="95">
        <v>3</v>
      </c>
      <c r="C175" s="95" t="s">
        <v>191</v>
      </c>
      <c r="D175" s="298" t="s">
        <v>27</v>
      </c>
      <c r="E175" s="98">
        <f t="shared" si="21"/>
        <v>24</v>
      </c>
      <c r="F175" s="98">
        <v>804613</v>
      </c>
      <c r="G175" s="98">
        <v>804613</v>
      </c>
      <c r="H175" s="98"/>
      <c r="I175" s="285">
        <v>6.26</v>
      </c>
      <c r="J175" s="286" t="str">
        <f t="shared" si="16"/>
        <v>อ้อยตอ 2</v>
      </c>
      <c r="K175" s="99">
        <v>6.26</v>
      </c>
      <c r="L175" s="99"/>
      <c r="M175" s="99">
        <f t="shared" si="17"/>
        <v>75.12</v>
      </c>
      <c r="N175" s="97">
        <v>12</v>
      </c>
      <c r="O175" s="287">
        <f t="shared" si="18"/>
        <v>68.86</v>
      </c>
      <c r="P175" s="288">
        <v>11</v>
      </c>
      <c r="Q175" s="288" t="str">
        <f>VLOOKUP(F175,[1]รายละเอียดรายแปลง!$D$1:$AU$65536,44,FALSE)</f>
        <v>B</v>
      </c>
      <c r="R175" s="288"/>
      <c r="S175" s="97">
        <f t="shared" si="19"/>
        <v>81.38</v>
      </c>
      <c r="T175" s="97">
        <v>13</v>
      </c>
      <c r="U175" s="289">
        <v>242885</v>
      </c>
      <c r="V175" s="290">
        <f t="shared" si="20"/>
        <v>-8096.166666666667</v>
      </c>
      <c r="W175" s="291" t="s">
        <v>90</v>
      </c>
      <c r="X175" s="291" t="s">
        <v>2</v>
      </c>
      <c r="Y175" s="292" t="s">
        <v>221</v>
      </c>
      <c r="Z175" s="296" t="s">
        <v>193</v>
      </c>
      <c r="AA175" s="296" t="s">
        <v>85</v>
      </c>
      <c r="AB175" s="294" t="s">
        <v>112</v>
      </c>
      <c r="AC175" s="293">
        <v>1.65</v>
      </c>
      <c r="AD175" s="294" t="s">
        <v>201</v>
      </c>
      <c r="AE175" s="293" t="s">
        <v>166</v>
      </c>
      <c r="AF175" s="293" t="s">
        <v>212</v>
      </c>
      <c r="AG175" s="293" t="s">
        <v>197</v>
      </c>
    </row>
    <row r="176" spans="1:33" ht="24">
      <c r="A176" s="281">
        <v>1</v>
      </c>
      <c r="B176" s="95">
        <v>3</v>
      </c>
      <c r="C176" s="95" t="s">
        <v>191</v>
      </c>
      <c r="D176" s="298" t="s">
        <v>27</v>
      </c>
      <c r="E176" s="98">
        <f t="shared" si="21"/>
        <v>25</v>
      </c>
      <c r="F176" s="98">
        <v>804615</v>
      </c>
      <c r="G176" s="98">
        <v>804615</v>
      </c>
      <c r="H176" s="98"/>
      <c r="I176" s="285">
        <v>4.1500000000000004</v>
      </c>
      <c r="J176" s="286" t="str">
        <f t="shared" ref="J176:J198" si="22">W176</f>
        <v>อ้อยตอ 2</v>
      </c>
      <c r="K176" s="99">
        <v>4.1500000000000004</v>
      </c>
      <c r="L176" s="99"/>
      <c r="M176" s="99">
        <f t="shared" si="17"/>
        <v>49.800000000000004</v>
      </c>
      <c r="N176" s="97">
        <v>12</v>
      </c>
      <c r="O176" s="287">
        <f t="shared" si="18"/>
        <v>41.5</v>
      </c>
      <c r="P176" s="288">
        <v>10</v>
      </c>
      <c r="Q176" s="288" t="str">
        <f>VLOOKUP(F176,[1]รายละเอียดรายแปลง!$D$1:$AU$65536,44,FALSE)</f>
        <v>B</v>
      </c>
      <c r="R176" s="288"/>
      <c r="S176" s="97">
        <f t="shared" si="19"/>
        <v>53.95</v>
      </c>
      <c r="T176" s="97">
        <v>13</v>
      </c>
      <c r="U176" s="289">
        <v>242887</v>
      </c>
      <c r="V176" s="290">
        <f t="shared" si="20"/>
        <v>-8096.2333333333336</v>
      </c>
      <c r="W176" s="291" t="s">
        <v>90</v>
      </c>
      <c r="X176" s="291" t="s">
        <v>2</v>
      </c>
      <c r="Y176" s="292" t="s">
        <v>221</v>
      </c>
      <c r="Z176" s="296" t="s">
        <v>193</v>
      </c>
      <c r="AA176" s="296" t="s">
        <v>85</v>
      </c>
      <c r="AB176" s="294" t="s">
        <v>86</v>
      </c>
      <c r="AC176" s="293">
        <v>1.65</v>
      </c>
      <c r="AD176" s="294" t="s">
        <v>201</v>
      </c>
      <c r="AE176" s="293" t="s">
        <v>166</v>
      </c>
      <c r="AF176" s="293" t="s">
        <v>212</v>
      </c>
      <c r="AG176" s="293" t="s">
        <v>197</v>
      </c>
    </row>
    <row r="177" spans="1:33" ht="24">
      <c r="A177" s="281">
        <v>5</v>
      </c>
      <c r="B177" s="95">
        <v>3</v>
      </c>
      <c r="C177" s="95" t="s">
        <v>191</v>
      </c>
      <c r="D177" s="298" t="s">
        <v>27</v>
      </c>
      <c r="E177" s="98">
        <f t="shared" si="21"/>
        <v>26</v>
      </c>
      <c r="F177" s="98">
        <v>804618</v>
      </c>
      <c r="G177" s="98">
        <v>804618</v>
      </c>
      <c r="H177" s="98"/>
      <c r="I177" s="285">
        <v>36.020000000000003</v>
      </c>
      <c r="J177" s="286" t="str">
        <f t="shared" si="22"/>
        <v>อ้อยตอ 1</v>
      </c>
      <c r="K177" s="99">
        <v>36.020000000000003</v>
      </c>
      <c r="L177" s="99"/>
      <c r="M177" s="99">
        <f t="shared" si="17"/>
        <v>432.24</v>
      </c>
      <c r="N177" s="97">
        <v>12</v>
      </c>
      <c r="O177" s="287">
        <f t="shared" si="18"/>
        <v>324.18</v>
      </c>
      <c r="P177" s="288">
        <v>9</v>
      </c>
      <c r="Q177" s="288" t="str">
        <f>VLOOKUP(F177,[1]รายละเอียดรายแปลง!$D$1:$AU$65536,44,FALSE)</f>
        <v>C</v>
      </c>
      <c r="R177" s="288"/>
      <c r="S177" s="97">
        <f t="shared" si="19"/>
        <v>468.26000000000005</v>
      </c>
      <c r="T177" s="97">
        <v>13</v>
      </c>
      <c r="U177" s="289">
        <v>242885</v>
      </c>
      <c r="V177" s="290">
        <f t="shared" si="20"/>
        <v>-8096.166666666667</v>
      </c>
      <c r="W177" s="291" t="s">
        <v>88</v>
      </c>
      <c r="X177" s="291" t="s">
        <v>2</v>
      </c>
      <c r="Y177" s="292" t="s">
        <v>221</v>
      </c>
      <c r="Z177" s="296" t="s">
        <v>193</v>
      </c>
      <c r="AA177" s="296" t="s">
        <v>85</v>
      </c>
      <c r="AB177" s="294" t="s">
        <v>86</v>
      </c>
      <c r="AC177" s="293">
        <v>1.65</v>
      </c>
      <c r="AD177" s="294" t="s">
        <v>201</v>
      </c>
      <c r="AE177" s="293" t="s">
        <v>166</v>
      </c>
      <c r="AF177" s="293" t="s">
        <v>212</v>
      </c>
      <c r="AG177" s="293" t="s">
        <v>197</v>
      </c>
    </row>
    <row r="178" spans="1:33" ht="24">
      <c r="A178" s="281">
        <v>2</v>
      </c>
      <c r="B178" s="95">
        <v>3</v>
      </c>
      <c r="C178" s="95" t="s">
        <v>191</v>
      </c>
      <c r="D178" s="298" t="s">
        <v>27</v>
      </c>
      <c r="E178" s="98">
        <f t="shared" si="21"/>
        <v>27</v>
      </c>
      <c r="F178" s="98">
        <v>804621</v>
      </c>
      <c r="G178" s="98">
        <v>804621</v>
      </c>
      <c r="H178" s="299"/>
      <c r="I178" s="285">
        <v>5.12</v>
      </c>
      <c r="J178" s="286" t="str">
        <f t="shared" si="22"/>
        <v>อ้อยน้ำราด</v>
      </c>
      <c r="K178" s="99">
        <v>5.12</v>
      </c>
      <c r="L178" s="99"/>
      <c r="M178" s="99">
        <f t="shared" si="17"/>
        <v>66.56</v>
      </c>
      <c r="N178" s="97">
        <v>13</v>
      </c>
      <c r="O178" s="287">
        <f t="shared" si="18"/>
        <v>61.44</v>
      </c>
      <c r="P178" s="288">
        <v>12</v>
      </c>
      <c r="Q178" s="288" t="str">
        <f>VLOOKUP(F178,[1]รายละเอียดรายแปลง!$D$1:$AU$65536,44,FALSE)</f>
        <v>C</v>
      </c>
      <c r="R178" s="288"/>
      <c r="S178" s="97">
        <f t="shared" si="19"/>
        <v>51.2</v>
      </c>
      <c r="T178" s="97">
        <v>10</v>
      </c>
      <c r="U178" s="289">
        <v>242944</v>
      </c>
      <c r="V178" s="290">
        <f t="shared" si="20"/>
        <v>-8098.1333333333332</v>
      </c>
      <c r="W178" s="291" t="s">
        <v>1</v>
      </c>
      <c r="X178" s="291" t="s">
        <v>83</v>
      </c>
      <c r="Y178" s="292" t="s">
        <v>221</v>
      </c>
      <c r="Z178" s="296" t="s">
        <v>193</v>
      </c>
      <c r="AA178" s="296" t="s">
        <v>85</v>
      </c>
      <c r="AB178" s="294" t="s">
        <v>86</v>
      </c>
      <c r="AC178" s="293">
        <v>1.85</v>
      </c>
      <c r="AD178" s="291" t="s">
        <v>194</v>
      </c>
      <c r="AE178" s="293" t="s">
        <v>166</v>
      </c>
      <c r="AF178" s="293" t="s">
        <v>212</v>
      </c>
      <c r="AG178" s="293" t="s">
        <v>197</v>
      </c>
    </row>
    <row r="179" spans="1:33" ht="24">
      <c r="A179" s="281">
        <v>4</v>
      </c>
      <c r="B179" s="95">
        <v>3</v>
      </c>
      <c r="C179" s="95" t="s">
        <v>191</v>
      </c>
      <c r="D179" s="298" t="s">
        <v>27</v>
      </c>
      <c r="E179" s="98">
        <f t="shared" si="21"/>
        <v>28</v>
      </c>
      <c r="F179" s="98">
        <v>804628</v>
      </c>
      <c r="G179" s="98">
        <v>804628</v>
      </c>
      <c r="H179" s="98"/>
      <c r="I179" s="285">
        <v>17.03</v>
      </c>
      <c r="J179" s="286" t="str">
        <f t="shared" si="22"/>
        <v>อ้อยน้ำราด</v>
      </c>
      <c r="K179" s="99">
        <v>17.03</v>
      </c>
      <c r="L179" s="99"/>
      <c r="M179" s="99">
        <f t="shared" si="17"/>
        <v>238.42000000000002</v>
      </c>
      <c r="N179" s="97">
        <v>14</v>
      </c>
      <c r="O179" s="287">
        <f t="shared" si="18"/>
        <v>221.39000000000001</v>
      </c>
      <c r="P179" s="288">
        <v>13</v>
      </c>
      <c r="Q179" s="288" t="str">
        <f>VLOOKUP(F179,[1]รายละเอียดรายแปลง!$D$1:$AU$65536,44,FALSE)</f>
        <v>B</v>
      </c>
      <c r="R179" s="288"/>
      <c r="S179" s="97">
        <f t="shared" si="19"/>
        <v>221.39000000000001</v>
      </c>
      <c r="T179" s="97">
        <v>13</v>
      </c>
      <c r="U179" s="289">
        <v>242917</v>
      </c>
      <c r="V179" s="290">
        <f t="shared" si="20"/>
        <v>-8097.2333333333336</v>
      </c>
      <c r="W179" s="291" t="s">
        <v>1</v>
      </c>
      <c r="X179" s="291" t="s">
        <v>83</v>
      </c>
      <c r="Y179" s="292">
        <v>0</v>
      </c>
      <c r="Z179" s="293" t="s">
        <v>193</v>
      </c>
      <c r="AA179" s="296" t="s">
        <v>85</v>
      </c>
      <c r="AB179" s="294" t="s">
        <v>94</v>
      </c>
      <c r="AC179" s="293">
        <v>1.85</v>
      </c>
      <c r="AD179" s="291" t="s">
        <v>194</v>
      </c>
      <c r="AE179" s="293" t="s">
        <v>166</v>
      </c>
      <c r="AF179" s="293">
        <v>0</v>
      </c>
      <c r="AG179" s="295" t="s">
        <v>80</v>
      </c>
    </row>
    <row r="180" spans="1:33" ht="24">
      <c r="A180" s="281">
        <v>3</v>
      </c>
      <c r="B180" s="95">
        <v>3</v>
      </c>
      <c r="C180" s="95" t="s">
        <v>191</v>
      </c>
      <c r="D180" s="298" t="s">
        <v>27</v>
      </c>
      <c r="E180" s="98">
        <f t="shared" si="21"/>
        <v>29</v>
      </c>
      <c r="F180" s="98">
        <v>804630</v>
      </c>
      <c r="G180" s="98">
        <v>804630</v>
      </c>
      <c r="H180" s="98"/>
      <c r="I180" s="285">
        <v>13.66</v>
      </c>
      <c r="J180" s="286" t="str">
        <f t="shared" si="22"/>
        <v>อ้อยน้ำราด</v>
      </c>
      <c r="K180" s="99">
        <v>13.66</v>
      </c>
      <c r="L180" s="99"/>
      <c r="M180" s="99">
        <f t="shared" si="17"/>
        <v>177.58</v>
      </c>
      <c r="N180" s="97">
        <v>13</v>
      </c>
      <c r="O180" s="287">
        <f t="shared" si="18"/>
        <v>163.92000000000002</v>
      </c>
      <c r="P180" s="288">
        <v>12</v>
      </c>
      <c r="Q180" s="288" t="str">
        <f>VLOOKUP(F180,[1]รายละเอียดรายแปลง!$D$1:$AU$65536,44,FALSE)</f>
        <v>C</v>
      </c>
      <c r="R180" s="288"/>
      <c r="S180" s="97">
        <f t="shared" si="19"/>
        <v>150.26</v>
      </c>
      <c r="T180" s="97">
        <v>11</v>
      </c>
      <c r="U180" s="289">
        <v>242961</v>
      </c>
      <c r="V180" s="290">
        <f t="shared" si="20"/>
        <v>-8098.7</v>
      </c>
      <c r="W180" s="291" t="s">
        <v>1</v>
      </c>
      <c r="X180" s="291" t="s">
        <v>83</v>
      </c>
      <c r="Y180" s="292" t="s">
        <v>221</v>
      </c>
      <c r="Z180" s="296" t="s">
        <v>193</v>
      </c>
      <c r="AA180" s="296" t="s">
        <v>85</v>
      </c>
      <c r="AB180" s="294" t="s">
        <v>86</v>
      </c>
      <c r="AC180" s="293">
        <v>1.85</v>
      </c>
      <c r="AD180" s="291" t="s">
        <v>194</v>
      </c>
      <c r="AE180" s="293" t="s">
        <v>166</v>
      </c>
      <c r="AF180" s="293" t="s">
        <v>212</v>
      </c>
      <c r="AG180" s="293" t="s">
        <v>197</v>
      </c>
    </row>
    <row r="181" spans="1:33" ht="24">
      <c r="A181" s="281">
        <v>3</v>
      </c>
      <c r="B181" s="95">
        <v>3</v>
      </c>
      <c r="C181" s="95" t="s">
        <v>191</v>
      </c>
      <c r="D181" s="298" t="s">
        <v>27</v>
      </c>
      <c r="E181" s="98">
        <f t="shared" si="21"/>
        <v>30</v>
      </c>
      <c r="F181" s="98">
        <v>804631</v>
      </c>
      <c r="G181" s="98">
        <v>804631</v>
      </c>
      <c r="H181" s="98"/>
      <c r="I181" s="285">
        <v>13.84</v>
      </c>
      <c r="J181" s="286" t="str">
        <f t="shared" si="22"/>
        <v>อ้อยน้ำราด</v>
      </c>
      <c r="K181" s="99">
        <v>13.84</v>
      </c>
      <c r="L181" s="99"/>
      <c r="M181" s="99">
        <f t="shared" si="17"/>
        <v>179.92</v>
      </c>
      <c r="N181" s="97">
        <v>13</v>
      </c>
      <c r="O181" s="287">
        <f t="shared" si="18"/>
        <v>166.07999999999998</v>
      </c>
      <c r="P181" s="288">
        <v>12</v>
      </c>
      <c r="Q181" s="288" t="str">
        <f>VLOOKUP(F181,[1]รายละเอียดรายแปลง!$D$1:$AU$65536,44,FALSE)</f>
        <v>C</v>
      </c>
      <c r="R181" s="288"/>
      <c r="S181" s="97">
        <f t="shared" si="19"/>
        <v>138.4</v>
      </c>
      <c r="T181" s="97">
        <v>10</v>
      </c>
      <c r="U181" s="289">
        <v>242962</v>
      </c>
      <c r="V181" s="290">
        <f t="shared" si="20"/>
        <v>-8098.7333333333336</v>
      </c>
      <c r="W181" s="291" t="s">
        <v>1</v>
      </c>
      <c r="X181" s="291" t="s">
        <v>83</v>
      </c>
      <c r="Y181" s="292" t="s">
        <v>221</v>
      </c>
      <c r="Z181" s="296" t="s">
        <v>193</v>
      </c>
      <c r="AA181" s="296" t="s">
        <v>85</v>
      </c>
      <c r="AB181" s="294" t="s">
        <v>86</v>
      </c>
      <c r="AC181" s="293">
        <v>1.85</v>
      </c>
      <c r="AD181" s="291" t="s">
        <v>194</v>
      </c>
      <c r="AE181" s="293" t="s">
        <v>166</v>
      </c>
      <c r="AF181" s="293" t="s">
        <v>212</v>
      </c>
      <c r="AG181" s="293" t="s">
        <v>197</v>
      </c>
    </row>
    <row r="182" spans="1:33" ht="24">
      <c r="A182" s="281">
        <v>2</v>
      </c>
      <c r="B182" s="95">
        <v>3</v>
      </c>
      <c r="C182" s="95" t="s">
        <v>191</v>
      </c>
      <c r="D182" s="298" t="s">
        <v>27</v>
      </c>
      <c r="E182" s="98">
        <f t="shared" si="21"/>
        <v>31</v>
      </c>
      <c r="F182" s="98">
        <v>804632</v>
      </c>
      <c r="G182" s="98">
        <v>804632</v>
      </c>
      <c r="H182" s="98"/>
      <c r="I182" s="285">
        <v>7.96</v>
      </c>
      <c r="J182" s="286" t="str">
        <f t="shared" si="22"/>
        <v>อ้อยน้ำราด</v>
      </c>
      <c r="K182" s="99">
        <v>7.96</v>
      </c>
      <c r="L182" s="99"/>
      <c r="M182" s="99">
        <f t="shared" si="17"/>
        <v>103.48</v>
      </c>
      <c r="N182" s="97">
        <v>13</v>
      </c>
      <c r="O182" s="287">
        <f t="shared" si="18"/>
        <v>95.52</v>
      </c>
      <c r="P182" s="288">
        <v>12</v>
      </c>
      <c r="Q182" s="288" t="str">
        <f>VLOOKUP(F182,[1]รายละเอียดรายแปลง!$D$1:$AU$65536,44,FALSE)</f>
        <v>C</v>
      </c>
      <c r="R182" s="288"/>
      <c r="S182" s="97">
        <f t="shared" si="19"/>
        <v>79.599999999999994</v>
      </c>
      <c r="T182" s="97">
        <v>10</v>
      </c>
      <c r="U182" s="289">
        <v>242963</v>
      </c>
      <c r="V182" s="290">
        <f t="shared" si="20"/>
        <v>-8098.7666666666664</v>
      </c>
      <c r="W182" s="291" t="s">
        <v>1</v>
      </c>
      <c r="X182" s="291" t="s">
        <v>83</v>
      </c>
      <c r="Y182" s="292" t="s">
        <v>221</v>
      </c>
      <c r="Z182" s="296" t="s">
        <v>193</v>
      </c>
      <c r="AA182" s="296" t="s">
        <v>85</v>
      </c>
      <c r="AB182" s="294" t="s">
        <v>86</v>
      </c>
      <c r="AC182" s="293">
        <v>1.85</v>
      </c>
      <c r="AD182" s="291" t="s">
        <v>194</v>
      </c>
      <c r="AE182" s="293" t="s">
        <v>166</v>
      </c>
      <c r="AF182" s="293" t="s">
        <v>212</v>
      </c>
      <c r="AG182" s="293" t="s">
        <v>197</v>
      </c>
    </row>
    <row r="183" spans="1:33" ht="24">
      <c r="A183" s="281">
        <v>3</v>
      </c>
      <c r="B183" s="95">
        <v>3</v>
      </c>
      <c r="C183" s="95" t="s">
        <v>191</v>
      </c>
      <c r="D183" s="298" t="s">
        <v>27</v>
      </c>
      <c r="E183" s="98">
        <f t="shared" si="21"/>
        <v>32</v>
      </c>
      <c r="F183" s="98">
        <v>804633</v>
      </c>
      <c r="G183" s="98">
        <v>804633</v>
      </c>
      <c r="H183" s="299"/>
      <c r="I183" s="285">
        <v>10.74</v>
      </c>
      <c r="J183" s="286" t="str">
        <f t="shared" si="22"/>
        <v>อ้อยน้ำราด</v>
      </c>
      <c r="K183" s="99">
        <v>10.74</v>
      </c>
      <c r="L183" s="99"/>
      <c r="M183" s="99">
        <f t="shared" si="17"/>
        <v>150.36000000000001</v>
      </c>
      <c r="N183" s="97">
        <v>14</v>
      </c>
      <c r="O183" s="287">
        <f t="shared" si="18"/>
        <v>139.62</v>
      </c>
      <c r="P183" s="288">
        <v>13</v>
      </c>
      <c r="Q183" s="288" t="str">
        <f>VLOOKUP(F183,[1]รายละเอียดรายแปลง!$D$1:$AU$65536,44,FALSE)</f>
        <v>B</v>
      </c>
      <c r="R183" s="288"/>
      <c r="S183" s="97">
        <f t="shared" si="19"/>
        <v>161.1</v>
      </c>
      <c r="T183" s="97">
        <v>15</v>
      </c>
      <c r="U183" s="289">
        <v>242918</v>
      </c>
      <c r="V183" s="290">
        <f t="shared" si="20"/>
        <v>-8097.2666666666664</v>
      </c>
      <c r="W183" s="291" t="s">
        <v>1</v>
      </c>
      <c r="X183" s="291" t="s">
        <v>83</v>
      </c>
      <c r="Y183" s="292" t="s">
        <v>221</v>
      </c>
      <c r="Z183" s="296" t="s">
        <v>193</v>
      </c>
      <c r="AA183" s="296" t="s">
        <v>85</v>
      </c>
      <c r="AB183" s="294" t="s">
        <v>94</v>
      </c>
      <c r="AC183" s="293">
        <v>1.85</v>
      </c>
      <c r="AD183" s="291" t="s">
        <v>194</v>
      </c>
      <c r="AE183" s="293" t="s">
        <v>166</v>
      </c>
      <c r="AF183" s="293">
        <v>0</v>
      </c>
      <c r="AG183" s="295" t="s">
        <v>80</v>
      </c>
    </row>
    <row r="184" spans="1:33" ht="24">
      <c r="A184" s="281">
        <v>2</v>
      </c>
      <c r="B184" s="95">
        <v>3</v>
      </c>
      <c r="C184" s="95" t="s">
        <v>191</v>
      </c>
      <c r="D184" s="298" t="s">
        <v>27</v>
      </c>
      <c r="E184" s="98">
        <f t="shared" si="21"/>
        <v>33</v>
      </c>
      <c r="F184" s="98">
        <v>804635</v>
      </c>
      <c r="G184" s="98">
        <v>804635</v>
      </c>
      <c r="H184" s="299"/>
      <c r="I184" s="285">
        <v>8</v>
      </c>
      <c r="J184" s="286" t="str">
        <f t="shared" si="22"/>
        <v>อ้อยน้ำราด</v>
      </c>
      <c r="K184" s="99">
        <v>8</v>
      </c>
      <c r="L184" s="99"/>
      <c r="M184" s="99">
        <f t="shared" si="17"/>
        <v>112</v>
      </c>
      <c r="N184" s="97">
        <v>14</v>
      </c>
      <c r="O184" s="287">
        <f t="shared" si="18"/>
        <v>104</v>
      </c>
      <c r="P184" s="288">
        <v>13</v>
      </c>
      <c r="Q184" s="288" t="str">
        <f>VLOOKUP(F184,[1]รายละเอียดรายแปลง!$D$1:$AU$65536,44,FALSE)</f>
        <v>B</v>
      </c>
      <c r="R184" s="288"/>
      <c r="S184" s="97">
        <f t="shared" si="19"/>
        <v>128</v>
      </c>
      <c r="T184" s="97">
        <v>16</v>
      </c>
      <c r="U184" s="289">
        <v>242918</v>
      </c>
      <c r="V184" s="290">
        <f t="shared" si="20"/>
        <v>-8097.2666666666664</v>
      </c>
      <c r="W184" s="291" t="s">
        <v>1</v>
      </c>
      <c r="X184" s="291" t="s">
        <v>83</v>
      </c>
      <c r="Y184" s="292" t="s">
        <v>221</v>
      </c>
      <c r="Z184" s="296" t="s">
        <v>193</v>
      </c>
      <c r="AA184" s="296" t="s">
        <v>85</v>
      </c>
      <c r="AB184" s="294" t="s">
        <v>94</v>
      </c>
      <c r="AC184" s="293">
        <v>1.85</v>
      </c>
      <c r="AD184" s="291" t="s">
        <v>194</v>
      </c>
      <c r="AE184" s="293" t="s">
        <v>166</v>
      </c>
      <c r="AF184" s="293">
        <v>0</v>
      </c>
      <c r="AG184" s="295" t="s">
        <v>80</v>
      </c>
    </row>
    <row r="185" spans="1:33" ht="24">
      <c r="A185" s="281">
        <v>4</v>
      </c>
      <c r="B185" s="95">
        <v>3</v>
      </c>
      <c r="C185" s="95" t="s">
        <v>191</v>
      </c>
      <c r="D185" s="298" t="s">
        <v>27</v>
      </c>
      <c r="E185" s="98">
        <f t="shared" si="21"/>
        <v>34</v>
      </c>
      <c r="F185" s="98">
        <v>804636</v>
      </c>
      <c r="G185" s="98">
        <v>804636</v>
      </c>
      <c r="H185" s="98"/>
      <c r="I185" s="285">
        <v>17.170000000000002</v>
      </c>
      <c r="J185" s="286" t="str">
        <f t="shared" si="22"/>
        <v>อ้อยน้ำราด</v>
      </c>
      <c r="K185" s="99">
        <v>17.170000000000002</v>
      </c>
      <c r="L185" s="99"/>
      <c r="M185" s="99">
        <f t="shared" si="17"/>
        <v>223.21000000000004</v>
      </c>
      <c r="N185" s="97">
        <v>13</v>
      </c>
      <c r="O185" s="287">
        <f t="shared" si="18"/>
        <v>223.21000000000004</v>
      </c>
      <c r="P185" s="288">
        <v>13</v>
      </c>
      <c r="Q185" s="288" t="str">
        <f>VLOOKUP(F185,[1]รายละเอียดรายแปลง!$D$1:$AU$65536,44,FALSE)</f>
        <v>B</v>
      </c>
      <c r="R185" s="288"/>
      <c r="S185" s="97">
        <f t="shared" si="19"/>
        <v>206.04000000000002</v>
      </c>
      <c r="T185" s="97">
        <v>12</v>
      </c>
      <c r="U185" s="289">
        <v>242950</v>
      </c>
      <c r="V185" s="290">
        <f t="shared" si="20"/>
        <v>-8098.333333333333</v>
      </c>
      <c r="W185" s="291" t="s">
        <v>1</v>
      </c>
      <c r="X185" s="291" t="s">
        <v>83</v>
      </c>
      <c r="Y185" s="292">
        <v>0</v>
      </c>
      <c r="Z185" s="293" t="s">
        <v>193</v>
      </c>
      <c r="AA185" s="296" t="s">
        <v>85</v>
      </c>
      <c r="AB185" s="294" t="s">
        <v>86</v>
      </c>
      <c r="AC185" s="293">
        <v>1.85</v>
      </c>
      <c r="AD185" s="291" t="s">
        <v>194</v>
      </c>
      <c r="AE185" s="293" t="s">
        <v>166</v>
      </c>
      <c r="AF185" s="293">
        <v>0</v>
      </c>
      <c r="AG185" s="295" t="s">
        <v>80</v>
      </c>
    </row>
    <row r="186" spans="1:33" ht="24">
      <c r="A186" s="281">
        <v>3</v>
      </c>
      <c r="B186" s="95">
        <v>3</v>
      </c>
      <c r="C186" s="95" t="s">
        <v>191</v>
      </c>
      <c r="D186" s="298" t="s">
        <v>27</v>
      </c>
      <c r="E186" s="98">
        <f t="shared" si="21"/>
        <v>35</v>
      </c>
      <c r="F186" s="98">
        <v>804637</v>
      </c>
      <c r="G186" s="98">
        <v>804637</v>
      </c>
      <c r="H186" s="98"/>
      <c r="I186" s="285">
        <v>11.42</v>
      </c>
      <c r="J186" s="286" t="str">
        <f t="shared" si="22"/>
        <v>อ้อยน้ำราด</v>
      </c>
      <c r="K186" s="99">
        <v>11.42</v>
      </c>
      <c r="L186" s="99"/>
      <c r="M186" s="99">
        <f t="shared" si="17"/>
        <v>148.46</v>
      </c>
      <c r="N186" s="97">
        <v>13</v>
      </c>
      <c r="O186" s="287">
        <f t="shared" si="18"/>
        <v>148.46</v>
      </c>
      <c r="P186" s="288">
        <v>13</v>
      </c>
      <c r="Q186" s="288" t="str">
        <f>VLOOKUP(F186,[1]รายละเอียดรายแปลง!$D$1:$AU$65536,44,FALSE)</f>
        <v>B</v>
      </c>
      <c r="R186" s="288"/>
      <c r="S186" s="97">
        <f t="shared" si="19"/>
        <v>137.04</v>
      </c>
      <c r="T186" s="97">
        <v>12</v>
      </c>
      <c r="U186" s="289">
        <v>242950</v>
      </c>
      <c r="V186" s="290">
        <f t="shared" si="20"/>
        <v>-8098.333333333333</v>
      </c>
      <c r="W186" s="291" t="s">
        <v>1</v>
      </c>
      <c r="X186" s="291" t="s">
        <v>83</v>
      </c>
      <c r="Y186" s="292">
        <v>0</v>
      </c>
      <c r="Z186" s="293" t="s">
        <v>193</v>
      </c>
      <c r="AA186" s="296" t="s">
        <v>85</v>
      </c>
      <c r="AB186" s="294" t="s">
        <v>86</v>
      </c>
      <c r="AC186" s="293">
        <v>1.85</v>
      </c>
      <c r="AD186" s="291" t="s">
        <v>194</v>
      </c>
      <c r="AE186" s="293" t="s">
        <v>166</v>
      </c>
      <c r="AF186" s="293">
        <v>0</v>
      </c>
      <c r="AG186" s="295" t="s">
        <v>80</v>
      </c>
    </row>
    <row r="187" spans="1:33" ht="24">
      <c r="A187" s="281">
        <v>4</v>
      </c>
      <c r="B187" s="95">
        <v>3</v>
      </c>
      <c r="C187" s="95" t="s">
        <v>191</v>
      </c>
      <c r="D187" s="298" t="s">
        <v>27</v>
      </c>
      <c r="E187" s="98">
        <f t="shared" si="21"/>
        <v>36</v>
      </c>
      <c r="F187" s="98">
        <v>804638</v>
      </c>
      <c r="G187" s="98">
        <v>804638</v>
      </c>
      <c r="H187" s="98"/>
      <c r="I187" s="285">
        <v>17.649999999999999</v>
      </c>
      <c r="J187" s="286" t="str">
        <f t="shared" si="22"/>
        <v>อ้อยน้ำราด</v>
      </c>
      <c r="K187" s="99">
        <v>17.649999999999999</v>
      </c>
      <c r="L187" s="99"/>
      <c r="M187" s="99">
        <f t="shared" si="17"/>
        <v>247.09999999999997</v>
      </c>
      <c r="N187" s="97">
        <v>14</v>
      </c>
      <c r="O187" s="287">
        <f t="shared" si="18"/>
        <v>247.09999999999997</v>
      </c>
      <c r="P187" s="288">
        <v>14</v>
      </c>
      <c r="Q187" s="288" t="str">
        <f>VLOOKUP(F187,[1]รายละเอียดรายแปลง!$D$1:$AU$65536,44,FALSE)</f>
        <v>B</v>
      </c>
      <c r="R187" s="288"/>
      <c r="S187" s="97">
        <f t="shared" si="19"/>
        <v>211.79999999999998</v>
      </c>
      <c r="T187" s="97">
        <v>12</v>
      </c>
      <c r="U187" s="289">
        <v>242903</v>
      </c>
      <c r="V187" s="290">
        <f t="shared" si="20"/>
        <v>-8096.7666666666664</v>
      </c>
      <c r="W187" s="291" t="s">
        <v>1</v>
      </c>
      <c r="X187" s="291" t="s">
        <v>83</v>
      </c>
      <c r="Y187" s="292">
        <v>0</v>
      </c>
      <c r="Z187" s="293" t="s">
        <v>193</v>
      </c>
      <c r="AA187" s="296" t="s">
        <v>85</v>
      </c>
      <c r="AB187" s="294" t="s">
        <v>94</v>
      </c>
      <c r="AC187" s="293">
        <v>1.85</v>
      </c>
      <c r="AD187" s="291" t="s">
        <v>194</v>
      </c>
      <c r="AE187" s="293" t="s">
        <v>166</v>
      </c>
      <c r="AF187" s="293">
        <v>0</v>
      </c>
      <c r="AG187" s="295" t="s">
        <v>80</v>
      </c>
    </row>
    <row r="188" spans="1:33" ht="24">
      <c r="A188" s="281">
        <v>5</v>
      </c>
      <c r="B188" s="95">
        <v>3</v>
      </c>
      <c r="C188" s="95" t="s">
        <v>191</v>
      </c>
      <c r="D188" s="298" t="s">
        <v>27</v>
      </c>
      <c r="E188" s="98">
        <f t="shared" si="21"/>
        <v>37</v>
      </c>
      <c r="F188" s="98">
        <v>804639</v>
      </c>
      <c r="G188" s="98">
        <v>804639</v>
      </c>
      <c r="H188" s="98"/>
      <c r="I188" s="285">
        <v>29.51</v>
      </c>
      <c r="J188" s="286" t="str">
        <f t="shared" si="22"/>
        <v>อ้อยตอ 2</v>
      </c>
      <c r="K188" s="99">
        <v>29.51</v>
      </c>
      <c r="L188" s="99"/>
      <c r="M188" s="99">
        <f t="shared" si="17"/>
        <v>354.12</v>
      </c>
      <c r="N188" s="97">
        <v>12</v>
      </c>
      <c r="O188" s="287">
        <f t="shared" si="18"/>
        <v>324.61</v>
      </c>
      <c r="P188" s="288">
        <v>11</v>
      </c>
      <c r="Q188" s="288" t="str">
        <f>VLOOKUP(F188,[1]รายละเอียดรายแปลง!$D$1:$AU$65536,44,FALSE)</f>
        <v>B</v>
      </c>
      <c r="R188" s="288"/>
      <c r="S188" s="97">
        <f t="shared" si="19"/>
        <v>383.63</v>
      </c>
      <c r="T188" s="97">
        <v>13</v>
      </c>
      <c r="U188" s="289">
        <v>242869</v>
      </c>
      <c r="V188" s="290">
        <f t="shared" si="20"/>
        <v>-8095.6333333333332</v>
      </c>
      <c r="W188" s="291" t="s">
        <v>90</v>
      </c>
      <c r="X188" s="291" t="s">
        <v>2</v>
      </c>
      <c r="Y188" s="292">
        <v>0</v>
      </c>
      <c r="Z188" s="296" t="s">
        <v>193</v>
      </c>
      <c r="AA188" s="296" t="s">
        <v>85</v>
      </c>
      <c r="AB188" s="294" t="s">
        <v>86</v>
      </c>
      <c r="AC188" s="293">
        <v>1.65</v>
      </c>
      <c r="AD188" s="294" t="s">
        <v>201</v>
      </c>
      <c r="AE188" s="293" t="s">
        <v>166</v>
      </c>
      <c r="AF188" s="293" t="s">
        <v>212</v>
      </c>
      <c r="AG188" s="293" t="s">
        <v>197</v>
      </c>
    </row>
    <row r="189" spans="1:33" ht="24">
      <c r="A189" s="281">
        <v>3</v>
      </c>
      <c r="B189" s="95">
        <v>3</v>
      </c>
      <c r="C189" s="95" t="s">
        <v>191</v>
      </c>
      <c r="D189" s="298" t="s">
        <v>27</v>
      </c>
      <c r="E189" s="98">
        <f t="shared" si="21"/>
        <v>38</v>
      </c>
      <c r="F189" s="98">
        <v>804642</v>
      </c>
      <c r="G189" s="98">
        <v>804642</v>
      </c>
      <c r="H189" s="98"/>
      <c r="I189" s="285">
        <v>13.97</v>
      </c>
      <c r="J189" s="286" t="str">
        <f t="shared" si="22"/>
        <v>อ้อยตอ 2</v>
      </c>
      <c r="K189" s="99">
        <v>13.97</v>
      </c>
      <c r="L189" s="99"/>
      <c r="M189" s="99">
        <f t="shared" si="17"/>
        <v>167.64000000000001</v>
      </c>
      <c r="N189" s="97">
        <v>12</v>
      </c>
      <c r="O189" s="287">
        <f t="shared" si="18"/>
        <v>153.67000000000002</v>
      </c>
      <c r="P189" s="288">
        <v>11</v>
      </c>
      <c r="Q189" s="288" t="str">
        <f>VLOOKUP(F189,[1]รายละเอียดรายแปลง!$D$1:$AU$65536,44,FALSE)</f>
        <v>B</v>
      </c>
      <c r="R189" s="288"/>
      <c r="S189" s="97">
        <f t="shared" si="19"/>
        <v>209.55</v>
      </c>
      <c r="T189" s="97">
        <v>15</v>
      </c>
      <c r="U189" s="289">
        <v>242870</v>
      </c>
      <c r="V189" s="290">
        <f t="shared" si="20"/>
        <v>-8095.666666666667</v>
      </c>
      <c r="W189" s="291" t="s">
        <v>90</v>
      </c>
      <c r="X189" s="291" t="s">
        <v>2</v>
      </c>
      <c r="Y189" s="292">
        <v>0</v>
      </c>
      <c r="Z189" s="296" t="s">
        <v>193</v>
      </c>
      <c r="AA189" s="296" t="s">
        <v>85</v>
      </c>
      <c r="AB189" s="294" t="s">
        <v>86</v>
      </c>
      <c r="AC189" s="293">
        <v>1.65</v>
      </c>
      <c r="AD189" s="294" t="s">
        <v>201</v>
      </c>
      <c r="AE189" s="293" t="s">
        <v>166</v>
      </c>
      <c r="AF189" s="293" t="s">
        <v>212</v>
      </c>
      <c r="AG189" s="293" t="s">
        <v>197</v>
      </c>
    </row>
    <row r="190" spans="1:33" ht="24">
      <c r="A190" s="281">
        <v>3</v>
      </c>
      <c r="B190" s="95">
        <v>3</v>
      </c>
      <c r="C190" s="95" t="s">
        <v>191</v>
      </c>
      <c r="D190" s="298" t="s">
        <v>27</v>
      </c>
      <c r="E190" s="98">
        <f t="shared" si="21"/>
        <v>39</v>
      </c>
      <c r="F190" s="98">
        <v>804643</v>
      </c>
      <c r="G190" s="98">
        <v>804643</v>
      </c>
      <c r="H190" s="98"/>
      <c r="I190" s="285">
        <v>12.92</v>
      </c>
      <c r="J190" s="286" t="str">
        <f t="shared" si="22"/>
        <v>อ้อยตอ 2</v>
      </c>
      <c r="K190" s="99">
        <v>12.92</v>
      </c>
      <c r="L190" s="99"/>
      <c r="M190" s="99">
        <f t="shared" si="17"/>
        <v>155.04</v>
      </c>
      <c r="N190" s="97">
        <v>12</v>
      </c>
      <c r="O190" s="287">
        <f t="shared" si="18"/>
        <v>129.19999999999999</v>
      </c>
      <c r="P190" s="288">
        <v>10</v>
      </c>
      <c r="Q190" s="288" t="str">
        <f>VLOOKUP(F190,[1]รายละเอียดรายแปลง!$D$1:$AU$65536,44,FALSE)</f>
        <v>B</v>
      </c>
      <c r="R190" s="288"/>
      <c r="S190" s="97">
        <f t="shared" si="19"/>
        <v>167.96</v>
      </c>
      <c r="T190" s="97">
        <v>13</v>
      </c>
      <c r="U190" s="289">
        <v>242871</v>
      </c>
      <c r="V190" s="290">
        <f t="shared" si="20"/>
        <v>-8095.7</v>
      </c>
      <c r="W190" s="291" t="s">
        <v>90</v>
      </c>
      <c r="X190" s="291" t="s">
        <v>2</v>
      </c>
      <c r="Y190" s="292">
        <v>0</v>
      </c>
      <c r="Z190" s="296" t="s">
        <v>193</v>
      </c>
      <c r="AA190" s="296" t="s">
        <v>85</v>
      </c>
      <c r="AB190" s="294" t="s">
        <v>86</v>
      </c>
      <c r="AC190" s="293">
        <v>1.65</v>
      </c>
      <c r="AD190" s="294" t="s">
        <v>201</v>
      </c>
      <c r="AE190" s="293" t="s">
        <v>166</v>
      </c>
      <c r="AF190" s="293" t="s">
        <v>212</v>
      </c>
      <c r="AG190" s="293" t="s">
        <v>197</v>
      </c>
    </row>
    <row r="191" spans="1:33" ht="24">
      <c r="A191" s="281">
        <v>2</v>
      </c>
      <c r="B191" s="95">
        <v>3</v>
      </c>
      <c r="C191" s="95" t="s">
        <v>191</v>
      </c>
      <c r="D191" s="298" t="s">
        <v>27</v>
      </c>
      <c r="E191" s="98">
        <f t="shared" si="21"/>
        <v>40</v>
      </c>
      <c r="F191" s="98">
        <v>804644</v>
      </c>
      <c r="G191" s="98">
        <v>804644</v>
      </c>
      <c r="H191" s="98"/>
      <c r="I191" s="285">
        <v>6.54</v>
      </c>
      <c r="J191" s="286" t="str">
        <f t="shared" si="22"/>
        <v>อ้อยตอ 2</v>
      </c>
      <c r="K191" s="99">
        <v>6.54</v>
      </c>
      <c r="L191" s="99"/>
      <c r="M191" s="99">
        <f t="shared" si="17"/>
        <v>78.48</v>
      </c>
      <c r="N191" s="97">
        <v>12</v>
      </c>
      <c r="O191" s="287">
        <f t="shared" si="18"/>
        <v>58.86</v>
      </c>
      <c r="P191" s="288">
        <v>9</v>
      </c>
      <c r="Q191" s="288" t="str">
        <f>VLOOKUP(F191,[1]รายละเอียดรายแปลง!$D$1:$AU$65536,44,FALSE)</f>
        <v>C</v>
      </c>
      <c r="R191" s="288"/>
      <c r="S191" s="97">
        <f t="shared" si="19"/>
        <v>85.02</v>
      </c>
      <c r="T191" s="97">
        <v>13</v>
      </c>
      <c r="U191" s="289">
        <v>242871</v>
      </c>
      <c r="V191" s="290">
        <f t="shared" si="20"/>
        <v>-8095.7</v>
      </c>
      <c r="W191" s="291" t="s">
        <v>90</v>
      </c>
      <c r="X191" s="291" t="s">
        <v>2</v>
      </c>
      <c r="Y191" s="292">
        <v>0</v>
      </c>
      <c r="Z191" s="296" t="s">
        <v>193</v>
      </c>
      <c r="AA191" s="296" t="s">
        <v>85</v>
      </c>
      <c r="AB191" s="294" t="s">
        <v>86</v>
      </c>
      <c r="AC191" s="293">
        <v>1.65</v>
      </c>
      <c r="AD191" s="294" t="s">
        <v>201</v>
      </c>
      <c r="AE191" s="293" t="s">
        <v>166</v>
      </c>
      <c r="AF191" s="293" t="s">
        <v>212</v>
      </c>
      <c r="AG191" s="293" t="s">
        <v>197</v>
      </c>
    </row>
    <row r="192" spans="1:33" ht="24">
      <c r="A192" s="281">
        <v>2</v>
      </c>
      <c r="B192" s="95">
        <v>3</v>
      </c>
      <c r="C192" s="95" t="s">
        <v>191</v>
      </c>
      <c r="D192" s="298" t="s">
        <v>27</v>
      </c>
      <c r="E192" s="98">
        <f t="shared" si="21"/>
        <v>41</v>
      </c>
      <c r="F192" s="98">
        <v>804645</v>
      </c>
      <c r="G192" s="98">
        <v>804645</v>
      </c>
      <c r="H192" s="98"/>
      <c r="I192" s="285">
        <v>9.07</v>
      </c>
      <c r="J192" s="286" t="str">
        <f t="shared" si="22"/>
        <v>อ้อยน้ำราด</v>
      </c>
      <c r="K192" s="99">
        <v>9.07</v>
      </c>
      <c r="L192" s="99"/>
      <c r="M192" s="99">
        <f t="shared" si="17"/>
        <v>126.98</v>
      </c>
      <c r="N192" s="97">
        <v>14</v>
      </c>
      <c r="O192" s="287">
        <f t="shared" si="18"/>
        <v>126.98</v>
      </c>
      <c r="P192" s="288">
        <v>14</v>
      </c>
      <c r="Q192" s="288" t="str">
        <f>VLOOKUP(F192,[1]รายละเอียดรายแปลง!$D$1:$AU$65536,44,FALSE)</f>
        <v>B</v>
      </c>
      <c r="R192" s="288"/>
      <c r="S192" s="97">
        <f t="shared" si="19"/>
        <v>126.98</v>
      </c>
      <c r="T192" s="97">
        <v>14</v>
      </c>
      <c r="U192" s="289">
        <v>242911</v>
      </c>
      <c r="V192" s="290">
        <f t="shared" si="20"/>
        <v>-8097.0333333333338</v>
      </c>
      <c r="W192" s="291" t="s">
        <v>1</v>
      </c>
      <c r="X192" s="291" t="s">
        <v>83</v>
      </c>
      <c r="Y192" s="292">
        <v>0</v>
      </c>
      <c r="Z192" s="296" t="s">
        <v>193</v>
      </c>
      <c r="AA192" s="296" t="s">
        <v>85</v>
      </c>
      <c r="AB192" s="294" t="s">
        <v>94</v>
      </c>
      <c r="AC192" s="293">
        <v>1.85</v>
      </c>
      <c r="AD192" s="291" t="s">
        <v>194</v>
      </c>
      <c r="AE192" s="293" t="s">
        <v>166</v>
      </c>
      <c r="AF192" s="293">
        <v>0</v>
      </c>
      <c r="AG192" s="295" t="s">
        <v>80</v>
      </c>
    </row>
    <row r="193" spans="1:33" ht="24">
      <c r="A193" s="281">
        <v>2</v>
      </c>
      <c r="B193" s="95">
        <v>3</v>
      </c>
      <c r="C193" s="95" t="s">
        <v>191</v>
      </c>
      <c r="D193" s="298" t="s">
        <v>27</v>
      </c>
      <c r="E193" s="98">
        <f t="shared" si="21"/>
        <v>42</v>
      </c>
      <c r="F193" s="98">
        <v>804646</v>
      </c>
      <c r="G193" s="98">
        <v>804646</v>
      </c>
      <c r="H193" s="98"/>
      <c r="I193" s="285">
        <v>6.54</v>
      </c>
      <c r="J193" s="286" t="str">
        <f t="shared" si="22"/>
        <v>อ้อยน้ำราด</v>
      </c>
      <c r="K193" s="99">
        <v>6.54</v>
      </c>
      <c r="L193" s="99"/>
      <c r="M193" s="99">
        <f t="shared" si="17"/>
        <v>91.56</v>
      </c>
      <c r="N193" s="97">
        <v>14</v>
      </c>
      <c r="O193" s="287">
        <f t="shared" si="18"/>
        <v>78.48</v>
      </c>
      <c r="P193" s="288">
        <v>12</v>
      </c>
      <c r="Q193" s="288" t="str">
        <f>VLOOKUP(F193,[1]รายละเอียดรายแปลง!$D$1:$AU$65536,44,FALSE)</f>
        <v>C</v>
      </c>
      <c r="R193" s="288"/>
      <c r="S193" s="97">
        <f t="shared" si="19"/>
        <v>71.94</v>
      </c>
      <c r="T193" s="97">
        <v>11</v>
      </c>
      <c r="U193" s="289">
        <v>242907</v>
      </c>
      <c r="V193" s="290">
        <f t="shared" si="20"/>
        <v>-8096.9</v>
      </c>
      <c r="W193" s="291" t="s">
        <v>1</v>
      </c>
      <c r="X193" s="291" t="s">
        <v>83</v>
      </c>
      <c r="Y193" s="292" t="s">
        <v>221</v>
      </c>
      <c r="Z193" s="296" t="s">
        <v>202</v>
      </c>
      <c r="AA193" s="296" t="s">
        <v>85</v>
      </c>
      <c r="AB193" s="294" t="s">
        <v>118</v>
      </c>
      <c r="AC193" s="293">
        <v>1.85</v>
      </c>
      <c r="AD193" s="291" t="s">
        <v>194</v>
      </c>
      <c r="AE193" s="293" t="s">
        <v>166</v>
      </c>
      <c r="AF193" s="293" t="s">
        <v>212</v>
      </c>
      <c r="AG193" s="293" t="s">
        <v>197</v>
      </c>
    </row>
    <row r="194" spans="1:33" ht="24">
      <c r="A194" s="281">
        <v>2</v>
      </c>
      <c r="B194" s="95">
        <v>3</v>
      </c>
      <c r="C194" s="95" t="s">
        <v>191</v>
      </c>
      <c r="D194" s="298" t="s">
        <v>27</v>
      </c>
      <c r="E194" s="98">
        <f t="shared" si="21"/>
        <v>43</v>
      </c>
      <c r="F194" s="98">
        <v>804647</v>
      </c>
      <c r="G194" s="98">
        <v>804647</v>
      </c>
      <c r="H194" s="98"/>
      <c r="I194" s="285">
        <v>9.01</v>
      </c>
      <c r="J194" s="286" t="str">
        <f t="shared" si="22"/>
        <v>อ้อยตอ 2</v>
      </c>
      <c r="K194" s="99">
        <v>9.01</v>
      </c>
      <c r="L194" s="99"/>
      <c r="M194" s="99">
        <f t="shared" si="17"/>
        <v>108.12</v>
      </c>
      <c r="N194" s="97">
        <v>12</v>
      </c>
      <c r="O194" s="287">
        <f t="shared" si="18"/>
        <v>90.1</v>
      </c>
      <c r="P194" s="288">
        <v>10</v>
      </c>
      <c r="Q194" s="288" t="str">
        <f>VLOOKUP(F194,[1]รายละเอียดรายแปลง!$D$1:$AU$65536,44,FALSE)</f>
        <v>B</v>
      </c>
      <c r="R194" s="288"/>
      <c r="S194" s="97">
        <f t="shared" si="19"/>
        <v>108.12</v>
      </c>
      <c r="T194" s="97">
        <v>12</v>
      </c>
      <c r="U194" s="289">
        <v>242872</v>
      </c>
      <c r="V194" s="290">
        <f t="shared" si="20"/>
        <v>-8095.7333333333336</v>
      </c>
      <c r="W194" s="291" t="s">
        <v>90</v>
      </c>
      <c r="X194" s="291" t="s">
        <v>2</v>
      </c>
      <c r="Y194" s="292" t="s">
        <v>221</v>
      </c>
      <c r="Z194" s="296" t="s">
        <v>202</v>
      </c>
      <c r="AA194" s="296" t="s">
        <v>85</v>
      </c>
      <c r="AB194" s="294" t="s">
        <v>86</v>
      </c>
      <c r="AC194" s="293">
        <v>1.65</v>
      </c>
      <c r="AD194" s="294" t="s">
        <v>201</v>
      </c>
      <c r="AE194" s="293" t="s">
        <v>166</v>
      </c>
      <c r="AF194" s="293" t="s">
        <v>212</v>
      </c>
      <c r="AG194" s="293" t="s">
        <v>197</v>
      </c>
    </row>
    <row r="195" spans="1:33" ht="24">
      <c r="A195" s="281">
        <v>3</v>
      </c>
      <c r="B195" s="95">
        <v>3</v>
      </c>
      <c r="C195" s="95" t="s">
        <v>191</v>
      </c>
      <c r="D195" s="298" t="s">
        <v>27</v>
      </c>
      <c r="E195" s="98">
        <f t="shared" si="21"/>
        <v>44</v>
      </c>
      <c r="F195" s="98">
        <v>804648</v>
      </c>
      <c r="G195" s="98">
        <v>804648</v>
      </c>
      <c r="H195" s="98"/>
      <c r="I195" s="285">
        <v>13.02</v>
      </c>
      <c r="J195" s="286" t="str">
        <f t="shared" si="22"/>
        <v>อ้อยน้ำราด</v>
      </c>
      <c r="K195" s="99">
        <v>13.02</v>
      </c>
      <c r="L195" s="99"/>
      <c r="M195" s="99">
        <f t="shared" si="17"/>
        <v>182.28</v>
      </c>
      <c r="N195" s="97">
        <v>14</v>
      </c>
      <c r="O195" s="287">
        <f t="shared" si="18"/>
        <v>169.26</v>
      </c>
      <c r="P195" s="288">
        <v>13</v>
      </c>
      <c r="Q195" s="288" t="str">
        <f>VLOOKUP(F195,[1]รายละเอียดรายแปลง!$D$1:$AU$65536,44,FALSE)</f>
        <v>B</v>
      </c>
      <c r="R195" s="288"/>
      <c r="S195" s="97">
        <f t="shared" si="19"/>
        <v>156.24</v>
      </c>
      <c r="T195" s="97">
        <v>12</v>
      </c>
      <c r="U195" s="289">
        <v>242905</v>
      </c>
      <c r="V195" s="290">
        <f t="shared" si="20"/>
        <v>-8096.833333333333</v>
      </c>
      <c r="W195" s="291" t="s">
        <v>1</v>
      </c>
      <c r="X195" s="291" t="s">
        <v>83</v>
      </c>
      <c r="Y195" s="292" t="s">
        <v>221</v>
      </c>
      <c r="Z195" s="296" t="s">
        <v>193</v>
      </c>
      <c r="AA195" s="296" t="s">
        <v>85</v>
      </c>
      <c r="AB195" s="294" t="s">
        <v>94</v>
      </c>
      <c r="AC195" s="293">
        <v>1.85</v>
      </c>
      <c r="AD195" s="291" t="s">
        <v>194</v>
      </c>
      <c r="AE195" s="293" t="s">
        <v>166</v>
      </c>
      <c r="AF195" s="293">
        <v>0</v>
      </c>
      <c r="AG195" s="295" t="s">
        <v>80</v>
      </c>
    </row>
    <row r="196" spans="1:33" ht="24">
      <c r="A196" s="281">
        <v>2</v>
      </c>
      <c r="B196" s="95">
        <v>3</v>
      </c>
      <c r="C196" s="95" t="s">
        <v>191</v>
      </c>
      <c r="D196" s="298" t="s">
        <v>27</v>
      </c>
      <c r="E196" s="98">
        <f t="shared" si="21"/>
        <v>45</v>
      </c>
      <c r="F196" s="98">
        <v>804649</v>
      </c>
      <c r="G196" s="98">
        <v>804649</v>
      </c>
      <c r="H196" s="98"/>
      <c r="I196" s="285">
        <v>7.92</v>
      </c>
      <c r="J196" s="286" t="str">
        <f t="shared" si="22"/>
        <v>อ้อยน้ำราด</v>
      </c>
      <c r="K196" s="99">
        <v>7.92</v>
      </c>
      <c r="L196" s="99"/>
      <c r="M196" s="99">
        <f t="shared" ref="M196:M264" si="23">K196*N196</f>
        <v>110.88</v>
      </c>
      <c r="N196" s="97">
        <v>14</v>
      </c>
      <c r="O196" s="287">
        <f t="shared" ref="O196:O264" si="24">K196*P196</f>
        <v>102.96</v>
      </c>
      <c r="P196" s="288">
        <v>13</v>
      </c>
      <c r="Q196" s="288" t="str">
        <f>VLOOKUP(F196,[1]รายละเอียดรายแปลง!$D$1:$AU$65536,44,FALSE)</f>
        <v>B</v>
      </c>
      <c r="R196" s="288"/>
      <c r="S196" s="97">
        <f t="shared" ref="S196:S229" si="25">K196*T196</f>
        <v>102.96</v>
      </c>
      <c r="T196" s="97">
        <v>13</v>
      </c>
      <c r="U196" s="289">
        <v>242907</v>
      </c>
      <c r="V196" s="290">
        <f t="shared" ref="V196:V259" si="26">($V$428-U196)/30</f>
        <v>-8096.9</v>
      </c>
      <c r="W196" s="291" t="s">
        <v>1</v>
      </c>
      <c r="X196" s="291" t="s">
        <v>83</v>
      </c>
      <c r="Y196" s="292" t="s">
        <v>221</v>
      </c>
      <c r="Z196" s="296" t="s">
        <v>193</v>
      </c>
      <c r="AA196" s="296" t="s">
        <v>85</v>
      </c>
      <c r="AB196" s="294" t="s">
        <v>118</v>
      </c>
      <c r="AC196" s="293">
        <v>1.85</v>
      </c>
      <c r="AD196" s="291" t="s">
        <v>194</v>
      </c>
      <c r="AE196" s="293" t="s">
        <v>166</v>
      </c>
      <c r="AF196" s="293">
        <v>0</v>
      </c>
      <c r="AG196" s="295" t="s">
        <v>80</v>
      </c>
    </row>
    <row r="197" spans="1:33" ht="24">
      <c r="A197" s="281">
        <v>3</v>
      </c>
      <c r="B197" s="95">
        <v>3</v>
      </c>
      <c r="C197" s="95" t="s">
        <v>191</v>
      </c>
      <c r="D197" s="298" t="s">
        <v>27</v>
      </c>
      <c r="E197" s="98">
        <f t="shared" ref="E197:E260" si="27">E196+1</f>
        <v>46</v>
      </c>
      <c r="F197" s="98">
        <v>804650</v>
      </c>
      <c r="G197" s="98">
        <v>804650</v>
      </c>
      <c r="H197" s="98"/>
      <c r="I197" s="285">
        <v>14</v>
      </c>
      <c r="J197" s="286" t="str">
        <f t="shared" si="22"/>
        <v>อ้อยตอ 2</v>
      </c>
      <c r="K197" s="99">
        <v>14</v>
      </c>
      <c r="L197" s="99"/>
      <c r="M197" s="99">
        <f t="shared" si="23"/>
        <v>168</v>
      </c>
      <c r="N197" s="97">
        <v>12</v>
      </c>
      <c r="O197" s="287">
        <f t="shared" si="24"/>
        <v>140</v>
      </c>
      <c r="P197" s="288">
        <v>10</v>
      </c>
      <c r="Q197" s="288" t="str">
        <f>VLOOKUP(F197,[1]รายละเอียดรายแปลง!$D$1:$AU$65536,44,FALSE)</f>
        <v>B</v>
      </c>
      <c r="R197" s="288"/>
      <c r="S197" s="97">
        <f t="shared" si="25"/>
        <v>182</v>
      </c>
      <c r="T197" s="97">
        <v>13</v>
      </c>
      <c r="U197" s="289">
        <v>242873</v>
      </c>
      <c r="V197" s="290">
        <f t="shared" si="26"/>
        <v>-8095.7666666666664</v>
      </c>
      <c r="W197" s="291" t="s">
        <v>90</v>
      </c>
      <c r="X197" s="291" t="s">
        <v>2</v>
      </c>
      <c r="Y197" s="292" t="s">
        <v>221</v>
      </c>
      <c r="Z197" s="296" t="s">
        <v>193</v>
      </c>
      <c r="AA197" s="296" t="s">
        <v>85</v>
      </c>
      <c r="AB197" s="294" t="s">
        <v>86</v>
      </c>
      <c r="AC197" s="293">
        <v>1.65</v>
      </c>
      <c r="AD197" s="294" t="s">
        <v>201</v>
      </c>
      <c r="AE197" s="293" t="s">
        <v>166</v>
      </c>
      <c r="AF197" s="293" t="s">
        <v>212</v>
      </c>
      <c r="AG197" s="293" t="s">
        <v>197</v>
      </c>
    </row>
    <row r="198" spans="1:33" ht="24">
      <c r="A198" s="281">
        <v>4</v>
      </c>
      <c r="B198" s="95">
        <v>3</v>
      </c>
      <c r="C198" s="95" t="s">
        <v>191</v>
      </c>
      <c r="D198" s="298" t="s">
        <v>27</v>
      </c>
      <c r="E198" s="98">
        <f t="shared" si="27"/>
        <v>47</v>
      </c>
      <c r="F198" s="98">
        <v>804651</v>
      </c>
      <c r="G198" s="98">
        <v>804651</v>
      </c>
      <c r="H198" s="98"/>
      <c r="I198" s="285">
        <v>18.22</v>
      </c>
      <c r="J198" s="286" t="str">
        <f t="shared" si="22"/>
        <v>อ้อยน้ำราด</v>
      </c>
      <c r="K198" s="99">
        <v>18.22</v>
      </c>
      <c r="L198" s="99"/>
      <c r="M198" s="99">
        <f t="shared" si="23"/>
        <v>255.07999999999998</v>
      </c>
      <c r="N198" s="97">
        <v>14</v>
      </c>
      <c r="O198" s="287">
        <f t="shared" si="24"/>
        <v>255.07999999999998</v>
      </c>
      <c r="P198" s="288">
        <v>14</v>
      </c>
      <c r="Q198" s="288" t="str">
        <f>VLOOKUP(F198,[1]รายละเอียดรายแปลง!$D$1:$AU$65536,44,FALSE)</f>
        <v>B</v>
      </c>
      <c r="R198" s="288"/>
      <c r="S198" s="97">
        <f t="shared" si="25"/>
        <v>218.64</v>
      </c>
      <c r="T198" s="97">
        <v>12</v>
      </c>
      <c r="U198" s="289">
        <v>242905</v>
      </c>
      <c r="V198" s="290">
        <f t="shared" si="26"/>
        <v>-8096.833333333333</v>
      </c>
      <c r="W198" s="291" t="s">
        <v>1</v>
      </c>
      <c r="X198" s="291" t="s">
        <v>83</v>
      </c>
      <c r="Y198" s="292" t="s">
        <v>221</v>
      </c>
      <c r="Z198" s="296" t="s">
        <v>193</v>
      </c>
      <c r="AA198" s="296" t="s">
        <v>85</v>
      </c>
      <c r="AB198" s="294" t="s">
        <v>94</v>
      </c>
      <c r="AC198" s="293">
        <v>1.85</v>
      </c>
      <c r="AD198" s="291" t="s">
        <v>194</v>
      </c>
      <c r="AE198" s="293" t="s">
        <v>166</v>
      </c>
      <c r="AF198" s="293">
        <v>0</v>
      </c>
      <c r="AG198" s="295" t="s">
        <v>80</v>
      </c>
    </row>
    <row r="199" spans="1:33" ht="24">
      <c r="A199" s="281">
        <v>5</v>
      </c>
      <c r="B199" s="95">
        <v>3</v>
      </c>
      <c r="C199" s="95" t="s">
        <v>191</v>
      </c>
      <c r="D199" s="298" t="s">
        <v>27</v>
      </c>
      <c r="E199" s="98">
        <f t="shared" si="27"/>
        <v>48</v>
      </c>
      <c r="F199" s="98">
        <v>804662</v>
      </c>
      <c r="G199" s="98">
        <v>804662</v>
      </c>
      <c r="H199" s="98"/>
      <c r="I199" s="285">
        <v>41.26</v>
      </c>
      <c r="J199" s="286" t="str">
        <f>W199</f>
        <v>อ้อยตอ 1</v>
      </c>
      <c r="K199" s="99">
        <v>36</v>
      </c>
      <c r="L199" s="99"/>
      <c r="M199" s="99">
        <f t="shared" si="23"/>
        <v>468</v>
      </c>
      <c r="N199" s="97">
        <v>13</v>
      </c>
      <c r="O199" s="287">
        <f t="shared" si="24"/>
        <v>432</v>
      </c>
      <c r="P199" s="288">
        <v>12</v>
      </c>
      <c r="Q199" s="288" t="str">
        <f>VLOOKUP(F199,[1]รายละเอียดรายแปลง!$D$1:$AU$65536,44,FALSE)</f>
        <v>B</v>
      </c>
      <c r="R199" s="288"/>
      <c r="S199" s="97">
        <f t="shared" si="25"/>
        <v>360</v>
      </c>
      <c r="T199" s="97">
        <v>10</v>
      </c>
      <c r="U199" s="289">
        <v>242878</v>
      </c>
      <c r="V199" s="290">
        <f t="shared" si="26"/>
        <v>-8095.9333333333334</v>
      </c>
      <c r="W199" s="291" t="s">
        <v>88</v>
      </c>
      <c r="X199" s="291" t="s">
        <v>2</v>
      </c>
      <c r="Y199" s="292">
        <v>0</v>
      </c>
      <c r="Z199" s="296" t="s">
        <v>193</v>
      </c>
      <c r="AA199" s="296" t="s">
        <v>85</v>
      </c>
      <c r="AB199" s="294" t="s">
        <v>86</v>
      </c>
      <c r="AC199" s="293">
        <v>1.85</v>
      </c>
      <c r="AD199" s="294" t="s">
        <v>194</v>
      </c>
      <c r="AE199" s="293" t="s">
        <v>166</v>
      </c>
      <c r="AF199" s="293" t="s">
        <v>212</v>
      </c>
      <c r="AG199" s="293" t="s">
        <v>197</v>
      </c>
    </row>
    <row r="200" spans="1:33" ht="24">
      <c r="A200" s="281">
        <v>5</v>
      </c>
      <c r="B200" s="95">
        <v>3</v>
      </c>
      <c r="C200" s="95" t="s">
        <v>191</v>
      </c>
      <c r="D200" s="298" t="s">
        <v>27</v>
      </c>
      <c r="E200" s="98">
        <f t="shared" si="27"/>
        <v>49</v>
      </c>
      <c r="F200" s="98">
        <v>804663</v>
      </c>
      <c r="G200" s="98">
        <v>804663</v>
      </c>
      <c r="H200" s="98"/>
      <c r="I200" s="285">
        <v>21.65</v>
      </c>
      <c r="J200" s="286" t="str">
        <f>W200</f>
        <v>อ้อยตอ 2</v>
      </c>
      <c r="K200" s="99">
        <v>21.65</v>
      </c>
      <c r="L200" s="99"/>
      <c r="M200" s="99">
        <f t="shared" si="23"/>
        <v>259.79999999999995</v>
      </c>
      <c r="N200" s="97">
        <v>12</v>
      </c>
      <c r="O200" s="287">
        <f t="shared" si="24"/>
        <v>216.5</v>
      </c>
      <c r="P200" s="288">
        <v>10</v>
      </c>
      <c r="Q200" s="288" t="str">
        <f>VLOOKUP(F200,[1]รายละเอียดรายแปลง!$D$1:$AU$65536,44,FALSE)</f>
        <v>B</v>
      </c>
      <c r="R200" s="288"/>
      <c r="S200" s="97">
        <f t="shared" si="25"/>
        <v>173.2</v>
      </c>
      <c r="T200" s="97">
        <v>8</v>
      </c>
      <c r="U200" s="289">
        <v>242880</v>
      </c>
      <c r="V200" s="290">
        <f t="shared" si="26"/>
        <v>-8096</v>
      </c>
      <c r="W200" s="291" t="s">
        <v>90</v>
      </c>
      <c r="X200" s="291" t="s">
        <v>2</v>
      </c>
      <c r="Y200" s="292">
        <v>0</v>
      </c>
      <c r="Z200" s="296" t="s">
        <v>193</v>
      </c>
      <c r="AA200" s="296" t="s">
        <v>85</v>
      </c>
      <c r="AB200" s="294" t="s">
        <v>86</v>
      </c>
      <c r="AC200" s="293">
        <v>1.85</v>
      </c>
      <c r="AD200" s="294" t="s">
        <v>201</v>
      </c>
      <c r="AE200" s="293" t="s">
        <v>166</v>
      </c>
      <c r="AF200" s="293" t="s">
        <v>212</v>
      </c>
      <c r="AG200" s="293" t="s">
        <v>197</v>
      </c>
    </row>
    <row r="201" spans="1:33" ht="24">
      <c r="A201" s="281">
        <v>5</v>
      </c>
      <c r="B201" s="95">
        <v>3</v>
      </c>
      <c r="C201" s="95" t="s">
        <v>191</v>
      </c>
      <c r="D201" s="298" t="s">
        <v>27</v>
      </c>
      <c r="E201" s="98">
        <f t="shared" si="27"/>
        <v>50</v>
      </c>
      <c r="F201" s="98">
        <v>804664</v>
      </c>
      <c r="G201" s="98">
        <v>804664</v>
      </c>
      <c r="H201" s="98"/>
      <c r="I201" s="285">
        <v>50.79</v>
      </c>
      <c r="J201" s="286" t="str">
        <f>W201</f>
        <v>อ้อยตอ 2</v>
      </c>
      <c r="K201" s="99">
        <v>50.79</v>
      </c>
      <c r="L201" s="99"/>
      <c r="M201" s="99">
        <f t="shared" si="23"/>
        <v>609.48</v>
      </c>
      <c r="N201" s="97">
        <v>12</v>
      </c>
      <c r="O201" s="287">
        <f t="shared" si="24"/>
        <v>406.32</v>
      </c>
      <c r="P201" s="288">
        <v>8</v>
      </c>
      <c r="Q201" s="288" t="str">
        <f>VLOOKUP(F201,[1]รายละเอียดรายแปลง!$D$1:$AU$65536,44,FALSE)</f>
        <v>C</v>
      </c>
      <c r="R201" s="288"/>
      <c r="S201" s="97">
        <f t="shared" si="25"/>
        <v>507.9</v>
      </c>
      <c r="T201" s="97">
        <v>10</v>
      </c>
      <c r="U201" s="289">
        <v>242883</v>
      </c>
      <c r="V201" s="290">
        <f t="shared" si="26"/>
        <v>-8096.1</v>
      </c>
      <c r="W201" s="291" t="s">
        <v>90</v>
      </c>
      <c r="X201" s="291" t="s">
        <v>2</v>
      </c>
      <c r="Y201" s="292">
        <v>0</v>
      </c>
      <c r="Z201" s="296" t="s">
        <v>193</v>
      </c>
      <c r="AA201" s="296" t="s">
        <v>85</v>
      </c>
      <c r="AB201" s="294" t="s">
        <v>86</v>
      </c>
      <c r="AC201" s="293">
        <v>1.65</v>
      </c>
      <c r="AD201" s="294" t="s">
        <v>201</v>
      </c>
      <c r="AE201" s="293" t="s">
        <v>166</v>
      </c>
      <c r="AF201" s="293" t="s">
        <v>212</v>
      </c>
      <c r="AG201" s="293" t="s">
        <v>197</v>
      </c>
    </row>
    <row r="202" spans="1:33" ht="24">
      <c r="A202" s="281">
        <v>5</v>
      </c>
      <c r="B202" s="95">
        <v>2</v>
      </c>
      <c r="C202" s="95" t="s">
        <v>191</v>
      </c>
      <c r="D202" s="305" t="s">
        <v>25</v>
      </c>
      <c r="E202" s="98">
        <v>1</v>
      </c>
      <c r="F202" s="98">
        <v>1201</v>
      </c>
      <c r="G202" s="98">
        <v>1201</v>
      </c>
      <c r="H202" s="299" t="s">
        <v>192</v>
      </c>
      <c r="I202" s="285">
        <v>33.520000000000003</v>
      </c>
      <c r="J202" s="286" t="str">
        <f>W202</f>
        <v>อ้อยตอ 1</v>
      </c>
      <c r="K202" s="99">
        <v>33.520000000000003</v>
      </c>
      <c r="L202" s="99"/>
      <c r="M202" s="99">
        <f t="shared" si="23"/>
        <v>402.24</v>
      </c>
      <c r="N202" s="97">
        <v>12</v>
      </c>
      <c r="O202" s="287">
        <f t="shared" si="24"/>
        <v>368.72</v>
      </c>
      <c r="P202" s="288">
        <v>11</v>
      </c>
      <c r="Q202" s="288" t="str">
        <f>VLOOKUP(F202,[1]รายละเอียดรายแปลง!$D$1:$AU$65536,44,FALSE)</f>
        <v>B</v>
      </c>
      <c r="R202" s="288"/>
      <c r="S202" s="97">
        <f t="shared" si="25"/>
        <v>402.24</v>
      </c>
      <c r="T202" s="97">
        <v>12</v>
      </c>
      <c r="U202" s="289">
        <v>242871</v>
      </c>
      <c r="V202" s="290">
        <f t="shared" si="26"/>
        <v>-8095.7</v>
      </c>
      <c r="W202" s="291" t="s">
        <v>88</v>
      </c>
      <c r="X202" s="291" t="s">
        <v>2</v>
      </c>
      <c r="Y202" s="291" t="s">
        <v>222</v>
      </c>
      <c r="Z202" s="293" t="s">
        <v>219</v>
      </c>
      <c r="AA202" s="296" t="s">
        <v>85</v>
      </c>
      <c r="AB202" s="294" t="s">
        <v>86</v>
      </c>
      <c r="AC202" s="293">
        <v>1.85</v>
      </c>
      <c r="AD202" s="294" t="s">
        <v>194</v>
      </c>
      <c r="AE202" s="293" t="s">
        <v>167</v>
      </c>
      <c r="AF202" s="293">
        <v>0</v>
      </c>
      <c r="AG202" s="293" t="s">
        <v>197</v>
      </c>
    </row>
    <row r="203" spans="1:33" ht="24">
      <c r="A203" s="281">
        <v>5</v>
      </c>
      <c r="B203" s="95">
        <v>2</v>
      </c>
      <c r="C203" s="95" t="s">
        <v>191</v>
      </c>
      <c r="D203" s="305" t="s">
        <v>25</v>
      </c>
      <c r="E203" s="98">
        <f t="shared" si="27"/>
        <v>2</v>
      </c>
      <c r="F203" s="98">
        <v>1202</v>
      </c>
      <c r="G203" s="98">
        <v>1202</v>
      </c>
      <c r="H203" s="299" t="s">
        <v>192</v>
      </c>
      <c r="I203" s="285">
        <v>20.95</v>
      </c>
      <c r="J203" s="286" t="str">
        <f>W203</f>
        <v>อ้อยตอ 1</v>
      </c>
      <c r="K203" s="99">
        <v>20.95</v>
      </c>
      <c r="L203" s="99"/>
      <c r="M203" s="99">
        <f t="shared" si="23"/>
        <v>251.39999999999998</v>
      </c>
      <c r="N203" s="97">
        <v>12</v>
      </c>
      <c r="O203" s="287">
        <f t="shared" si="24"/>
        <v>209.5</v>
      </c>
      <c r="P203" s="288">
        <v>10</v>
      </c>
      <c r="Q203" s="288" t="str">
        <f>VLOOKUP(F203,[1]รายละเอียดรายแปลง!$D$1:$AU$65536,44,FALSE)</f>
        <v>B</v>
      </c>
      <c r="R203" s="288"/>
      <c r="S203" s="97">
        <f t="shared" si="25"/>
        <v>230.45</v>
      </c>
      <c r="T203" s="97">
        <v>11</v>
      </c>
      <c r="U203" s="289">
        <v>242898</v>
      </c>
      <c r="V203" s="290">
        <f t="shared" si="26"/>
        <v>-8096.6</v>
      </c>
      <c r="W203" s="291" t="s">
        <v>88</v>
      </c>
      <c r="X203" s="291" t="s">
        <v>2</v>
      </c>
      <c r="Y203" s="291" t="s">
        <v>223</v>
      </c>
      <c r="Z203" s="293" t="s">
        <v>219</v>
      </c>
      <c r="AA203" s="296" t="s">
        <v>85</v>
      </c>
      <c r="AB203" s="294" t="s">
        <v>86</v>
      </c>
      <c r="AC203" s="293">
        <v>1.85</v>
      </c>
      <c r="AD203" s="294" t="s">
        <v>194</v>
      </c>
      <c r="AE203" s="293" t="s">
        <v>167</v>
      </c>
      <c r="AF203" s="293">
        <v>0</v>
      </c>
      <c r="AG203" s="293" t="s">
        <v>197</v>
      </c>
    </row>
    <row r="204" spans="1:33" ht="24">
      <c r="A204" s="281">
        <v>2</v>
      </c>
      <c r="B204" s="95">
        <v>2</v>
      </c>
      <c r="C204" s="95" t="s">
        <v>191</v>
      </c>
      <c r="D204" s="305" t="s">
        <v>25</v>
      </c>
      <c r="E204" s="98">
        <f t="shared" si="27"/>
        <v>3</v>
      </c>
      <c r="F204" s="98">
        <v>1205</v>
      </c>
      <c r="G204" s="98">
        <v>1205</v>
      </c>
      <c r="H204" s="299" t="s">
        <v>192</v>
      </c>
      <c r="I204" s="285">
        <v>5.75</v>
      </c>
      <c r="J204" s="286" t="str">
        <f t="shared" ref="J204:J211" si="28">W204</f>
        <v>อ้อยน้ำราด</v>
      </c>
      <c r="K204" s="99">
        <v>5.75</v>
      </c>
      <c r="L204" s="99"/>
      <c r="M204" s="99">
        <f t="shared" si="23"/>
        <v>74.75</v>
      </c>
      <c r="N204" s="97">
        <v>13</v>
      </c>
      <c r="O204" s="287">
        <f t="shared" si="24"/>
        <v>46</v>
      </c>
      <c r="P204" s="288">
        <v>8</v>
      </c>
      <c r="Q204" s="288" t="str">
        <f>VLOOKUP(F204,[1]รายละเอียดรายแปลง!$D$1:$AU$65536,44,FALSE)</f>
        <v>D</v>
      </c>
      <c r="R204" s="288"/>
      <c r="S204" s="97">
        <f t="shared" si="25"/>
        <v>57.5</v>
      </c>
      <c r="T204" s="97">
        <v>10</v>
      </c>
      <c r="U204" s="289">
        <v>242954</v>
      </c>
      <c r="V204" s="290">
        <f t="shared" si="26"/>
        <v>-8098.4666666666662</v>
      </c>
      <c r="W204" s="291" t="s">
        <v>1</v>
      </c>
      <c r="X204" s="291" t="s">
        <v>83</v>
      </c>
      <c r="Y204" s="291" t="s">
        <v>223</v>
      </c>
      <c r="Z204" s="293" t="s">
        <v>219</v>
      </c>
      <c r="AA204" s="296" t="s">
        <v>85</v>
      </c>
      <c r="AB204" s="294" t="s">
        <v>86</v>
      </c>
      <c r="AC204" s="293">
        <v>1.85</v>
      </c>
      <c r="AD204" s="291" t="s">
        <v>194</v>
      </c>
      <c r="AE204" s="293" t="s">
        <v>167</v>
      </c>
      <c r="AF204" s="293">
        <v>0</v>
      </c>
      <c r="AG204" s="293" t="s">
        <v>197</v>
      </c>
    </row>
    <row r="205" spans="1:33" ht="24">
      <c r="A205" s="281">
        <v>4</v>
      </c>
      <c r="B205" s="95">
        <v>2</v>
      </c>
      <c r="C205" s="95" t="s">
        <v>191</v>
      </c>
      <c r="D205" s="305" t="s">
        <v>25</v>
      </c>
      <c r="E205" s="98">
        <f t="shared" si="27"/>
        <v>4</v>
      </c>
      <c r="F205" s="98" t="s">
        <v>119</v>
      </c>
      <c r="G205" s="98">
        <v>12051</v>
      </c>
      <c r="H205" s="98"/>
      <c r="I205" s="285">
        <v>18.59</v>
      </c>
      <c r="J205" s="286" t="str">
        <f t="shared" si="28"/>
        <v>อ้อยตอ 1</v>
      </c>
      <c r="K205" s="99">
        <v>18.59</v>
      </c>
      <c r="L205" s="99"/>
      <c r="M205" s="99">
        <f t="shared" si="23"/>
        <v>185.9</v>
      </c>
      <c r="N205" s="97">
        <v>10</v>
      </c>
      <c r="O205" s="287">
        <f t="shared" si="24"/>
        <v>167.31</v>
      </c>
      <c r="P205" s="288">
        <v>9</v>
      </c>
      <c r="Q205" s="288" t="str">
        <f>VLOOKUP(F205,[1]รายละเอียดรายแปลง!$D$1:$AU$65536,44,FALSE)</f>
        <v>C</v>
      </c>
      <c r="R205" s="288"/>
      <c r="S205" s="97">
        <f t="shared" si="25"/>
        <v>204.49</v>
      </c>
      <c r="T205" s="97">
        <v>11</v>
      </c>
      <c r="U205" s="289">
        <v>242962</v>
      </c>
      <c r="V205" s="290">
        <f t="shared" si="26"/>
        <v>-8098.7333333333336</v>
      </c>
      <c r="W205" s="291" t="s">
        <v>88</v>
      </c>
      <c r="X205" s="291" t="s">
        <v>2</v>
      </c>
      <c r="Y205" s="291" t="s">
        <v>224</v>
      </c>
      <c r="Z205" s="293" t="s">
        <v>219</v>
      </c>
      <c r="AA205" s="296" t="s">
        <v>85</v>
      </c>
      <c r="AB205" s="294" t="s">
        <v>86</v>
      </c>
      <c r="AC205" s="293">
        <v>1.65</v>
      </c>
      <c r="AD205" s="294" t="s">
        <v>201</v>
      </c>
      <c r="AE205" s="293" t="s">
        <v>166</v>
      </c>
      <c r="AF205" s="293" t="s">
        <v>217</v>
      </c>
      <c r="AG205" s="293" t="s">
        <v>197</v>
      </c>
    </row>
    <row r="206" spans="1:33" ht="24">
      <c r="A206" s="281">
        <v>5</v>
      </c>
      <c r="B206" s="95">
        <v>2</v>
      </c>
      <c r="C206" s="95" t="s">
        <v>191</v>
      </c>
      <c r="D206" s="305" t="s">
        <v>25</v>
      </c>
      <c r="E206" s="98">
        <f t="shared" si="27"/>
        <v>5</v>
      </c>
      <c r="F206" s="98">
        <v>1206</v>
      </c>
      <c r="G206" s="98">
        <v>1206</v>
      </c>
      <c r="H206" s="299" t="s">
        <v>192</v>
      </c>
      <c r="I206" s="285">
        <v>36.67</v>
      </c>
      <c r="J206" s="286" t="str">
        <f t="shared" si="28"/>
        <v>อ้อยตอ 1</v>
      </c>
      <c r="K206" s="99">
        <v>36.67</v>
      </c>
      <c r="L206" s="99"/>
      <c r="M206" s="99">
        <f t="shared" si="23"/>
        <v>440.04</v>
      </c>
      <c r="N206" s="97">
        <v>12</v>
      </c>
      <c r="O206" s="287">
        <f t="shared" si="24"/>
        <v>366.70000000000005</v>
      </c>
      <c r="P206" s="288">
        <v>10</v>
      </c>
      <c r="Q206" s="288" t="str">
        <f>VLOOKUP(F206,[1]รายละเอียดรายแปลง!$D$1:$AU$65536,44,FALSE)</f>
        <v>B</v>
      </c>
      <c r="R206" s="288"/>
      <c r="S206" s="97">
        <f t="shared" si="25"/>
        <v>366.70000000000005</v>
      </c>
      <c r="T206" s="97">
        <v>10</v>
      </c>
      <c r="U206" s="289">
        <v>242893</v>
      </c>
      <c r="V206" s="290">
        <f t="shared" si="26"/>
        <v>-8096.4333333333334</v>
      </c>
      <c r="W206" s="291" t="s">
        <v>88</v>
      </c>
      <c r="X206" s="291" t="s">
        <v>2</v>
      </c>
      <c r="Y206" s="291" t="s">
        <v>224</v>
      </c>
      <c r="Z206" s="293" t="s">
        <v>219</v>
      </c>
      <c r="AA206" s="296" t="s">
        <v>85</v>
      </c>
      <c r="AB206" s="294" t="s">
        <v>89</v>
      </c>
      <c r="AC206" s="293">
        <v>1.85</v>
      </c>
      <c r="AD206" s="294" t="s">
        <v>194</v>
      </c>
      <c r="AE206" s="293" t="s">
        <v>167</v>
      </c>
      <c r="AF206" s="293">
        <v>0</v>
      </c>
      <c r="AG206" s="293" t="s">
        <v>197</v>
      </c>
    </row>
    <row r="207" spans="1:33" ht="24">
      <c r="A207" s="281">
        <v>5</v>
      </c>
      <c r="B207" s="95">
        <v>2</v>
      </c>
      <c r="C207" s="95" t="s">
        <v>191</v>
      </c>
      <c r="D207" s="305" t="s">
        <v>25</v>
      </c>
      <c r="E207" s="98">
        <f t="shared" si="27"/>
        <v>6</v>
      </c>
      <c r="F207" s="98">
        <v>1207</v>
      </c>
      <c r="G207" s="98">
        <v>1207</v>
      </c>
      <c r="H207" s="299" t="s">
        <v>192</v>
      </c>
      <c r="I207" s="285">
        <v>38.92</v>
      </c>
      <c r="J207" s="286" t="str">
        <f t="shared" si="28"/>
        <v>อ้อยตอ 1</v>
      </c>
      <c r="K207" s="99">
        <v>38.92</v>
      </c>
      <c r="L207" s="99"/>
      <c r="M207" s="99">
        <f t="shared" si="23"/>
        <v>467.04</v>
      </c>
      <c r="N207" s="97">
        <v>12</v>
      </c>
      <c r="O207" s="287">
        <f t="shared" si="24"/>
        <v>350.28000000000003</v>
      </c>
      <c r="P207" s="288">
        <v>9</v>
      </c>
      <c r="Q207" s="288" t="str">
        <f>VLOOKUP(F207,[1]รายละเอียดรายแปลง!$D$1:$AU$65536,44,FALSE)</f>
        <v>C</v>
      </c>
      <c r="R207" s="288"/>
      <c r="S207" s="97">
        <f t="shared" si="25"/>
        <v>428.12</v>
      </c>
      <c r="T207" s="97">
        <v>11</v>
      </c>
      <c r="U207" s="289">
        <v>242873</v>
      </c>
      <c r="V207" s="290">
        <f t="shared" si="26"/>
        <v>-8095.7666666666664</v>
      </c>
      <c r="W207" s="291" t="s">
        <v>88</v>
      </c>
      <c r="X207" s="291" t="s">
        <v>2</v>
      </c>
      <c r="Y207" s="291" t="s">
        <v>225</v>
      </c>
      <c r="Z207" s="293" t="s">
        <v>219</v>
      </c>
      <c r="AA207" s="296" t="s">
        <v>85</v>
      </c>
      <c r="AB207" s="294" t="s">
        <v>86</v>
      </c>
      <c r="AC207" s="293">
        <v>1.85</v>
      </c>
      <c r="AD207" s="294" t="s">
        <v>194</v>
      </c>
      <c r="AE207" s="293" t="s">
        <v>167</v>
      </c>
      <c r="AF207" s="293">
        <v>0</v>
      </c>
      <c r="AG207" s="293" t="s">
        <v>197</v>
      </c>
    </row>
    <row r="208" spans="1:33" ht="24">
      <c r="A208" s="281">
        <v>3</v>
      </c>
      <c r="B208" s="95">
        <v>2</v>
      </c>
      <c r="C208" s="95" t="s">
        <v>191</v>
      </c>
      <c r="D208" s="305" t="s">
        <v>25</v>
      </c>
      <c r="E208" s="98">
        <f t="shared" si="27"/>
        <v>7</v>
      </c>
      <c r="F208" s="98">
        <v>1208</v>
      </c>
      <c r="G208" s="98">
        <v>1208</v>
      </c>
      <c r="H208" s="299" t="s">
        <v>192</v>
      </c>
      <c r="I208" s="285">
        <v>11.36</v>
      </c>
      <c r="J208" s="286" t="str">
        <f t="shared" si="28"/>
        <v>อ้อยตอ 2</v>
      </c>
      <c r="K208" s="99">
        <v>11.36</v>
      </c>
      <c r="L208" s="99"/>
      <c r="M208" s="99">
        <f t="shared" si="23"/>
        <v>124.96</v>
      </c>
      <c r="N208" s="97">
        <v>11</v>
      </c>
      <c r="O208" s="287">
        <f t="shared" si="24"/>
        <v>90.88</v>
      </c>
      <c r="P208" s="288">
        <v>8</v>
      </c>
      <c r="Q208" s="288" t="str">
        <f>VLOOKUP(F208,[1]รายละเอียดรายแปลง!$D$1:$AU$65536,44,FALSE)</f>
        <v>C</v>
      </c>
      <c r="R208" s="288"/>
      <c r="S208" s="97">
        <f t="shared" si="25"/>
        <v>68.16</v>
      </c>
      <c r="T208" s="97">
        <v>6</v>
      </c>
      <c r="U208" s="289">
        <v>242925</v>
      </c>
      <c r="V208" s="290">
        <f t="shared" si="26"/>
        <v>-8097.5</v>
      </c>
      <c r="W208" s="291" t="s">
        <v>90</v>
      </c>
      <c r="X208" s="291" t="s">
        <v>2</v>
      </c>
      <c r="Y208" s="291" t="s">
        <v>226</v>
      </c>
      <c r="Z208" s="293" t="s">
        <v>219</v>
      </c>
      <c r="AA208" s="296" t="s">
        <v>85</v>
      </c>
      <c r="AB208" s="294" t="s">
        <v>86</v>
      </c>
      <c r="AC208" s="293">
        <v>1.85</v>
      </c>
      <c r="AD208" s="294" t="s">
        <v>194</v>
      </c>
      <c r="AE208" s="293" t="s">
        <v>166</v>
      </c>
      <c r="AF208" s="293" t="s">
        <v>217</v>
      </c>
      <c r="AG208" s="293" t="s">
        <v>197</v>
      </c>
    </row>
    <row r="209" spans="1:33" ht="24">
      <c r="A209" s="281">
        <v>4</v>
      </c>
      <c r="B209" s="95">
        <v>2</v>
      </c>
      <c r="C209" s="95" t="s">
        <v>191</v>
      </c>
      <c r="D209" s="305" t="s">
        <v>25</v>
      </c>
      <c r="E209" s="98">
        <f t="shared" si="27"/>
        <v>8</v>
      </c>
      <c r="F209" s="98" t="s">
        <v>120</v>
      </c>
      <c r="G209" s="98">
        <v>12081</v>
      </c>
      <c r="H209" s="299" t="s">
        <v>192</v>
      </c>
      <c r="I209" s="285">
        <v>16.559999999999999</v>
      </c>
      <c r="J209" s="286" t="str">
        <f t="shared" si="28"/>
        <v>อ้อยตอ 1</v>
      </c>
      <c r="K209" s="99">
        <v>16.559999999999999</v>
      </c>
      <c r="L209" s="99"/>
      <c r="M209" s="99">
        <f t="shared" si="23"/>
        <v>165.6</v>
      </c>
      <c r="N209" s="97">
        <v>10</v>
      </c>
      <c r="O209" s="287">
        <f t="shared" si="24"/>
        <v>132.47999999999999</v>
      </c>
      <c r="P209" s="288">
        <v>8</v>
      </c>
      <c r="Q209" s="288" t="str">
        <f>VLOOKUP(F209,[1]รายละเอียดรายแปลง!$D$1:$AU$65536,44,FALSE)</f>
        <v>C</v>
      </c>
      <c r="R209" s="288"/>
      <c r="S209" s="97">
        <f t="shared" si="25"/>
        <v>115.91999999999999</v>
      </c>
      <c r="T209" s="97">
        <v>7</v>
      </c>
      <c r="U209" s="289">
        <v>242975</v>
      </c>
      <c r="V209" s="290">
        <f t="shared" si="26"/>
        <v>-8099.166666666667</v>
      </c>
      <c r="W209" s="291" t="s">
        <v>88</v>
      </c>
      <c r="X209" s="291" t="s">
        <v>2</v>
      </c>
      <c r="Y209" s="291" t="s">
        <v>226</v>
      </c>
      <c r="Z209" s="293" t="s">
        <v>219</v>
      </c>
      <c r="AA209" s="296" t="s">
        <v>85</v>
      </c>
      <c r="AB209" s="294" t="s">
        <v>86</v>
      </c>
      <c r="AC209" s="293">
        <v>1.65</v>
      </c>
      <c r="AD209" s="294" t="s">
        <v>201</v>
      </c>
      <c r="AE209" s="293" t="s">
        <v>167</v>
      </c>
      <c r="AF209" s="293">
        <v>0</v>
      </c>
      <c r="AG209" s="293" t="s">
        <v>197</v>
      </c>
    </row>
    <row r="210" spans="1:33" ht="24">
      <c r="A210" s="281">
        <v>2</v>
      </c>
      <c r="B210" s="95">
        <v>2</v>
      </c>
      <c r="C210" s="95" t="s">
        <v>191</v>
      </c>
      <c r="D210" s="305" t="s">
        <v>25</v>
      </c>
      <c r="E210" s="98">
        <f t="shared" si="27"/>
        <v>9</v>
      </c>
      <c r="F210" s="98" t="s">
        <v>121</v>
      </c>
      <c r="G210" s="98">
        <v>12082</v>
      </c>
      <c r="H210" s="98"/>
      <c r="I210" s="285">
        <v>5.46</v>
      </c>
      <c r="J210" s="286" t="str">
        <f t="shared" si="28"/>
        <v>อ้อยตอ 1</v>
      </c>
      <c r="K210" s="99">
        <v>5.46</v>
      </c>
      <c r="L210" s="99"/>
      <c r="M210" s="99">
        <f t="shared" si="23"/>
        <v>54.6</v>
      </c>
      <c r="N210" s="97">
        <v>10</v>
      </c>
      <c r="O210" s="287">
        <f t="shared" si="24"/>
        <v>49.14</v>
      </c>
      <c r="P210" s="288">
        <v>9</v>
      </c>
      <c r="Q210" s="288" t="str">
        <f>VLOOKUP(F210,[1]รายละเอียดรายแปลง!$D$1:$AU$65536,44,FALSE)</f>
        <v>C</v>
      </c>
      <c r="R210" s="288"/>
      <c r="S210" s="97">
        <f t="shared" si="25"/>
        <v>43.68</v>
      </c>
      <c r="T210" s="97">
        <v>8</v>
      </c>
      <c r="U210" s="289">
        <v>242974</v>
      </c>
      <c r="V210" s="290">
        <f t="shared" si="26"/>
        <v>-8099.1333333333332</v>
      </c>
      <c r="W210" s="291" t="s">
        <v>88</v>
      </c>
      <c r="X210" s="291" t="s">
        <v>2</v>
      </c>
      <c r="Y210" s="291" t="s">
        <v>226</v>
      </c>
      <c r="Z210" s="293" t="s">
        <v>219</v>
      </c>
      <c r="AA210" s="296" t="s">
        <v>85</v>
      </c>
      <c r="AB210" s="294" t="s">
        <v>86</v>
      </c>
      <c r="AC210" s="293">
        <v>1.65</v>
      </c>
      <c r="AD210" s="294" t="s">
        <v>201</v>
      </c>
      <c r="AE210" s="293" t="s">
        <v>167</v>
      </c>
      <c r="AF210" s="293">
        <v>0</v>
      </c>
      <c r="AG210" s="293" t="s">
        <v>197</v>
      </c>
    </row>
    <row r="211" spans="1:33" ht="24">
      <c r="A211" s="281">
        <v>4</v>
      </c>
      <c r="B211" s="95">
        <v>2</v>
      </c>
      <c r="C211" s="95" t="s">
        <v>191</v>
      </c>
      <c r="D211" s="305" t="s">
        <v>25</v>
      </c>
      <c r="E211" s="98">
        <f t="shared" si="27"/>
        <v>10</v>
      </c>
      <c r="F211" s="98">
        <v>1209</v>
      </c>
      <c r="G211" s="98">
        <v>1209</v>
      </c>
      <c r="H211" s="299" t="s">
        <v>192</v>
      </c>
      <c r="I211" s="285">
        <v>17</v>
      </c>
      <c r="J211" s="286" t="str">
        <f t="shared" si="28"/>
        <v>อ้อยตอ 1</v>
      </c>
      <c r="K211" s="99">
        <v>17</v>
      </c>
      <c r="L211" s="99"/>
      <c r="M211" s="99">
        <f t="shared" si="23"/>
        <v>170</v>
      </c>
      <c r="N211" s="97">
        <v>10</v>
      </c>
      <c r="O211" s="287">
        <f t="shared" si="24"/>
        <v>153</v>
      </c>
      <c r="P211" s="288">
        <v>9</v>
      </c>
      <c r="Q211" s="288" t="str">
        <f>VLOOKUP(F211,[1]รายละเอียดรายแปลง!$D$1:$AU$65536,44,FALSE)</f>
        <v>C</v>
      </c>
      <c r="R211" s="288"/>
      <c r="S211" s="97">
        <f t="shared" si="25"/>
        <v>170</v>
      </c>
      <c r="T211" s="97">
        <v>10</v>
      </c>
      <c r="U211" s="289">
        <v>242960</v>
      </c>
      <c r="V211" s="290">
        <f t="shared" si="26"/>
        <v>-8098.666666666667</v>
      </c>
      <c r="W211" s="291" t="s">
        <v>88</v>
      </c>
      <c r="X211" s="291" t="s">
        <v>2</v>
      </c>
      <c r="Y211" s="291" t="s">
        <v>227</v>
      </c>
      <c r="Z211" s="293" t="s">
        <v>219</v>
      </c>
      <c r="AA211" s="296" t="s">
        <v>85</v>
      </c>
      <c r="AB211" s="294" t="s">
        <v>86</v>
      </c>
      <c r="AC211" s="293">
        <v>1.85</v>
      </c>
      <c r="AD211" s="294" t="s">
        <v>194</v>
      </c>
      <c r="AE211" s="293" t="s">
        <v>166</v>
      </c>
      <c r="AF211" s="293" t="s">
        <v>217</v>
      </c>
      <c r="AG211" s="293" t="s">
        <v>197</v>
      </c>
    </row>
    <row r="212" spans="1:33" ht="24">
      <c r="A212" s="281">
        <v>5</v>
      </c>
      <c r="B212" s="95">
        <v>2</v>
      </c>
      <c r="C212" s="95" t="s">
        <v>191</v>
      </c>
      <c r="D212" s="305" t="s">
        <v>25</v>
      </c>
      <c r="E212" s="98">
        <f t="shared" si="27"/>
        <v>11</v>
      </c>
      <c r="F212" s="98">
        <v>1211</v>
      </c>
      <c r="G212" s="98">
        <v>1211</v>
      </c>
      <c r="H212" s="299" t="s">
        <v>192</v>
      </c>
      <c r="I212" s="285">
        <v>22.16</v>
      </c>
      <c r="J212" s="286" t="str">
        <f>W212</f>
        <v>อ้อยตุลาคม</v>
      </c>
      <c r="K212" s="99">
        <v>22.16</v>
      </c>
      <c r="L212" s="99"/>
      <c r="M212" s="99">
        <f t="shared" si="23"/>
        <v>354.56</v>
      </c>
      <c r="N212" s="97">
        <v>16</v>
      </c>
      <c r="O212" s="287">
        <f t="shared" si="24"/>
        <v>243.76</v>
      </c>
      <c r="P212" s="288">
        <v>11</v>
      </c>
      <c r="Q212" s="288" t="str">
        <f>VLOOKUP(F212,[1]รายละเอียดรายแปลง!$D$1:$AU$65536,44,FALSE)</f>
        <v>C</v>
      </c>
      <c r="R212" s="288"/>
      <c r="S212" s="97">
        <f t="shared" si="25"/>
        <v>265.92</v>
      </c>
      <c r="T212" s="97">
        <v>12</v>
      </c>
      <c r="U212" s="289">
        <v>242879</v>
      </c>
      <c r="V212" s="290">
        <f t="shared" si="26"/>
        <v>-8095.9666666666662</v>
      </c>
      <c r="W212" s="291" t="s">
        <v>93</v>
      </c>
      <c r="X212" s="291" t="s">
        <v>83</v>
      </c>
      <c r="Y212" s="291" t="s">
        <v>228</v>
      </c>
      <c r="Z212" s="293" t="s">
        <v>219</v>
      </c>
      <c r="AA212" s="296" t="s">
        <v>85</v>
      </c>
      <c r="AB212" s="294" t="s">
        <v>94</v>
      </c>
      <c r="AC212" s="293">
        <v>1.85</v>
      </c>
      <c r="AD212" s="294" t="s">
        <v>194</v>
      </c>
      <c r="AE212" s="293" t="s">
        <v>166</v>
      </c>
      <c r="AF212" s="293">
        <v>0</v>
      </c>
      <c r="AG212" s="295" t="s">
        <v>80</v>
      </c>
    </row>
    <row r="213" spans="1:33" ht="24">
      <c r="A213" s="281">
        <v>5</v>
      </c>
      <c r="B213" s="95">
        <v>2</v>
      </c>
      <c r="C213" s="95" t="s">
        <v>191</v>
      </c>
      <c r="D213" s="305" t="s">
        <v>25</v>
      </c>
      <c r="E213" s="98">
        <f t="shared" si="27"/>
        <v>12</v>
      </c>
      <c r="F213" s="98">
        <v>1212</v>
      </c>
      <c r="G213" s="98">
        <v>1212</v>
      </c>
      <c r="H213" s="98"/>
      <c r="I213" s="285">
        <v>71.400000000000006</v>
      </c>
      <c r="J213" s="286" t="s">
        <v>229</v>
      </c>
      <c r="K213" s="99">
        <v>46.83</v>
      </c>
      <c r="L213" s="99"/>
      <c r="M213" s="99">
        <f t="shared" si="23"/>
        <v>515.13</v>
      </c>
      <c r="N213" s="97">
        <v>11</v>
      </c>
      <c r="O213" s="287">
        <f t="shared" si="24"/>
        <v>327.81</v>
      </c>
      <c r="P213" s="288">
        <v>7</v>
      </c>
      <c r="Q213" s="288" t="str">
        <f>VLOOKUP(F213,[1]รายละเอียดรายแปลง!$D$1:$AU$65536,44,FALSE)</f>
        <v>D</v>
      </c>
      <c r="R213" s="288"/>
      <c r="S213" s="97">
        <f t="shared" si="25"/>
        <v>327.81</v>
      </c>
      <c r="T213" s="97">
        <v>7</v>
      </c>
      <c r="U213" s="289">
        <v>242925</v>
      </c>
      <c r="V213" s="290">
        <f t="shared" si="26"/>
        <v>-8097.5</v>
      </c>
      <c r="W213" s="291" t="s">
        <v>88</v>
      </c>
      <c r="X213" s="291" t="s">
        <v>2</v>
      </c>
      <c r="Y213" s="291" t="s">
        <v>230</v>
      </c>
      <c r="Z213" s="293" t="s">
        <v>219</v>
      </c>
      <c r="AA213" s="296" t="s">
        <v>85</v>
      </c>
      <c r="AB213" s="294" t="s">
        <v>86</v>
      </c>
      <c r="AC213" s="293">
        <v>1.85</v>
      </c>
      <c r="AD213" s="294" t="s">
        <v>194</v>
      </c>
      <c r="AE213" s="293" t="s">
        <v>166</v>
      </c>
      <c r="AF213" s="293" t="s">
        <v>217</v>
      </c>
      <c r="AG213" s="293" t="s">
        <v>197</v>
      </c>
    </row>
    <row r="214" spans="1:33" ht="24">
      <c r="A214" s="281">
        <v>5</v>
      </c>
      <c r="B214" s="95">
        <v>2</v>
      </c>
      <c r="C214" s="95" t="s">
        <v>191</v>
      </c>
      <c r="D214" s="305" t="s">
        <v>25</v>
      </c>
      <c r="E214" s="98">
        <f t="shared" si="27"/>
        <v>13</v>
      </c>
      <c r="F214" s="98">
        <v>1213</v>
      </c>
      <c r="G214" s="98">
        <v>1213</v>
      </c>
      <c r="H214" s="299" t="s">
        <v>192</v>
      </c>
      <c r="I214" s="285">
        <v>24.05</v>
      </c>
      <c r="J214" s="286" t="str">
        <f t="shared" ref="J214:J240" si="29">W214</f>
        <v>อ้อยตุลาคม</v>
      </c>
      <c r="K214" s="99">
        <v>24.05</v>
      </c>
      <c r="L214" s="99"/>
      <c r="M214" s="99">
        <f t="shared" si="23"/>
        <v>384.8</v>
      </c>
      <c r="N214" s="97">
        <v>16</v>
      </c>
      <c r="O214" s="287">
        <f t="shared" si="24"/>
        <v>264.55</v>
      </c>
      <c r="P214" s="288">
        <v>11</v>
      </c>
      <c r="Q214" s="288" t="str">
        <f>VLOOKUP(F214,[1]รายละเอียดรายแปลง!$D$1:$AU$65536,44,FALSE)</f>
        <v>C</v>
      </c>
      <c r="R214" s="288"/>
      <c r="S214" s="97">
        <f t="shared" si="25"/>
        <v>240.5</v>
      </c>
      <c r="T214" s="97">
        <v>10</v>
      </c>
      <c r="U214" s="289">
        <v>242743</v>
      </c>
      <c r="V214" s="290">
        <f t="shared" si="26"/>
        <v>-8091.4333333333334</v>
      </c>
      <c r="W214" s="291" t="s">
        <v>93</v>
      </c>
      <c r="X214" s="291" t="s">
        <v>83</v>
      </c>
      <c r="Y214" s="291" t="s">
        <v>231</v>
      </c>
      <c r="Z214" s="293" t="s">
        <v>219</v>
      </c>
      <c r="AA214" s="296" t="s">
        <v>85</v>
      </c>
      <c r="AB214" s="294" t="s">
        <v>122</v>
      </c>
      <c r="AC214" s="293">
        <v>1.85</v>
      </c>
      <c r="AD214" s="294" t="s">
        <v>194</v>
      </c>
      <c r="AE214" s="293" t="s">
        <v>166</v>
      </c>
      <c r="AF214" s="293" t="s">
        <v>217</v>
      </c>
      <c r="AG214" s="293" t="s">
        <v>197</v>
      </c>
    </row>
    <row r="215" spans="1:33" ht="24">
      <c r="A215" s="281">
        <v>5</v>
      </c>
      <c r="B215" s="95">
        <v>2</v>
      </c>
      <c r="C215" s="95" t="s">
        <v>191</v>
      </c>
      <c r="D215" s="305" t="s">
        <v>25</v>
      </c>
      <c r="E215" s="98">
        <f t="shared" si="27"/>
        <v>14</v>
      </c>
      <c r="F215" s="98">
        <v>1214</v>
      </c>
      <c r="G215" s="98">
        <v>1214</v>
      </c>
      <c r="H215" s="299" t="s">
        <v>192</v>
      </c>
      <c r="I215" s="285">
        <v>43.12</v>
      </c>
      <c r="J215" s="286" t="str">
        <f t="shared" si="29"/>
        <v>อ้อยตุลาคม</v>
      </c>
      <c r="K215" s="99">
        <v>43.12</v>
      </c>
      <c r="L215" s="99"/>
      <c r="M215" s="99">
        <f t="shared" si="23"/>
        <v>689.92</v>
      </c>
      <c r="N215" s="97">
        <v>16</v>
      </c>
      <c r="O215" s="287">
        <f t="shared" si="24"/>
        <v>431.2</v>
      </c>
      <c r="P215" s="288">
        <v>10</v>
      </c>
      <c r="Q215" s="288" t="str">
        <f>VLOOKUP(F215,[1]รายละเอียดรายแปลง!$D$1:$AU$65536,44,FALSE)</f>
        <v>C</v>
      </c>
      <c r="R215" s="288"/>
      <c r="S215" s="97">
        <f t="shared" si="25"/>
        <v>388.08</v>
      </c>
      <c r="T215" s="97">
        <v>9</v>
      </c>
      <c r="U215" s="289">
        <v>242849</v>
      </c>
      <c r="V215" s="290">
        <f t="shared" si="26"/>
        <v>-8094.9666666666662</v>
      </c>
      <c r="W215" s="291" t="s">
        <v>93</v>
      </c>
      <c r="X215" s="291" t="s">
        <v>83</v>
      </c>
      <c r="Y215" s="291" t="s">
        <v>231</v>
      </c>
      <c r="Z215" s="293" t="s">
        <v>219</v>
      </c>
      <c r="AA215" s="296" t="s">
        <v>85</v>
      </c>
      <c r="AB215" s="294" t="s">
        <v>94</v>
      </c>
      <c r="AC215" s="293">
        <v>1.85</v>
      </c>
      <c r="AD215" s="294" t="s">
        <v>194</v>
      </c>
      <c r="AE215" s="293" t="s">
        <v>166</v>
      </c>
      <c r="AF215" s="293">
        <v>0</v>
      </c>
      <c r="AG215" s="295" t="s">
        <v>80</v>
      </c>
    </row>
    <row r="216" spans="1:33" ht="24">
      <c r="A216" s="281">
        <v>2</v>
      </c>
      <c r="B216" s="95">
        <v>2</v>
      </c>
      <c r="C216" s="95" t="s">
        <v>191</v>
      </c>
      <c r="D216" s="305" t="s">
        <v>25</v>
      </c>
      <c r="E216" s="98">
        <f t="shared" si="27"/>
        <v>15</v>
      </c>
      <c r="F216" s="98" t="s">
        <v>123</v>
      </c>
      <c r="G216" s="98">
        <v>12241</v>
      </c>
      <c r="H216" s="98"/>
      <c r="I216" s="285">
        <v>10.36</v>
      </c>
      <c r="J216" s="286" t="str">
        <f t="shared" si="29"/>
        <v>อ้อยน้ำราด</v>
      </c>
      <c r="K216" s="99">
        <v>6.16</v>
      </c>
      <c r="L216" s="99"/>
      <c r="M216" s="99">
        <f t="shared" si="23"/>
        <v>86.240000000000009</v>
      </c>
      <c r="N216" s="97">
        <v>14</v>
      </c>
      <c r="O216" s="287">
        <f t="shared" si="24"/>
        <v>61.6</v>
      </c>
      <c r="P216" s="288">
        <v>10</v>
      </c>
      <c r="Q216" s="288" t="str">
        <f>VLOOKUP(F216,[1]รายละเอียดรายแปลง!$D$1:$AU$65536,44,FALSE)</f>
        <v>C</v>
      </c>
      <c r="R216" s="288"/>
      <c r="S216" s="97">
        <f t="shared" si="25"/>
        <v>61.6</v>
      </c>
      <c r="T216" s="97">
        <v>10</v>
      </c>
      <c r="U216" s="289">
        <v>242909</v>
      </c>
      <c r="V216" s="290">
        <f t="shared" si="26"/>
        <v>-8096.9666666666662</v>
      </c>
      <c r="W216" s="291" t="s">
        <v>1</v>
      </c>
      <c r="X216" s="291" t="s">
        <v>83</v>
      </c>
      <c r="Y216" s="291" t="s">
        <v>232</v>
      </c>
      <c r="Z216" s="293" t="s">
        <v>219</v>
      </c>
      <c r="AA216" s="296" t="s">
        <v>85</v>
      </c>
      <c r="AB216" s="294" t="s">
        <v>94</v>
      </c>
      <c r="AC216" s="293">
        <v>1.85</v>
      </c>
      <c r="AD216" s="291" t="s">
        <v>194</v>
      </c>
      <c r="AE216" s="293" t="s">
        <v>167</v>
      </c>
      <c r="AF216" s="293">
        <v>0</v>
      </c>
      <c r="AG216" s="295" t="s">
        <v>80</v>
      </c>
    </row>
    <row r="217" spans="1:33" ht="24">
      <c r="A217" s="281">
        <v>5</v>
      </c>
      <c r="B217" s="95">
        <v>2</v>
      </c>
      <c r="C217" s="95" t="s">
        <v>191</v>
      </c>
      <c r="D217" s="305" t="s">
        <v>25</v>
      </c>
      <c r="E217" s="98">
        <f t="shared" si="27"/>
        <v>16</v>
      </c>
      <c r="F217" s="98">
        <v>1226</v>
      </c>
      <c r="G217" s="98">
        <v>1226</v>
      </c>
      <c r="H217" s="98"/>
      <c r="I217" s="285">
        <v>21.35</v>
      </c>
      <c r="J217" s="286" t="str">
        <f t="shared" si="29"/>
        <v>อ้อยน้ำราด</v>
      </c>
      <c r="K217" s="99">
        <v>21.35</v>
      </c>
      <c r="L217" s="99"/>
      <c r="M217" s="99">
        <f t="shared" si="23"/>
        <v>298.90000000000003</v>
      </c>
      <c r="N217" s="97">
        <v>14</v>
      </c>
      <c r="O217" s="287">
        <f t="shared" si="24"/>
        <v>213.5</v>
      </c>
      <c r="P217" s="288">
        <v>10</v>
      </c>
      <c r="Q217" s="288" t="str">
        <f>VLOOKUP(F217,[1]รายละเอียดรายแปลง!$D$1:$AU$65536,44,FALSE)</f>
        <v>C</v>
      </c>
      <c r="R217" s="288"/>
      <c r="S217" s="97">
        <f t="shared" si="25"/>
        <v>256.20000000000005</v>
      </c>
      <c r="T217" s="97">
        <v>12</v>
      </c>
      <c r="U217" s="289">
        <v>242914</v>
      </c>
      <c r="V217" s="290">
        <f t="shared" si="26"/>
        <v>-8097.1333333333332</v>
      </c>
      <c r="W217" s="291" t="s">
        <v>1</v>
      </c>
      <c r="X217" s="291" t="s">
        <v>83</v>
      </c>
      <c r="Y217" s="291" t="s">
        <v>232</v>
      </c>
      <c r="Z217" s="293" t="s">
        <v>219</v>
      </c>
      <c r="AA217" s="296" t="s">
        <v>85</v>
      </c>
      <c r="AB217" s="294" t="s">
        <v>94</v>
      </c>
      <c r="AC217" s="293">
        <v>1.85</v>
      </c>
      <c r="AD217" s="291" t="s">
        <v>194</v>
      </c>
      <c r="AE217" s="293" t="s">
        <v>167</v>
      </c>
      <c r="AF217" s="293">
        <v>0</v>
      </c>
      <c r="AG217" s="295" t="s">
        <v>80</v>
      </c>
    </row>
    <row r="218" spans="1:33" ht="24">
      <c r="A218" s="281">
        <v>2</v>
      </c>
      <c r="B218" s="95">
        <v>2</v>
      </c>
      <c r="C218" s="95" t="s">
        <v>191</v>
      </c>
      <c r="D218" s="305" t="s">
        <v>25</v>
      </c>
      <c r="E218" s="98">
        <f t="shared" si="27"/>
        <v>17</v>
      </c>
      <c r="F218" s="98" t="s">
        <v>124</v>
      </c>
      <c r="G218" s="98">
        <v>12262</v>
      </c>
      <c r="H218" s="299" t="s">
        <v>192</v>
      </c>
      <c r="I218" s="285">
        <v>7.68</v>
      </c>
      <c r="J218" s="286" t="str">
        <f t="shared" si="29"/>
        <v>อ้อยน้ำราด</v>
      </c>
      <c r="K218" s="99">
        <v>7.68</v>
      </c>
      <c r="L218" s="99"/>
      <c r="M218" s="99">
        <f t="shared" si="23"/>
        <v>107.52</v>
      </c>
      <c r="N218" s="97">
        <v>14</v>
      </c>
      <c r="O218" s="287">
        <f t="shared" si="24"/>
        <v>76.8</v>
      </c>
      <c r="P218" s="288">
        <v>10</v>
      </c>
      <c r="Q218" s="288" t="str">
        <f>VLOOKUP(F218,[1]รายละเอียดรายแปลง!$D$1:$AU$65536,44,FALSE)</f>
        <v>C</v>
      </c>
      <c r="R218" s="288"/>
      <c r="S218" s="97">
        <f t="shared" si="25"/>
        <v>92.16</v>
      </c>
      <c r="T218" s="97">
        <v>12</v>
      </c>
      <c r="U218" s="289">
        <v>242914</v>
      </c>
      <c r="V218" s="290">
        <f t="shared" si="26"/>
        <v>-8097.1333333333332</v>
      </c>
      <c r="W218" s="291" t="s">
        <v>1</v>
      </c>
      <c r="X218" s="291" t="s">
        <v>83</v>
      </c>
      <c r="Y218" s="291" t="s">
        <v>232</v>
      </c>
      <c r="Z218" s="293" t="s">
        <v>219</v>
      </c>
      <c r="AA218" s="296" t="s">
        <v>85</v>
      </c>
      <c r="AB218" s="294" t="s">
        <v>94</v>
      </c>
      <c r="AC218" s="293">
        <v>1.85</v>
      </c>
      <c r="AD218" s="291" t="s">
        <v>194</v>
      </c>
      <c r="AE218" s="293" t="s">
        <v>167</v>
      </c>
      <c r="AF218" s="293">
        <v>0</v>
      </c>
      <c r="AG218" s="295" t="s">
        <v>80</v>
      </c>
    </row>
    <row r="219" spans="1:33" ht="24">
      <c r="A219" s="281">
        <v>4</v>
      </c>
      <c r="B219" s="95">
        <v>2</v>
      </c>
      <c r="C219" s="95" t="s">
        <v>191</v>
      </c>
      <c r="D219" s="305" t="s">
        <v>25</v>
      </c>
      <c r="E219" s="98">
        <f t="shared" si="27"/>
        <v>18</v>
      </c>
      <c r="F219" s="98">
        <v>1230</v>
      </c>
      <c r="G219" s="98">
        <v>1230</v>
      </c>
      <c r="H219" s="98"/>
      <c r="I219" s="285">
        <v>18.04</v>
      </c>
      <c r="J219" s="286" t="str">
        <f t="shared" si="29"/>
        <v>อ้อยน้ำราด</v>
      </c>
      <c r="K219" s="99">
        <v>18.04</v>
      </c>
      <c r="L219" s="99"/>
      <c r="M219" s="99">
        <f t="shared" si="23"/>
        <v>234.51999999999998</v>
      </c>
      <c r="N219" s="97">
        <v>13</v>
      </c>
      <c r="O219" s="287">
        <f t="shared" si="24"/>
        <v>144.32</v>
      </c>
      <c r="P219" s="288">
        <v>8</v>
      </c>
      <c r="Q219" s="288" t="str">
        <f>VLOOKUP(F219,[1]รายละเอียดรายแปลง!$D$1:$AU$65536,44,FALSE)</f>
        <v>D</v>
      </c>
      <c r="R219" s="288"/>
      <c r="S219" s="97">
        <f t="shared" si="25"/>
        <v>144.32</v>
      </c>
      <c r="T219" s="97">
        <v>8</v>
      </c>
      <c r="U219" s="289">
        <v>242978</v>
      </c>
      <c r="V219" s="290">
        <f t="shared" si="26"/>
        <v>-8099.2666666666664</v>
      </c>
      <c r="W219" s="291" t="s">
        <v>1</v>
      </c>
      <c r="X219" s="291" t="s">
        <v>83</v>
      </c>
      <c r="Y219" s="291" t="s">
        <v>233</v>
      </c>
      <c r="Z219" s="293" t="s">
        <v>219</v>
      </c>
      <c r="AA219" s="296" t="s">
        <v>85</v>
      </c>
      <c r="AB219" s="294" t="s">
        <v>86</v>
      </c>
      <c r="AC219" s="293">
        <v>1.85</v>
      </c>
      <c r="AD219" s="291" t="s">
        <v>194</v>
      </c>
      <c r="AE219" s="293" t="s">
        <v>167</v>
      </c>
      <c r="AF219" s="293">
        <v>0</v>
      </c>
      <c r="AG219" s="293" t="s">
        <v>197</v>
      </c>
    </row>
    <row r="220" spans="1:33" ht="24">
      <c r="A220" s="281">
        <v>4</v>
      </c>
      <c r="B220" s="95">
        <v>2</v>
      </c>
      <c r="C220" s="95" t="s">
        <v>191</v>
      </c>
      <c r="D220" s="305" t="s">
        <v>25</v>
      </c>
      <c r="E220" s="98">
        <f t="shared" si="27"/>
        <v>19</v>
      </c>
      <c r="F220" s="98">
        <v>1231</v>
      </c>
      <c r="G220" s="98">
        <v>1231</v>
      </c>
      <c r="H220" s="98"/>
      <c r="I220" s="285">
        <v>18.690000000000001</v>
      </c>
      <c r="J220" s="286" t="str">
        <f t="shared" si="29"/>
        <v>อ้อยน้ำราด</v>
      </c>
      <c r="K220" s="99">
        <v>18.690000000000001</v>
      </c>
      <c r="L220" s="99"/>
      <c r="M220" s="99">
        <f t="shared" si="23"/>
        <v>242.97000000000003</v>
      </c>
      <c r="N220" s="97">
        <v>13</v>
      </c>
      <c r="O220" s="287">
        <f t="shared" si="24"/>
        <v>149.52000000000001</v>
      </c>
      <c r="P220" s="288">
        <v>8</v>
      </c>
      <c r="Q220" s="288" t="str">
        <f>VLOOKUP(F220,[1]รายละเอียดรายแปลง!$D$1:$AU$65536,44,FALSE)</f>
        <v>D</v>
      </c>
      <c r="R220" s="288"/>
      <c r="S220" s="97">
        <f t="shared" si="25"/>
        <v>149.52000000000001</v>
      </c>
      <c r="T220" s="97">
        <v>8</v>
      </c>
      <c r="U220" s="289">
        <v>242978</v>
      </c>
      <c r="V220" s="290">
        <f t="shared" si="26"/>
        <v>-8099.2666666666664</v>
      </c>
      <c r="W220" s="291" t="s">
        <v>1</v>
      </c>
      <c r="X220" s="291" t="s">
        <v>83</v>
      </c>
      <c r="Y220" s="291" t="s">
        <v>233</v>
      </c>
      <c r="Z220" s="293" t="s">
        <v>219</v>
      </c>
      <c r="AA220" s="296" t="s">
        <v>85</v>
      </c>
      <c r="AB220" s="294" t="s">
        <v>86</v>
      </c>
      <c r="AC220" s="293">
        <v>1.85</v>
      </c>
      <c r="AD220" s="291" t="s">
        <v>194</v>
      </c>
      <c r="AE220" s="293" t="s">
        <v>167</v>
      </c>
      <c r="AF220" s="293">
        <v>0</v>
      </c>
      <c r="AG220" s="293" t="s">
        <v>197</v>
      </c>
    </row>
    <row r="221" spans="1:33" ht="24">
      <c r="A221" s="281">
        <v>3</v>
      </c>
      <c r="B221" s="95">
        <v>2</v>
      </c>
      <c r="C221" s="95" t="s">
        <v>191</v>
      </c>
      <c r="D221" s="298" t="s">
        <v>23</v>
      </c>
      <c r="E221" s="98">
        <v>1</v>
      </c>
      <c r="F221" s="98">
        <v>1301</v>
      </c>
      <c r="G221" s="98">
        <v>1301</v>
      </c>
      <c r="H221" s="299" t="s">
        <v>192</v>
      </c>
      <c r="I221" s="285">
        <v>10.39</v>
      </c>
      <c r="J221" s="286" t="str">
        <f t="shared" si="29"/>
        <v>อ้อยน้ำราด</v>
      </c>
      <c r="K221" s="99">
        <v>10.39</v>
      </c>
      <c r="L221" s="99"/>
      <c r="M221" s="99">
        <f t="shared" si="23"/>
        <v>135.07</v>
      </c>
      <c r="N221" s="97">
        <v>13</v>
      </c>
      <c r="O221" s="287">
        <f t="shared" si="24"/>
        <v>83.12</v>
      </c>
      <c r="P221" s="288">
        <v>8</v>
      </c>
      <c r="Q221" s="288" t="str">
        <f>VLOOKUP(F221,[1]รายละเอียดรายแปลง!$D$1:$AU$65536,44,FALSE)</f>
        <v>D</v>
      </c>
      <c r="R221" s="288"/>
      <c r="S221" s="97">
        <f t="shared" si="25"/>
        <v>83.12</v>
      </c>
      <c r="T221" s="97">
        <v>8</v>
      </c>
      <c r="U221" s="289">
        <v>242980</v>
      </c>
      <c r="V221" s="290">
        <f t="shared" si="26"/>
        <v>-8099.333333333333</v>
      </c>
      <c r="W221" s="291" t="s">
        <v>1</v>
      </c>
      <c r="X221" s="291" t="s">
        <v>83</v>
      </c>
      <c r="Y221" s="291" t="s">
        <v>234</v>
      </c>
      <c r="Z221" s="293" t="s">
        <v>219</v>
      </c>
      <c r="AA221" s="296" t="s">
        <v>85</v>
      </c>
      <c r="AB221" s="294" t="s">
        <v>94</v>
      </c>
      <c r="AC221" s="293">
        <v>1.85</v>
      </c>
      <c r="AD221" s="291" t="s">
        <v>194</v>
      </c>
      <c r="AE221" s="293" t="s">
        <v>167</v>
      </c>
      <c r="AF221" s="293">
        <v>0</v>
      </c>
      <c r="AG221" s="293" t="s">
        <v>197</v>
      </c>
    </row>
    <row r="222" spans="1:33" ht="24">
      <c r="A222" s="281">
        <v>3</v>
      </c>
      <c r="B222" s="95">
        <v>2</v>
      </c>
      <c r="C222" s="95" t="s">
        <v>191</v>
      </c>
      <c r="D222" s="298" t="s">
        <v>23</v>
      </c>
      <c r="E222" s="98">
        <f t="shared" si="27"/>
        <v>2</v>
      </c>
      <c r="F222" s="98">
        <v>1302</v>
      </c>
      <c r="G222" s="98">
        <v>1302</v>
      </c>
      <c r="H222" s="98"/>
      <c r="I222" s="285">
        <v>12.37</v>
      </c>
      <c r="J222" s="286" t="str">
        <f t="shared" si="29"/>
        <v>อ้อยตอ 1</v>
      </c>
      <c r="K222" s="99">
        <v>12.37</v>
      </c>
      <c r="L222" s="99"/>
      <c r="M222" s="99">
        <f t="shared" si="23"/>
        <v>148.44</v>
      </c>
      <c r="N222" s="97">
        <v>12</v>
      </c>
      <c r="O222" s="287">
        <f t="shared" si="24"/>
        <v>123.69999999999999</v>
      </c>
      <c r="P222" s="288">
        <v>10</v>
      </c>
      <c r="Q222" s="288" t="str">
        <f>VLOOKUP(F222,[1]รายละเอียดรายแปลง!$D$1:$AU$65536,44,FALSE)</f>
        <v>B</v>
      </c>
      <c r="R222" s="288"/>
      <c r="S222" s="97">
        <f t="shared" si="25"/>
        <v>123.69999999999999</v>
      </c>
      <c r="T222" s="97">
        <v>10</v>
      </c>
      <c r="U222" s="289">
        <v>242915</v>
      </c>
      <c r="V222" s="290">
        <f t="shared" si="26"/>
        <v>-8097.166666666667</v>
      </c>
      <c r="W222" s="291" t="s">
        <v>88</v>
      </c>
      <c r="X222" s="291" t="s">
        <v>2</v>
      </c>
      <c r="Y222" s="291" t="s">
        <v>222</v>
      </c>
      <c r="Z222" s="293" t="s">
        <v>219</v>
      </c>
      <c r="AA222" s="296" t="s">
        <v>85</v>
      </c>
      <c r="AB222" s="294" t="s">
        <v>86</v>
      </c>
      <c r="AC222" s="293">
        <v>1.85</v>
      </c>
      <c r="AD222" s="294" t="s">
        <v>194</v>
      </c>
      <c r="AE222" s="293" t="s">
        <v>167</v>
      </c>
      <c r="AF222" s="293">
        <v>0</v>
      </c>
      <c r="AG222" s="293" t="s">
        <v>197</v>
      </c>
    </row>
    <row r="223" spans="1:33" ht="24">
      <c r="A223" s="281">
        <v>5</v>
      </c>
      <c r="B223" s="95">
        <v>2</v>
      </c>
      <c r="C223" s="95" t="s">
        <v>191</v>
      </c>
      <c r="D223" s="298" t="s">
        <v>23</v>
      </c>
      <c r="E223" s="98">
        <f t="shared" si="27"/>
        <v>3</v>
      </c>
      <c r="F223" s="98">
        <v>1303</v>
      </c>
      <c r="G223" s="98">
        <v>1303</v>
      </c>
      <c r="H223" s="299" t="s">
        <v>192</v>
      </c>
      <c r="I223" s="285">
        <v>40.61</v>
      </c>
      <c r="J223" s="286" t="str">
        <f t="shared" si="29"/>
        <v>อ้อยตอ 1</v>
      </c>
      <c r="K223" s="99">
        <v>40.61</v>
      </c>
      <c r="L223" s="99"/>
      <c r="M223" s="99">
        <f t="shared" si="23"/>
        <v>487.32</v>
      </c>
      <c r="N223" s="97">
        <v>12</v>
      </c>
      <c r="O223" s="287">
        <f t="shared" si="24"/>
        <v>406.1</v>
      </c>
      <c r="P223" s="288">
        <v>10</v>
      </c>
      <c r="Q223" s="288" t="str">
        <f>VLOOKUP(F223,[1]รายละเอียดรายแปลง!$D$1:$AU$65536,44,FALSE)</f>
        <v>B</v>
      </c>
      <c r="R223" s="288"/>
      <c r="S223" s="97">
        <f t="shared" si="25"/>
        <v>406.1</v>
      </c>
      <c r="T223" s="97">
        <v>10</v>
      </c>
      <c r="U223" s="289">
        <v>242915</v>
      </c>
      <c r="V223" s="290">
        <f t="shared" si="26"/>
        <v>-8097.166666666667</v>
      </c>
      <c r="W223" s="291" t="s">
        <v>88</v>
      </c>
      <c r="X223" s="291" t="s">
        <v>2</v>
      </c>
      <c r="Y223" s="291" t="s">
        <v>222</v>
      </c>
      <c r="Z223" s="293" t="s">
        <v>219</v>
      </c>
      <c r="AA223" s="296" t="s">
        <v>85</v>
      </c>
      <c r="AB223" s="294" t="s">
        <v>86</v>
      </c>
      <c r="AC223" s="293">
        <v>1.85</v>
      </c>
      <c r="AD223" s="294" t="s">
        <v>201</v>
      </c>
      <c r="AE223" s="293" t="s">
        <v>167</v>
      </c>
      <c r="AF223" s="293">
        <v>0</v>
      </c>
      <c r="AG223" s="293" t="s">
        <v>197</v>
      </c>
    </row>
    <row r="224" spans="1:33" ht="24">
      <c r="A224" s="281">
        <v>3</v>
      </c>
      <c r="B224" s="95">
        <v>2</v>
      </c>
      <c r="C224" s="95" t="s">
        <v>191</v>
      </c>
      <c r="D224" s="298" t="s">
        <v>23</v>
      </c>
      <c r="E224" s="98">
        <f t="shared" si="27"/>
        <v>4</v>
      </c>
      <c r="F224" s="98">
        <v>1304</v>
      </c>
      <c r="G224" s="98">
        <v>1304</v>
      </c>
      <c r="H224" s="299" t="s">
        <v>192</v>
      </c>
      <c r="I224" s="285">
        <v>14.32</v>
      </c>
      <c r="J224" s="286" t="str">
        <f t="shared" si="29"/>
        <v>อ้อยตอ 1</v>
      </c>
      <c r="K224" s="99">
        <v>14.32</v>
      </c>
      <c r="L224" s="99"/>
      <c r="M224" s="99">
        <f t="shared" si="23"/>
        <v>171.84</v>
      </c>
      <c r="N224" s="97">
        <v>12</v>
      </c>
      <c r="O224" s="287">
        <f t="shared" si="24"/>
        <v>128.88</v>
      </c>
      <c r="P224" s="288">
        <v>9</v>
      </c>
      <c r="Q224" s="288" t="str">
        <f>VLOOKUP(F224,[1]รายละเอียดรายแปลง!$D$1:$AU$65536,44,FALSE)</f>
        <v>C</v>
      </c>
      <c r="R224" s="288"/>
      <c r="S224" s="97">
        <f t="shared" si="25"/>
        <v>157.52000000000001</v>
      </c>
      <c r="T224" s="97">
        <v>11</v>
      </c>
      <c r="U224" s="289">
        <v>242900</v>
      </c>
      <c r="V224" s="290">
        <f t="shared" si="26"/>
        <v>-8096.666666666667</v>
      </c>
      <c r="W224" s="291" t="s">
        <v>88</v>
      </c>
      <c r="X224" s="291" t="s">
        <v>2</v>
      </c>
      <c r="Y224" s="291" t="s">
        <v>223</v>
      </c>
      <c r="Z224" s="293" t="s">
        <v>219</v>
      </c>
      <c r="AA224" s="296" t="s">
        <v>85</v>
      </c>
      <c r="AB224" s="294" t="s">
        <v>125</v>
      </c>
      <c r="AC224" s="293">
        <v>1.85</v>
      </c>
      <c r="AD224" s="294" t="s">
        <v>194</v>
      </c>
      <c r="AE224" s="293" t="s">
        <v>167</v>
      </c>
      <c r="AF224" s="293">
        <v>0</v>
      </c>
      <c r="AG224" s="293" t="s">
        <v>197</v>
      </c>
    </row>
    <row r="225" spans="1:33" ht="24">
      <c r="A225" s="281">
        <v>5</v>
      </c>
      <c r="B225" s="95">
        <v>2</v>
      </c>
      <c r="C225" s="95" t="s">
        <v>191</v>
      </c>
      <c r="D225" s="298" t="s">
        <v>23</v>
      </c>
      <c r="E225" s="98">
        <f t="shared" si="27"/>
        <v>5</v>
      </c>
      <c r="F225" s="98">
        <v>1305</v>
      </c>
      <c r="G225" s="98">
        <v>1305</v>
      </c>
      <c r="H225" s="299" t="s">
        <v>192</v>
      </c>
      <c r="I225" s="285">
        <v>20.94</v>
      </c>
      <c r="J225" s="286" t="str">
        <f t="shared" si="29"/>
        <v>อ้อยตอ 1</v>
      </c>
      <c r="K225" s="99">
        <v>20.94</v>
      </c>
      <c r="L225" s="99"/>
      <c r="M225" s="99">
        <f t="shared" si="23"/>
        <v>230.34</v>
      </c>
      <c r="N225" s="97">
        <v>11</v>
      </c>
      <c r="O225" s="287">
        <f t="shared" si="24"/>
        <v>209.4</v>
      </c>
      <c r="P225" s="288">
        <v>10</v>
      </c>
      <c r="Q225" s="288" t="str">
        <f>VLOOKUP(F225,[1]รายละเอียดรายแปลง!$D$1:$AU$65536,44,FALSE)</f>
        <v>B</v>
      </c>
      <c r="R225" s="288"/>
      <c r="S225" s="97">
        <f t="shared" si="25"/>
        <v>209.4</v>
      </c>
      <c r="T225" s="97">
        <v>10</v>
      </c>
      <c r="U225" s="289">
        <v>242927</v>
      </c>
      <c r="V225" s="290">
        <f t="shared" si="26"/>
        <v>-8097.5666666666666</v>
      </c>
      <c r="W225" s="291" t="s">
        <v>88</v>
      </c>
      <c r="X225" s="291" t="s">
        <v>2</v>
      </c>
      <c r="Y225" s="291" t="s">
        <v>235</v>
      </c>
      <c r="Z225" s="293" t="s">
        <v>219</v>
      </c>
      <c r="AA225" s="296" t="s">
        <v>85</v>
      </c>
      <c r="AB225" s="294" t="s">
        <v>86</v>
      </c>
      <c r="AC225" s="293">
        <v>1.85</v>
      </c>
      <c r="AD225" s="294" t="s">
        <v>194</v>
      </c>
      <c r="AE225" s="293" t="s">
        <v>166</v>
      </c>
      <c r="AF225" s="293" t="s">
        <v>196</v>
      </c>
      <c r="AG225" s="293" t="s">
        <v>197</v>
      </c>
    </row>
    <row r="226" spans="1:33" ht="24">
      <c r="A226" s="281">
        <v>4</v>
      </c>
      <c r="B226" s="95">
        <v>2</v>
      </c>
      <c r="C226" s="95" t="s">
        <v>191</v>
      </c>
      <c r="D226" s="298" t="s">
        <v>23</v>
      </c>
      <c r="E226" s="98">
        <f t="shared" si="27"/>
        <v>6</v>
      </c>
      <c r="F226" s="98">
        <v>1306</v>
      </c>
      <c r="G226" s="98">
        <v>1306</v>
      </c>
      <c r="H226" s="299" t="s">
        <v>192</v>
      </c>
      <c r="I226" s="285">
        <v>18.8</v>
      </c>
      <c r="J226" s="286" t="str">
        <f t="shared" si="29"/>
        <v>อ้อยตอ 1</v>
      </c>
      <c r="K226" s="99">
        <v>18.8</v>
      </c>
      <c r="L226" s="99"/>
      <c r="M226" s="99">
        <f t="shared" si="23"/>
        <v>225.60000000000002</v>
      </c>
      <c r="N226" s="97">
        <v>12</v>
      </c>
      <c r="O226" s="287">
        <f t="shared" si="24"/>
        <v>169.20000000000002</v>
      </c>
      <c r="P226" s="288">
        <v>9</v>
      </c>
      <c r="Q226" s="288" t="str">
        <f>VLOOKUP(F226,[1]รายละเอียดรายแปลง!$D$1:$AU$65536,44,FALSE)</f>
        <v>C</v>
      </c>
      <c r="R226" s="288"/>
      <c r="S226" s="97">
        <f t="shared" si="25"/>
        <v>188</v>
      </c>
      <c r="T226" s="97">
        <v>10</v>
      </c>
      <c r="U226" s="289">
        <v>242905</v>
      </c>
      <c r="V226" s="290">
        <f t="shared" si="26"/>
        <v>-8096.833333333333</v>
      </c>
      <c r="W226" s="291" t="s">
        <v>88</v>
      </c>
      <c r="X226" s="291" t="s">
        <v>2</v>
      </c>
      <c r="Y226" s="291" t="s">
        <v>236</v>
      </c>
      <c r="Z226" s="293" t="s">
        <v>219</v>
      </c>
      <c r="AA226" s="296" t="s">
        <v>85</v>
      </c>
      <c r="AB226" s="294" t="s">
        <v>125</v>
      </c>
      <c r="AC226" s="293">
        <v>1.85</v>
      </c>
      <c r="AD226" s="294" t="s">
        <v>194</v>
      </c>
      <c r="AE226" s="293" t="s">
        <v>167</v>
      </c>
      <c r="AF226" s="293">
        <v>0</v>
      </c>
      <c r="AG226" s="293" t="s">
        <v>197</v>
      </c>
    </row>
    <row r="227" spans="1:33" ht="24">
      <c r="A227" s="281">
        <v>4</v>
      </c>
      <c r="B227" s="95">
        <v>2</v>
      </c>
      <c r="C227" s="95" t="s">
        <v>191</v>
      </c>
      <c r="D227" s="298" t="s">
        <v>23</v>
      </c>
      <c r="E227" s="98">
        <f t="shared" si="27"/>
        <v>7</v>
      </c>
      <c r="F227" s="98">
        <v>1307</v>
      </c>
      <c r="G227" s="98">
        <v>1307</v>
      </c>
      <c r="H227" s="299" t="s">
        <v>192</v>
      </c>
      <c r="I227" s="285">
        <v>18.66</v>
      </c>
      <c r="J227" s="286" t="str">
        <f t="shared" si="29"/>
        <v>อ้อยตอ 1</v>
      </c>
      <c r="K227" s="99">
        <v>18.66</v>
      </c>
      <c r="L227" s="99"/>
      <c r="M227" s="99">
        <f t="shared" si="23"/>
        <v>205.26</v>
      </c>
      <c r="N227" s="97">
        <v>11</v>
      </c>
      <c r="O227" s="287">
        <f t="shared" si="24"/>
        <v>186.6</v>
      </c>
      <c r="P227" s="288">
        <v>10</v>
      </c>
      <c r="Q227" s="288" t="str">
        <f>VLOOKUP(F227,[1]รายละเอียดรายแปลง!$D$1:$AU$65536,44,FALSE)</f>
        <v>B</v>
      </c>
      <c r="R227" s="288"/>
      <c r="S227" s="97">
        <f t="shared" si="25"/>
        <v>205.26</v>
      </c>
      <c r="T227" s="97">
        <v>11</v>
      </c>
      <c r="U227" s="289">
        <v>242928</v>
      </c>
      <c r="V227" s="290">
        <f t="shared" si="26"/>
        <v>-8097.6</v>
      </c>
      <c r="W227" s="291" t="s">
        <v>88</v>
      </c>
      <c r="X227" s="291" t="s">
        <v>2</v>
      </c>
      <c r="Y227" s="291" t="s">
        <v>230</v>
      </c>
      <c r="Z227" s="293" t="s">
        <v>219</v>
      </c>
      <c r="AA227" s="296" t="s">
        <v>85</v>
      </c>
      <c r="AB227" s="294" t="s">
        <v>86</v>
      </c>
      <c r="AC227" s="293">
        <v>1.85</v>
      </c>
      <c r="AD227" s="294" t="s">
        <v>194</v>
      </c>
      <c r="AE227" s="293" t="s">
        <v>166</v>
      </c>
      <c r="AF227" s="293" t="s">
        <v>196</v>
      </c>
      <c r="AG227" s="293" t="s">
        <v>197</v>
      </c>
    </row>
    <row r="228" spans="1:33" ht="24">
      <c r="A228" s="281">
        <v>3</v>
      </c>
      <c r="B228" s="95">
        <v>2</v>
      </c>
      <c r="C228" s="95" t="s">
        <v>191</v>
      </c>
      <c r="D228" s="298" t="s">
        <v>23</v>
      </c>
      <c r="E228" s="98">
        <f t="shared" si="27"/>
        <v>8</v>
      </c>
      <c r="F228" s="98">
        <v>1308</v>
      </c>
      <c r="G228" s="98">
        <v>1308</v>
      </c>
      <c r="H228" s="299" t="s">
        <v>192</v>
      </c>
      <c r="I228" s="285">
        <v>10.68</v>
      </c>
      <c r="J228" s="286" t="str">
        <f t="shared" si="29"/>
        <v>อ้อยตอ 1</v>
      </c>
      <c r="K228" s="99">
        <v>10.68</v>
      </c>
      <c r="L228" s="99"/>
      <c r="M228" s="99">
        <f t="shared" si="23"/>
        <v>117.47999999999999</v>
      </c>
      <c r="N228" s="97">
        <v>11</v>
      </c>
      <c r="O228" s="287">
        <f t="shared" si="24"/>
        <v>96.12</v>
      </c>
      <c r="P228" s="288">
        <v>9</v>
      </c>
      <c r="Q228" s="288" t="str">
        <f>VLOOKUP(F228,[1]รายละเอียดรายแปลง!$D$1:$AU$65536,44,FALSE)</f>
        <v>C</v>
      </c>
      <c r="R228" s="288"/>
      <c r="S228" s="97">
        <f t="shared" si="25"/>
        <v>96.12</v>
      </c>
      <c r="T228" s="97">
        <v>9</v>
      </c>
      <c r="U228" s="289">
        <v>242928</v>
      </c>
      <c r="V228" s="290">
        <f t="shared" si="26"/>
        <v>-8097.6</v>
      </c>
      <c r="W228" s="291" t="s">
        <v>88</v>
      </c>
      <c r="X228" s="291" t="s">
        <v>2</v>
      </c>
      <c r="Y228" s="292">
        <v>0</v>
      </c>
      <c r="Z228" s="293" t="s">
        <v>219</v>
      </c>
      <c r="AA228" s="296" t="s">
        <v>85</v>
      </c>
      <c r="AB228" s="294" t="s">
        <v>86</v>
      </c>
      <c r="AC228" s="293">
        <v>1.85</v>
      </c>
      <c r="AD228" s="294" t="s">
        <v>194</v>
      </c>
      <c r="AE228" s="293" t="s">
        <v>166</v>
      </c>
      <c r="AF228" s="293" t="s">
        <v>196</v>
      </c>
      <c r="AG228" s="293" t="s">
        <v>197</v>
      </c>
    </row>
    <row r="229" spans="1:33" ht="24">
      <c r="A229" s="281">
        <v>5</v>
      </c>
      <c r="B229" s="95">
        <v>2</v>
      </c>
      <c r="C229" s="95" t="s">
        <v>191</v>
      </c>
      <c r="D229" s="298" t="s">
        <v>23</v>
      </c>
      <c r="E229" s="98">
        <f t="shared" si="27"/>
        <v>9</v>
      </c>
      <c r="F229" s="98">
        <v>1309</v>
      </c>
      <c r="G229" s="98">
        <v>1309</v>
      </c>
      <c r="H229" s="299" t="s">
        <v>192</v>
      </c>
      <c r="I229" s="285">
        <v>26.85</v>
      </c>
      <c r="J229" s="286" t="str">
        <f t="shared" si="29"/>
        <v>อ้อยตอ 1</v>
      </c>
      <c r="K229" s="99">
        <v>26.85</v>
      </c>
      <c r="L229" s="99"/>
      <c r="M229" s="99">
        <f t="shared" si="23"/>
        <v>295.35000000000002</v>
      </c>
      <c r="N229" s="97">
        <v>11</v>
      </c>
      <c r="O229" s="287">
        <f t="shared" si="24"/>
        <v>268.5</v>
      </c>
      <c r="P229" s="288">
        <v>10</v>
      </c>
      <c r="Q229" s="288" t="str">
        <f>VLOOKUP(F229,[1]รายละเอียดรายแปลง!$D$1:$AU$65536,44,FALSE)</f>
        <v>B</v>
      </c>
      <c r="R229" s="288"/>
      <c r="S229" s="97">
        <f t="shared" si="25"/>
        <v>268.5</v>
      </c>
      <c r="T229" s="97">
        <v>10</v>
      </c>
      <c r="U229" s="289">
        <v>242945</v>
      </c>
      <c r="V229" s="290">
        <f t="shared" si="26"/>
        <v>-8098.166666666667</v>
      </c>
      <c r="W229" s="291" t="s">
        <v>88</v>
      </c>
      <c r="X229" s="291" t="s">
        <v>2</v>
      </c>
      <c r="Y229" s="291" t="s">
        <v>227</v>
      </c>
      <c r="Z229" s="293" t="s">
        <v>219</v>
      </c>
      <c r="AA229" s="296" t="s">
        <v>85</v>
      </c>
      <c r="AB229" s="294" t="s">
        <v>86</v>
      </c>
      <c r="AC229" s="293">
        <v>1.65</v>
      </c>
      <c r="AD229" s="294" t="s">
        <v>201</v>
      </c>
      <c r="AE229" s="293" t="s">
        <v>167</v>
      </c>
      <c r="AF229" s="293">
        <v>0</v>
      </c>
      <c r="AG229" s="293" t="s">
        <v>197</v>
      </c>
    </row>
    <row r="230" spans="1:33" ht="24">
      <c r="A230" s="281">
        <v>2</v>
      </c>
      <c r="B230" s="95">
        <v>2</v>
      </c>
      <c r="C230" s="95" t="s">
        <v>191</v>
      </c>
      <c r="D230" s="298" t="s">
        <v>23</v>
      </c>
      <c r="E230" s="98">
        <f t="shared" si="27"/>
        <v>10</v>
      </c>
      <c r="F230" s="98">
        <v>1310</v>
      </c>
      <c r="G230" s="98">
        <v>1310</v>
      </c>
      <c r="H230" s="299" t="s">
        <v>192</v>
      </c>
      <c r="I230" s="285">
        <v>6.94</v>
      </c>
      <c r="J230" s="286" t="str">
        <f t="shared" si="29"/>
        <v>อ้อยตอ 1</v>
      </c>
      <c r="K230" s="99">
        <v>6.94</v>
      </c>
      <c r="L230" s="99"/>
      <c r="M230" s="99">
        <f t="shared" si="23"/>
        <v>69.400000000000006</v>
      </c>
      <c r="N230" s="97">
        <v>10</v>
      </c>
      <c r="O230" s="287">
        <f t="shared" si="24"/>
        <v>62.46</v>
      </c>
      <c r="P230" s="288">
        <v>9</v>
      </c>
      <c r="Q230" s="288" t="str">
        <f>VLOOKUP(F230,[1]รายละเอียดรายแปลง!$D$1:$AU$65536,44,FALSE)</f>
        <v>C</v>
      </c>
      <c r="R230" s="288"/>
      <c r="S230" s="97">
        <v>0</v>
      </c>
      <c r="T230" s="97" t="s">
        <v>181</v>
      </c>
      <c r="U230" s="289">
        <v>242963</v>
      </c>
      <c r="V230" s="290">
        <f t="shared" si="26"/>
        <v>-8098.7666666666664</v>
      </c>
      <c r="W230" s="291" t="s">
        <v>88</v>
      </c>
      <c r="X230" s="291" t="s">
        <v>2</v>
      </c>
      <c r="Y230" s="291" t="s">
        <v>227</v>
      </c>
      <c r="Z230" s="293" t="s">
        <v>219</v>
      </c>
      <c r="AA230" s="296" t="s">
        <v>85</v>
      </c>
      <c r="AB230" s="294" t="s">
        <v>86</v>
      </c>
      <c r="AC230" s="293">
        <v>1.65</v>
      </c>
      <c r="AD230" s="294" t="s">
        <v>201</v>
      </c>
      <c r="AE230" s="293" t="s">
        <v>167</v>
      </c>
      <c r="AF230" s="293">
        <v>0</v>
      </c>
      <c r="AG230" s="293" t="s">
        <v>197</v>
      </c>
    </row>
    <row r="231" spans="1:33" ht="24">
      <c r="A231" s="281">
        <v>3</v>
      </c>
      <c r="B231" s="95">
        <v>2</v>
      </c>
      <c r="C231" s="95" t="s">
        <v>191</v>
      </c>
      <c r="D231" s="298" t="s">
        <v>23</v>
      </c>
      <c r="E231" s="98">
        <f t="shared" si="27"/>
        <v>11</v>
      </c>
      <c r="F231" s="98">
        <v>1317</v>
      </c>
      <c r="G231" s="98">
        <v>1317</v>
      </c>
      <c r="H231" s="98"/>
      <c r="I231" s="285">
        <v>13.54</v>
      </c>
      <c r="J231" s="286" t="str">
        <f t="shared" si="29"/>
        <v>อ้อยตอ 1</v>
      </c>
      <c r="K231" s="99">
        <v>13.54</v>
      </c>
      <c r="L231" s="99"/>
      <c r="M231" s="99">
        <f t="shared" si="23"/>
        <v>162.47999999999999</v>
      </c>
      <c r="N231" s="97">
        <v>12</v>
      </c>
      <c r="O231" s="287">
        <f t="shared" si="24"/>
        <v>94.78</v>
      </c>
      <c r="P231" s="288">
        <v>7</v>
      </c>
      <c r="Q231" s="288" t="str">
        <f>VLOOKUP(F231,[1]รายละเอียดรายแปลง!$D$1:$AU$65536,44,FALSE)</f>
        <v>D</v>
      </c>
      <c r="R231" s="288"/>
      <c r="S231" s="97">
        <f t="shared" ref="S231:S294" si="30">K231*T231</f>
        <v>108.32</v>
      </c>
      <c r="T231" s="97">
        <v>8</v>
      </c>
      <c r="U231" s="289">
        <v>242870</v>
      </c>
      <c r="V231" s="290">
        <f t="shared" si="26"/>
        <v>-8095.666666666667</v>
      </c>
      <c r="W231" s="291" t="s">
        <v>88</v>
      </c>
      <c r="X231" s="291" t="s">
        <v>2</v>
      </c>
      <c r="Y231" s="291" t="s">
        <v>237</v>
      </c>
      <c r="Z231" s="293" t="s">
        <v>219</v>
      </c>
      <c r="AA231" s="296" t="s">
        <v>85</v>
      </c>
      <c r="AB231" s="294" t="s">
        <v>126</v>
      </c>
      <c r="AC231" s="293">
        <v>1.85</v>
      </c>
      <c r="AD231" s="294" t="s">
        <v>194</v>
      </c>
      <c r="AE231" s="293" t="s">
        <v>166</v>
      </c>
      <c r="AF231" s="293" t="s">
        <v>196</v>
      </c>
      <c r="AG231" s="293" t="s">
        <v>197</v>
      </c>
    </row>
    <row r="232" spans="1:33" ht="24">
      <c r="A232" s="281">
        <v>3</v>
      </c>
      <c r="B232" s="95">
        <v>2</v>
      </c>
      <c r="C232" s="95" t="s">
        <v>191</v>
      </c>
      <c r="D232" s="298" t="s">
        <v>23</v>
      </c>
      <c r="E232" s="98">
        <f t="shared" si="27"/>
        <v>12</v>
      </c>
      <c r="F232" s="98" t="s">
        <v>127</v>
      </c>
      <c r="G232" s="98">
        <v>13171</v>
      </c>
      <c r="H232" s="98"/>
      <c r="I232" s="285">
        <v>13.66</v>
      </c>
      <c r="J232" s="286" t="str">
        <f t="shared" si="29"/>
        <v>อ้อยตุลาคม</v>
      </c>
      <c r="K232" s="99">
        <v>13.66</v>
      </c>
      <c r="L232" s="99"/>
      <c r="M232" s="99">
        <f t="shared" si="23"/>
        <v>218.56</v>
      </c>
      <c r="N232" s="97">
        <v>16</v>
      </c>
      <c r="O232" s="287">
        <f t="shared" si="24"/>
        <v>150.26</v>
      </c>
      <c r="P232" s="288">
        <v>11</v>
      </c>
      <c r="Q232" s="288" t="str">
        <f>VLOOKUP(F232,[1]รายละเอียดรายแปลง!$D$1:$AU$65536,44,FALSE)</f>
        <v>C</v>
      </c>
      <c r="R232" s="288"/>
      <c r="S232" s="97">
        <f t="shared" si="30"/>
        <v>163.92000000000002</v>
      </c>
      <c r="T232" s="97">
        <v>12</v>
      </c>
      <c r="U232" s="289">
        <v>242839</v>
      </c>
      <c r="V232" s="290">
        <f t="shared" si="26"/>
        <v>-8094.6333333333332</v>
      </c>
      <c r="W232" s="291" t="s">
        <v>93</v>
      </c>
      <c r="X232" s="291" t="s">
        <v>83</v>
      </c>
      <c r="Y232" s="291" t="s">
        <v>237</v>
      </c>
      <c r="Z232" s="293" t="s">
        <v>219</v>
      </c>
      <c r="AA232" s="296" t="s">
        <v>85</v>
      </c>
      <c r="AB232" s="294" t="s">
        <v>86</v>
      </c>
      <c r="AC232" s="293">
        <v>1.85</v>
      </c>
      <c r="AD232" s="294" t="s">
        <v>194</v>
      </c>
      <c r="AE232" s="293" t="s">
        <v>166</v>
      </c>
      <c r="AF232" s="293">
        <v>0</v>
      </c>
      <c r="AG232" s="295" t="s">
        <v>80</v>
      </c>
    </row>
    <row r="233" spans="1:33" ht="24">
      <c r="A233" s="281">
        <v>5</v>
      </c>
      <c r="B233" s="95">
        <v>2</v>
      </c>
      <c r="C233" s="95" t="s">
        <v>191</v>
      </c>
      <c r="D233" s="298" t="s">
        <v>23</v>
      </c>
      <c r="E233" s="98">
        <f t="shared" si="27"/>
        <v>13</v>
      </c>
      <c r="F233" s="98">
        <v>1319</v>
      </c>
      <c r="G233" s="98">
        <v>1319</v>
      </c>
      <c r="H233" s="299" t="s">
        <v>192</v>
      </c>
      <c r="I233" s="285">
        <v>24.54</v>
      </c>
      <c r="J233" s="286" t="str">
        <f t="shared" si="29"/>
        <v>อ้อยตุลาคม</v>
      </c>
      <c r="K233" s="99">
        <v>24.54</v>
      </c>
      <c r="L233" s="99"/>
      <c r="M233" s="99">
        <f t="shared" si="23"/>
        <v>392.64</v>
      </c>
      <c r="N233" s="97">
        <v>16</v>
      </c>
      <c r="O233" s="287">
        <f t="shared" si="24"/>
        <v>319.02</v>
      </c>
      <c r="P233" s="288">
        <v>13</v>
      </c>
      <c r="Q233" s="288" t="str">
        <f>VLOOKUP(F233,[1]รายละเอียดรายแปลง!$D$1:$AU$65536,44,FALSE)</f>
        <v>B</v>
      </c>
      <c r="R233" s="288"/>
      <c r="S233" s="97">
        <f t="shared" si="30"/>
        <v>392.64</v>
      </c>
      <c r="T233" s="97">
        <v>16</v>
      </c>
      <c r="U233" s="289">
        <v>242839</v>
      </c>
      <c r="V233" s="290">
        <f t="shared" si="26"/>
        <v>-8094.6333333333332</v>
      </c>
      <c r="W233" s="291" t="s">
        <v>93</v>
      </c>
      <c r="X233" s="291" t="s">
        <v>83</v>
      </c>
      <c r="Y233" s="291" t="s">
        <v>238</v>
      </c>
      <c r="Z233" s="293" t="s">
        <v>219</v>
      </c>
      <c r="AA233" s="296" t="s">
        <v>85</v>
      </c>
      <c r="AB233" s="294" t="s">
        <v>86</v>
      </c>
      <c r="AC233" s="293">
        <v>1.85</v>
      </c>
      <c r="AD233" s="294" t="s">
        <v>194</v>
      </c>
      <c r="AE233" s="293" t="s">
        <v>166</v>
      </c>
      <c r="AF233" s="293">
        <v>0</v>
      </c>
      <c r="AG233" s="295" t="s">
        <v>80</v>
      </c>
    </row>
    <row r="234" spans="1:33" ht="24">
      <c r="A234" s="281">
        <v>5</v>
      </c>
      <c r="B234" s="95">
        <v>2</v>
      </c>
      <c r="C234" s="95" t="s">
        <v>191</v>
      </c>
      <c r="D234" s="298" t="s">
        <v>23</v>
      </c>
      <c r="E234" s="98">
        <f t="shared" si="27"/>
        <v>14</v>
      </c>
      <c r="F234" s="98">
        <v>1320</v>
      </c>
      <c r="G234" s="98">
        <v>1320</v>
      </c>
      <c r="H234" s="299" t="s">
        <v>192</v>
      </c>
      <c r="I234" s="285">
        <v>55.82</v>
      </c>
      <c r="J234" s="286" t="str">
        <f t="shared" si="29"/>
        <v>อ้อยตอ 1</v>
      </c>
      <c r="K234" s="99">
        <v>52.04</v>
      </c>
      <c r="L234" s="99"/>
      <c r="M234" s="99">
        <f t="shared" si="23"/>
        <v>624.48</v>
      </c>
      <c r="N234" s="97">
        <v>12</v>
      </c>
      <c r="O234" s="287">
        <f t="shared" si="24"/>
        <v>364.28</v>
      </c>
      <c r="P234" s="288">
        <v>7</v>
      </c>
      <c r="Q234" s="288" t="str">
        <f>VLOOKUP(F234,[1]รายละเอียดรายแปลง!$D$1:$AU$65536,44,FALSE)</f>
        <v>D</v>
      </c>
      <c r="R234" s="288"/>
      <c r="S234" s="97">
        <f t="shared" si="30"/>
        <v>416.32</v>
      </c>
      <c r="T234" s="97">
        <v>8</v>
      </c>
      <c r="U234" s="289">
        <v>242870</v>
      </c>
      <c r="V234" s="290">
        <f t="shared" si="26"/>
        <v>-8095.666666666667</v>
      </c>
      <c r="W234" s="291" t="s">
        <v>88</v>
      </c>
      <c r="X234" s="291" t="s">
        <v>2</v>
      </c>
      <c r="Y234" s="291" t="s">
        <v>239</v>
      </c>
      <c r="Z234" s="293" t="s">
        <v>219</v>
      </c>
      <c r="AA234" s="296" t="s">
        <v>85</v>
      </c>
      <c r="AB234" s="294" t="s">
        <v>126</v>
      </c>
      <c r="AC234" s="293">
        <v>1.85</v>
      </c>
      <c r="AD234" s="294" t="s">
        <v>194</v>
      </c>
      <c r="AE234" s="293" t="s">
        <v>166</v>
      </c>
      <c r="AF234" s="293" t="s">
        <v>196</v>
      </c>
      <c r="AG234" s="293" t="s">
        <v>197</v>
      </c>
    </row>
    <row r="235" spans="1:33" ht="24">
      <c r="A235" s="281">
        <v>4</v>
      </c>
      <c r="B235" s="95">
        <v>2</v>
      </c>
      <c r="C235" s="95" t="s">
        <v>191</v>
      </c>
      <c r="D235" s="298" t="s">
        <v>23</v>
      </c>
      <c r="E235" s="98">
        <f t="shared" si="27"/>
        <v>15</v>
      </c>
      <c r="F235" s="98" t="s">
        <v>128</v>
      </c>
      <c r="G235" s="98">
        <v>13231</v>
      </c>
      <c r="H235" s="299" t="s">
        <v>192</v>
      </c>
      <c r="I235" s="285">
        <v>15.81</v>
      </c>
      <c r="J235" s="286" t="str">
        <f t="shared" si="29"/>
        <v>อ้อยตอ 1</v>
      </c>
      <c r="K235" s="99">
        <v>15.81</v>
      </c>
      <c r="L235" s="99"/>
      <c r="M235" s="99">
        <f t="shared" si="23"/>
        <v>189.72</v>
      </c>
      <c r="N235" s="97">
        <v>12</v>
      </c>
      <c r="O235" s="287">
        <f t="shared" si="24"/>
        <v>110.67</v>
      </c>
      <c r="P235" s="288">
        <v>7</v>
      </c>
      <c r="Q235" s="288" t="str">
        <f>VLOOKUP(F235,[1]รายละเอียดรายแปลง!$D$1:$AU$65536,44,FALSE)</f>
        <v>D</v>
      </c>
      <c r="R235" s="288"/>
      <c r="S235" s="97">
        <f t="shared" si="30"/>
        <v>110.67</v>
      </c>
      <c r="T235" s="97">
        <v>7</v>
      </c>
      <c r="U235" s="289">
        <v>242871</v>
      </c>
      <c r="V235" s="290">
        <f t="shared" si="26"/>
        <v>-8095.7</v>
      </c>
      <c r="W235" s="291" t="s">
        <v>88</v>
      </c>
      <c r="X235" s="291" t="s">
        <v>2</v>
      </c>
      <c r="Y235" s="291" t="s">
        <v>240</v>
      </c>
      <c r="Z235" s="293" t="s">
        <v>219</v>
      </c>
      <c r="AA235" s="296" t="s">
        <v>85</v>
      </c>
      <c r="AB235" s="294" t="s">
        <v>126</v>
      </c>
      <c r="AC235" s="293">
        <v>1.85</v>
      </c>
      <c r="AD235" s="294" t="s">
        <v>194</v>
      </c>
      <c r="AE235" s="293" t="s">
        <v>166</v>
      </c>
      <c r="AF235" s="293" t="s">
        <v>196</v>
      </c>
      <c r="AG235" s="293" t="s">
        <v>197</v>
      </c>
    </row>
    <row r="236" spans="1:33" ht="24">
      <c r="A236" s="281">
        <v>5</v>
      </c>
      <c r="B236" s="95">
        <v>2</v>
      </c>
      <c r="C236" s="95" t="s">
        <v>191</v>
      </c>
      <c r="D236" s="298" t="s">
        <v>23</v>
      </c>
      <c r="E236" s="98">
        <f t="shared" si="27"/>
        <v>16</v>
      </c>
      <c r="F236" s="98">
        <v>1329</v>
      </c>
      <c r="G236" s="98">
        <v>1329</v>
      </c>
      <c r="H236" s="98"/>
      <c r="I236" s="285">
        <v>59.87</v>
      </c>
      <c r="J236" s="286" t="str">
        <f t="shared" si="29"/>
        <v>อ้อยตุลาคม</v>
      </c>
      <c r="K236" s="99">
        <v>59.87</v>
      </c>
      <c r="L236" s="99"/>
      <c r="M236" s="99">
        <f t="shared" si="23"/>
        <v>957.92</v>
      </c>
      <c r="N236" s="97">
        <v>16</v>
      </c>
      <c r="O236" s="287">
        <f t="shared" si="24"/>
        <v>658.56999999999994</v>
      </c>
      <c r="P236" s="288">
        <v>11</v>
      </c>
      <c r="Q236" s="288" t="str">
        <f>VLOOKUP(F236,[1]รายละเอียดรายแปลง!$D$1:$AU$65536,44,FALSE)</f>
        <v>C</v>
      </c>
      <c r="R236" s="288"/>
      <c r="S236" s="97">
        <f t="shared" si="30"/>
        <v>838.18</v>
      </c>
      <c r="T236" s="97">
        <v>14</v>
      </c>
      <c r="U236" s="289">
        <v>242843</v>
      </c>
      <c r="V236" s="290">
        <f t="shared" si="26"/>
        <v>-8094.7666666666664</v>
      </c>
      <c r="W236" s="291" t="s">
        <v>93</v>
      </c>
      <c r="X236" s="291" t="s">
        <v>83</v>
      </c>
      <c r="Y236" s="291" t="s">
        <v>241</v>
      </c>
      <c r="Z236" s="293" t="s">
        <v>219</v>
      </c>
      <c r="AA236" s="296" t="s">
        <v>85</v>
      </c>
      <c r="AB236" s="294" t="s">
        <v>86</v>
      </c>
      <c r="AC236" s="293">
        <v>1.85</v>
      </c>
      <c r="AD236" s="294" t="s">
        <v>194</v>
      </c>
      <c r="AE236" s="293" t="s">
        <v>166</v>
      </c>
      <c r="AF236" s="293">
        <v>0</v>
      </c>
      <c r="AG236" s="295" t="s">
        <v>80</v>
      </c>
    </row>
    <row r="237" spans="1:33" ht="24">
      <c r="A237" s="281">
        <v>5</v>
      </c>
      <c r="B237" s="95">
        <v>2</v>
      </c>
      <c r="C237" s="95" t="s">
        <v>191</v>
      </c>
      <c r="D237" s="298" t="s">
        <v>23</v>
      </c>
      <c r="E237" s="98">
        <f t="shared" si="27"/>
        <v>17</v>
      </c>
      <c r="F237" s="98">
        <v>1330</v>
      </c>
      <c r="G237" s="98">
        <v>1330</v>
      </c>
      <c r="H237" s="299" t="s">
        <v>192</v>
      </c>
      <c r="I237" s="285">
        <v>28.08</v>
      </c>
      <c r="J237" s="286" t="str">
        <f t="shared" si="29"/>
        <v>อ้อยตุลาคม</v>
      </c>
      <c r="K237" s="99">
        <v>28.08</v>
      </c>
      <c r="L237" s="99"/>
      <c r="M237" s="99">
        <f t="shared" si="23"/>
        <v>449.28</v>
      </c>
      <c r="N237" s="97">
        <v>16</v>
      </c>
      <c r="O237" s="287">
        <f t="shared" si="24"/>
        <v>308.88</v>
      </c>
      <c r="P237" s="288">
        <v>11</v>
      </c>
      <c r="Q237" s="288" t="str">
        <f>VLOOKUP(F237,[1]รายละเอียดรายแปลง!$D$1:$AU$65536,44,FALSE)</f>
        <v>C</v>
      </c>
      <c r="R237" s="288"/>
      <c r="S237" s="97">
        <f t="shared" si="30"/>
        <v>308.88</v>
      </c>
      <c r="T237" s="97">
        <v>11</v>
      </c>
      <c r="U237" s="289">
        <v>242844</v>
      </c>
      <c r="V237" s="290">
        <f t="shared" si="26"/>
        <v>-8094.8</v>
      </c>
      <c r="W237" s="291" t="s">
        <v>93</v>
      </c>
      <c r="X237" s="291" t="s">
        <v>83</v>
      </c>
      <c r="Y237" s="292">
        <v>0</v>
      </c>
      <c r="Z237" s="293" t="s">
        <v>219</v>
      </c>
      <c r="AA237" s="296" t="s">
        <v>85</v>
      </c>
      <c r="AB237" s="294" t="s">
        <v>86</v>
      </c>
      <c r="AC237" s="293">
        <v>1.85</v>
      </c>
      <c r="AD237" s="294" t="s">
        <v>194</v>
      </c>
      <c r="AE237" s="293" t="s">
        <v>166</v>
      </c>
      <c r="AF237" s="293">
        <v>0</v>
      </c>
      <c r="AG237" s="295" t="s">
        <v>80</v>
      </c>
    </row>
    <row r="238" spans="1:33" ht="24">
      <c r="A238" s="281">
        <v>4</v>
      </c>
      <c r="B238" s="95">
        <v>2</v>
      </c>
      <c r="C238" s="95" t="s">
        <v>191</v>
      </c>
      <c r="D238" s="298" t="s">
        <v>23</v>
      </c>
      <c r="E238" s="98">
        <f t="shared" si="27"/>
        <v>18</v>
      </c>
      <c r="F238" s="98" t="s">
        <v>129</v>
      </c>
      <c r="G238" s="98">
        <v>13321</v>
      </c>
      <c r="H238" s="299" t="s">
        <v>192</v>
      </c>
      <c r="I238" s="285">
        <v>17.809999999999999</v>
      </c>
      <c r="J238" s="286" t="str">
        <f t="shared" si="29"/>
        <v>อ้อยตุลาคม</v>
      </c>
      <c r="K238" s="99">
        <v>17.809999999999999</v>
      </c>
      <c r="L238" s="99"/>
      <c r="M238" s="99">
        <f t="shared" si="23"/>
        <v>284.95999999999998</v>
      </c>
      <c r="N238" s="97">
        <v>16</v>
      </c>
      <c r="O238" s="287">
        <f t="shared" si="24"/>
        <v>195.91</v>
      </c>
      <c r="P238" s="288">
        <v>11</v>
      </c>
      <c r="Q238" s="288" t="str">
        <f>VLOOKUP(F238,[1]รายละเอียดรายแปลง!$D$1:$AU$65536,44,FALSE)</f>
        <v>C</v>
      </c>
      <c r="R238" s="288"/>
      <c r="S238" s="97">
        <f t="shared" si="30"/>
        <v>178.1</v>
      </c>
      <c r="T238" s="97">
        <v>10</v>
      </c>
      <c r="U238" s="289">
        <v>242843</v>
      </c>
      <c r="V238" s="290">
        <f t="shared" si="26"/>
        <v>-8094.7666666666664</v>
      </c>
      <c r="W238" s="291" t="s">
        <v>93</v>
      </c>
      <c r="X238" s="291" t="s">
        <v>83</v>
      </c>
      <c r="Y238" s="291" t="s">
        <v>242</v>
      </c>
      <c r="Z238" s="293" t="s">
        <v>219</v>
      </c>
      <c r="AA238" s="296" t="s">
        <v>85</v>
      </c>
      <c r="AB238" s="294" t="s">
        <v>86</v>
      </c>
      <c r="AC238" s="293">
        <v>1.85</v>
      </c>
      <c r="AD238" s="294" t="s">
        <v>194</v>
      </c>
      <c r="AE238" s="293" t="s">
        <v>166</v>
      </c>
      <c r="AF238" s="293">
        <v>0</v>
      </c>
      <c r="AG238" s="295" t="s">
        <v>80</v>
      </c>
    </row>
    <row r="239" spans="1:33" ht="24">
      <c r="A239" s="281">
        <v>4</v>
      </c>
      <c r="B239" s="95">
        <v>2</v>
      </c>
      <c r="C239" s="95" t="s">
        <v>191</v>
      </c>
      <c r="D239" s="298" t="s">
        <v>23</v>
      </c>
      <c r="E239" s="98">
        <f t="shared" si="27"/>
        <v>19</v>
      </c>
      <c r="F239" s="98">
        <v>1333</v>
      </c>
      <c r="G239" s="98">
        <v>1333</v>
      </c>
      <c r="H239" s="98"/>
      <c r="I239" s="285">
        <v>19.84</v>
      </c>
      <c r="J239" s="286" t="str">
        <f t="shared" si="29"/>
        <v>อ้อยตุลาคม</v>
      </c>
      <c r="K239" s="99">
        <v>19.84</v>
      </c>
      <c r="L239" s="99"/>
      <c r="M239" s="99">
        <f t="shared" si="23"/>
        <v>317.44</v>
      </c>
      <c r="N239" s="97">
        <v>16</v>
      </c>
      <c r="O239" s="287">
        <f t="shared" si="24"/>
        <v>238.07999999999998</v>
      </c>
      <c r="P239" s="288">
        <v>12</v>
      </c>
      <c r="Q239" s="288" t="str">
        <f>VLOOKUP(F239,[1]รายละเอียดรายแปลง!$D$1:$AU$65536,44,FALSE)</f>
        <v>C</v>
      </c>
      <c r="R239" s="288"/>
      <c r="S239" s="97">
        <f t="shared" si="30"/>
        <v>198.4</v>
      </c>
      <c r="T239" s="97">
        <v>10</v>
      </c>
      <c r="U239" s="289">
        <v>242843</v>
      </c>
      <c r="V239" s="290">
        <f t="shared" si="26"/>
        <v>-8094.7666666666664</v>
      </c>
      <c r="W239" s="291" t="s">
        <v>93</v>
      </c>
      <c r="X239" s="291" t="s">
        <v>83</v>
      </c>
      <c r="Y239" s="291" t="s">
        <v>243</v>
      </c>
      <c r="Z239" s="293" t="s">
        <v>219</v>
      </c>
      <c r="AA239" s="296" t="s">
        <v>85</v>
      </c>
      <c r="AB239" s="294" t="s">
        <v>94</v>
      </c>
      <c r="AC239" s="293">
        <v>1.85</v>
      </c>
      <c r="AD239" s="294" t="s">
        <v>194</v>
      </c>
      <c r="AE239" s="293" t="s">
        <v>166</v>
      </c>
      <c r="AF239" s="293" t="s">
        <v>196</v>
      </c>
      <c r="AG239" s="293" t="s">
        <v>197</v>
      </c>
    </row>
    <row r="240" spans="1:33" ht="24">
      <c r="A240" s="281">
        <v>4</v>
      </c>
      <c r="B240" s="95">
        <v>2</v>
      </c>
      <c r="C240" s="95" t="s">
        <v>191</v>
      </c>
      <c r="D240" s="298" t="s">
        <v>23</v>
      </c>
      <c r="E240" s="98">
        <f t="shared" si="27"/>
        <v>20</v>
      </c>
      <c r="F240" s="98">
        <v>1334</v>
      </c>
      <c r="G240" s="98">
        <v>1334</v>
      </c>
      <c r="H240" s="299" t="s">
        <v>192</v>
      </c>
      <c r="I240" s="285">
        <v>15.2</v>
      </c>
      <c r="J240" s="286" t="str">
        <f t="shared" si="29"/>
        <v>อ้อยตอ 1</v>
      </c>
      <c r="K240" s="99">
        <v>15.2</v>
      </c>
      <c r="L240" s="99"/>
      <c r="M240" s="99">
        <f t="shared" si="23"/>
        <v>152</v>
      </c>
      <c r="N240" s="97">
        <v>10</v>
      </c>
      <c r="O240" s="287">
        <f t="shared" si="24"/>
        <v>136.79999999999998</v>
      </c>
      <c r="P240" s="288">
        <v>9</v>
      </c>
      <c r="Q240" s="288" t="str">
        <f>VLOOKUP(F240,[1]รายละเอียดรายแปลง!$D$1:$AU$65536,44,FALSE)</f>
        <v>C</v>
      </c>
      <c r="R240" s="288"/>
      <c r="S240" s="97">
        <f t="shared" si="30"/>
        <v>136.79999999999998</v>
      </c>
      <c r="T240" s="97">
        <v>9</v>
      </c>
      <c r="U240" s="289">
        <v>242964</v>
      </c>
      <c r="V240" s="290">
        <f t="shared" si="26"/>
        <v>-8098.8</v>
      </c>
      <c r="W240" s="291" t="s">
        <v>88</v>
      </c>
      <c r="X240" s="291" t="s">
        <v>2</v>
      </c>
      <c r="Y240" s="291" t="s">
        <v>244</v>
      </c>
      <c r="Z240" s="293" t="s">
        <v>202</v>
      </c>
      <c r="AA240" s="296" t="s">
        <v>85</v>
      </c>
      <c r="AB240" s="294" t="s">
        <v>86</v>
      </c>
      <c r="AC240" s="293">
        <v>1.85</v>
      </c>
      <c r="AD240" s="294" t="s">
        <v>194</v>
      </c>
      <c r="AE240" s="293" t="s">
        <v>166</v>
      </c>
      <c r="AF240" s="293" t="s">
        <v>196</v>
      </c>
      <c r="AG240" s="293" t="s">
        <v>197</v>
      </c>
    </row>
    <row r="241" spans="1:33" ht="24">
      <c r="A241" s="281">
        <v>5</v>
      </c>
      <c r="B241" s="95">
        <v>2</v>
      </c>
      <c r="C241" s="95" t="s">
        <v>191</v>
      </c>
      <c r="D241" s="298" t="s">
        <v>23</v>
      </c>
      <c r="E241" s="98">
        <f>E240+1</f>
        <v>21</v>
      </c>
      <c r="F241" s="98">
        <v>520</v>
      </c>
      <c r="G241" s="306">
        <v>520</v>
      </c>
      <c r="H241" s="98"/>
      <c r="I241" s="285">
        <v>54.79</v>
      </c>
      <c r="J241" s="286" t="str">
        <f>W241</f>
        <v>อ้อยน้ำราด</v>
      </c>
      <c r="K241" s="99">
        <v>54.79</v>
      </c>
      <c r="L241" s="99"/>
      <c r="M241" s="99">
        <f>K241*N241</f>
        <v>712.27</v>
      </c>
      <c r="N241" s="97">
        <v>13</v>
      </c>
      <c r="O241" s="287">
        <f>K241*P241</f>
        <v>602.68999999999994</v>
      </c>
      <c r="P241" s="288">
        <v>11</v>
      </c>
      <c r="Q241" s="288" t="str">
        <f>VLOOKUP(F241,[1]รายละเอียดรายแปลง!$D$1:$AU$65536,44,FALSE)</f>
        <v>C</v>
      </c>
      <c r="R241" s="288"/>
      <c r="S241" s="97">
        <f>K241*T241</f>
        <v>602.68999999999994</v>
      </c>
      <c r="T241" s="97">
        <v>11</v>
      </c>
      <c r="U241" s="289">
        <v>242939</v>
      </c>
      <c r="V241" s="290">
        <f t="shared" si="26"/>
        <v>-8097.9666666666662</v>
      </c>
      <c r="W241" s="291" t="s">
        <v>1</v>
      </c>
      <c r="X241" s="291" t="s">
        <v>83</v>
      </c>
      <c r="Y241" s="291" t="s">
        <v>245</v>
      </c>
      <c r="Z241" s="293" t="s">
        <v>219</v>
      </c>
      <c r="AA241" s="294" t="s">
        <v>85</v>
      </c>
      <c r="AB241" s="294" t="s">
        <v>113</v>
      </c>
      <c r="AC241" s="293">
        <v>1.85</v>
      </c>
      <c r="AD241" s="291" t="s">
        <v>194</v>
      </c>
      <c r="AE241" s="293" t="s">
        <v>166</v>
      </c>
      <c r="AF241" s="293" t="s">
        <v>246</v>
      </c>
      <c r="AG241" s="293" t="s">
        <v>197</v>
      </c>
    </row>
    <row r="242" spans="1:33" ht="24">
      <c r="A242" s="281">
        <v>5</v>
      </c>
      <c r="B242" s="95">
        <v>2</v>
      </c>
      <c r="C242" s="95" t="s">
        <v>191</v>
      </c>
      <c r="D242" s="298" t="s">
        <v>23</v>
      </c>
      <c r="E242" s="98">
        <f>E241+1</f>
        <v>22</v>
      </c>
      <c r="F242" s="98" t="s">
        <v>130</v>
      </c>
      <c r="G242" s="306">
        <v>5201</v>
      </c>
      <c r="H242" s="299" t="s">
        <v>192</v>
      </c>
      <c r="I242" s="285">
        <v>39.93</v>
      </c>
      <c r="J242" s="286" t="str">
        <f>W242</f>
        <v>อ้อยน้ำราด</v>
      </c>
      <c r="K242" s="99">
        <v>39.93</v>
      </c>
      <c r="L242" s="99"/>
      <c r="M242" s="99">
        <f>K242*N242</f>
        <v>519.09</v>
      </c>
      <c r="N242" s="97">
        <v>13</v>
      </c>
      <c r="O242" s="287">
        <f>K242*P242</f>
        <v>399.3</v>
      </c>
      <c r="P242" s="288">
        <v>10</v>
      </c>
      <c r="Q242" s="288" t="str">
        <f>VLOOKUP(F242,[1]รายละเอียดรายแปลง!$D$1:$AU$65536,44,FALSE)</f>
        <v>C</v>
      </c>
      <c r="R242" s="288"/>
      <c r="S242" s="97">
        <f>K242*T242</f>
        <v>399.3</v>
      </c>
      <c r="T242" s="97">
        <v>10</v>
      </c>
      <c r="U242" s="289">
        <v>242923</v>
      </c>
      <c r="V242" s="290">
        <f t="shared" si="26"/>
        <v>-8097.4333333333334</v>
      </c>
      <c r="W242" s="291" t="s">
        <v>1</v>
      </c>
      <c r="X242" s="291" t="s">
        <v>83</v>
      </c>
      <c r="Y242" s="291" t="s">
        <v>245</v>
      </c>
      <c r="Z242" s="293" t="s">
        <v>219</v>
      </c>
      <c r="AA242" s="294" t="s">
        <v>85</v>
      </c>
      <c r="AB242" s="294" t="s">
        <v>94</v>
      </c>
      <c r="AC242" s="293">
        <v>1.85</v>
      </c>
      <c r="AD242" s="291" t="s">
        <v>194</v>
      </c>
      <c r="AE242" s="293" t="s">
        <v>166</v>
      </c>
      <c r="AF242" s="293" t="s">
        <v>246</v>
      </c>
      <c r="AG242" s="293" t="s">
        <v>197</v>
      </c>
    </row>
    <row r="243" spans="1:33" ht="24">
      <c r="A243" s="281">
        <v>5</v>
      </c>
      <c r="B243" s="95">
        <v>2</v>
      </c>
      <c r="C243" s="95" t="s">
        <v>191</v>
      </c>
      <c r="D243" s="298" t="s">
        <v>23</v>
      </c>
      <c r="E243" s="98">
        <f>E242+1</f>
        <v>23</v>
      </c>
      <c r="F243" s="98">
        <v>525</v>
      </c>
      <c r="G243" s="306">
        <v>525</v>
      </c>
      <c r="H243" s="299" t="s">
        <v>192</v>
      </c>
      <c r="I243" s="285">
        <v>24.43</v>
      </c>
      <c r="J243" s="286" t="str">
        <f>W243</f>
        <v>อ้อยน้ำราด</v>
      </c>
      <c r="K243" s="99">
        <v>24.43</v>
      </c>
      <c r="L243" s="99"/>
      <c r="M243" s="99">
        <f>K243*N243</f>
        <v>293.15999999999997</v>
      </c>
      <c r="N243" s="97">
        <v>12</v>
      </c>
      <c r="O243" s="287">
        <f>K243*P243</f>
        <v>268.73</v>
      </c>
      <c r="P243" s="288">
        <v>11</v>
      </c>
      <c r="Q243" s="288" t="str">
        <f>VLOOKUP(F243,[1]รายละเอียดรายแปลง!$D$1:$AU$65536,44,FALSE)</f>
        <v>C</v>
      </c>
      <c r="R243" s="288"/>
      <c r="S243" s="97">
        <f>K243*T243</f>
        <v>293.15999999999997</v>
      </c>
      <c r="T243" s="97">
        <v>12</v>
      </c>
      <c r="U243" s="289">
        <v>242944</v>
      </c>
      <c r="V243" s="290">
        <f t="shared" si="26"/>
        <v>-8098.1333333333332</v>
      </c>
      <c r="W243" s="291" t="s">
        <v>1</v>
      </c>
      <c r="X243" s="291" t="s">
        <v>83</v>
      </c>
      <c r="Y243" s="291" t="s">
        <v>245</v>
      </c>
      <c r="Z243" s="293" t="s">
        <v>219</v>
      </c>
      <c r="AA243" s="294" t="s">
        <v>114</v>
      </c>
      <c r="AB243" s="294" t="s">
        <v>86</v>
      </c>
      <c r="AC243" s="293">
        <v>1.85</v>
      </c>
      <c r="AD243" s="291" t="s">
        <v>194</v>
      </c>
      <c r="AE243" s="293" t="s">
        <v>166</v>
      </c>
      <c r="AF243" s="293">
        <v>0</v>
      </c>
      <c r="AG243" s="295" t="s">
        <v>80</v>
      </c>
    </row>
    <row r="244" spans="1:33" ht="24">
      <c r="A244" s="281">
        <v>2</v>
      </c>
      <c r="B244" s="95">
        <v>2</v>
      </c>
      <c r="C244" s="95" t="s">
        <v>191</v>
      </c>
      <c r="D244" s="298" t="s">
        <v>23</v>
      </c>
      <c r="E244" s="98">
        <f>E243+1</f>
        <v>24</v>
      </c>
      <c r="F244" s="98">
        <v>526</v>
      </c>
      <c r="G244" s="306">
        <v>526</v>
      </c>
      <c r="H244" s="299" t="s">
        <v>192</v>
      </c>
      <c r="I244" s="285">
        <v>8.86</v>
      </c>
      <c r="J244" s="286" t="str">
        <f>W244</f>
        <v>อ้อยตุลาคม</v>
      </c>
      <c r="K244" s="99">
        <v>8.86</v>
      </c>
      <c r="L244" s="99"/>
      <c r="M244" s="99">
        <f>K244*N244</f>
        <v>132.89999999999998</v>
      </c>
      <c r="N244" s="97">
        <v>15</v>
      </c>
      <c r="O244" s="287">
        <f>K244*P244</f>
        <v>106.32</v>
      </c>
      <c r="P244" s="288">
        <v>12</v>
      </c>
      <c r="Q244" s="288" t="str">
        <f>VLOOKUP(F244,[1]รายละเอียดรายแปลง!$D$1:$AU$65536,44,FALSE)</f>
        <v>C</v>
      </c>
      <c r="R244" s="288"/>
      <c r="S244" s="97">
        <f>K244*T244</f>
        <v>124.03999999999999</v>
      </c>
      <c r="T244" s="97">
        <v>14</v>
      </c>
      <c r="U244" s="289">
        <v>242880</v>
      </c>
      <c r="V244" s="290">
        <f t="shared" si="26"/>
        <v>-8096</v>
      </c>
      <c r="W244" s="291" t="s">
        <v>93</v>
      </c>
      <c r="X244" s="291" t="s">
        <v>83</v>
      </c>
      <c r="Y244" s="292" t="s">
        <v>247</v>
      </c>
      <c r="Z244" s="293" t="s">
        <v>219</v>
      </c>
      <c r="AA244" s="294" t="s">
        <v>114</v>
      </c>
      <c r="AB244" s="294" t="s">
        <v>94</v>
      </c>
      <c r="AC244" s="293">
        <v>1.85</v>
      </c>
      <c r="AD244" s="294" t="s">
        <v>194</v>
      </c>
      <c r="AE244" s="293" t="s">
        <v>166</v>
      </c>
      <c r="AF244" s="293">
        <v>0</v>
      </c>
      <c r="AG244" s="295" t="s">
        <v>80</v>
      </c>
    </row>
    <row r="245" spans="1:33" ht="24">
      <c r="A245" s="281">
        <v>5</v>
      </c>
      <c r="B245" s="95">
        <v>2</v>
      </c>
      <c r="C245" s="95" t="s">
        <v>191</v>
      </c>
      <c r="D245" s="298" t="s">
        <v>23</v>
      </c>
      <c r="E245" s="98">
        <f>E244+1</f>
        <v>25</v>
      </c>
      <c r="F245" s="98">
        <v>527</v>
      </c>
      <c r="G245" s="306">
        <v>527</v>
      </c>
      <c r="H245" s="299" t="s">
        <v>192</v>
      </c>
      <c r="I245" s="285">
        <v>32.15</v>
      </c>
      <c r="J245" s="286" t="str">
        <f>W245</f>
        <v>อ้อยตอ 2</v>
      </c>
      <c r="K245" s="99">
        <v>30.15</v>
      </c>
      <c r="L245" s="99"/>
      <c r="M245" s="99">
        <f>K245*N245</f>
        <v>301.5</v>
      </c>
      <c r="N245" s="97">
        <v>10</v>
      </c>
      <c r="O245" s="287">
        <f>K245*P245</f>
        <v>271.34999999999997</v>
      </c>
      <c r="P245" s="288">
        <v>9</v>
      </c>
      <c r="Q245" s="288" t="str">
        <f>VLOOKUP(F245,[1]รายละเอียดรายแปลง!$D$1:$AU$65536,44,FALSE)</f>
        <v>C</v>
      </c>
      <c r="R245" s="288"/>
      <c r="S245" s="97">
        <f>K245*T245</f>
        <v>301.5</v>
      </c>
      <c r="T245" s="97">
        <v>10</v>
      </c>
      <c r="U245" s="289">
        <v>242880</v>
      </c>
      <c r="V245" s="290">
        <f t="shared" si="26"/>
        <v>-8096</v>
      </c>
      <c r="W245" s="291" t="s">
        <v>90</v>
      </c>
      <c r="X245" s="291" t="s">
        <v>2</v>
      </c>
      <c r="Y245" s="291" t="s">
        <v>245</v>
      </c>
      <c r="Z245" s="293" t="s">
        <v>219</v>
      </c>
      <c r="AA245" s="294" t="s">
        <v>114</v>
      </c>
      <c r="AB245" s="294" t="s">
        <v>86</v>
      </c>
      <c r="AC245" s="293">
        <v>1.65</v>
      </c>
      <c r="AD245" s="294" t="s">
        <v>201</v>
      </c>
      <c r="AE245" s="293" t="s">
        <v>166</v>
      </c>
      <c r="AF245" s="293" t="s">
        <v>246</v>
      </c>
      <c r="AG245" s="293" t="s">
        <v>197</v>
      </c>
    </row>
    <row r="246" spans="1:33" ht="24">
      <c r="A246" s="281">
        <v>4</v>
      </c>
      <c r="B246" s="95">
        <v>2</v>
      </c>
      <c r="C246" s="95" t="s">
        <v>191</v>
      </c>
      <c r="D246" s="298" t="s">
        <v>43</v>
      </c>
      <c r="E246" s="98">
        <v>1</v>
      </c>
      <c r="F246" s="98">
        <v>1501</v>
      </c>
      <c r="G246" s="98">
        <v>1501</v>
      </c>
      <c r="H246" s="299" t="s">
        <v>192</v>
      </c>
      <c r="I246" s="285">
        <v>18.670000000000002</v>
      </c>
      <c r="J246" s="286" t="str">
        <f t="shared" ref="J246:J309" si="31">W246</f>
        <v>อ้อยน้ำราด</v>
      </c>
      <c r="K246" s="99">
        <v>18.670000000000002</v>
      </c>
      <c r="L246" s="99"/>
      <c r="M246" s="99">
        <f t="shared" si="23"/>
        <v>261.38</v>
      </c>
      <c r="N246" s="97">
        <v>14</v>
      </c>
      <c r="O246" s="287">
        <f t="shared" si="24"/>
        <v>224.04000000000002</v>
      </c>
      <c r="P246" s="288">
        <v>12</v>
      </c>
      <c r="Q246" s="288" t="str">
        <f>VLOOKUP(F246,[1]รายละเอียดรายแปลง!$D$1:$AU$65536,44,FALSE)</f>
        <v>C</v>
      </c>
      <c r="R246" s="288"/>
      <c r="S246" s="97">
        <f t="shared" si="30"/>
        <v>224.04000000000002</v>
      </c>
      <c r="T246" s="97">
        <v>12</v>
      </c>
      <c r="U246" s="289">
        <v>242881</v>
      </c>
      <c r="V246" s="290">
        <f t="shared" si="26"/>
        <v>-8096.0333333333338</v>
      </c>
      <c r="W246" s="291" t="s">
        <v>1</v>
      </c>
      <c r="X246" s="291" t="s">
        <v>83</v>
      </c>
      <c r="Y246" s="292">
        <v>0</v>
      </c>
      <c r="Z246" s="293" t="s">
        <v>193</v>
      </c>
      <c r="AA246" s="296" t="s">
        <v>85</v>
      </c>
      <c r="AB246" s="294" t="s">
        <v>94</v>
      </c>
      <c r="AC246" s="293">
        <v>1.85</v>
      </c>
      <c r="AD246" s="291" t="s">
        <v>194</v>
      </c>
      <c r="AE246" s="293" t="s">
        <v>166</v>
      </c>
      <c r="AF246" s="293">
        <v>0</v>
      </c>
      <c r="AG246" s="295" t="s">
        <v>80</v>
      </c>
    </row>
    <row r="247" spans="1:33" ht="24">
      <c r="A247" s="281">
        <v>5</v>
      </c>
      <c r="B247" s="95">
        <v>2</v>
      </c>
      <c r="C247" s="95" t="s">
        <v>191</v>
      </c>
      <c r="D247" s="298" t="s">
        <v>43</v>
      </c>
      <c r="E247" s="98">
        <f t="shared" si="27"/>
        <v>2</v>
      </c>
      <c r="F247" s="98">
        <v>1502</v>
      </c>
      <c r="G247" s="98">
        <v>1502</v>
      </c>
      <c r="H247" s="299" t="s">
        <v>192</v>
      </c>
      <c r="I247" s="285">
        <v>30.78</v>
      </c>
      <c r="J247" s="286" t="str">
        <f t="shared" si="31"/>
        <v>อ้อยน้ำราด</v>
      </c>
      <c r="K247" s="99">
        <v>30.78</v>
      </c>
      <c r="L247" s="99"/>
      <c r="M247" s="99">
        <f t="shared" si="23"/>
        <v>430.92</v>
      </c>
      <c r="N247" s="97">
        <v>14</v>
      </c>
      <c r="O247" s="287">
        <f t="shared" si="24"/>
        <v>338.58000000000004</v>
      </c>
      <c r="P247" s="288">
        <v>11</v>
      </c>
      <c r="Q247" s="288" t="str">
        <f>VLOOKUP(F247,[1]รายละเอียดรายแปลง!$D$1:$AU$65536,44,FALSE)</f>
        <v>C</v>
      </c>
      <c r="R247" s="288"/>
      <c r="S247" s="97">
        <f t="shared" si="30"/>
        <v>277.02</v>
      </c>
      <c r="T247" s="97">
        <v>9</v>
      </c>
      <c r="U247" s="289">
        <v>242895</v>
      </c>
      <c r="V247" s="290">
        <f t="shared" si="26"/>
        <v>-8096.5</v>
      </c>
      <c r="W247" s="291" t="s">
        <v>1</v>
      </c>
      <c r="X247" s="291" t="s">
        <v>83</v>
      </c>
      <c r="Y247" s="292">
        <v>0</v>
      </c>
      <c r="Z247" s="293" t="s">
        <v>193</v>
      </c>
      <c r="AA247" s="296" t="s">
        <v>85</v>
      </c>
      <c r="AB247" s="294" t="s">
        <v>94</v>
      </c>
      <c r="AC247" s="293">
        <v>1.85</v>
      </c>
      <c r="AD247" s="291" t="s">
        <v>194</v>
      </c>
      <c r="AE247" s="293" t="s">
        <v>166</v>
      </c>
      <c r="AF247" s="293" t="s">
        <v>196</v>
      </c>
      <c r="AG247" s="293" t="s">
        <v>197</v>
      </c>
    </row>
    <row r="248" spans="1:33" ht="24">
      <c r="A248" s="281">
        <v>2</v>
      </c>
      <c r="B248" s="95">
        <v>2</v>
      </c>
      <c r="C248" s="95" t="s">
        <v>191</v>
      </c>
      <c r="D248" s="298" t="s">
        <v>43</v>
      </c>
      <c r="E248" s="98">
        <f t="shared" si="27"/>
        <v>3</v>
      </c>
      <c r="F248" s="98">
        <v>1503</v>
      </c>
      <c r="G248" s="98">
        <v>1503</v>
      </c>
      <c r="H248" s="299" t="s">
        <v>192</v>
      </c>
      <c r="I248" s="285">
        <v>7.52</v>
      </c>
      <c r="J248" s="286" t="str">
        <f t="shared" si="31"/>
        <v>อ้อยน้ำราด</v>
      </c>
      <c r="K248" s="99">
        <v>7.52</v>
      </c>
      <c r="L248" s="99"/>
      <c r="M248" s="99">
        <f t="shared" si="23"/>
        <v>105.28</v>
      </c>
      <c r="N248" s="97">
        <v>14</v>
      </c>
      <c r="O248" s="287">
        <f t="shared" si="24"/>
        <v>97.759999999999991</v>
      </c>
      <c r="P248" s="288">
        <v>13</v>
      </c>
      <c r="Q248" s="288" t="str">
        <f>VLOOKUP(F248,[1]รายละเอียดรายแปลง!$D$1:$AU$65536,44,FALSE)</f>
        <v>B</v>
      </c>
      <c r="R248" s="288"/>
      <c r="S248" s="97">
        <f t="shared" si="30"/>
        <v>97.759999999999991</v>
      </c>
      <c r="T248" s="97">
        <v>13</v>
      </c>
      <c r="U248" s="289">
        <v>242893</v>
      </c>
      <c r="V248" s="290">
        <f t="shared" si="26"/>
        <v>-8096.4333333333334</v>
      </c>
      <c r="W248" s="291" t="s">
        <v>1</v>
      </c>
      <c r="X248" s="291" t="s">
        <v>83</v>
      </c>
      <c r="Y248" s="292">
        <v>0</v>
      </c>
      <c r="Z248" s="293" t="s">
        <v>193</v>
      </c>
      <c r="AA248" s="296" t="s">
        <v>85</v>
      </c>
      <c r="AB248" s="294" t="s">
        <v>94</v>
      </c>
      <c r="AC248" s="293">
        <v>1.85</v>
      </c>
      <c r="AD248" s="291" t="s">
        <v>194</v>
      </c>
      <c r="AE248" s="293" t="s">
        <v>166</v>
      </c>
      <c r="AF248" s="293">
        <v>0</v>
      </c>
      <c r="AG248" s="295" t="s">
        <v>80</v>
      </c>
    </row>
    <row r="249" spans="1:33" ht="24">
      <c r="A249" s="281">
        <v>5</v>
      </c>
      <c r="B249" s="95">
        <v>2</v>
      </c>
      <c r="C249" s="95" t="s">
        <v>191</v>
      </c>
      <c r="D249" s="298" t="s">
        <v>43</v>
      </c>
      <c r="E249" s="98">
        <f t="shared" si="27"/>
        <v>4</v>
      </c>
      <c r="F249" s="98" t="s">
        <v>131</v>
      </c>
      <c r="G249" s="98">
        <v>15031</v>
      </c>
      <c r="H249" s="299" t="s">
        <v>192</v>
      </c>
      <c r="I249" s="285">
        <v>24.33</v>
      </c>
      <c r="J249" s="286" t="str">
        <f t="shared" si="31"/>
        <v>อ้อยน้ำราด</v>
      </c>
      <c r="K249" s="99">
        <v>24.33</v>
      </c>
      <c r="L249" s="99"/>
      <c r="M249" s="99">
        <f t="shared" si="23"/>
        <v>340.62</v>
      </c>
      <c r="N249" s="97">
        <v>14</v>
      </c>
      <c r="O249" s="287">
        <f t="shared" si="24"/>
        <v>291.95999999999998</v>
      </c>
      <c r="P249" s="288">
        <v>12</v>
      </c>
      <c r="Q249" s="288" t="str">
        <f>VLOOKUP(F249,[1]รายละเอียดรายแปลง!$D$1:$AU$65536,44,FALSE)</f>
        <v>C</v>
      </c>
      <c r="R249" s="288"/>
      <c r="S249" s="97">
        <f t="shared" si="30"/>
        <v>243.29999999999998</v>
      </c>
      <c r="T249" s="97">
        <v>10</v>
      </c>
      <c r="U249" s="289">
        <v>242891</v>
      </c>
      <c r="V249" s="290">
        <f t="shared" si="26"/>
        <v>-8096.3666666666668</v>
      </c>
      <c r="W249" s="291" t="s">
        <v>1</v>
      </c>
      <c r="X249" s="291" t="s">
        <v>83</v>
      </c>
      <c r="Y249" s="292">
        <v>0</v>
      </c>
      <c r="Z249" s="293" t="s">
        <v>193</v>
      </c>
      <c r="AA249" s="296" t="s">
        <v>85</v>
      </c>
      <c r="AB249" s="294" t="s">
        <v>94</v>
      </c>
      <c r="AC249" s="293">
        <v>1.85</v>
      </c>
      <c r="AD249" s="291" t="s">
        <v>194</v>
      </c>
      <c r="AE249" s="293" t="s">
        <v>166</v>
      </c>
      <c r="AF249" s="293" t="s">
        <v>196</v>
      </c>
      <c r="AG249" s="293" t="s">
        <v>197</v>
      </c>
    </row>
    <row r="250" spans="1:33" ht="24">
      <c r="A250" s="281">
        <v>5</v>
      </c>
      <c r="B250" s="95">
        <v>2</v>
      </c>
      <c r="C250" s="95" t="s">
        <v>191</v>
      </c>
      <c r="D250" s="298" t="s">
        <v>43</v>
      </c>
      <c r="E250" s="98">
        <f t="shared" si="27"/>
        <v>5</v>
      </c>
      <c r="F250" s="98">
        <v>1504</v>
      </c>
      <c r="G250" s="98">
        <v>1504</v>
      </c>
      <c r="H250" s="299" t="s">
        <v>192</v>
      </c>
      <c r="I250" s="285">
        <v>43.08</v>
      </c>
      <c r="J250" s="286" t="str">
        <f t="shared" si="31"/>
        <v>อ้อยน้ำราด</v>
      </c>
      <c r="K250" s="99">
        <v>42.59</v>
      </c>
      <c r="L250" s="99"/>
      <c r="M250" s="99">
        <f t="shared" si="23"/>
        <v>596.26</v>
      </c>
      <c r="N250" s="97">
        <v>14</v>
      </c>
      <c r="O250" s="287">
        <f t="shared" si="24"/>
        <v>553.67000000000007</v>
      </c>
      <c r="P250" s="288">
        <v>13</v>
      </c>
      <c r="Q250" s="288" t="str">
        <f>VLOOKUP(F250,[1]รายละเอียดรายแปลง!$D$1:$AU$65536,44,FALSE)</f>
        <v>B</v>
      </c>
      <c r="R250" s="288"/>
      <c r="S250" s="97">
        <f t="shared" si="30"/>
        <v>511.08000000000004</v>
      </c>
      <c r="T250" s="97">
        <v>12</v>
      </c>
      <c r="U250" s="289">
        <v>242899</v>
      </c>
      <c r="V250" s="290">
        <f t="shared" si="26"/>
        <v>-8096.6333333333332</v>
      </c>
      <c r="W250" s="291" t="s">
        <v>1</v>
      </c>
      <c r="X250" s="291" t="s">
        <v>83</v>
      </c>
      <c r="Y250" s="292">
        <v>0</v>
      </c>
      <c r="Z250" s="293" t="s">
        <v>193</v>
      </c>
      <c r="AA250" s="296" t="s">
        <v>85</v>
      </c>
      <c r="AB250" s="294" t="s">
        <v>94</v>
      </c>
      <c r="AC250" s="293">
        <v>1.85</v>
      </c>
      <c r="AD250" s="291" t="s">
        <v>194</v>
      </c>
      <c r="AE250" s="293" t="s">
        <v>166</v>
      </c>
      <c r="AF250" s="293">
        <v>0</v>
      </c>
      <c r="AG250" s="295" t="s">
        <v>80</v>
      </c>
    </row>
    <row r="251" spans="1:33" ht="24">
      <c r="A251" s="281">
        <v>5</v>
      </c>
      <c r="B251" s="95">
        <v>2</v>
      </c>
      <c r="C251" s="95" t="s">
        <v>191</v>
      </c>
      <c r="D251" s="298" t="s">
        <v>43</v>
      </c>
      <c r="E251" s="98">
        <f t="shared" si="27"/>
        <v>6</v>
      </c>
      <c r="F251" s="98">
        <v>1505</v>
      </c>
      <c r="G251" s="98">
        <v>1505</v>
      </c>
      <c r="H251" s="299" t="s">
        <v>192</v>
      </c>
      <c r="I251" s="285">
        <v>37.729999999999997</v>
      </c>
      <c r="J251" s="286" t="str">
        <f t="shared" si="31"/>
        <v>อ้อยน้ำราด</v>
      </c>
      <c r="K251" s="99">
        <v>36.659999999999997</v>
      </c>
      <c r="L251" s="99"/>
      <c r="M251" s="99">
        <f t="shared" si="23"/>
        <v>513.24</v>
      </c>
      <c r="N251" s="97">
        <v>14</v>
      </c>
      <c r="O251" s="287">
        <f t="shared" si="24"/>
        <v>439.91999999999996</v>
      </c>
      <c r="P251" s="288">
        <v>12</v>
      </c>
      <c r="Q251" s="288" t="str">
        <f>VLOOKUP(F251,[1]รายละเอียดรายแปลง!$D$1:$AU$65536,44,FALSE)</f>
        <v>C</v>
      </c>
      <c r="R251" s="288"/>
      <c r="S251" s="97">
        <f t="shared" si="30"/>
        <v>439.91999999999996</v>
      </c>
      <c r="T251" s="97">
        <v>12</v>
      </c>
      <c r="U251" s="289">
        <v>242903</v>
      </c>
      <c r="V251" s="290">
        <f t="shared" si="26"/>
        <v>-8096.7666666666664</v>
      </c>
      <c r="W251" s="291" t="s">
        <v>1</v>
      </c>
      <c r="X251" s="291" t="s">
        <v>83</v>
      </c>
      <c r="Y251" s="292">
        <v>0</v>
      </c>
      <c r="Z251" s="293" t="s">
        <v>219</v>
      </c>
      <c r="AA251" s="296" t="s">
        <v>85</v>
      </c>
      <c r="AB251" s="294" t="s">
        <v>94</v>
      </c>
      <c r="AC251" s="293">
        <v>1.85</v>
      </c>
      <c r="AD251" s="291" t="s">
        <v>194</v>
      </c>
      <c r="AE251" s="293" t="s">
        <v>166</v>
      </c>
      <c r="AF251" s="293" t="s">
        <v>196</v>
      </c>
      <c r="AG251" s="293" t="s">
        <v>197</v>
      </c>
    </row>
    <row r="252" spans="1:33" ht="24">
      <c r="A252" s="281">
        <v>5</v>
      </c>
      <c r="B252" s="95">
        <v>2</v>
      </c>
      <c r="C252" s="95" t="s">
        <v>191</v>
      </c>
      <c r="D252" s="298" t="s">
        <v>43</v>
      </c>
      <c r="E252" s="98">
        <f t="shared" si="27"/>
        <v>7</v>
      </c>
      <c r="F252" s="98">
        <v>1506</v>
      </c>
      <c r="G252" s="98">
        <v>1506</v>
      </c>
      <c r="H252" s="299" t="s">
        <v>192</v>
      </c>
      <c r="I252" s="285">
        <v>45.58</v>
      </c>
      <c r="J252" s="286" t="str">
        <f t="shared" si="31"/>
        <v>อ้อยน้ำราด</v>
      </c>
      <c r="K252" s="99">
        <v>45.58</v>
      </c>
      <c r="L252" s="99"/>
      <c r="M252" s="99">
        <f t="shared" si="23"/>
        <v>638.12</v>
      </c>
      <c r="N252" s="97">
        <v>14</v>
      </c>
      <c r="O252" s="287">
        <f t="shared" si="24"/>
        <v>546.96</v>
      </c>
      <c r="P252" s="288">
        <v>12</v>
      </c>
      <c r="Q252" s="288" t="str">
        <f>VLOOKUP(F252,[1]รายละเอียดรายแปลง!$D$1:$AU$65536,44,FALSE)</f>
        <v>C</v>
      </c>
      <c r="R252" s="288"/>
      <c r="S252" s="97">
        <f t="shared" si="30"/>
        <v>546.96</v>
      </c>
      <c r="T252" s="97">
        <v>12</v>
      </c>
      <c r="U252" s="289">
        <v>242908</v>
      </c>
      <c r="V252" s="290">
        <f t="shared" si="26"/>
        <v>-8096.9333333333334</v>
      </c>
      <c r="W252" s="291" t="s">
        <v>1</v>
      </c>
      <c r="X252" s="291" t="s">
        <v>83</v>
      </c>
      <c r="Y252" s="292">
        <v>0</v>
      </c>
      <c r="Z252" s="293" t="s">
        <v>219</v>
      </c>
      <c r="AA252" s="296" t="s">
        <v>85</v>
      </c>
      <c r="AB252" s="294" t="s">
        <v>94</v>
      </c>
      <c r="AC252" s="293">
        <v>1.85</v>
      </c>
      <c r="AD252" s="291" t="s">
        <v>194</v>
      </c>
      <c r="AE252" s="293" t="s">
        <v>166</v>
      </c>
      <c r="AF252" s="293" t="s">
        <v>196</v>
      </c>
      <c r="AG252" s="293" t="s">
        <v>197</v>
      </c>
    </row>
    <row r="253" spans="1:33" ht="24">
      <c r="A253" s="281">
        <v>2</v>
      </c>
      <c r="B253" s="95">
        <v>2</v>
      </c>
      <c r="C253" s="95" t="s">
        <v>191</v>
      </c>
      <c r="D253" s="298" t="s">
        <v>43</v>
      </c>
      <c r="E253" s="98">
        <f t="shared" si="27"/>
        <v>8</v>
      </c>
      <c r="F253" s="98" t="s">
        <v>132</v>
      </c>
      <c r="G253" s="98">
        <v>15061</v>
      </c>
      <c r="H253" s="299" t="s">
        <v>192</v>
      </c>
      <c r="I253" s="285">
        <v>7.72</v>
      </c>
      <c r="J253" s="286" t="str">
        <f t="shared" si="31"/>
        <v>อ้อยตอ 1</v>
      </c>
      <c r="K253" s="99">
        <v>7.72</v>
      </c>
      <c r="L253" s="99"/>
      <c r="M253" s="99">
        <f t="shared" si="23"/>
        <v>92.64</v>
      </c>
      <c r="N253" s="97">
        <v>12</v>
      </c>
      <c r="O253" s="287">
        <f t="shared" si="24"/>
        <v>84.92</v>
      </c>
      <c r="P253" s="288">
        <v>11</v>
      </c>
      <c r="Q253" s="288" t="str">
        <f>VLOOKUP(F253,[1]รายละเอียดรายแปลง!$D$1:$AU$65536,44,FALSE)</f>
        <v>B</v>
      </c>
      <c r="R253" s="288"/>
      <c r="S253" s="97">
        <f t="shared" si="30"/>
        <v>84.92</v>
      </c>
      <c r="T253" s="97">
        <v>11</v>
      </c>
      <c r="U253" s="289">
        <v>242869</v>
      </c>
      <c r="V253" s="290">
        <f t="shared" si="26"/>
        <v>-8095.6333333333332</v>
      </c>
      <c r="W253" s="291" t="s">
        <v>88</v>
      </c>
      <c r="X253" s="291" t="s">
        <v>2</v>
      </c>
      <c r="Y253" s="292">
        <v>0</v>
      </c>
      <c r="Z253" s="293" t="s">
        <v>219</v>
      </c>
      <c r="AA253" s="296" t="s">
        <v>85</v>
      </c>
      <c r="AB253" s="294" t="s">
        <v>86</v>
      </c>
      <c r="AC253" s="293">
        <v>1.85</v>
      </c>
      <c r="AD253" s="294" t="s">
        <v>194</v>
      </c>
      <c r="AE253" s="293" t="s">
        <v>166</v>
      </c>
      <c r="AF253" s="293" t="s">
        <v>196</v>
      </c>
      <c r="AG253" s="293" t="s">
        <v>197</v>
      </c>
    </row>
    <row r="254" spans="1:33" ht="24">
      <c r="A254" s="281">
        <v>5</v>
      </c>
      <c r="B254" s="95">
        <v>2</v>
      </c>
      <c r="C254" s="95" t="s">
        <v>191</v>
      </c>
      <c r="D254" s="298" t="s">
        <v>43</v>
      </c>
      <c r="E254" s="98">
        <f t="shared" si="27"/>
        <v>9</v>
      </c>
      <c r="F254" s="98">
        <v>1507</v>
      </c>
      <c r="G254" s="98">
        <v>1507</v>
      </c>
      <c r="H254" s="299" t="s">
        <v>192</v>
      </c>
      <c r="I254" s="285">
        <v>50.36</v>
      </c>
      <c r="J254" s="286" t="str">
        <f t="shared" si="31"/>
        <v>อ้อยน้ำราด</v>
      </c>
      <c r="K254" s="99">
        <v>49.36</v>
      </c>
      <c r="L254" s="99"/>
      <c r="M254" s="99">
        <f t="shared" si="23"/>
        <v>691.04</v>
      </c>
      <c r="N254" s="97">
        <v>14</v>
      </c>
      <c r="O254" s="287">
        <f t="shared" si="24"/>
        <v>493.6</v>
      </c>
      <c r="P254" s="288">
        <v>10</v>
      </c>
      <c r="Q254" s="288" t="str">
        <f>VLOOKUP(F254,[1]รายละเอียดรายแปลง!$D$1:$AU$65536,44,FALSE)</f>
        <v>C</v>
      </c>
      <c r="R254" s="288"/>
      <c r="S254" s="97">
        <f t="shared" si="30"/>
        <v>394.88</v>
      </c>
      <c r="T254" s="97">
        <v>8</v>
      </c>
      <c r="U254" s="289">
        <v>242914</v>
      </c>
      <c r="V254" s="290">
        <f t="shared" si="26"/>
        <v>-8097.1333333333332</v>
      </c>
      <c r="W254" s="291" t="s">
        <v>1</v>
      </c>
      <c r="X254" s="291" t="s">
        <v>83</v>
      </c>
      <c r="Y254" s="292">
        <v>0</v>
      </c>
      <c r="Z254" s="293" t="s">
        <v>219</v>
      </c>
      <c r="AA254" s="296" t="s">
        <v>85</v>
      </c>
      <c r="AB254" s="294" t="s">
        <v>104</v>
      </c>
      <c r="AC254" s="293">
        <v>1.85</v>
      </c>
      <c r="AD254" s="291" t="s">
        <v>194</v>
      </c>
      <c r="AE254" s="293" t="s">
        <v>166</v>
      </c>
      <c r="AF254" s="293" t="s">
        <v>196</v>
      </c>
      <c r="AG254" s="293" t="s">
        <v>197</v>
      </c>
    </row>
    <row r="255" spans="1:33" ht="24">
      <c r="A255" s="281">
        <v>5</v>
      </c>
      <c r="B255" s="95">
        <v>2</v>
      </c>
      <c r="C255" s="95" t="s">
        <v>191</v>
      </c>
      <c r="D255" s="298" t="s">
        <v>43</v>
      </c>
      <c r="E255" s="98">
        <f t="shared" si="27"/>
        <v>10</v>
      </c>
      <c r="F255" s="98">
        <v>1510</v>
      </c>
      <c r="G255" s="98">
        <v>1510</v>
      </c>
      <c r="H255" s="299" t="s">
        <v>192</v>
      </c>
      <c r="I255" s="285">
        <v>23.2</v>
      </c>
      <c r="J255" s="286" t="str">
        <f t="shared" si="31"/>
        <v>อ้อยตอ 2</v>
      </c>
      <c r="K255" s="99">
        <v>23.2</v>
      </c>
      <c r="L255" s="99"/>
      <c r="M255" s="99">
        <f t="shared" si="23"/>
        <v>232</v>
      </c>
      <c r="N255" s="97">
        <v>10</v>
      </c>
      <c r="O255" s="287">
        <f t="shared" si="24"/>
        <v>255.2</v>
      </c>
      <c r="P255" s="288">
        <v>11</v>
      </c>
      <c r="Q255" s="288" t="str">
        <f>VLOOKUP(F255,[1]รายละเอียดรายแปลง!$D$1:$AU$65536,44,FALSE)</f>
        <v>B</v>
      </c>
      <c r="R255" s="288"/>
      <c r="S255" s="97">
        <f t="shared" si="30"/>
        <v>232</v>
      </c>
      <c r="T255" s="97">
        <v>10</v>
      </c>
      <c r="U255" s="289">
        <v>242955</v>
      </c>
      <c r="V255" s="290">
        <f t="shared" si="26"/>
        <v>-8098.5</v>
      </c>
      <c r="W255" s="291" t="s">
        <v>90</v>
      </c>
      <c r="X255" s="291" t="s">
        <v>2</v>
      </c>
      <c r="Y255" s="292">
        <v>0</v>
      </c>
      <c r="Z255" s="293" t="s">
        <v>219</v>
      </c>
      <c r="AA255" s="296" t="s">
        <v>85</v>
      </c>
      <c r="AB255" s="294" t="s">
        <v>133</v>
      </c>
      <c r="AC255" s="293">
        <v>1.85</v>
      </c>
      <c r="AD255" s="294" t="s">
        <v>194</v>
      </c>
      <c r="AE255" s="293" t="s">
        <v>167</v>
      </c>
      <c r="AF255" s="293">
        <v>0</v>
      </c>
      <c r="AG255" s="293" t="s">
        <v>197</v>
      </c>
    </row>
    <row r="256" spans="1:33" ht="24">
      <c r="A256" s="281">
        <v>5</v>
      </c>
      <c r="B256" s="95">
        <v>2</v>
      </c>
      <c r="C256" s="95" t="s">
        <v>191</v>
      </c>
      <c r="D256" s="298" t="s">
        <v>43</v>
      </c>
      <c r="E256" s="98">
        <f t="shared" si="27"/>
        <v>11</v>
      </c>
      <c r="F256" s="98">
        <v>1512</v>
      </c>
      <c r="G256" s="98">
        <v>1512</v>
      </c>
      <c r="H256" s="299" t="s">
        <v>192</v>
      </c>
      <c r="I256" s="285">
        <v>37.03</v>
      </c>
      <c r="J256" s="286" t="str">
        <f t="shared" si="31"/>
        <v>อ้อยตอ 2</v>
      </c>
      <c r="K256" s="99">
        <v>35.03</v>
      </c>
      <c r="L256" s="99"/>
      <c r="M256" s="99">
        <f t="shared" si="23"/>
        <v>420.36</v>
      </c>
      <c r="N256" s="97">
        <v>12</v>
      </c>
      <c r="O256" s="287">
        <f t="shared" si="24"/>
        <v>385.33000000000004</v>
      </c>
      <c r="P256" s="288">
        <v>11</v>
      </c>
      <c r="Q256" s="288" t="str">
        <f>VLOOKUP(F256,[1]รายละเอียดรายแปลง!$D$1:$AU$65536,44,FALSE)</f>
        <v>B</v>
      </c>
      <c r="R256" s="288"/>
      <c r="S256" s="97">
        <f t="shared" si="30"/>
        <v>280.24</v>
      </c>
      <c r="T256" s="97">
        <v>8</v>
      </c>
      <c r="U256" s="289">
        <v>242893</v>
      </c>
      <c r="V256" s="290">
        <f t="shared" si="26"/>
        <v>-8096.4333333333334</v>
      </c>
      <c r="W256" s="291" t="s">
        <v>90</v>
      </c>
      <c r="X256" s="291" t="s">
        <v>2</v>
      </c>
      <c r="Y256" s="292">
        <v>0</v>
      </c>
      <c r="Z256" s="293" t="s">
        <v>219</v>
      </c>
      <c r="AA256" s="296" t="s">
        <v>85</v>
      </c>
      <c r="AB256" s="294" t="s">
        <v>86</v>
      </c>
      <c r="AC256" s="293">
        <v>1.65</v>
      </c>
      <c r="AD256" s="294" t="s">
        <v>201</v>
      </c>
      <c r="AE256" s="293" t="s">
        <v>167</v>
      </c>
      <c r="AF256" s="293">
        <v>0</v>
      </c>
      <c r="AG256" s="293" t="s">
        <v>197</v>
      </c>
    </row>
    <row r="257" spans="1:33" ht="24">
      <c r="A257" s="281">
        <v>5</v>
      </c>
      <c r="B257" s="95">
        <v>2</v>
      </c>
      <c r="C257" s="95" t="s">
        <v>191</v>
      </c>
      <c r="D257" s="298" t="s">
        <v>43</v>
      </c>
      <c r="E257" s="98">
        <f t="shared" si="27"/>
        <v>12</v>
      </c>
      <c r="F257" s="98" t="s">
        <v>134</v>
      </c>
      <c r="G257" s="98">
        <v>15121</v>
      </c>
      <c r="H257" s="299" t="s">
        <v>192</v>
      </c>
      <c r="I257" s="285">
        <v>36.950000000000003</v>
      </c>
      <c r="J257" s="286" t="str">
        <f t="shared" si="31"/>
        <v>อ้อยตอ 2</v>
      </c>
      <c r="K257" s="99">
        <v>36.950000000000003</v>
      </c>
      <c r="L257" s="99"/>
      <c r="M257" s="99">
        <f t="shared" si="23"/>
        <v>369.5</v>
      </c>
      <c r="N257" s="97">
        <v>10</v>
      </c>
      <c r="O257" s="287">
        <f t="shared" si="24"/>
        <v>332.55</v>
      </c>
      <c r="P257" s="288">
        <v>9</v>
      </c>
      <c r="Q257" s="288" t="str">
        <f>VLOOKUP(F257,[1]รายละเอียดรายแปลง!$D$1:$AU$65536,44,FALSE)</f>
        <v>C</v>
      </c>
      <c r="R257" s="288"/>
      <c r="S257" s="97">
        <f t="shared" si="30"/>
        <v>295.60000000000002</v>
      </c>
      <c r="T257" s="97">
        <v>8</v>
      </c>
      <c r="U257" s="289">
        <v>242959</v>
      </c>
      <c r="V257" s="290">
        <f t="shared" si="26"/>
        <v>-8098.6333333333332</v>
      </c>
      <c r="W257" s="291" t="s">
        <v>90</v>
      </c>
      <c r="X257" s="291" t="s">
        <v>2</v>
      </c>
      <c r="Y257" s="292">
        <v>0</v>
      </c>
      <c r="Z257" s="293" t="s">
        <v>219</v>
      </c>
      <c r="AA257" s="296" t="s">
        <v>85</v>
      </c>
      <c r="AB257" s="294" t="s">
        <v>86</v>
      </c>
      <c r="AC257" s="293">
        <v>1.65</v>
      </c>
      <c r="AD257" s="294" t="s">
        <v>201</v>
      </c>
      <c r="AE257" s="293" t="s">
        <v>167</v>
      </c>
      <c r="AF257" s="293">
        <v>0</v>
      </c>
      <c r="AG257" s="293" t="s">
        <v>197</v>
      </c>
    </row>
    <row r="258" spans="1:33" ht="24">
      <c r="A258" s="281">
        <v>5</v>
      </c>
      <c r="B258" s="95">
        <v>2</v>
      </c>
      <c r="C258" s="95" t="s">
        <v>191</v>
      </c>
      <c r="D258" s="298" t="s">
        <v>43</v>
      </c>
      <c r="E258" s="98">
        <f t="shared" si="27"/>
        <v>13</v>
      </c>
      <c r="F258" s="98">
        <v>1513</v>
      </c>
      <c r="G258" s="98">
        <v>1513</v>
      </c>
      <c r="H258" s="299" t="s">
        <v>192</v>
      </c>
      <c r="I258" s="285">
        <v>61.66</v>
      </c>
      <c r="J258" s="286" t="str">
        <f t="shared" si="31"/>
        <v>อ้อยตอ 1</v>
      </c>
      <c r="K258" s="99">
        <v>61.66</v>
      </c>
      <c r="L258" s="99"/>
      <c r="M258" s="99">
        <f t="shared" si="23"/>
        <v>739.92</v>
      </c>
      <c r="N258" s="97">
        <v>12</v>
      </c>
      <c r="O258" s="287">
        <f t="shared" si="24"/>
        <v>678.26</v>
      </c>
      <c r="P258" s="288">
        <v>11</v>
      </c>
      <c r="Q258" s="288" t="str">
        <f>VLOOKUP(F258,[1]รายละเอียดรายแปลง!$D$1:$AU$65536,44,FALSE)</f>
        <v>B</v>
      </c>
      <c r="R258" s="288"/>
      <c r="S258" s="97">
        <f t="shared" si="30"/>
        <v>678.26</v>
      </c>
      <c r="T258" s="97">
        <v>11</v>
      </c>
      <c r="U258" s="289">
        <v>242908</v>
      </c>
      <c r="V258" s="290">
        <f t="shared" si="26"/>
        <v>-8096.9333333333334</v>
      </c>
      <c r="W258" s="291" t="s">
        <v>88</v>
      </c>
      <c r="X258" s="291" t="s">
        <v>2</v>
      </c>
      <c r="Y258" s="292">
        <v>0</v>
      </c>
      <c r="Z258" s="293" t="s">
        <v>219</v>
      </c>
      <c r="AA258" s="296" t="s">
        <v>85</v>
      </c>
      <c r="AB258" s="294" t="s">
        <v>118</v>
      </c>
      <c r="AC258" s="293">
        <v>1.65</v>
      </c>
      <c r="AD258" s="294" t="s">
        <v>201</v>
      </c>
      <c r="AE258" s="293" t="s">
        <v>166</v>
      </c>
      <c r="AF258" s="293" t="s">
        <v>196</v>
      </c>
      <c r="AG258" s="293" t="s">
        <v>197</v>
      </c>
    </row>
    <row r="259" spans="1:33" ht="24">
      <c r="A259" s="281">
        <v>5</v>
      </c>
      <c r="B259" s="95">
        <v>2</v>
      </c>
      <c r="C259" s="95" t="s">
        <v>191</v>
      </c>
      <c r="D259" s="298" t="s">
        <v>43</v>
      </c>
      <c r="E259" s="98">
        <f t="shared" si="27"/>
        <v>14</v>
      </c>
      <c r="F259" s="98">
        <v>1514</v>
      </c>
      <c r="G259" s="98">
        <v>1514</v>
      </c>
      <c r="H259" s="299" t="s">
        <v>192</v>
      </c>
      <c r="I259" s="285">
        <v>31.4</v>
      </c>
      <c r="J259" s="286" t="str">
        <f t="shared" si="31"/>
        <v>อ้อยตอ 2</v>
      </c>
      <c r="K259" s="99">
        <v>31.4</v>
      </c>
      <c r="L259" s="99"/>
      <c r="M259" s="99">
        <f t="shared" si="23"/>
        <v>345.4</v>
      </c>
      <c r="N259" s="97">
        <v>11</v>
      </c>
      <c r="O259" s="287">
        <f t="shared" si="24"/>
        <v>345.4</v>
      </c>
      <c r="P259" s="288">
        <v>11</v>
      </c>
      <c r="Q259" s="288" t="str">
        <f>VLOOKUP(F259,[1]รายละเอียดรายแปลง!$D$1:$AU$65536,44,FALSE)</f>
        <v>B</v>
      </c>
      <c r="R259" s="288"/>
      <c r="S259" s="97">
        <f t="shared" si="30"/>
        <v>314</v>
      </c>
      <c r="T259" s="97">
        <v>10</v>
      </c>
      <c r="U259" s="289">
        <v>242946</v>
      </c>
      <c r="V259" s="290">
        <f t="shared" si="26"/>
        <v>-8098.2</v>
      </c>
      <c r="W259" s="291" t="s">
        <v>90</v>
      </c>
      <c r="X259" s="291" t="s">
        <v>2</v>
      </c>
      <c r="Y259" s="292">
        <v>0</v>
      </c>
      <c r="Z259" s="293" t="s">
        <v>219</v>
      </c>
      <c r="AA259" s="296" t="s">
        <v>85</v>
      </c>
      <c r="AB259" s="294" t="s">
        <v>86</v>
      </c>
      <c r="AC259" s="293">
        <v>1.65</v>
      </c>
      <c r="AD259" s="294" t="s">
        <v>201</v>
      </c>
      <c r="AE259" s="293" t="s">
        <v>166</v>
      </c>
      <c r="AF259" s="293" t="s">
        <v>196</v>
      </c>
      <c r="AG259" s="293" t="s">
        <v>197</v>
      </c>
    </row>
    <row r="260" spans="1:33" ht="24">
      <c r="A260" s="281">
        <v>3</v>
      </c>
      <c r="B260" s="95">
        <v>2</v>
      </c>
      <c r="C260" s="95" t="s">
        <v>191</v>
      </c>
      <c r="D260" s="298" t="s">
        <v>43</v>
      </c>
      <c r="E260" s="98">
        <f t="shared" si="27"/>
        <v>15</v>
      </c>
      <c r="F260" s="98">
        <v>1515</v>
      </c>
      <c r="G260" s="98">
        <v>1515</v>
      </c>
      <c r="H260" s="299" t="s">
        <v>192</v>
      </c>
      <c r="I260" s="285">
        <v>14.85</v>
      </c>
      <c r="J260" s="286" t="str">
        <f t="shared" si="31"/>
        <v>อ้อยตอ 2</v>
      </c>
      <c r="K260" s="99">
        <v>14.85</v>
      </c>
      <c r="L260" s="99"/>
      <c r="M260" s="99">
        <f t="shared" si="23"/>
        <v>178.2</v>
      </c>
      <c r="N260" s="97">
        <v>12</v>
      </c>
      <c r="O260" s="287">
        <f t="shared" si="24"/>
        <v>163.35</v>
      </c>
      <c r="P260" s="288">
        <v>11</v>
      </c>
      <c r="Q260" s="288" t="str">
        <f>VLOOKUP(F260,[1]รายละเอียดรายแปลง!$D$1:$AU$65536,44,FALSE)</f>
        <v>B</v>
      </c>
      <c r="R260" s="288"/>
      <c r="S260" s="97">
        <f t="shared" si="30"/>
        <v>148.5</v>
      </c>
      <c r="T260" s="97">
        <v>10</v>
      </c>
      <c r="U260" s="289">
        <v>242908</v>
      </c>
      <c r="V260" s="290">
        <f t="shared" ref="V260:V323" si="32">($V$428-U260)/30</f>
        <v>-8096.9333333333334</v>
      </c>
      <c r="W260" s="291" t="s">
        <v>90</v>
      </c>
      <c r="X260" s="291" t="s">
        <v>2</v>
      </c>
      <c r="Y260" s="292">
        <v>0</v>
      </c>
      <c r="Z260" s="293" t="s">
        <v>219</v>
      </c>
      <c r="AA260" s="296" t="s">
        <v>85</v>
      </c>
      <c r="AB260" s="294" t="s">
        <v>86</v>
      </c>
      <c r="AC260" s="293">
        <v>1.65</v>
      </c>
      <c r="AD260" s="294" t="s">
        <v>201</v>
      </c>
      <c r="AE260" s="293" t="s">
        <v>166</v>
      </c>
      <c r="AF260" s="293" t="s">
        <v>196</v>
      </c>
      <c r="AG260" s="293" t="s">
        <v>197</v>
      </c>
    </row>
    <row r="261" spans="1:33" ht="24">
      <c r="A261" s="281">
        <v>2</v>
      </c>
      <c r="B261" s="95">
        <v>2</v>
      </c>
      <c r="C261" s="95" t="s">
        <v>191</v>
      </c>
      <c r="D261" s="298" t="s">
        <v>43</v>
      </c>
      <c r="E261" s="98">
        <f t="shared" ref="E261:E324" si="33">E260+1</f>
        <v>16</v>
      </c>
      <c r="F261" s="98">
        <v>1519</v>
      </c>
      <c r="G261" s="98">
        <v>1519</v>
      </c>
      <c r="H261" s="299" t="s">
        <v>192</v>
      </c>
      <c r="I261" s="285">
        <v>9.99</v>
      </c>
      <c r="J261" s="286" t="str">
        <f t="shared" si="31"/>
        <v>อ้อยตอ 2</v>
      </c>
      <c r="K261" s="99">
        <v>9.99</v>
      </c>
      <c r="L261" s="99"/>
      <c r="M261" s="99">
        <f t="shared" si="23"/>
        <v>119.88</v>
      </c>
      <c r="N261" s="97">
        <v>12</v>
      </c>
      <c r="O261" s="287">
        <f t="shared" si="24"/>
        <v>109.89</v>
      </c>
      <c r="P261" s="288">
        <v>11</v>
      </c>
      <c r="Q261" s="288" t="str">
        <f>VLOOKUP(F261,[1]รายละเอียดรายแปลง!$D$1:$AU$65536,44,FALSE)</f>
        <v>B</v>
      </c>
      <c r="R261" s="288"/>
      <c r="S261" s="97">
        <f t="shared" si="30"/>
        <v>109.89</v>
      </c>
      <c r="T261" s="97">
        <v>11</v>
      </c>
      <c r="U261" s="289">
        <v>242909</v>
      </c>
      <c r="V261" s="290">
        <f t="shared" si="32"/>
        <v>-8096.9666666666662</v>
      </c>
      <c r="W261" s="291" t="s">
        <v>90</v>
      </c>
      <c r="X261" s="291" t="s">
        <v>2</v>
      </c>
      <c r="Y261" s="292">
        <v>0</v>
      </c>
      <c r="Z261" s="293" t="s">
        <v>219</v>
      </c>
      <c r="AA261" s="296" t="s">
        <v>85</v>
      </c>
      <c r="AB261" s="294" t="s">
        <v>86</v>
      </c>
      <c r="AC261" s="293">
        <v>1.85</v>
      </c>
      <c r="AD261" s="294" t="s">
        <v>194</v>
      </c>
      <c r="AE261" s="293" t="s">
        <v>166</v>
      </c>
      <c r="AF261" s="293" t="s">
        <v>196</v>
      </c>
      <c r="AG261" s="293" t="s">
        <v>197</v>
      </c>
    </row>
    <row r="262" spans="1:33" ht="24">
      <c r="A262" s="281">
        <v>5</v>
      </c>
      <c r="B262" s="95">
        <v>2</v>
      </c>
      <c r="C262" s="95" t="s">
        <v>191</v>
      </c>
      <c r="D262" s="298" t="s">
        <v>43</v>
      </c>
      <c r="E262" s="98">
        <f t="shared" si="33"/>
        <v>17</v>
      </c>
      <c r="F262" s="98">
        <v>1520</v>
      </c>
      <c r="G262" s="98">
        <v>1520</v>
      </c>
      <c r="H262" s="299" t="s">
        <v>192</v>
      </c>
      <c r="I262" s="285">
        <v>29.08</v>
      </c>
      <c r="J262" s="286" t="str">
        <f t="shared" si="31"/>
        <v>อ้อยตอ 2</v>
      </c>
      <c r="K262" s="99">
        <v>29.08</v>
      </c>
      <c r="L262" s="99"/>
      <c r="M262" s="99">
        <f t="shared" si="23"/>
        <v>290.79999999999995</v>
      </c>
      <c r="N262" s="97">
        <v>10</v>
      </c>
      <c r="O262" s="287">
        <f t="shared" si="24"/>
        <v>232.64</v>
      </c>
      <c r="P262" s="288">
        <v>8</v>
      </c>
      <c r="Q262" s="288" t="str">
        <f>VLOOKUP(F262,[1]รายละเอียดรายแปลง!$D$1:$AU$65536,44,FALSE)</f>
        <v>C</v>
      </c>
      <c r="R262" s="288"/>
      <c r="S262" s="97">
        <f t="shared" si="30"/>
        <v>174.48</v>
      </c>
      <c r="T262" s="97">
        <v>6</v>
      </c>
      <c r="U262" s="289">
        <v>242945</v>
      </c>
      <c r="V262" s="290">
        <f t="shared" si="32"/>
        <v>-8098.166666666667</v>
      </c>
      <c r="W262" s="291" t="s">
        <v>90</v>
      </c>
      <c r="X262" s="291" t="s">
        <v>2</v>
      </c>
      <c r="Y262" s="292">
        <v>0</v>
      </c>
      <c r="Z262" s="293" t="s">
        <v>248</v>
      </c>
      <c r="AA262" s="296" t="s">
        <v>85</v>
      </c>
      <c r="AB262" s="294" t="s">
        <v>86</v>
      </c>
      <c r="AC262" s="293">
        <v>1.85</v>
      </c>
      <c r="AD262" s="294" t="s">
        <v>194</v>
      </c>
      <c r="AE262" s="293" t="s">
        <v>166</v>
      </c>
      <c r="AF262" s="293" t="s">
        <v>196</v>
      </c>
      <c r="AG262" s="293" t="s">
        <v>197</v>
      </c>
    </row>
    <row r="263" spans="1:33" ht="24">
      <c r="A263" s="281">
        <v>3</v>
      </c>
      <c r="B263" s="95">
        <v>2</v>
      </c>
      <c r="C263" s="95" t="s">
        <v>191</v>
      </c>
      <c r="D263" s="298" t="s">
        <v>43</v>
      </c>
      <c r="E263" s="98">
        <f t="shared" si="33"/>
        <v>18</v>
      </c>
      <c r="F263" s="98">
        <v>1523</v>
      </c>
      <c r="G263" s="98">
        <v>1523</v>
      </c>
      <c r="H263" s="299" t="s">
        <v>192</v>
      </c>
      <c r="I263" s="285">
        <v>13.57</v>
      </c>
      <c r="J263" s="286" t="str">
        <f t="shared" si="31"/>
        <v>อ้อยตอ 2</v>
      </c>
      <c r="K263" s="99">
        <v>13.57</v>
      </c>
      <c r="L263" s="99"/>
      <c r="M263" s="99">
        <f t="shared" si="23"/>
        <v>135.69999999999999</v>
      </c>
      <c r="N263" s="97">
        <v>10</v>
      </c>
      <c r="O263" s="287">
        <f t="shared" si="24"/>
        <v>135.69999999999999</v>
      </c>
      <c r="P263" s="288">
        <v>10</v>
      </c>
      <c r="Q263" s="288" t="str">
        <f>VLOOKUP(F263,[1]รายละเอียดรายแปลง!$D$1:$AU$65536,44,FALSE)</f>
        <v>B</v>
      </c>
      <c r="R263" s="288"/>
      <c r="S263" s="97">
        <f t="shared" si="30"/>
        <v>135.69999999999999</v>
      </c>
      <c r="T263" s="97">
        <v>10</v>
      </c>
      <c r="U263" s="289">
        <v>242947</v>
      </c>
      <c r="V263" s="290">
        <f t="shared" si="32"/>
        <v>-8098.2333333333336</v>
      </c>
      <c r="W263" s="291" t="s">
        <v>90</v>
      </c>
      <c r="X263" s="291" t="s">
        <v>2</v>
      </c>
      <c r="Y263" s="292">
        <v>0</v>
      </c>
      <c r="Z263" s="293" t="s">
        <v>248</v>
      </c>
      <c r="AA263" s="296" t="s">
        <v>85</v>
      </c>
      <c r="AB263" s="294" t="s">
        <v>86</v>
      </c>
      <c r="AC263" s="293">
        <v>1.85</v>
      </c>
      <c r="AD263" s="294" t="s">
        <v>194</v>
      </c>
      <c r="AE263" s="293" t="s">
        <v>167</v>
      </c>
      <c r="AF263" s="293">
        <v>0</v>
      </c>
      <c r="AG263" s="293" t="s">
        <v>197</v>
      </c>
    </row>
    <row r="264" spans="1:33" ht="24">
      <c r="A264" s="281">
        <v>2</v>
      </c>
      <c r="B264" s="95">
        <v>2</v>
      </c>
      <c r="C264" s="95" t="s">
        <v>191</v>
      </c>
      <c r="D264" s="298" t="s">
        <v>29</v>
      </c>
      <c r="E264" s="98">
        <v>1</v>
      </c>
      <c r="F264" s="98">
        <v>807901</v>
      </c>
      <c r="G264" s="98">
        <v>807901</v>
      </c>
      <c r="H264" s="299" t="s">
        <v>192</v>
      </c>
      <c r="I264" s="285">
        <v>13.13</v>
      </c>
      <c r="J264" s="286" t="str">
        <f t="shared" si="31"/>
        <v>อ้อยน้ำราด</v>
      </c>
      <c r="K264" s="99">
        <v>9.59</v>
      </c>
      <c r="L264" s="99"/>
      <c r="M264" s="99">
        <f t="shared" si="23"/>
        <v>115.08</v>
      </c>
      <c r="N264" s="97">
        <v>12</v>
      </c>
      <c r="O264" s="287">
        <f t="shared" si="24"/>
        <v>115.08</v>
      </c>
      <c r="P264" s="288">
        <v>12</v>
      </c>
      <c r="Q264" s="288" t="str">
        <f>VLOOKUP(F264,[1]รายละเอียดรายแปลง!$D$1:$AU$65536,44,FALSE)</f>
        <v>C</v>
      </c>
      <c r="R264" s="288"/>
      <c r="S264" s="97">
        <f t="shared" si="30"/>
        <v>115.08</v>
      </c>
      <c r="T264" s="97">
        <v>12</v>
      </c>
      <c r="U264" s="289">
        <v>242954</v>
      </c>
      <c r="V264" s="290">
        <f t="shared" si="32"/>
        <v>-8098.4666666666662</v>
      </c>
      <c r="W264" s="291" t="s">
        <v>1</v>
      </c>
      <c r="X264" s="291" t="s">
        <v>83</v>
      </c>
      <c r="Y264" s="292">
        <v>0</v>
      </c>
      <c r="Z264" s="293" t="s">
        <v>193</v>
      </c>
      <c r="AA264" s="294" t="s">
        <v>114</v>
      </c>
      <c r="AB264" s="294" t="s">
        <v>86</v>
      </c>
      <c r="AC264" s="293">
        <v>1.85</v>
      </c>
      <c r="AD264" s="291" t="s">
        <v>194</v>
      </c>
      <c r="AE264" s="293" t="s">
        <v>166</v>
      </c>
      <c r="AF264" s="293" t="s">
        <v>217</v>
      </c>
      <c r="AG264" s="293" t="s">
        <v>197</v>
      </c>
    </row>
    <row r="265" spans="1:33" ht="24">
      <c r="A265" s="281">
        <v>4</v>
      </c>
      <c r="B265" s="95">
        <v>2</v>
      </c>
      <c r="C265" s="95" t="s">
        <v>191</v>
      </c>
      <c r="D265" s="298" t="s">
        <v>29</v>
      </c>
      <c r="E265" s="98">
        <f t="shared" si="33"/>
        <v>2</v>
      </c>
      <c r="F265" s="98">
        <v>807903</v>
      </c>
      <c r="G265" s="98">
        <v>807903</v>
      </c>
      <c r="H265" s="98"/>
      <c r="I265" s="285">
        <v>19.260000000000002</v>
      </c>
      <c r="J265" s="286" t="str">
        <f t="shared" si="31"/>
        <v>อ้อยตอ 2</v>
      </c>
      <c r="K265" s="99">
        <v>19.260000000000002</v>
      </c>
      <c r="L265" s="99"/>
      <c r="M265" s="99">
        <f t="shared" ref="M265:M328" si="34">K265*N265</f>
        <v>192.60000000000002</v>
      </c>
      <c r="N265" s="97">
        <v>10</v>
      </c>
      <c r="O265" s="287">
        <f t="shared" ref="O265:O328" si="35">K265*P265</f>
        <v>134.82000000000002</v>
      </c>
      <c r="P265" s="288">
        <v>7</v>
      </c>
      <c r="Q265" s="288" t="str">
        <f>VLOOKUP(F265,[1]รายละเอียดรายแปลง!$D$1:$AU$65536,44,FALSE)</f>
        <v>D</v>
      </c>
      <c r="R265" s="288"/>
      <c r="S265" s="97">
        <f t="shared" si="30"/>
        <v>192.60000000000002</v>
      </c>
      <c r="T265" s="97">
        <v>10</v>
      </c>
      <c r="U265" s="289">
        <v>242915</v>
      </c>
      <c r="V265" s="290">
        <f t="shared" si="32"/>
        <v>-8097.166666666667</v>
      </c>
      <c r="W265" s="291" t="s">
        <v>90</v>
      </c>
      <c r="X265" s="291" t="s">
        <v>2</v>
      </c>
      <c r="Y265" s="291" t="s">
        <v>249</v>
      </c>
      <c r="Z265" s="293" t="s">
        <v>193</v>
      </c>
      <c r="AA265" s="294" t="s">
        <v>114</v>
      </c>
      <c r="AB265" s="294" t="s">
        <v>86</v>
      </c>
      <c r="AC265" s="293">
        <v>1.65</v>
      </c>
      <c r="AD265" s="294" t="s">
        <v>201</v>
      </c>
      <c r="AE265" s="293" t="s">
        <v>166</v>
      </c>
      <c r="AF265" s="293" t="s">
        <v>217</v>
      </c>
      <c r="AG265" s="293" t="s">
        <v>197</v>
      </c>
    </row>
    <row r="266" spans="1:33" ht="24">
      <c r="A266" s="281">
        <v>4</v>
      </c>
      <c r="B266" s="95">
        <v>2</v>
      </c>
      <c r="C266" s="95" t="s">
        <v>191</v>
      </c>
      <c r="D266" s="298" t="s">
        <v>29</v>
      </c>
      <c r="E266" s="98">
        <f t="shared" si="33"/>
        <v>3</v>
      </c>
      <c r="F266" s="98" t="s">
        <v>135</v>
      </c>
      <c r="G266" s="98">
        <v>8079032</v>
      </c>
      <c r="H266" s="98"/>
      <c r="I266" s="285">
        <v>17.03</v>
      </c>
      <c r="J266" s="286" t="str">
        <f t="shared" si="31"/>
        <v>อ้อยตอ 2</v>
      </c>
      <c r="K266" s="99">
        <v>17.03</v>
      </c>
      <c r="L266" s="99"/>
      <c r="M266" s="99">
        <f t="shared" si="34"/>
        <v>170.3</v>
      </c>
      <c r="N266" s="97">
        <v>10</v>
      </c>
      <c r="O266" s="287">
        <f t="shared" si="35"/>
        <v>102.18</v>
      </c>
      <c r="P266" s="288">
        <v>6</v>
      </c>
      <c r="Q266" s="288" t="str">
        <f>VLOOKUP(F266,[1]รายละเอียดรายแปลง!$D$1:$AU$65536,44,FALSE)</f>
        <v>D</v>
      </c>
      <c r="R266" s="288"/>
      <c r="S266" s="97">
        <f t="shared" si="30"/>
        <v>102.18</v>
      </c>
      <c r="T266" s="97">
        <v>6</v>
      </c>
      <c r="U266" s="289">
        <v>242915</v>
      </c>
      <c r="V266" s="290">
        <f t="shared" si="32"/>
        <v>-8097.166666666667</v>
      </c>
      <c r="W266" s="291" t="s">
        <v>90</v>
      </c>
      <c r="X266" s="291" t="s">
        <v>2</v>
      </c>
      <c r="Y266" s="291" t="s">
        <v>249</v>
      </c>
      <c r="Z266" s="293" t="s">
        <v>193</v>
      </c>
      <c r="AA266" s="294" t="s">
        <v>114</v>
      </c>
      <c r="AB266" s="294" t="s">
        <v>86</v>
      </c>
      <c r="AC266" s="293">
        <v>1.65</v>
      </c>
      <c r="AD266" s="294" t="s">
        <v>201</v>
      </c>
      <c r="AE266" s="293" t="s">
        <v>166</v>
      </c>
      <c r="AF266" s="293" t="s">
        <v>217</v>
      </c>
      <c r="AG266" s="293" t="s">
        <v>197</v>
      </c>
    </row>
    <row r="267" spans="1:33" ht="24">
      <c r="A267" s="281">
        <v>5</v>
      </c>
      <c r="B267" s="95">
        <v>2</v>
      </c>
      <c r="C267" s="95" t="s">
        <v>191</v>
      </c>
      <c r="D267" s="298" t="s">
        <v>29</v>
      </c>
      <c r="E267" s="98">
        <f t="shared" si="33"/>
        <v>4</v>
      </c>
      <c r="F267" s="98">
        <v>807904</v>
      </c>
      <c r="G267" s="98">
        <v>807904</v>
      </c>
      <c r="H267" s="299" t="s">
        <v>192</v>
      </c>
      <c r="I267" s="285">
        <v>28.03</v>
      </c>
      <c r="J267" s="286" t="str">
        <f t="shared" si="31"/>
        <v>อ้อยตอ 2</v>
      </c>
      <c r="K267" s="99">
        <v>28.03</v>
      </c>
      <c r="L267" s="99"/>
      <c r="M267" s="99">
        <f t="shared" si="34"/>
        <v>280.3</v>
      </c>
      <c r="N267" s="97">
        <v>10</v>
      </c>
      <c r="O267" s="287">
        <f t="shared" si="35"/>
        <v>280.3</v>
      </c>
      <c r="P267" s="288">
        <v>10</v>
      </c>
      <c r="Q267" s="288" t="str">
        <f>VLOOKUP(F267,[1]รายละเอียดรายแปลง!$D$1:$AU$65536,44,FALSE)</f>
        <v>B</v>
      </c>
      <c r="R267" s="288"/>
      <c r="S267" s="97">
        <f t="shared" si="30"/>
        <v>308.33000000000004</v>
      </c>
      <c r="T267" s="97">
        <v>11</v>
      </c>
      <c r="U267" s="289">
        <v>242918</v>
      </c>
      <c r="V267" s="290">
        <f t="shared" si="32"/>
        <v>-8097.2666666666664</v>
      </c>
      <c r="W267" s="291" t="s">
        <v>90</v>
      </c>
      <c r="X267" s="291" t="s">
        <v>2</v>
      </c>
      <c r="Y267" s="291" t="s">
        <v>249</v>
      </c>
      <c r="Z267" s="293" t="s">
        <v>193</v>
      </c>
      <c r="AA267" s="294" t="s">
        <v>114</v>
      </c>
      <c r="AB267" s="294" t="s">
        <v>86</v>
      </c>
      <c r="AC267" s="293">
        <v>1.65</v>
      </c>
      <c r="AD267" s="294" t="s">
        <v>201</v>
      </c>
      <c r="AE267" s="293" t="s">
        <v>166</v>
      </c>
      <c r="AF267" s="293" t="s">
        <v>217</v>
      </c>
      <c r="AG267" s="293" t="s">
        <v>197</v>
      </c>
    </row>
    <row r="268" spans="1:33" ht="24">
      <c r="A268" s="281">
        <v>5</v>
      </c>
      <c r="B268" s="95">
        <v>2</v>
      </c>
      <c r="C268" s="95" t="s">
        <v>191</v>
      </c>
      <c r="D268" s="298" t="s">
        <v>29</v>
      </c>
      <c r="E268" s="98">
        <f t="shared" si="33"/>
        <v>5</v>
      </c>
      <c r="F268" s="98">
        <v>807906</v>
      </c>
      <c r="G268" s="98">
        <v>807906</v>
      </c>
      <c r="H268" s="299" t="s">
        <v>192</v>
      </c>
      <c r="I268" s="285">
        <v>67.03</v>
      </c>
      <c r="J268" s="286" t="str">
        <f t="shared" si="31"/>
        <v>อ้อยตอ 1</v>
      </c>
      <c r="K268" s="99">
        <v>67.03</v>
      </c>
      <c r="L268" s="99"/>
      <c r="M268" s="99">
        <f t="shared" si="34"/>
        <v>871.39</v>
      </c>
      <c r="N268" s="97">
        <v>13</v>
      </c>
      <c r="O268" s="287">
        <f t="shared" si="35"/>
        <v>737.33</v>
      </c>
      <c r="P268" s="288">
        <v>11</v>
      </c>
      <c r="Q268" s="288" t="str">
        <f>VLOOKUP(F268,[1]รายละเอียดรายแปลง!$D$1:$AU$65536,44,FALSE)</f>
        <v>B</v>
      </c>
      <c r="R268" s="288"/>
      <c r="S268" s="97">
        <f t="shared" si="30"/>
        <v>804.36</v>
      </c>
      <c r="T268" s="97">
        <v>12</v>
      </c>
      <c r="U268" s="289">
        <v>242918</v>
      </c>
      <c r="V268" s="290">
        <f t="shared" si="32"/>
        <v>-8097.2666666666664</v>
      </c>
      <c r="W268" s="291" t="s">
        <v>88</v>
      </c>
      <c r="X268" s="291" t="s">
        <v>2</v>
      </c>
      <c r="Y268" s="291" t="s">
        <v>249</v>
      </c>
      <c r="Z268" s="293" t="s">
        <v>193</v>
      </c>
      <c r="AA268" s="296" t="s">
        <v>85</v>
      </c>
      <c r="AB268" s="294" t="s">
        <v>86</v>
      </c>
      <c r="AC268" s="293">
        <v>1.65</v>
      </c>
      <c r="AD268" s="294" t="s">
        <v>201</v>
      </c>
      <c r="AE268" s="293" t="s">
        <v>166</v>
      </c>
      <c r="AF268" s="293" t="s">
        <v>217</v>
      </c>
      <c r="AG268" s="293" t="s">
        <v>197</v>
      </c>
    </row>
    <row r="269" spans="1:33" ht="24">
      <c r="A269" s="281">
        <v>5</v>
      </c>
      <c r="B269" s="95">
        <v>2</v>
      </c>
      <c r="C269" s="95" t="s">
        <v>191</v>
      </c>
      <c r="D269" s="298" t="s">
        <v>29</v>
      </c>
      <c r="E269" s="98">
        <f t="shared" si="33"/>
        <v>6</v>
      </c>
      <c r="F269" s="98">
        <v>807914</v>
      </c>
      <c r="G269" s="98">
        <v>807914</v>
      </c>
      <c r="H269" s="299" t="s">
        <v>192</v>
      </c>
      <c r="I269" s="285">
        <v>22.21</v>
      </c>
      <c r="J269" s="286" t="str">
        <f t="shared" si="31"/>
        <v>อ้อยตอ 1</v>
      </c>
      <c r="K269" s="99">
        <v>22.21</v>
      </c>
      <c r="L269" s="99"/>
      <c r="M269" s="99">
        <f t="shared" si="34"/>
        <v>288.73</v>
      </c>
      <c r="N269" s="97">
        <v>13</v>
      </c>
      <c r="O269" s="287">
        <f t="shared" si="35"/>
        <v>133.26</v>
      </c>
      <c r="P269" s="288">
        <v>6</v>
      </c>
      <c r="Q269" s="288" t="str">
        <f>VLOOKUP(F269,[1]รายละเอียดรายแปลง!$D$1:$AU$65536,44,FALSE)</f>
        <v>D</v>
      </c>
      <c r="R269" s="288"/>
      <c r="S269" s="97">
        <f t="shared" si="30"/>
        <v>155.47</v>
      </c>
      <c r="T269" s="97">
        <v>7</v>
      </c>
      <c r="U269" s="289">
        <v>242915</v>
      </c>
      <c r="V269" s="290">
        <f t="shared" si="32"/>
        <v>-8097.166666666667</v>
      </c>
      <c r="W269" s="291" t="s">
        <v>88</v>
      </c>
      <c r="X269" s="291" t="s">
        <v>2</v>
      </c>
      <c r="Y269" s="291" t="s">
        <v>249</v>
      </c>
      <c r="Z269" s="293" t="s">
        <v>193</v>
      </c>
      <c r="AA269" s="296" t="s">
        <v>85</v>
      </c>
      <c r="AB269" s="294" t="s">
        <v>86</v>
      </c>
      <c r="AC269" s="293">
        <v>1.65</v>
      </c>
      <c r="AD269" s="294" t="s">
        <v>201</v>
      </c>
      <c r="AE269" s="294" t="s">
        <v>166</v>
      </c>
      <c r="AF269" s="293" t="s">
        <v>217</v>
      </c>
      <c r="AG269" s="293" t="s">
        <v>197</v>
      </c>
    </row>
    <row r="270" spans="1:33" ht="24">
      <c r="A270" s="281">
        <v>5</v>
      </c>
      <c r="B270" s="95">
        <v>2</v>
      </c>
      <c r="C270" s="95" t="s">
        <v>191</v>
      </c>
      <c r="D270" s="298" t="s">
        <v>29</v>
      </c>
      <c r="E270" s="98">
        <f t="shared" si="33"/>
        <v>7</v>
      </c>
      <c r="F270" s="98">
        <v>807919</v>
      </c>
      <c r="G270" s="98">
        <v>807919</v>
      </c>
      <c r="H270" s="299" t="s">
        <v>192</v>
      </c>
      <c r="I270" s="285">
        <v>34.5</v>
      </c>
      <c r="J270" s="286" t="str">
        <f t="shared" si="31"/>
        <v>อ้อยตอ 2</v>
      </c>
      <c r="K270" s="99">
        <v>34.5</v>
      </c>
      <c r="L270" s="99"/>
      <c r="M270" s="99">
        <f t="shared" si="34"/>
        <v>345</v>
      </c>
      <c r="N270" s="97">
        <v>10</v>
      </c>
      <c r="O270" s="287">
        <f t="shared" si="35"/>
        <v>241.5</v>
      </c>
      <c r="P270" s="288">
        <v>7</v>
      </c>
      <c r="Q270" s="288" t="str">
        <f>VLOOKUP(F270,[1]รายละเอียดรายแปลง!$D$1:$AU$65536,44,FALSE)</f>
        <v>D</v>
      </c>
      <c r="R270" s="288"/>
      <c r="S270" s="97">
        <f t="shared" si="30"/>
        <v>276</v>
      </c>
      <c r="T270" s="97">
        <v>8</v>
      </c>
      <c r="U270" s="289">
        <v>242964</v>
      </c>
      <c r="V270" s="290">
        <f t="shared" si="32"/>
        <v>-8098.8</v>
      </c>
      <c r="W270" s="291" t="s">
        <v>90</v>
      </c>
      <c r="X270" s="291" t="s">
        <v>2</v>
      </c>
      <c r="Y270" s="291" t="s">
        <v>249</v>
      </c>
      <c r="Z270" s="293" t="s">
        <v>193</v>
      </c>
      <c r="AA270" s="294" t="s">
        <v>114</v>
      </c>
      <c r="AB270" s="294" t="s">
        <v>86</v>
      </c>
      <c r="AC270" s="293">
        <v>1.85</v>
      </c>
      <c r="AD270" s="294" t="s">
        <v>194</v>
      </c>
      <c r="AE270" s="294" t="s">
        <v>166</v>
      </c>
      <c r="AF270" s="293" t="s">
        <v>217</v>
      </c>
      <c r="AG270" s="293" t="s">
        <v>197</v>
      </c>
    </row>
    <row r="271" spans="1:33" ht="24">
      <c r="A271" s="281">
        <v>5</v>
      </c>
      <c r="B271" s="95">
        <v>2</v>
      </c>
      <c r="C271" s="95" t="s">
        <v>191</v>
      </c>
      <c r="D271" s="298" t="s">
        <v>29</v>
      </c>
      <c r="E271" s="98">
        <f t="shared" si="33"/>
        <v>8</v>
      </c>
      <c r="F271" s="98">
        <v>807923</v>
      </c>
      <c r="G271" s="98">
        <v>807923</v>
      </c>
      <c r="H271" s="299" t="s">
        <v>192</v>
      </c>
      <c r="I271" s="285">
        <v>24.7</v>
      </c>
      <c r="J271" s="286" t="str">
        <f t="shared" si="31"/>
        <v>อ้อยตอ 1</v>
      </c>
      <c r="K271" s="99">
        <v>24.7</v>
      </c>
      <c r="L271" s="99"/>
      <c r="M271" s="99">
        <f t="shared" si="34"/>
        <v>321.09999999999997</v>
      </c>
      <c r="N271" s="97">
        <v>13</v>
      </c>
      <c r="O271" s="287">
        <f t="shared" si="35"/>
        <v>296.39999999999998</v>
      </c>
      <c r="P271" s="288">
        <v>12</v>
      </c>
      <c r="Q271" s="288" t="str">
        <f>VLOOKUP(F271,[1]รายละเอียดรายแปลง!$D$1:$AU$65536,44,FALSE)</f>
        <v>B</v>
      </c>
      <c r="R271" s="288"/>
      <c r="S271" s="97">
        <f t="shared" si="30"/>
        <v>296.39999999999998</v>
      </c>
      <c r="T271" s="97">
        <v>12</v>
      </c>
      <c r="U271" s="289">
        <v>242914</v>
      </c>
      <c r="V271" s="290">
        <f t="shared" si="32"/>
        <v>-8097.1333333333332</v>
      </c>
      <c r="W271" s="291" t="s">
        <v>88</v>
      </c>
      <c r="X271" s="291" t="s">
        <v>2</v>
      </c>
      <c r="Y271" s="291" t="s">
        <v>250</v>
      </c>
      <c r="Z271" s="293" t="s">
        <v>193</v>
      </c>
      <c r="AA271" s="296" t="s">
        <v>85</v>
      </c>
      <c r="AB271" s="294" t="s">
        <v>86</v>
      </c>
      <c r="AC271" s="293">
        <v>1.65</v>
      </c>
      <c r="AD271" s="294" t="s">
        <v>201</v>
      </c>
      <c r="AE271" s="293" t="s">
        <v>166</v>
      </c>
      <c r="AF271" s="293" t="s">
        <v>217</v>
      </c>
      <c r="AG271" s="293" t="s">
        <v>197</v>
      </c>
    </row>
    <row r="272" spans="1:33" ht="24">
      <c r="A272" s="281">
        <v>4</v>
      </c>
      <c r="B272" s="95">
        <v>2</v>
      </c>
      <c r="C272" s="95" t="s">
        <v>191</v>
      </c>
      <c r="D272" s="298" t="s">
        <v>29</v>
      </c>
      <c r="E272" s="98">
        <f t="shared" si="33"/>
        <v>9</v>
      </c>
      <c r="F272" s="98">
        <v>807925</v>
      </c>
      <c r="G272" s="98">
        <v>807925</v>
      </c>
      <c r="H272" s="299" t="s">
        <v>192</v>
      </c>
      <c r="I272" s="285">
        <v>19.559999999999999</v>
      </c>
      <c r="J272" s="286" t="str">
        <f t="shared" si="31"/>
        <v>อ้อยตอ 1</v>
      </c>
      <c r="K272" s="99">
        <v>19.559999999999999</v>
      </c>
      <c r="L272" s="99"/>
      <c r="M272" s="99">
        <f t="shared" si="34"/>
        <v>234.71999999999997</v>
      </c>
      <c r="N272" s="97">
        <v>12</v>
      </c>
      <c r="O272" s="287">
        <f t="shared" si="35"/>
        <v>195.6</v>
      </c>
      <c r="P272" s="288">
        <v>10</v>
      </c>
      <c r="Q272" s="288" t="str">
        <f>VLOOKUP(F272,[1]รายละเอียดรายแปลง!$D$1:$AU$65536,44,FALSE)</f>
        <v>B</v>
      </c>
      <c r="R272" s="288"/>
      <c r="S272" s="97">
        <f t="shared" si="30"/>
        <v>234.71999999999997</v>
      </c>
      <c r="T272" s="97">
        <v>12</v>
      </c>
      <c r="U272" s="289">
        <v>242920</v>
      </c>
      <c r="V272" s="290">
        <f t="shared" si="32"/>
        <v>-8097.333333333333</v>
      </c>
      <c r="W272" s="291" t="s">
        <v>88</v>
      </c>
      <c r="X272" s="291" t="s">
        <v>2</v>
      </c>
      <c r="Y272" s="291" t="s">
        <v>250</v>
      </c>
      <c r="Z272" s="293" t="s">
        <v>193</v>
      </c>
      <c r="AA272" s="296" t="s">
        <v>85</v>
      </c>
      <c r="AB272" s="294" t="s">
        <v>136</v>
      </c>
      <c r="AC272" s="293">
        <v>1.65</v>
      </c>
      <c r="AD272" s="294" t="s">
        <v>201</v>
      </c>
      <c r="AE272" s="293" t="s">
        <v>166</v>
      </c>
      <c r="AF272" s="293" t="s">
        <v>217</v>
      </c>
      <c r="AG272" s="293" t="s">
        <v>197</v>
      </c>
    </row>
    <row r="273" spans="1:33" ht="24">
      <c r="A273" s="281">
        <v>5</v>
      </c>
      <c r="B273" s="95">
        <v>2</v>
      </c>
      <c r="C273" s="95" t="s">
        <v>191</v>
      </c>
      <c r="D273" s="298" t="s">
        <v>29</v>
      </c>
      <c r="E273" s="98">
        <f t="shared" si="33"/>
        <v>10</v>
      </c>
      <c r="F273" s="98">
        <v>807926</v>
      </c>
      <c r="G273" s="98">
        <v>807926</v>
      </c>
      <c r="H273" s="299" t="s">
        <v>192</v>
      </c>
      <c r="I273" s="285">
        <v>56.47</v>
      </c>
      <c r="J273" s="286" t="str">
        <f t="shared" si="31"/>
        <v>อ้อยตอ 1</v>
      </c>
      <c r="K273" s="99">
        <v>56.47</v>
      </c>
      <c r="L273" s="99"/>
      <c r="M273" s="99">
        <f t="shared" si="34"/>
        <v>734.11</v>
      </c>
      <c r="N273" s="97">
        <v>13</v>
      </c>
      <c r="O273" s="287">
        <f t="shared" si="35"/>
        <v>564.70000000000005</v>
      </c>
      <c r="P273" s="288">
        <v>10</v>
      </c>
      <c r="Q273" s="288" t="str">
        <f>VLOOKUP(F273,[1]รายละเอียดรายแปลง!$D$1:$AU$65536,44,FALSE)</f>
        <v>B</v>
      </c>
      <c r="R273" s="288"/>
      <c r="S273" s="97">
        <f t="shared" si="30"/>
        <v>621.16999999999996</v>
      </c>
      <c r="T273" s="97">
        <v>11</v>
      </c>
      <c r="U273" s="289">
        <v>242913</v>
      </c>
      <c r="V273" s="290">
        <f t="shared" si="32"/>
        <v>-8097.1</v>
      </c>
      <c r="W273" s="291" t="s">
        <v>88</v>
      </c>
      <c r="X273" s="291" t="s">
        <v>2</v>
      </c>
      <c r="Y273" s="291" t="s">
        <v>250</v>
      </c>
      <c r="Z273" s="293" t="s">
        <v>193</v>
      </c>
      <c r="AA273" s="296" t="s">
        <v>85</v>
      </c>
      <c r="AB273" s="294" t="s">
        <v>118</v>
      </c>
      <c r="AC273" s="293">
        <v>1.65</v>
      </c>
      <c r="AD273" s="294" t="s">
        <v>201</v>
      </c>
      <c r="AE273" s="293" t="s">
        <v>166</v>
      </c>
      <c r="AF273" s="293" t="s">
        <v>217</v>
      </c>
      <c r="AG273" s="293" t="s">
        <v>197</v>
      </c>
    </row>
    <row r="274" spans="1:33" ht="24">
      <c r="A274" s="281">
        <v>4</v>
      </c>
      <c r="B274" s="95">
        <v>2</v>
      </c>
      <c r="C274" s="95" t="s">
        <v>191</v>
      </c>
      <c r="D274" s="298" t="s">
        <v>29</v>
      </c>
      <c r="E274" s="98">
        <f t="shared" si="33"/>
        <v>11</v>
      </c>
      <c r="F274" s="98">
        <v>807927</v>
      </c>
      <c r="G274" s="98">
        <v>807927</v>
      </c>
      <c r="H274" s="299" t="s">
        <v>192</v>
      </c>
      <c r="I274" s="285">
        <v>17.14</v>
      </c>
      <c r="J274" s="286" t="str">
        <f t="shared" si="31"/>
        <v>อ้อยตอ 1</v>
      </c>
      <c r="K274" s="99">
        <v>17.14</v>
      </c>
      <c r="L274" s="99"/>
      <c r="M274" s="99">
        <f t="shared" si="34"/>
        <v>257.10000000000002</v>
      </c>
      <c r="N274" s="97">
        <v>15</v>
      </c>
      <c r="O274" s="287">
        <f t="shared" si="35"/>
        <v>222.82</v>
      </c>
      <c r="P274" s="288">
        <v>13</v>
      </c>
      <c r="Q274" s="288" t="str">
        <f>VLOOKUP(F274,[1]รายละเอียดรายแปลง!$D$1:$AU$65536,44,FALSE)</f>
        <v>A</v>
      </c>
      <c r="R274" s="288"/>
      <c r="S274" s="97">
        <f t="shared" si="30"/>
        <v>239.96</v>
      </c>
      <c r="T274" s="97">
        <v>14</v>
      </c>
      <c r="U274" s="289">
        <v>242912</v>
      </c>
      <c r="V274" s="290">
        <f t="shared" si="32"/>
        <v>-8097.0666666666666</v>
      </c>
      <c r="W274" s="291" t="s">
        <v>88</v>
      </c>
      <c r="X274" s="291" t="s">
        <v>2</v>
      </c>
      <c r="Y274" s="291" t="s">
        <v>250</v>
      </c>
      <c r="Z274" s="293" t="s">
        <v>193</v>
      </c>
      <c r="AA274" s="296" t="s">
        <v>85</v>
      </c>
      <c r="AB274" s="294" t="s">
        <v>89</v>
      </c>
      <c r="AC274" s="293">
        <v>1.85</v>
      </c>
      <c r="AD274" s="294" t="s">
        <v>194</v>
      </c>
      <c r="AE274" s="293" t="s">
        <v>166</v>
      </c>
      <c r="AF274" s="293" t="s">
        <v>217</v>
      </c>
      <c r="AG274" s="293" t="s">
        <v>197</v>
      </c>
    </row>
    <row r="275" spans="1:33" ht="24">
      <c r="A275" s="281">
        <v>5</v>
      </c>
      <c r="B275" s="95">
        <v>2</v>
      </c>
      <c r="C275" s="95" t="s">
        <v>191</v>
      </c>
      <c r="D275" s="298" t="s">
        <v>29</v>
      </c>
      <c r="E275" s="98">
        <f t="shared" si="33"/>
        <v>12</v>
      </c>
      <c r="F275" s="98" t="s">
        <v>137</v>
      </c>
      <c r="G275" s="98">
        <v>8079291</v>
      </c>
      <c r="H275" s="299" t="s">
        <v>192</v>
      </c>
      <c r="I275" s="285">
        <v>33.51</v>
      </c>
      <c r="J275" s="286" t="str">
        <f t="shared" si="31"/>
        <v>อ้อยตอ 1</v>
      </c>
      <c r="K275" s="99">
        <v>32.340000000000003</v>
      </c>
      <c r="L275" s="99"/>
      <c r="M275" s="99">
        <f t="shared" si="34"/>
        <v>485.1</v>
      </c>
      <c r="N275" s="97">
        <v>15</v>
      </c>
      <c r="O275" s="287">
        <f t="shared" si="35"/>
        <v>420.42000000000007</v>
      </c>
      <c r="P275" s="288">
        <v>13</v>
      </c>
      <c r="Q275" s="288" t="str">
        <f>VLOOKUP(F275,[1]รายละเอียดรายแปลง!$D$1:$AU$65536,44,FALSE)</f>
        <v>A</v>
      </c>
      <c r="R275" s="288"/>
      <c r="S275" s="97">
        <f t="shared" si="30"/>
        <v>388.08000000000004</v>
      </c>
      <c r="T275" s="97">
        <v>12</v>
      </c>
      <c r="U275" s="289">
        <v>242911</v>
      </c>
      <c r="V275" s="290">
        <f t="shared" si="32"/>
        <v>-8097.0333333333338</v>
      </c>
      <c r="W275" s="291" t="s">
        <v>88</v>
      </c>
      <c r="X275" s="291" t="s">
        <v>2</v>
      </c>
      <c r="Y275" s="291" t="s">
        <v>250</v>
      </c>
      <c r="Z275" s="293" t="s">
        <v>193</v>
      </c>
      <c r="AA275" s="296" t="s">
        <v>85</v>
      </c>
      <c r="AB275" s="294" t="s">
        <v>94</v>
      </c>
      <c r="AC275" s="293">
        <v>1.85</v>
      </c>
      <c r="AD275" s="294" t="s">
        <v>194</v>
      </c>
      <c r="AE275" s="293" t="s">
        <v>166</v>
      </c>
      <c r="AF275" s="293" t="s">
        <v>217</v>
      </c>
      <c r="AG275" s="293" t="s">
        <v>197</v>
      </c>
    </row>
    <row r="276" spans="1:33" ht="24">
      <c r="A276" s="281">
        <v>2</v>
      </c>
      <c r="B276" s="95">
        <v>2</v>
      </c>
      <c r="C276" s="95" t="s">
        <v>191</v>
      </c>
      <c r="D276" s="298" t="s">
        <v>29</v>
      </c>
      <c r="E276" s="98">
        <f t="shared" si="33"/>
        <v>13</v>
      </c>
      <c r="F276" s="98">
        <v>807930</v>
      </c>
      <c r="G276" s="98">
        <v>807930</v>
      </c>
      <c r="H276" s="299" t="s">
        <v>192</v>
      </c>
      <c r="I276" s="285">
        <v>9.5299999999999994</v>
      </c>
      <c r="J276" s="286" t="str">
        <f t="shared" si="31"/>
        <v>อ้อยตอ 2</v>
      </c>
      <c r="K276" s="99">
        <v>9.5299999999999994</v>
      </c>
      <c r="L276" s="99"/>
      <c r="M276" s="99">
        <f t="shared" si="34"/>
        <v>104.83</v>
      </c>
      <c r="N276" s="97">
        <v>11</v>
      </c>
      <c r="O276" s="287">
        <f t="shared" si="35"/>
        <v>66.709999999999994</v>
      </c>
      <c r="P276" s="288">
        <v>7</v>
      </c>
      <c r="Q276" s="288" t="str">
        <f>VLOOKUP(F276,[1]รายละเอียดรายแปลง!$D$1:$AU$65536,44,FALSE)</f>
        <v>D</v>
      </c>
      <c r="R276" s="288"/>
      <c r="S276" s="97">
        <f t="shared" si="30"/>
        <v>95.3</v>
      </c>
      <c r="T276" s="97">
        <v>10</v>
      </c>
      <c r="U276" s="289">
        <v>242920</v>
      </c>
      <c r="V276" s="290">
        <f t="shared" si="32"/>
        <v>-8097.333333333333</v>
      </c>
      <c r="W276" s="291" t="s">
        <v>90</v>
      </c>
      <c r="X276" s="291" t="s">
        <v>2</v>
      </c>
      <c r="Y276" s="291" t="s">
        <v>251</v>
      </c>
      <c r="Z276" s="293" t="s">
        <v>193</v>
      </c>
      <c r="AA276" s="296" t="s">
        <v>85</v>
      </c>
      <c r="AB276" s="294" t="s">
        <v>86</v>
      </c>
      <c r="AC276" s="293">
        <v>1.85</v>
      </c>
      <c r="AD276" s="294" t="s">
        <v>194</v>
      </c>
      <c r="AE276" s="293" t="s">
        <v>166</v>
      </c>
      <c r="AF276" s="293" t="s">
        <v>217</v>
      </c>
      <c r="AG276" s="293" t="s">
        <v>197</v>
      </c>
    </row>
    <row r="277" spans="1:33" ht="24">
      <c r="A277" s="281">
        <v>2</v>
      </c>
      <c r="B277" s="95">
        <v>2</v>
      </c>
      <c r="C277" s="95" t="s">
        <v>191</v>
      </c>
      <c r="D277" s="298" t="s">
        <v>29</v>
      </c>
      <c r="E277" s="98">
        <f t="shared" si="33"/>
        <v>14</v>
      </c>
      <c r="F277" s="98" t="s">
        <v>138</v>
      </c>
      <c r="G277" s="98">
        <v>8079312</v>
      </c>
      <c r="H277" s="98"/>
      <c r="I277" s="285">
        <v>5.03</v>
      </c>
      <c r="J277" s="286" t="str">
        <f t="shared" si="31"/>
        <v>อ้อยน้ำราด</v>
      </c>
      <c r="K277" s="99">
        <v>5.03</v>
      </c>
      <c r="L277" s="99"/>
      <c r="M277" s="99">
        <f t="shared" si="34"/>
        <v>65.39</v>
      </c>
      <c r="N277" s="97">
        <v>13</v>
      </c>
      <c r="O277" s="287">
        <f t="shared" si="35"/>
        <v>55.330000000000005</v>
      </c>
      <c r="P277" s="288">
        <v>11</v>
      </c>
      <c r="Q277" s="288" t="str">
        <f>VLOOKUP(F277,[1]รายละเอียดรายแปลง!$D$1:$AU$65536,44,FALSE)</f>
        <v>C</v>
      </c>
      <c r="R277" s="288"/>
      <c r="S277" s="97">
        <f t="shared" si="30"/>
        <v>50.300000000000004</v>
      </c>
      <c r="T277" s="97">
        <v>10</v>
      </c>
      <c r="U277" s="289">
        <v>242934</v>
      </c>
      <c r="V277" s="290">
        <f t="shared" si="32"/>
        <v>-8097.8</v>
      </c>
      <c r="W277" s="291" t="s">
        <v>1</v>
      </c>
      <c r="X277" s="291" t="s">
        <v>83</v>
      </c>
      <c r="Y277" s="292" t="e">
        <v>#N/A</v>
      </c>
      <c r="Z277" s="293" t="s">
        <v>193</v>
      </c>
      <c r="AA277" s="296" t="s">
        <v>85</v>
      </c>
      <c r="AB277" s="294" t="s">
        <v>94</v>
      </c>
      <c r="AC277" s="293">
        <v>1.85</v>
      </c>
      <c r="AD277" s="291" t="s">
        <v>194</v>
      </c>
      <c r="AE277" s="296" t="s">
        <v>166</v>
      </c>
      <c r="AF277" s="293" t="s">
        <v>217</v>
      </c>
      <c r="AG277" s="293" t="s">
        <v>197</v>
      </c>
    </row>
    <row r="278" spans="1:33" ht="24">
      <c r="A278" s="281">
        <v>4</v>
      </c>
      <c r="B278" s="95">
        <v>2</v>
      </c>
      <c r="C278" s="95" t="s">
        <v>191</v>
      </c>
      <c r="D278" s="298" t="s">
        <v>29</v>
      </c>
      <c r="E278" s="98">
        <f t="shared" si="33"/>
        <v>15</v>
      </c>
      <c r="F278" s="98">
        <v>807933</v>
      </c>
      <c r="G278" s="98">
        <v>807933</v>
      </c>
      <c r="H278" s="299" t="s">
        <v>192</v>
      </c>
      <c r="I278" s="285">
        <v>18.23</v>
      </c>
      <c r="J278" s="286" t="str">
        <f t="shared" si="31"/>
        <v>อ้อยน้ำราด</v>
      </c>
      <c r="K278" s="99">
        <v>18.23</v>
      </c>
      <c r="L278" s="99"/>
      <c r="M278" s="99">
        <f t="shared" si="34"/>
        <v>236.99</v>
      </c>
      <c r="N278" s="97">
        <v>13</v>
      </c>
      <c r="O278" s="287">
        <f t="shared" si="35"/>
        <v>218.76</v>
      </c>
      <c r="P278" s="288">
        <v>12</v>
      </c>
      <c r="Q278" s="288" t="str">
        <f>VLOOKUP(F278,[1]รายละเอียดรายแปลง!$D$1:$AU$65536,44,FALSE)</f>
        <v>C</v>
      </c>
      <c r="R278" s="288"/>
      <c r="S278" s="97">
        <f t="shared" si="30"/>
        <v>200.53</v>
      </c>
      <c r="T278" s="97">
        <v>11</v>
      </c>
      <c r="U278" s="289">
        <v>242933</v>
      </c>
      <c r="V278" s="290">
        <f t="shared" si="32"/>
        <v>-8097.7666666666664</v>
      </c>
      <c r="W278" s="291" t="s">
        <v>1</v>
      </c>
      <c r="X278" s="291" t="s">
        <v>83</v>
      </c>
      <c r="Y278" s="291" t="s">
        <v>250</v>
      </c>
      <c r="Z278" s="293" t="s">
        <v>193</v>
      </c>
      <c r="AA278" s="296" t="s">
        <v>85</v>
      </c>
      <c r="AB278" s="294" t="s">
        <v>86</v>
      </c>
      <c r="AC278" s="293">
        <v>1.85</v>
      </c>
      <c r="AD278" s="291" t="s">
        <v>194</v>
      </c>
      <c r="AE278" s="293" t="s">
        <v>166</v>
      </c>
      <c r="AF278" s="293" t="s">
        <v>217</v>
      </c>
      <c r="AG278" s="293" t="s">
        <v>197</v>
      </c>
    </row>
    <row r="279" spans="1:33" ht="24">
      <c r="A279" s="281">
        <v>4</v>
      </c>
      <c r="B279" s="95">
        <v>2</v>
      </c>
      <c r="C279" s="95" t="s">
        <v>191</v>
      </c>
      <c r="D279" s="298" t="s">
        <v>29</v>
      </c>
      <c r="E279" s="98">
        <f t="shared" si="33"/>
        <v>16</v>
      </c>
      <c r="F279" s="98">
        <v>807934</v>
      </c>
      <c r="G279" s="98">
        <v>807934</v>
      </c>
      <c r="H279" s="299" t="s">
        <v>192</v>
      </c>
      <c r="I279" s="285">
        <v>18.010000000000002</v>
      </c>
      <c r="J279" s="286" t="str">
        <f t="shared" si="31"/>
        <v>อ้อยตุลาคม</v>
      </c>
      <c r="K279" s="99">
        <v>18.010000000000002</v>
      </c>
      <c r="L279" s="99"/>
      <c r="M279" s="99">
        <f t="shared" si="34"/>
        <v>324.18</v>
      </c>
      <c r="N279" s="97">
        <v>18</v>
      </c>
      <c r="O279" s="287">
        <f t="shared" si="35"/>
        <v>270.15000000000003</v>
      </c>
      <c r="P279" s="288">
        <v>15</v>
      </c>
      <c r="Q279" s="288" t="str">
        <f>VLOOKUP(F279,[1]รายละเอียดรายแปลง!$D$1:$AU$65536,44,FALSE)</f>
        <v>B</v>
      </c>
      <c r="R279" s="288"/>
      <c r="S279" s="97">
        <f t="shared" si="30"/>
        <v>270.15000000000003</v>
      </c>
      <c r="T279" s="97">
        <v>15</v>
      </c>
      <c r="U279" s="289">
        <v>242876</v>
      </c>
      <c r="V279" s="290">
        <f t="shared" si="32"/>
        <v>-8095.8666666666668</v>
      </c>
      <c r="W279" s="291" t="s">
        <v>93</v>
      </c>
      <c r="X279" s="291" t="s">
        <v>83</v>
      </c>
      <c r="Y279" s="291" t="s">
        <v>250</v>
      </c>
      <c r="Z279" s="293" t="s">
        <v>193</v>
      </c>
      <c r="AA279" s="296" t="s">
        <v>85</v>
      </c>
      <c r="AB279" s="294" t="s">
        <v>94</v>
      </c>
      <c r="AC279" s="293">
        <v>1.85</v>
      </c>
      <c r="AD279" s="294" t="s">
        <v>194</v>
      </c>
      <c r="AE279" s="293" t="s">
        <v>166</v>
      </c>
      <c r="AF279" s="293" t="s">
        <v>217</v>
      </c>
      <c r="AG279" s="293" t="s">
        <v>197</v>
      </c>
    </row>
    <row r="280" spans="1:33" ht="24">
      <c r="A280" s="281">
        <v>5</v>
      </c>
      <c r="B280" s="95">
        <v>2</v>
      </c>
      <c r="C280" s="95" t="s">
        <v>191</v>
      </c>
      <c r="D280" s="298" t="s">
        <v>29</v>
      </c>
      <c r="E280" s="98">
        <f t="shared" si="33"/>
        <v>17</v>
      </c>
      <c r="F280" s="98">
        <v>807935</v>
      </c>
      <c r="G280" s="98">
        <v>807935</v>
      </c>
      <c r="H280" s="299" t="s">
        <v>192</v>
      </c>
      <c r="I280" s="285">
        <v>21.99</v>
      </c>
      <c r="J280" s="286" t="str">
        <f t="shared" si="31"/>
        <v>อ้อยตอ 1</v>
      </c>
      <c r="K280" s="99">
        <v>20.79</v>
      </c>
      <c r="L280" s="99"/>
      <c r="M280" s="99">
        <f t="shared" si="34"/>
        <v>228.69</v>
      </c>
      <c r="N280" s="97">
        <v>11</v>
      </c>
      <c r="O280" s="287">
        <f t="shared" si="35"/>
        <v>207.89999999999998</v>
      </c>
      <c r="P280" s="288">
        <v>10</v>
      </c>
      <c r="Q280" s="288" t="str">
        <f>VLOOKUP(F280,[1]รายละเอียดรายแปลง!$D$1:$AU$65536,44,FALSE)</f>
        <v>B</v>
      </c>
      <c r="R280" s="288"/>
      <c r="S280" s="97">
        <f t="shared" si="30"/>
        <v>207.89999999999998</v>
      </c>
      <c r="T280" s="97">
        <v>10</v>
      </c>
      <c r="U280" s="289">
        <v>242920</v>
      </c>
      <c r="V280" s="290">
        <f t="shared" si="32"/>
        <v>-8097.333333333333</v>
      </c>
      <c r="W280" s="291" t="s">
        <v>88</v>
      </c>
      <c r="X280" s="291" t="s">
        <v>2</v>
      </c>
      <c r="Y280" s="291" t="s">
        <v>250</v>
      </c>
      <c r="Z280" s="293" t="s">
        <v>219</v>
      </c>
      <c r="AA280" s="296" t="s">
        <v>85</v>
      </c>
      <c r="AB280" s="294" t="s">
        <v>86</v>
      </c>
      <c r="AC280" s="293">
        <v>1.85</v>
      </c>
      <c r="AD280" s="294" t="s">
        <v>194</v>
      </c>
      <c r="AE280" s="293" t="s">
        <v>166</v>
      </c>
      <c r="AF280" s="293" t="s">
        <v>217</v>
      </c>
      <c r="AG280" s="293" t="s">
        <v>197</v>
      </c>
    </row>
    <row r="281" spans="1:33" ht="24">
      <c r="A281" s="281">
        <v>3</v>
      </c>
      <c r="B281" s="95">
        <v>2</v>
      </c>
      <c r="C281" s="95" t="s">
        <v>191</v>
      </c>
      <c r="D281" s="298" t="s">
        <v>29</v>
      </c>
      <c r="E281" s="98">
        <f t="shared" si="33"/>
        <v>18</v>
      </c>
      <c r="F281" s="98">
        <v>807939</v>
      </c>
      <c r="G281" s="98">
        <v>807939</v>
      </c>
      <c r="H281" s="299" t="s">
        <v>192</v>
      </c>
      <c r="I281" s="285">
        <v>12.59</v>
      </c>
      <c r="J281" s="286" t="str">
        <f t="shared" si="31"/>
        <v>อ้อยตอ 4</v>
      </c>
      <c r="K281" s="99">
        <v>12.59</v>
      </c>
      <c r="L281" s="99"/>
      <c r="M281" s="99">
        <f t="shared" si="34"/>
        <v>125.9</v>
      </c>
      <c r="N281" s="97">
        <v>10</v>
      </c>
      <c r="O281" s="287">
        <f t="shared" si="35"/>
        <v>88.13</v>
      </c>
      <c r="P281" s="288">
        <v>7</v>
      </c>
      <c r="Q281" s="288" t="str">
        <f>VLOOKUP(F281,[1]รายละเอียดรายแปลง!$D$1:$AU$65536,44,FALSE)</f>
        <v>D</v>
      </c>
      <c r="R281" s="288"/>
      <c r="S281" s="97">
        <f t="shared" si="30"/>
        <v>88.13</v>
      </c>
      <c r="T281" s="97">
        <v>7</v>
      </c>
      <c r="U281" s="289">
        <v>242930</v>
      </c>
      <c r="V281" s="290">
        <f t="shared" si="32"/>
        <v>-8097.666666666667</v>
      </c>
      <c r="W281" s="291" t="s">
        <v>139</v>
      </c>
      <c r="X281" s="291" t="s">
        <v>2</v>
      </c>
      <c r="Y281" s="291" t="s">
        <v>252</v>
      </c>
      <c r="Z281" s="293" t="s">
        <v>219</v>
      </c>
      <c r="AA281" s="296" t="s">
        <v>85</v>
      </c>
      <c r="AB281" s="294" t="s">
        <v>86</v>
      </c>
      <c r="AC281" s="293">
        <v>1.85</v>
      </c>
      <c r="AD281" s="294" t="s">
        <v>194</v>
      </c>
      <c r="AE281" s="293" t="s">
        <v>166</v>
      </c>
      <c r="AF281" s="293" t="s">
        <v>217</v>
      </c>
      <c r="AG281" s="293" t="s">
        <v>197</v>
      </c>
    </row>
    <row r="282" spans="1:33" ht="24">
      <c r="A282" s="281">
        <v>5</v>
      </c>
      <c r="B282" s="95">
        <v>2</v>
      </c>
      <c r="C282" s="95" t="s">
        <v>191</v>
      </c>
      <c r="D282" s="298" t="s">
        <v>29</v>
      </c>
      <c r="E282" s="98">
        <f t="shared" si="33"/>
        <v>19</v>
      </c>
      <c r="F282" s="98">
        <v>807940</v>
      </c>
      <c r="G282" s="98">
        <v>807940</v>
      </c>
      <c r="H282" s="299" t="s">
        <v>192</v>
      </c>
      <c r="I282" s="285">
        <v>26.31</v>
      </c>
      <c r="J282" s="286" t="str">
        <f t="shared" si="31"/>
        <v>อ้อยตอ 4</v>
      </c>
      <c r="K282" s="99">
        <v>26.31</v>
      </c>
      <c r="L282" s="99"/>
      <c r="M282" s="99">
        <f t="shared" si="34"/>
        <v>263.09999999999997</v>
      </c>
      <c r="N282" s="97">
        <v>10</v>
      </c>
      <c r="O282" s="287">
        <f t="shared" si="35"/>
        <v>184.17</v>
      </c>
      <c r="P282" s="288">
        <v>7</v>
      </c>
      <c r="Q282" s="288" t="str">
        <f>VLOOKUP(F282,[1]รายละเอียดรายแปลง!$D$1:$AU$65536,44,FALSE)</f>
        <v>D</v>
      </c>
      <c r="R282" s="288"/>
      <c r="S282" s="97">
        <f t="shared" si="30"/>
        <v>184.17</v>
      </c>
      <c r="T282" s="97">
        <v>7</v>
      </c>
      <c r="U282" s="289">
        <v>242930</v>
      </c>
      <c r="V282" s="290">
        <f t="shared" si="32"/>
        <v>-8097.666666666667</v>
      </c>
      <c r="W282" s="291" t="s">
        <v>139</v>
      </c>
      <c r="X282" s="291" t="s">
        <v>2</v>
      </c>
      <c r="Y282" s="291" t="s">
        <v>252</v>
      </c>
      <c r="Z282" s="293" t="s">
        <v>219</v>
      </c>
      <c r="AA282" s="296" t="s">
        <v>85</v>
      </c>
      <c r="AB282" s="294" t="s">
        <v>86</v>
      </c>
      <c r="AC282" s="293">
        <v>1.85</v>
      </c>
      <c r="AD282" s="294" t="s">
        <v>194</v>
      </c>
      <c r="AE282" s="293" t="s">
        <v>166</v>
      </c>
      <c r="AF282" s="293" t="s">
        <v>217</v>
      </c>
      <c r="AG282" s="293" t="s">
        <v>197</v>
      </c>
    </row>
    <row r="283" spans="1:33" ht="24">
      <c r="A283" s="281">
        <v>3</v>
      </c>
      <c r="B283" s="95">
        <v>2</v>
      </c>
      <c r="C283" s="95" t="s">
        <v>191</v>
      </c>
      <c r="D283" s="298" t="s">
        <v>29</v>
      </c>
      <c r="E283" s="98">
        <f t="shared" si="33"/>
        <v>20</v>
      </c>
      <c r="F283" s="98">
        <v>807945</v>
      </c>
      <c r="G283" s="98">
        <v>807945</v>
      </c>
      <c r="H283" s="299" t="s">
        <v>192</v>
      </c>
      <c r="I283" s="285">
        <v>17.260000000000002</v>
      </c>
      <c r="J283" s="286" t="str">
        <f t="shared" si="31"/>
        <v>อ้อยตุลาคม</v>
      </c>
      <c r="K283" s="99">
        <v>12</v>
      </c>
      <c r="L283" s="99"/>
      <c r="M283" s="99">
        <f t="shared" si="34"/>
        <v>192</v>
      </c>
      <c r="N283" s="97">
        <v>16</v>
      </c>
      <c r="O283" s="287">
        <f t="shared" si="35"/>
        <v>168</v>
      </c>
      <c r="P283" s="288">
        <v>14</v>
      </c>
      <c r="Q283" s="288" t="str">
        <f>VLOOKUP(F283,[1]รายละเอียดรายแปลง!$D$1:$AU$65536,44,FALSE)</f>
        <v>B</v>
      </c>
      <c r="R283" s="288"/>
      <c r="S283" s="97">
        <f t="shared" si="30"/>
        <v>168</v>
      </c>
      <c r="T283" s="97">
        <v>14</v>
      </c>
      <c r="U283" s="289">
        <v>242877</v>
      </c>
      <c r="V283" s="290">
        <f t="shared" si="32"/>
        <v>-8095.9</v>
      </c>
      <c r="W283" s="291" t="s">
        <v>93</v>
      </c>
      <c r="X283" s="291" t="s">
        <v>83</v>
      </c>
      <c r="Y283" s="291" t="s">
        <v>253</v>
      </c>
      <c r="Z283" s="293" t="s">
        <v>219</v>
      </c>
      <c r="AA283" s="296" t="s">
        <v>85</v>
      </c>
      <c r="AB283" s="294" t="s">
        <v>94</v>
      </c>
      <c r="AC283" s="293">
        <v>1.85</v>
      </c>
      <c r="AD283" s="294" t="s">
        <v>194</v>
      </c>
      <c r="AE283" s="293" t="s">
        <v>166</v>
      </c>
      <c r="AF283" s="293" t="s">
        <v>217</v>
      </c>
      <c r="AG283" s="293" t="s">
        <v>197</v>
      </c>
    </row>
    <row r="284" spans="1:33" ht="24">
      <c r="A284" s="281">
        <v>5</v>
      </c>
      <c r="B284" s="95">
        <v>2</v>
      </c>
      <c r="C284" s="95" t="s">
        <v>191</v>
      </c>
      <c r="D284" s="298" t="s">
        <v>29</v>
      </c>
      <c r="E284" s="98">
        <f t="shared" si="33"/>
        <v>21</v>
      </c>
      <c r="F284" s="98">
        <v>807946</v>
      </c>
      <c r="G284" s="98">
        <v>807946</v>
      </c>
      <c r="H284" s="299" t="s">
        <v>192</v>
      </c>
      <c r="I284" s="285">
        <v>26.4</v>
      </c>
      <c r="J284" s="286" t="str">
        <f t="shared" si="31"/>
        <v>อ้อยตอ 1</v>
      </c>
      <c r="K284" s="99">
        <v>26.4</v>
      </c>
      <c r="L284" s="99"/>
      <c r="M284" s="99">
        <f t="shared" si="34"/>
        <v>316.79999999999995</v>
      </c>
      <c r="N284" s="97">
        <v>12</v>
      </c>
      <c r="O284" s="287">
        <f t="shared" si="35"/>
        <v>264</v>
      </c>
      <c r="P284" s="288">
        <v>10</v>
      </c>
      <c r="Q284" s="288" t="str">
        <f>VLOOKUP(F284,[1]รายละเอียดรายแปลง!$D$1:$AU$65536,44,FALSE)</f>
        <v>B</v>
      </c>
      <c r="R284" s="288"/>
      <c r="S284" s="97">
        <f t="shared" si="30"/>
        <v>211.2</v>
      </c>
      <c r="T284" s="97">
        <v>8</v>
      </c>
      <c r="U284" s="289">
        <v>242911</v>
      </c>
      <c r="V284" s="290">
        <f t="shared" si="32"/>
        <v>-8097.0333333333338</v>
      </c>
      <c r="W284" s="291" t="s">
        <v>88</v>
      </c>
      <c r="X284" s="291" t="s">
        <v>2</v>
      </c>
      <c r="Y284" s="291" t="s">
        <v>253</v>
      </c>
      <c r="Z284" s="293" t="s">
        <v>219</v>
      </c>
      <c r="AA284" s="296" t="s">
        <v>85</v>
      </c>
      <c r="AB284" s="294" t="s">
        <v>89</v>
      </c>
      <c r="AC284" s="293">
        <v>1.85</v>
      </c>
      <c r="AD284" s="294" t="s">
        <v>194</v>
      </c>
      <c r="AE284" s="294" t="s">
        <v>167</v>
      </c>
      <c r="AF284" s="293">
        <v>0</v>
      </c>
      <c r="AG284" s="293" t="s">
        <v>197</v>
      </c>
    </row>
    <row r="285" spans="1:33" ht="24">
      <c r="A285" s="281">
        <v>5</v>
      </c>
      <c r="B285" s="95">
        <v>2</v>
      </c>
      <c r="C285" s="95" t="s">
        <v>191</v>
      </c>
      <c r="D285" s="298" t="s">
        <v>29</v>
      </c>
      <c r="E285" s="98">
        <f t="shared" si="33"/>
        <v>22</v>
      </c>
      <c r="F285" s="98">
        <v>807947</v>
      </c>
      <c r="G285" s="98">
        <v>807947</v>
      </c>
      <c r="H285" s="299" t="s">
        <v>192</v>
      </c>
      <c r="I285" s="285">
        <v>31.25</v>
      </c>
      <c r="J285" s="286" t="str">
        <f t="shared" si="31"/>
        <v>อ้อยตอ 1</v>
      </c>
      <c r="K285" s="99">
        <v>30.73</v>
      </c>
      <c r="L285" s="99"/>
      <c r="M285" s="99">
        <f t="shared" si="34"/>
        <v>368.76</v>
      </c>
      <c r="N285" s="97">
        <v>12</v>
      </c>
      <c r="O285" s="287">
        <f t="shared" si="35"/>
        <v>307.3</v>
      </c>
      <c r="P285" s="288">
        <v>10</v>
      </c>
      <c r="Q285" s="288" t="str">
        <f>VLOOKUP(F285,[1]รายละเอียดรายแปลง!$D$1:$AU$65536,44,FALSE)</f>
        <v>B</v>
      </c>
      <c r="R285" s="288"/>
      <c r="S285" s="97">
        <f t="shared" si="30"/>
        <v>245.84</v>
      </c>
      <c r="T285" s="97">
        <v>8</v>
      </c>
      <c r="U285" s="289">
        <v>242875</v>
      </c>
      <c r="V285" s="290">
        <f t="shared" si="32"/>
        <v>-8095.833333333333</v>
      </c>
      <c r="W285" s="291" t="s">
        <v>88</v>
      </c>
      <c r="X285" s="291" t="s">
        <v>2</v>
      </c>
      <c r="Y285" s="291" t="s">
        <v>253</v>
      </c>
      <c r="Z285" s="293" t="s">
        <v>219</v>
      </c>
      <c r="AA285" s="296" t="s">
        <v>85</v>
      </c>
      <c r="AB285" s="294" t="s">
        <v>94</v>
      </c>
      <c r="AC285" s="293">
        <v>1.85</v>
      </c>
      <c r="AD285" s="294" t="s">
        <v>194</v>
      </c>
      <c r="AE285" s="294" t="s">
        <v>167</v>
      </c>
      <c r="AF285" s="293">
        <v>0</v>
      </c>
      <c r="AG285" s="293" t="s">
        <v>197</v>
      </c>
    </row>
    <row r="286" spans="1:33" ht="24">
      <c r="A286" s="281">
        <v>2</v>
      </c>
      <c r="B286" s="95">
        <v>2</v>
      </c>
      <c r="C286" s="95" t="s">
        <v>191</v>
      </c>
      <c r="D286" s="298" t="s">
        <v>29</v>
      </c>
      <c r="E286" s="98">
        <f t="shared" si="33"/>
        <v>23</v>
      </c>
      <c r="F286" s="98">
        <v>807949</v>
      </c>
      <c r="G286" s="98">
        <v>807949</v>
      </c>
      <c r="H286" s="299" t="s">
        <v>192</v>
      </c>
      <c r="I286" s="285">
        <v>6.1</v>
      </c>
      <c r="J286" s="286" t="str">
        <f t="shared" si="31"/>
        <v>อ้อยตอ 2</v>
      </c>
      <c r="K286" s="99">
        <v>6.1</v>
      </c>
      <c r="L286" s="99"/>
      <c r="M286" s="99">
        <f t="shared" si="34"/>
        <v>67.099999999999994</v>
      </c>
      <c r="N286" s="97">
        <v>11</v>
      </c>
      <c r="O286" s="287">
        <f t="shared" si="35"/>
        <v>36.599999999999994</v>
      </c>
      <c r="P286" s="288">
        <v>6</v>
      </c>
      <c r="Q286" s="288" t="str">
        <f>VLOOKUP(F286,[1]รายละเอียดรายแปลง!$D$1:$AU$65536,44,FALSE)</f>
        <v>D</v>
      </c>
      <c r="R286" s="288"/>
      <c r="S286" s="97">
        <f t="shared" si="30"/>
        <v>42.699999999999996</v>
      </c>
      <c r="T286" s="97">
        <v>7</v>
      </c>
      <c r="U286" s="289">
        <v>242933</v>
      </c>
      <c r="V286" s="290">
        <f t="shared" si="32"/>
        <v>-8097.7666666666664</v>
      </c>
      <c r="W286" s="291" t="s">
        <v>90</v>
      </c>
      <c r="X286" s="291" t="s">
        <v>2</v>
      </c>
      <c r="Y286" s="292">
        <v>0</v>
      </c>
      <c r="Z286" s="293" t="s">
        <v>219</v>
      </c>
      <c r="AA286" s="296" t="s">
        <v>85</v>
      </c>
      <c r="AB286" s="294" t="s">
        <v>86</v>
      </c>
      <c r="AC286" s="293">
        <v>1.85</v>
      </c>
      <c r="AD286" s="294" t="s">
        <v>194</v>
      </c>
      <c r="AE286" s="294" t="s">
        <v>167</v>
      </c>
      <c r="AF286" s="293">
        <v>0</v>
      </c>
      <c r="AG286" s="293" t="s">
        <v>197</v>
      </c>
    </row>
    <row r="287" spans="1:33" ht="24">
      <c r="A287" s="281">
        <v>5</v>
      </c>
      <c r="B287" s="95">
        <v>2</v>
      </c>
      <c r="C287" s="95" t="s">
        <v>191</v>
      </c>
      <c r="D287" s="298" t="s">
        <v>30</v>
      </c>
      <c r="E287" s="98">
        <v>1</v>
      </c>
      <c r="F287" s="98">
        <v>117</v>
      </c>
      <c r="G287" s="98">
        <v>117</v>
      </c>
      <c r="H287" s="299" t="s">
        <v>192</v>
      </c>
      <c r="I287" s="285">
        <v>24.64</v>
      </c>
      <c r="J287" s="286" t="str">
        <f t="shared" si="31"/>
        <v>อ้อยตุลาคม</v>
      </c>
      <c r="K287" s="99">
        <v>24.64</v>
      </c>
      <c r="L287" s="99"/>
      <c r="M287" s="99">
        <f t="shared" si="34"/>
        <v>369.6</v>
      </c>
      <c r="N287" s="97">
        <v>15</v>
      </c>
      <c r="O287" s="287">
        <f t="shared" si="35"/>
        <v>246.4</v>
      </c>
      <c r="P287" s="288">
        <v>10</v>
      </c>
      <c r="Q287" s="288" t="str">
        <f>VLOOKUP(F287,[1]รายละเอียดรายแปลง!$D$1:$AU$65536,44,FALSE)</f>
        <v>C</v>
      </c>
      <c r="R287" s="288"/>
      <c r="S287" s="97">
        <f t="shared" si="30"/>
        <v>246.4</v>
      </c>
      <c r="T287" s="97">
        <v>10</v>
      </c>
      <c r="U287" s="289">
        <v>242841</v>
      </c>
      <c r="V287" s="290">
        <f t="shared" si="32"/>
        <v>-8094.7</v>
      </c>
      <c r="W287" s="291" t="s">
        <v>93</v>
      </c>
      <c r="X287" s="291" t="s">
        <v>83</v>
      </c>
      <c r="Y287" s="292">
        <v>0</v>
      </c>
      <c r="Z287" s="293" t="s">
        <v>193</v>
      </c>
      <c r="AA287" s="294" t="s">
        <v>114</v>
      </c>
      <c r="AB287" s="294" t="s">
        <v>86</v>
      </c>
      <c r="AC287" s="293">
        <v>1.85</v>
      </c>
      <c r="AD287" s="294" t="s">
        <v>194</v>
      </c>
      <c r="AE287" s="293" t="s">
        <v>166</v>
      </c>
      <c r="AF287" s="293" t="s">
        <v>246</v>
      </c>
      <c r="AG287" s="293" t="s">
        <v>197</v>
      </c>
    </row>
    <row r="288" spans="1:33" ht="24">
      <c r="A288" s="281">
        <v>5</v>
      </c>
      <c r="B288" s="95">
        <v>2</v>
      </c>
      <c r="C288" s="95" t="s">
        <v>191</v>
      </c>
      <c r="D288" s="298" t="s">
        <v>30</v>
      </c>
      <c r="E288" s="98">
        <f t="shared" si="33"/>
        <v>2</v>
      </c>
      <c r="F288" s="98">
        <v>118</v>
      </c>
      <c r="G288" s="98">
        <v>118</v>
      </c>
      <c r="H288" s="299"/>
      <c r="I288" s="285">
        <v>31.96</v>
      </c>
      <c r="J288" s="286" t="str">
        <f t="shared" si="31"/>
        <v>อ้อยตอ 1</v>
      </c>
      <c r="K288" s="99">
        <v>31.96</v>
      </c>
      <c r="L288" s="99"/>
      <c r="M288" s="99">
        <f t="shared" si="34"/>
        <v>383.52</v>
      </c>
      <c r="N288" s="97">
        <v>12</v>
      </c>
      <c r="O288" s="287">
        <f t="shared" si="35"/>
        <v>159.80000000000001</v>
      </c>
      <c r="P288" s="288">
        <v>5</v>
      </c>
      <c r="Q288" s="288" t="str">
        <f>VLOOKUP(F288,[1]รายละเอียดรายแปลง!$D$1:$AU$65536,44,FALSE)</f>
        <v>D</v>
      </c>
      <c r="R288" s="288"/>
      <c r="S288" s="97">
        <f t="shared" si="30"/>
        <v>191.76</v>
      </c>
      <c r="T288" s="97">
        <v>6</v>
      </c>
      <c r="U288" s="289">
        <v>242904</v>
      </c>
      <c r="V288" s="290">
        <f t="shared" si="32"/>
        <v>-8096.8</v>
      </c>
      <c r="W288" s="291" t="s">
        <v>88</v>
      </c>
      <c r="X288" s="291" t="s">
        <v>2</v>
      </c>
      <c r="Y288" s="292">
        <v>0</v>
      </c>
      <c r="Z288" s="293" t="s">
        <v>193</v>
      </c>
      <c r="AA288" s="294" t="s">
        <v>114</v>
      </c>
      <c r="AB288" s="294" t="s">
        <v>86</v>
      </c>
      <c r="AC288" s="293">
        <v>1.65</v>
      </c>
      <c r="AD288" s="294" t="s">
        <v>194</v>
      </c>
      <c r="AE288" s="293" t="s">
        <v>166</v>
      </c>
      <c r="AF288" s="293" t="s">
        <v>246</v>
      </c>
      <c r="AG288" s="293" t="s">
        <v>197</v>
      </c>
    </row>
    <row r="289" spans="1:33" ht="24">
      <c r="A289" s="281">
        <v>5</v>
      </c>
      <c r="B289" s="95">
        <v>2</v>
      </c>
      <c r="C289" s="95" t="s">
        <v>191</v>
      </c>
      <c r="D289" s="298" t="s">
        <v>30</v>
      </c>
      <c r="E289" s="98">
        <f t="shared" si="33"/>
        <v>3</v>
      </c>
      <c r="F289" s="98">
        <v>120</v>
      </c>
      <c r="G289" s="98">
        <v>120</v>
      </c>
      <c r="H289" s="299"/>
      <c r="I289" s="285">
        <v>84</v>
      </c>
      <c r="J289" s="286" t="str">
        <f t="shared" si="31"/>
        <v>อ้อยตุลาคม</v>
      </c>
      <c r="K289" s="99">
        <v>70.45</v>
      </c>
      <c r="L289" s="99"/>
      <c r="M289" s="99">
        <f t="shared" si="34"/>
        <v>915.85</v>
      </c>
      <c r="N289" s="97">
        <v>13</v>
      </c>
      <c r="O289" s="287">
        <f t="shared" si="35"/>
        <v>915.85</v>
      </c>
      <c r="P289" s="288">
        <v>13</v>
      </c>
      <c r="Q289" s="288" t="str">
        <f>VLOOKUP(F289,[1]รายละเอียดรายแปลง!$D$1:$AU$65536,44,FALSE)</f>
        <v>B</v>
      </c>
      <c r="R289" s="288"/>
      <c r="S289" s="97">
        <f t="shared" si="30"/>
        <v>845.40000000000009</v>
      </c>
      <c r="T289" s="97">
        <v>12</v>
      </c>
      <c r="U289" s="289">
        <v>242881</v>
      </c>
      <c r="V289" s="290">
        <f t="shared" si="32"/>
        <v>-8096.0333333333338</v>
      </c>
      <c r="W289" s="291" t="s">
        <v>93</v>
      </c>
      <c r="X289" s="291" t="s">
        <v>83</v>
      </c>
      <c r="Y289" s="292">
        <v>0</v>
      </c>
      <c r="Z289" s="293" t="s">
        <v>219</v>
      </c>
      <c r="AA289" s="294" t="s">
        <v>114</v>
      </c>
      <c r="AB289" s="294" t="s">
        <v>86</v>
      </c>
      <c r="AC289" s="293">
        <v>1.85</v>
      </c>
      <c r="AD289" s="294" t="s">
        <v>194</v>
      </c>
      <c r="AE289" s="293" t="s">
        <v>166</v>
      </c>
      <c r="AF289" s="293" t="s">
        <v>246</v>
      </c>
      <c r="AG289" s="293" t="s">
        <v>197</v>
      </c>
    </row>
    <row r="290" spans="1:33" ht="24">
      <c r="A290" s="281">
        <v>2</v>
      </c>
      <c r="B290" s="95">
        <v>2</v>
      </c>
      <c r="C290" s="95" t="s">
        <v>191</v>
      </c>
      <c r="D290" s="298" t="s">
        <v>30</v>
      </c>
      <c r="E290" s="98">
        <f t="shared" si="33"/>
        <v>4</v>
      </c>
      <c r="F290" s="98">
        <v>125</v>
      </c>
      <c r="G290" s="98">
        <v>125</v>
      </c>
      <c r="H290" s="299" t="s">
        <v>192</v>
      </c>
      <c r="I290" s="285">
        <v>33.97</v>
      </c>
      <c r="J290" s="286" t="str">
        <f t="shared" si="31"/>
        <v>อ้อยตุลาคม</v>
      </c>
      <c r="K290" s="99">
        <v>8.66</v>
      </c>
      <c r="L290" s="99"/>
      <c r="M290" s="99">
        <f t="shared" si="34"/>
        <v>129.9</v>
      </c>
      <c r="N290" s="97">
        <v>15</v>
      </c>
      <c r="O290" s="287">
        <f t="shared" si="35"/>
        <v>121.24000000000001</v>
      </c>
      <c r="P290" s="288">
        <v>14</v>
      </c>
      <c r="Q290" s="288" t="str">
        <f>VLOOKUP(F290,[1]รายละเอียดรายแปลง!$D$1:$AU$65536,44,FALSE)</f>
        <v>B</v>
      </c>
      <c r="R290" s="288"/>
      <c r="S290" s="97">
        <f t="shared" si="30"/>
        <v>86.6</v>
      </c>
      <c r="T290" s="97">
        <v>10</v>
      </c>
      <c r="U290" s="289">
        <v>242883</v>
      </c>
      <c r="V290" s="290">
        <f t="shared" si="32"/>
        <v>-8096.1</v>
      </c>
      <c r="W290" s="291" t="s">
        <v>93</v>
      </c>
      <c r="X290" s="291" t="s">
        <v>83</v>
      </c>
      <c r="Y290" s="292">
        <v>0</v>
      </c>
      <c r="Z290" s="293" t="s">
        <v>193</v>
      </c>
      <c r="AA290" s="294" t="s">
        <v>114</v>
      </c>
      <c r="AB290" s="294" t="s">
        <v>86</v>
      </c>
      <c r="AC290" s="293">
        <v>1.85</v>
      </c>
      <c r="AD290" s="294" t="s">
        <v>194</v>
      </c>
      <c r="AE290" s="293" t="s">
        <v>166</v>
      </c>
      <c r="AF290" s="293" t="s">
        <v>246</v>
      </c>
      <c r="AG290" s="293" t="s">
        <v>197</v>
      </c>
    </row>
    <row r="291" spans="1:33" ht="24">
      <c r="A291" s="281">
        <v>5</v>
      </c>
      <c r="B291" s="95">
        <v>2</v>
      </c>
      <c r="C291" s="95" t="s">
        <v>191</v>
      </c>
      <c r="D291" s="298" t="s">
        <v>30</v>
      </c>
      <c r="E291" s="98">
        <f t="shared" si="33"/>
        <v>5</v>
      </c>
      <c r="F291" s="98">
        <v>129</v>
      </c>
      <c r="G291" s="98">
        <v>129</v>
      </c>
      <c r="H291" s="299" t="s">
        <v>192</v>
      </c>
      <c r="I291" s="285">
        <v>23.34</v>
      </c>
      <c r="J291" s="286" t="str">
        <f t="shared" si="31"/>
        <v>อ้อยตุลาคม</v>
      </c>
      <c r="K291" s="99">
        <v>20.63</v>
      </c>
      <c r="L291" s="99"/>
      <c r="M291" s="99">
        <f t="shared" si="34"/>
        <v>268.19</v>
      </c>
      <c r="N291" s="97">
        <v>13</v>
      </c>
      <c r="O291" s="287">
        <f t="shared" si="35"/>
        <v>288.82</v>
      </c>
      <c r="P291" s="288">
        <v>14</v>
      </c>
      <c r="Q291" s="288" t="str">
        <f>VLOOKUP(F291,[1]รายละเอียดรายแปลง!$D$1:$AU$65536,44,FALSE)</f>
        <v>B</v>
      </c>
      <c r="R291" s="288"/>
      <c r="S291" s="97">
        <f t="shared" si="30"/>
        <v>206.29999999999998</v>
      </c>
      <c r="T291" s="97">
        <v>10</v>
      </c>
      <c r="U291" s="289">
        <v>242871</v>
      </c>
      <c r="V291" s="290">
        <f t="shared" si="32"/>
        <v>-8095.7</v>
      </c>
      <c r="W291" s="291" t="s">
        <v>93</v>
      </c>
      <c r="X291" s="291" t="s">
        <v>83</v>
      </c>
      <c r="Y291" s="292">
        <v>0</v>
      </c>
      <c r="Z291" s="293" t="s">
        <v>219</v>
      </c>
      <c r="AA291" s="294" t="s">
        <v>114</v>
      </c>
      <c r="AB291" s="294" t="s">
        <v>86</v>
      </c>
      <c r="AC291" s="293">
        <v>1.85</v>
      </c>
      <c r="AD291" s="294" t="s">
        <v>194</v>
      </c>
      <c r="AE291" s="293" t="s">
        <v>166</v>
      </c>
      <c r="AF291" s="293" t="s">
        <v>246</v>
      </c>
      <c r="AG291" s="293" t="s">
        <v>197</v>
      </c>
    </row>
    <row r="292" spans="1:33" ht="24">
      <c r="A292" s="281">
        <v>5</v>
      </c>
      <c r="B292" s="95">
        <v>2</v>
      </c>
      <c r="C292" s="95" t="s">
        <v>191</v>
      </c>
      <c r="D292" s="298" t="s">
        <v>30</v>
      </c>
      <c r="E292" s="98">
        <f t="shared" si="33"/>
        <v>6</v>
      </c>
      <c r="F292" s="98">
        <v>121</v>
      </c>
      <c r="G292" s="299">
        <v>121</v>
      </c>
      <c r="H292" s="299"/>
      <c r="I292" s="285">
        <v>24.47</v>
      </c>
      <c r="J292" s="286" t="str">
        <f t="shared" si="31"/>
        <v>อ้อยตุลาคม</v>
      </c>
      <c r="K292" s="99">
        <v>23.4</v>
      </c>
      <c r="L292" s="99"/>
      <c r="M292" s="99">
        <f t="shared" si="34"/>
        <v>304.2</v>
      </c>
      <c r="N292" s="97">
        <v>13</v>
      </c>
      <c r="O292" s="287">
        <f t="shared" si="35"/>
        <v>280.79999999999995</v>
      </c>
      <c r="P292" s="288">
        <v>12</v>
      </c>
      <c r="Q292" s="288" t="str">
        <f>VLOOKUP(F292,[1]รายละเอียดรายแปลง!$D$1:$AU$65536,44,FALSE)</f>
        <v>C</v>
      </c>
      <c r="R292" s="288"/>
      <c r="S292" s="97">
        <f t="shared" si="30"/>
        <v>304.2</v>
      </c>
      <c r="T292" s="97">
        <v>13</v>
      </c>
      <c r="U292" s="289">
        <v>242855</v>
      </c>
      <c r="V292" s="290">
        <f t="shared" si="32"/>
        <v>-8095.166666666667</v>
      </c>
      <c r="W292" s="291" t="s">
        <v>93</v>
      </c>
      <c r="X292" s="291" t="s">
        <v>83</v>
      </c>
      <c r="Y292" s="292">
        <v>0</v>
      </c>
      <c r="Z292" s="293" t="s">
        <v>219</v>
      </c>
      <c r="AA292" s="294" t="s">
        <v>114</v>
      </c>
      <c r="AB292" s="294" t="s">
        <v>86</v>
      </c>
      <c r="AC292" s="293">
        <v>1.85</v>
      </c>
      <c r="AD292" s="294" t="s">
        <v>194</v>
      </c>
      <c r="AE292" s="293" t="s">
        <v>166</v>
      </c>
      <c r="AF292" s="293">
        <v>0</v>
      </c>
      <c r="AG292" s="295" t="s">
        <v>80</v>
      </c>
    </row>
    <row r="293" spans="1:33" ht="24">
      <c r="A293" s="281">
        <v>5</v>
      </c>
      <c r="B293" s="95">
        <v>2</v>
      </c>
      <c r="C293" s="95" t="s">
        <v>191</v>
      </c>
      <c r="D293" s="298" t="s">
        <v>30</v>
      </c>
      <c r="E293" s="98">
        <f t="shared" si="33"/>
        <v>7</v>
      </c>
      <c r="F293" s="98" t="s">
        <v>140</v>
      </c>
      <c r="G293" s="299">
        <v>4031</v>
      </c>
      <c r="H293" s="299" t="s">
        <v>192</v>
      </c>
      <c r="I293" s="285">
        <v>54.55</v>
      </c>
      <c r="J293" s="286" t="str">
        <f t="shared" si="31"/>
        <v>อ้อยตุลาคม</v>
      </c>
      <c r="K293" s="99">
        <v>51.41</v>
      </c>
      <c r="L293" s="99"/>
      <c r="M293" s="99">
        <f t="shared" si="34"/>
        <v>668.32999999999993</v>
      </c>
      <c r="N293" s="97">
        <v>13</v>
      </c>
      <c r="O293" s="287">
        <f t="shared" si="35"/>
        <v>668.32999999999993</v>
      </c>
      <c r="P293" s="288">
        <v>13</v>
      </c>
      <c r="Q293" s="288" t="str">
        <f>VLOOKUP(F293,[1]รายละเอียดรายแปลง!$D$1:$AU$65536,44,FALSE)</f>
        <v>B</v>
      </c>
      <c r="R293" s="288"/>
      <c r="S293" s="97">
        <f t="shared" si="30"/>
        <v>616.91999999999996</v>
      </c>
      <c r="T293" s="97">
        <v>12</v>
      </c>
      <c r="U293" s="289">
        <v>242846</v>
      </c>
      <c r="V293" s="290">
        <f t="shared" si="32"/>
        <v>-8094.8666666666668</v>
      </c>
      <c r="W293" s="291" t="s">
        <v>93</v>
      </c>
      <c r="X293" s="291" t="s">
        <v>83</v>
      </c>
      <c r="Y293" s="292">
        <v>0</v>
      </c>
      <c r="Z293" s="296" t="s">
        <v>219</v>
      </c>
      <c r="AA293" s="294" t="s">
        <v>114</v>
      </c>
      <c r="AB293" s="294" t="s">
        <v>86</v>
      </c>
      <c r="AC293" s="293">
        <v>1.85</v>
      </c>
      <c r="AD293" s="294" t="s">
        <v>194</v>
      </c>
      <c r="AE293" s="293" t="s">
        <v>166</v>
      </c>
      <c r="AF293" s="293" t="s">
        <v>246</v>
      </c>
      <c r="AG293" s="293" t="s">
        <v>197</v>
      </c>
    </row>
    <row r="294" spans="1:33" ht="24">
      <c r="A294" s="281">
        <v>5</v>
      </c>
      <c r="B294" s="95">
        <v>2</v>
      </c>
      <c r="C294" s="95" t="s">
        <v>191</v>
      </c>
      <c r="D294" s="298" t="s">
        <v>30</v>
      </c>
      <c r="E294" s="98">
        <f t="shared" si="33"/>
        <v>8</v>
      </c>
      <c r="F294" s="98">
        <v>406</v>
      </c>
      <c r="G294" s="98">
        <v>406</v>
      </c>
      <c r="H294" s="299" t="s">
        <v>192</v>
      </c>
      <c r="I294" s="285">
        <v>21.19</v>
      </c>
      <c r="J294" s="286" t="str">
        <f t="shared" si="31"/>
        <v>อ้อยตุลาคม</v>
      </c>
      <c r="K294" s="99">
        <v>21.02</v>
      </c>
      <c r="L294" s="99"/>
      <c r="M294" s="99">
        <f t="shared" si="34"/>
        <v>315.3</v>
      </c>
      <c r="N294" s="97">
        <v>15</v>
      </c>
      <c r="O294" s="287">
        <f t="shared" si="35"/>
        <v>210.2</v>
      </c>
      <c r="P294" s="288">
        <v>10</v>
      </c>
      <c r="Q294" s="288" t="str">
        <f>VLOOKUP(F294,[1]รายละเอียดรายแปลง!$D$1:$AU$65536,44,FALSE)</f>
        <v>C</v>
      </c>
      <c r="R294" s="288"/>
      <c r="S294" s="97">
        <f t="shared" si="30"/>
        <v>210.2</v>
      </c>
      <c r="T294" s="97">
        <v>10</v>
      </c>
      <c r="U294" s="289">
        <v>242834</v>
      </c>
      <c r="V294" s="290">
        <f t="shared" si="32"/>
        <v>-8094.4666666666662</v>
      </c>
      <c r="W294" s="291" t="s">
        <v>93</v>
      </c>
      <c r="X294" s="291" t="s">
        <v>83</v>
      </c>
      <c r="Y294" s="292">
        <v>0</v>
      </c>
      <c r="Z294" s="293" t="s">
        <v>193</v>
      </c>
      <c r="AA294" s="294" t="s">
        <v>114</v>
      </c>
      <c r="AB294" s="294" t="s">
        <v>86</v>
      </c>
      <c r="AC294" s="293">
        <v>1.85</v>
      </c>
      <c r="AD294" s="294" t="s">
        <v>194</v>
      </c>
      <c r="AE294" s="293" t="s">
        <v>166</v>
      </c>
      <c r="AF294" s="293" t="s">
        <v>246</v>
      </c>
      <c r="AG294" s="293" t="s">
        <v>197</v>
      </c>
    </row>
    <row r="295" spans="1:33" ht="24">
      <c r="A295" s="281">
        <v>5</v>
      </c>
      <c r="B295" s="95">
        <v>2</v>
      </c>
      <c r="C295" s="95" t="s">
        <v>191</v>
      </c>
      <c r="D295" s="298" t="s">
        <v>30</v>
      </c>
      <c r="E295" s="98">
        <f t="shared" si="33"/>
        <v>9</v>
      </c>
      <c r="F295" s="98">
        <v>408</v>
      </c>
      <c r="G295" s="299">
        <v>408</v>
      </c>
      <c r="H295" s="299" t="s">
        <v>192</v>
      </c>
      <c r="I295" s="285">
        <v>49.29</v>
      </c>
      <c r="J295" s="286" t="str">
        <f t="shared" si="31"/>
        <v>อ้อยตุลาคม</v>
      </c>
      <c r="K295" s="99">
        <v>49.16</v>
      </c>
      <c r="L295" s="99"/>
      <c r="M295" s="99">
        <f t="shared" si="34"/>
        <v>639.07999999999993</v>
      </c>
      <c r="N295" s="97">
        <v>13</v>
      </c>
      <c r="O295" s="287">
        <f t="shared" si="35"/>
        <v>639.07999999999993</v>
      </c>
      <c r="P295" s="288">
        <v>13</v>
      </c>
      <c r="Q295" s="288" t="str">
        <f>VLOOKUP(F295,[1]รายละเอียดรายแปลง!$D$1:$AU$65536,44,FALSE)</f>
        <v>B</v>
      </c>
      <c r="R295" s="288"/>
      <c r="S295" s="97">
        <f t="shared" ref="S295:S358" si="36">K295*T295</f>
        <v>639.07999999999993</v>
      </c>
      <c r="T295" s="97">
        <v>13</v>
      </c>
      <c r="U295" s="289">
        <v>242864</v>
      </c>
      <c r="V295" s="290">
        <f t="shared" si="32"/>
        <v>-8095.4666666666662</v>
      </c>
      <c r="W295" s="291" t="s">
        <v>93</v>
      </c>
      <c r="X295" s="291" t="s">
        <v>83</v>
      </c>
      <c r="Y295" s="292">
        <v>0</v>
      </c>
      <c r="Z295" s="293" t="s">
        <v>219</v>
      </c>
      <c r="AA295" s="294" t="s">
        <v>114</v>
      </c>
      <c r="AB295" s="294" t="s">
        <v>86</v>
      </c>
      <c r="AC295" s="293">
        <v>1.85</v>
      </c>
      <c r="AD295" s="294" t="s">
        <v>194</v>
      </c>
      <c r="AE295" s="293" t="s">
        <v>166</v>
      </c>
      <c r="AF295" s="293" t="s">
        <v>246</v>
      </c>
      <c r="AG295" s="293" t="s">
        <v>197</v>
      </c>
    </row>
    <row r="296" spans="1:33" ht="24">
      <c r="A296" s="281">
        <v>3</v>
      </c>
      <c r="B296" s="95">
        <v>2</v>
      </c>
      <c r="C296" s="95" t="s">
        <v>191</v>
      </c>
      <c r="D296" s="298" t="s">
        <v>30</v>
      </c>
      <c r="E296" s="98">
        <f t="shared" si="33"/>
        <v>10</v>
      </c>
      <c r="F296" s="98">
        <v>418</v>
      </c>
      <c r="G296" s="98">
        <v>418</v>
      </c>
      <c r="H296" s="299"/>
      <c r="I296" s="285">
        <v>12.85</v>
      </c>
      <c r="J296" s="286" t="str">
        <f t="shared" si="31"/>
        <v>อ้อยตุลาคม</v>
      </c>
      <c r="K296" s="99">
        <v>10.49</v>
      </c>
      <c r="L296" s="99"/>
      <c r="M296" s="99">
        <f t="shared" si="34"/>
        <v>157.35</v>
      </c>
      <c r="N296" s="97">
        <v>15</v>
      </c>
      <c r="O296" s="287">
        <f t="shared" si="35"/>
        <v>104.9</v>
      </c>
      <c r="P296" s="288">
        <v>10</v>
      </c>
      <c r="Q296" s="288" t="str">
        <f>VLOOKUP(F296,[1]รายละเอียดรายแปลง!$D$1:$AU$65536,44,FALSE)</f>
        <v>C</v>
      </c>
      <c r="R296" s="288"/>
      <c r="S296" s="97">
        <f t="shared" si="36"/>
        <v>104.9</v>
      </c>
      <c r="T296" s="97">
        <v>10</v>
      </c>
      <c r="U296" s="289">
        <v>242834</v>
      </c>
      <c r="V296" s="290">
        <f t="shared" si="32"/>
        <v>-8094.4666666666662</v>
      </c>
      <c r="W296" s="291" t="s">
        <v>93</v>
      </c>
      <c r="X296" s="291" t="s">
        <v>83</v>
      </c>
      <c r="Y296" s="292">
        <v>0</v>
      </c>
      <c r="Z296" s="293" t="s">
        <v>193</v>
      </c>
      <c r="AA296" s="294" t="s">
        <v>114</v>
      </c>
      <c r="AB296" s="294" t="s">
        <v>86</v>
      </c>
      <c r="AC296" s="293">
        <v>1.85</v>
      </c>
      <c r="AD296" s="294" t="s">
        <v>194</v>
      </c>
      <c r="AE296" s="293" t="s">
        <v>166</v>
      </c>
      <c r="AF296" s="293" t="s">
        <v>246</v>
      </c>
      <c r="AG296" s="293" t="s">
        <v>197</v>
      </c>
    </row>
    <row r="297" spans="1:33" ht="24">
      <c r="A297" s="281">
        <v>5</v>
      </c>
      <c r="B297" s="95">
        <v>2</v>
      </c>
      <c r="C297" s="95" t="s">
        <v>191</v>
      </c>
      <c r="D297" s="298" t="s">
        <v>30</v>
      </c>
      <c r="E297" s="98">
        <f t="shared" si="33"/>
        <v>11</v>
      </c>
      <c r="F297" s="98" t="s">
        <v>141</v>
      </c>
      <c r="G297" s="98">
        <v>4251</v>
      </c>
      <c r="H297" s="299"/>
      <c r="I297" s="285">
        <v>40.68</v>
      </c>
      <c r="J297" s="286" t="str">
        <f t="shared" si="31"/>
        <v>อ้อยตุลาคม</v>
      </c>
      <c r="K297" s="99">
        <v>34</v>
      </c>
      <c r="L297" s="99"/>
      <c r="M297" s="99">
        <f t="shared" si="34"/>
        <v>510</v>
      </c>
      <c r="N297" s="97">
        <v>15</v>
      </c>
      <c r="O297" s="287">
        <f t="shared" si="35"/>
        <v>408</v>
      </c>
      <c r="P297" s="288">
        <v>12</v>
      </c>
      <c r="Q297" s="288" t="str">
        <f>VLOOKUP(F297,[1]รายละเอียดรายแปลง!$D$1:$AU$65536,44,FALSE)</f>
        <v>C</v>
      </c>
      <c r="R297" s="288"/>
      <c r="S297" s="97">
        <f t="shared" si="36"/>
        <v>340</v>
      </c>
      <c r="T297" s="97">
        <v>10</v>
      </c>
      <c r="U297" s="289">
        <v>242838</v>
      </c>
      <c r="V297" s="290">
        <f t="shared" si="32"/>
        <v>-8094.6</v>
      </c>
      <c r="W297" s="291" t="s">
        <v>93</v>
      </c>
      <c r="X297" s="291" t="s">
        <v>83</v>
      </c>
      <c r="Y297" s="292">
        <v>0</v>
      </c>
      <c r="Z297" s="293" t="s">
        <v>193</v>
      </c>
      <c r="AA297" s="294" t="s">
        <v>114</v>
      </c>
      <c r="AB297" s="294" t="s">
        <v>86</v>
      </c>
      <c r="AC297" s="293">
        <v>1.85</v>
      </c>
      <c r="AD297" s="294" t="s">
        <v>194</v>
      </c>
      <c r="AE297" s="293" t="s">
        <v>166</v>
      </c>
      <c r="AF297" s="293" t="s">
        <v>246</v>
      </c>
      <c r="AG297" s="293" t="s">
        <v>197</v>
      </c>
    </row>
    <row r="298" spans="1:33" ht="24">
      <c r="A298" s="281">
        <v>3</v>
      </c>
      <c r="B298" s="95">
        <v>2</v>
      </c>
      <c r="C298" s="95" t="s">
        <v>191</v>
      </c>
      <c r="D298" s="298" t="s">
        <v>30</v>
      </c>
      <c r="E298" s="98">
        <f t="shared" si="33"/>
        <v>12</v>
      </c>
      <c r="F298" s="98">
        <v>445</v>
      </c>
      <c r="G298" s="299">
        <v>445</v>
      </c>
      <c r="H298" s="299"/>
      <c r="I298" s="285">
        <v>10.26</v>
      </c>
      <c r="J298" s="286" t="str">
        <f t="shared" si="31"/>
        <v>อ้อยตุลาคม</v>
      </c>
      <c r="K298" s="99">
        <v>10.26</v>
      </c>
      <c r="L298" s="99"/>
      <c r="M298" s="99">
        <f t="shared" si="34"/>
        <v>133.38</v>
      </c>
      <c r="N298" s="97">
        <v>13</v>
      </c>
      <c r="O298" s="287">
        <f t="shared" si="35"/>
        <v>133.38</v>
      </c>
      <c r="P298" s="288">
        <v>13</v>
      </c>
      <c r="Q298" s="288" t="str">
        <f>VLOOKUP(F298,[1]รายละเอียดรายแปลง!$D$1:$AU$65536,44,FALSE)</f>
        <v>B</v>
      </c>
      <c r="R298" s="288"/>
      <c r="S298" s="97">
        <f t="shared" si="36"/>
        <v>102.6</v>
      </c>
      <c r="T298" s="97">
        <v>10</v>
      </c>
      <c r="U298" s="289">
        <v>242842</v>
      </c>
      <c r="V298" s="290">
        <f t="shared" si="32"/>
        <v>-8094.7333333333336</v>
      </c>
      <c r="W298" s="291" t="s">
        <v>93</v>
      </c>
      <c r="X298" s="291" t="s">
        <v>83</v>
      </c>
      <c r="Y298" s="292">
        <v>0</v>
      </c>
      <c r="Z298" s="293" t="s">
        <v>219</v>
      </c>
      <c r="AA298" s="294" t="s">
        <v>114</v>
      </c>
      <c r="AB298" s="294" t="s">
        <v>86</v>
      </c>
      <c r="AC298" s="293">
        <v>1.85</v>
      </c>
      <c r="AD298" s="294" t="s">
        <v>194</v>
      </c>
      <c r="AE298" s="293" t="s">
        <v>166</v>
      </c>
      <c r="AF298" s="293" t="s">
        <v>246</v>
      </c>
      <c r="AG298" s="293" t="s">
        <v>197</v>
      </c>
    </row>
    <row r="299" spans="1:33" ht="24">
      <c r="A299" s="281">
        <v>5</v>
      </c>
      <c r="B299" s="95">
        <v>2</v>
      </c>
      <c r="C299" s="95" t="s">
        <v>191</v>
      </c>
      <c r="D299" s="298" t="s">
        <v>30</v>
      </c>
      <c r="E299" s="98">
        <f t="shared" si="33"/>
        <v>13</v>
      </c>
      <c r="F299" s="98">
        <v>446</v>
      </c>
      <c r="G299" s="98">
        <v>446</v>
      </c>
      <c r="H299" s="299"/>
      <c r="I299" s="285">
        <v>47.38</v>
      </c>
      <c r="J299" s="286" t="str">
        <f t="shared" si="31"/>
        <v>อ้อยตุลาคม</v>
      </c>
      <c r="K299" s="99">
        <v>27.43</v>
      </c>
      <c r="L299" s="99"/>
      <c r="M299" s="99">
        <f t="shared" si="34"/>
        <v>356.59</v>
      </c>
      <c r="N299" s="97">
        <v>13</v>
      </c>
      <c r="O299" s="287">
        <f t="shared" si="35"/>
        <v>274.3</v>
      </c>
      <c r="P299" s="288">
        <v>10</v>
      </c>
      <c r="Q299" s="288" t="str">
        <f>VLOOKUP(F299,[1]รายละเอียดรายแปลง!$D$1:$AU$65536,44,FALSE)</f>
        <v>C</v>
      </c>
      <c r="R299" s="288"/>
      <c r="S299" s="97">
        <f t="shared" si="36"/>
        <v>246.87</v>
      </c>
      <c r="T299" s="97">
        <v>9</v>
      </c>
      <c r="U299" s="289">
        <v>242842</v>
      </c>
      <c r="V299" s="290">
        <f t="shared" si="32"/>
        <v>-8094.7333333333336</v>
      </c>
      <c r="W299" s="291" t="s">
        <v>93</v>
      </c>
      <c r="X299" s="291" t="s">
        <v>83</v>
      </c>
      <c r="Y299" s="292">
        <v>0</v>
      </c>
      <c r="Z299" s="293" t="s">
        <v>219</v>
      </c>
      <c r="AA299" s="294" t="s">
        <v>114</v>
      </c>
      <c r="AB299" s="294" t="s">
        <v>86</v>
      </c>
      <c r="AC299" s="293">
        <v>1.85</v>
      </c>
      <c r="AD299" s="294" t="s">
        <v>194</v>
      </c>
      <c r="AE299" s="293" t="s">
        <v>166</v>
      </c>
      <c r="AF299" s="293" t="s">
        <v>246</v>
      </c>
      <c r="AG299" s="293" t="s">
        <v>197</v>
      </c>
    </row>
    <row r="300" spans="1:33" ht="24">
      <c r="A300" s="281">
        <v>5</v>
      </c>
      <c r="B300" s="95">
        <v>2</v>
      </c>
      <c r="C300" s="95" t="s">
        <v>191</v>
      </c>
      <c r="D300" s="298" t="s">
        <v>39</v>
      </c>
      <c r="E300" s="98">
        <f>E292+1</f>
        <v>7</v>
      </c>
      <c r="F300" s="98">
        <v>206</v>
      </c>
      <c r="G300" s="98">
        <v>206</v>
      </c>
      <c r="H300" s="299" t="s">
        <v>192</v>
      </c>
      <c r="I300" s="285">
        <v>30.6</v>
      </c>
      <c r="J300" s="286" t="str">
        <f t="shared" si="31"/>
        <v>อ้อยตอ 2</v>
      </c>
      <c r="K300" s="99">
        <v>30.6</v>
      </c>
      <c r="L300" s="99"/>
      <c r="M300" s="99">
        <f t="shared" si="34"/>
        <v>367.20000000000005</v>
      </c>
      <c r="N300" s="97">
        <v>12</v>
      </c>
      <c r="O300" s="287">
        <f t="shared" si="35"/>
        <v>214.20000000000002</v>
      </c>
      <c r="P300" s="288">
        <v>7</v>
      </c>
      <c r="Q300" s="288" t="str">
        <f>VLOOKUP(F300,[1]รายละเอียดรายแปลง!$D$1:$AU$65536,44,FALSE)</f>
        <v>D</v>
      </c>
      <c r="R300" s="288"/>
      <c r="S300" s="119">
        <f t="shared" si="36"/>
        <v>244.8</v>
      </c>
      <c r="T300" s="97">
        <v>8</v>
      </c>
      <c r="U300" s="289">
        <v>242908</v>
      </c>
      <c r="V300" s="290">
        <f t="shared" si="32"/>
        <v>-8096.9333333333334</v>
      </c>
      <c r="W300" s="291" t="s">
        <v>90</v>
      </c>
      <c r="X300" s="291" t="s">
        <v>2</v>
      </c>
      <c r="Y300" s="292">
        <v>0</v>
      </c>
      <c r="Z300" s="293" t="s">
        <v>193</v>
      </c>
      <c r="AA300" s="294" t="s">
        <v>85</v>
      </c>
      <c r="AB300" s="294" t="s">
        <v>86</v>
      </c>
      <c r="AC300" s="293">
        <v>1.65</v>
      </c>
      <c r="AD300" s="294" t="s">
        <v>201</v>
      </c>
      <c r="AE300" s="293" t="s">
        <v>166</v>
      </c>
      <c r="AF300" s="293" t="s">
        <v>246</v>
      </c>
      <c r="AG300" s="293" t="s">
        <v>197</v>
      </c>
    </row>
    <row r="301" spans="1:33" ht="24">
      <c r="A301" s="281">
        <v>3</v>
      </c>
      <c r="B301" s="95">
        <v>2</v>
      </c>
      <c r="C301" s="95" t="s">
        <v>191</v>
      </c>
      <c r="D301" s="298" t="s">
        <v>39</v>
      </c>
      <c r="E301" s="98">
        <f t="shared" si="33"/>
        <v>8</v>
      </c>
      <c r="F301" s="98">
        <v>208</v>
      </c>
      <c r="G301" s="98">
        <v>208</v>
      </c>
      <c r="H301" s="299" t="s">
        <v>192</v>
      </c>
      <c r="I301" s="285">
        <v>10.75</v>
      </c>
      <c r="J301" s="286" t="str">
        <f t="shared" si="31"/>
        <v>อ้อยตุลาคม</v>
      </c>
      <c r="K301" s="99">
        <v>10.38</v>
      </c>
      <c r="L301" s="99"/>
      <c r="M301" s="99">
        <f t="shared" si="34"/>
        <v>155.70000000000002</v>
      </c>
      <c r="N301" s="97">
        <v>15</v>
      </c>
      <c r="O301" s="287">
        <f t="shared" si="35"/>
        <v>124.56</v>
      </c>
      <c r="P301" s="288">
        <v>12</v>
      </c>
      <c r="Q301" s="288" t="str">
        <f>VLOOKUP(F301,[1]รายละเอียดรายแปลง!$D$1:$AU$65536,44,FALSE)</f>
        <v>C</v>
      </c>
      <c r="R301" s="288"/>
      <c r="S301" s="119">
        <f t="shared" si="36"/>
        <v>93.42</v>
      </c>
      <c r="T301" s="97">
        <v>9</v>
      </c>
      <c r="U301" s="289">
        <v>242856</v>
      </c>
      <c r="V301" s="290">
        <f t="shared" si="32"/>
        <v>-8095.2</v>
      </c>
      <c r="W301" s="291" t="s">
        <v>93</v>
      </c>
      <c r="X301" s="291" t="s">
        <v>83</v>
      </c>
      <c r="Y301" s="292">
        <v>0</v>
      </c>
      <c r="Z301" s="293" t="s">
        <v>193</v>
      </c>
      <c r="AA301" s="294" t="s">
        <v>114</v>
      </c>
      <c r="AB301" s="294" t="s">
        <v>94</v>
      </c>
      <c r="AC301" s="293">
        <v>1.85</v>
      </c>
      <c r="AD301" s="294" t="s">
        <v>194</v>
      </c>
      <c r="AE301" s="293" t="s">
        <v>166</v>
      </c>
      <c r="AF301" s="293" t="s">
        <v>246</v>
      </c>
      <c r="AG301" s="293" t="s">
        <v>197</v>
      </c>
    </row>
    <row r="302" spans="1:33" ht="24">
      <c r="A302" s="281">
        <v>4</v>
      </c>
      <c r="B302" s="95">
        <v>2</v>
      </c>
      <c r="C302" s="95" t="s">
        <v>191</v>
      </c>
      <c r="D302" s="298" t="s">
        <v>39</v>
      </c>
      <c r="E302" s="98">
        <f t="shared" si="33"/>
        <v>9</v>
      </c>
      <c r="F302" s="98">
        <v>209</v>
      </c>
      <c r="G302" s="98">
        <v>209</v>
      </c>
      <c r="H302" s="299" t="s">
        <v>192</v>
      </c>
      <c r="I302" s="285">
        <v>18.21</v>
      </c>
      <c r="J302" s="286" t="str">
        <f t="shared" si="31"/>
        <v>อ้อยตุลาคม</v>
      </c>
      <c r="K302" s="99">
        <v>17.649999999999999</v>
      </c>
      <c r="L302" s="99"/>
      <c r="M302" s="99">
        <f t="shared" si="34"/>
        <v>264.75</v>
      </c>
      <c r="N302" s="97">
        <v>15</v>
      </c>
      <c r="O302" s="287">
        <f t="shared" si="35"/>
        <v>176.5</v>
      </c>
      <c r="P302" s="288">
        <v>10</v>
      </c>
      <c r="Q302" s="288" t="str">
        <f>VLOOKUP(F302,[1]รายละเอียดรายแปลง!$D$1:$AU$65536,44,FALSE)</f>
        <v>C</v>
      </c>
      <c r="R302" s="288"/>
      <c r="S302" s="119">
        <f t="shared" si="36"/>
        <v>123.54999999999998</v>
      </c>
      <c r="T302" s="97">
        <v>7</v>
      </c>
      <c r="U302" s="289">
        <v>242866</v>
      </c>
      <c r="V302" s="290">
        <f t="shared" si="32"/>
        <v>-8095.5333333333338</v>
      </c>
      <c r="W302" s="291" t="s">
        <v>93</v>
      </c>
      <c r="X302" s="291" t="s">
        <v>83</v>
      </c>
      <c r="Y302" s="292">
        <v>0</v>
      </c>
      <c r="Z302" s="293" t="s">
        <v>193</v>
      </c>
      <c r="AA302" s="294" t="s">
        <v>114</v>
      </c>
      <c r="AB302" s="294" t="s">
        <v>94</v>
      </c>
      <c r="AC302" s="293">
        <v>1.85</v>
      </c>
      <c r="AD302" s="294" t="s">
        <v>194</v>
      </c>
      <c r="AE302" s="293" t="s">
        <v>166</v>
      </c>
      <c r="AF302" s="293" t="s">
        <v>246</v>
      </c>
      <c r="AG302" s="293" t="s">
        <v>197</v>
      </c>
    </row>
    <row r="303" spans="1:33" ht="24">
      <c r="A303" s="281">
        <v>3</v>
      </c>
      <c r="B303" s="95">
        <v>2</v>
      </c>
      <c r="C303" s="95" t="s">
        <v>191</v>
      </c>
      <c r="D303" s="298" t="s">
        <v>39</v>
      </c>
      <c r="E303" s="98">
        <f t="shared" si="33"/>
        <v>10</v>
      </c>
      <c r="F303" s="98">
        <v>210</v>
      </c>
      <c r="G303" s="98">
        <v>210</v>
      </c>
      <c r="H303" s="299" t="s">
        <v>192</v>
      </c>
      <c r="I303" s="285">
        <v>17.5</v>
      </c>
      <c r="J303" s="286" t="str">
        <f t="shared" si="31"/>
        <v>อ้อยตุลาคม</v>
      </c>
      <c r="K303" s="99">
        <v>14.75</v>
      </c>
      <c r="L303" s="99"/>
      <c r="M303" s="99">
        <f t="shared" si="34"/>
        <v>221.25</v>
      </c>
      <c r="N303" s="97">
        <v>15</v>
      </c>
      <c r="O303" s="287">
        <f t="shared" si="35"/>
        <v>147.5</v>
      </c>
      <c r="P303" s="288">
        <v>10</v>
      </c>
      <c r="Q303" s="288" t="str">
        <f>VLOOKUP(F303,[1]รายละเอียดรายแปลง!$D$1:$AU$65536,44,FALSE)</f>
        <v>C</v>
      </c>
      <c r="R303" s="288"/>
      <c r="S303" s="119">
        <f t="shared" si="36"/>
        <v>118</v>
      </c>
      <c r="T303" s="97">
        <v>8</v>
      </c>
      <c r="U303" s="289">
        <v>242876</v>
      </c>
      <c r="V303" s="290">
        <f t="shared" si="32"/>
        <v>-8095.8666666666668</v>
      </c>
      <c r="W303" s="291" t="s">
        <v>93</v>
      </c>
      <c r="X303" s="291" t="s">
        <v>83</v>
      </c>
      <c r="Y303" s="292">
        <v>0</v>
      </c>
      <c r="Z303" s="293" t="s">
        <v>193</v>
      </c>
      <c r="AA303" s="294" t="s">
        <v>114</v>
      </c>
      <c r="AB303" s="294" t="s">
        <v>94</v>
      </c>
      <c r="AC303" s="293">
        <v>1.85</v>
      </c>
      <c r="AD303" s="294" t="s">
        <v>194</v>
      </c>
      <c r="AE303" s="293" t="s">
        <v>166</v>
      </c>
      <c r="AF303" s="293" t="s">
        <v>246</v>
      </c>
      <c r="AG303" s="293" t="s">
        <v>197</v>
      </c>
    </row>
    <row r="304" spans="1:33" ht="24">
      <c r="A304" s="281">
        <v>3</v>
      </c>
      <c r="B304" s="95">
        <v>2</v>
      </c>
      <c r="C304" s="95" t="s">
        <v>191</v>
      </c>
      <c r="D304" s="298" t="s">
        <v>39</v>
      </c>
      <c r="E304" s="98">
        <f t="shared" si="33"/>
        <v>11</v>
      </c>
      <c r="F304" s="98">
        <v>211</v>
      </c>
      <c r="G304" s="98">
        <v>211</v>
      </c>
      <c r="H304" s="299" t="s">
        <v>192</v>
      </c>
      <c r="I304" s="285">
        <v>16.04</v>
      </c>
      <c r="J304" s="286" t="str">
        <f t="shared" si="31"/>
        <v>อ้อยตุลาคม</v>
      </c>
      <c r="K304" s="99">
        <v>12.19</v>
      </c>
      <c r="L304" s="99"/>
      <c r="M304" s="99">
        <f t="shared" si="34"/>
        <v>182.85</v>
      </c>
      <c r="N304" s="97">
        <v>15</v>
      </c>
      <c r="O304" s="287">
        <f t="shared" si="35"/>
        <v>146.28</v>
      </c>
      <c r="P304" s="288">
        <v>12</v>
      </c>
      <c r="Q304" s="288" t="str">
        <f>VLOOKUP(F304,[1]รายละเอียดรายแปลง!$D$1:$AU$65536,44,FALSE)</f>
        <v>C</v>
      </c>
      <c r="R304" s="288"/>
      <c r="S304" s="119">
        <f t="shared" si="36"/>
        <v>121.89999999999999</v>
      </c>
      <c r="T304" s="97">
        <v>10</v>
      </c>
      <c r="U304" s="289">
        <v>242878</v>
      </c>
      <c r="V304" s="290">
        <f t="shared" si="32"/>
        <v>-8095.9333333333334</v>
      </c>
      <c r="W304" s="291" t="s">
        <v>93</v>
      </c>
      <c r="X304" s="291" t="s">
        <v>83</v>
      </c>
      <c r="Y304" s="292">
        <v>0</v>
      </c>
      <c r="Z304" s="293" t="s">
        <v>193</v>
      </c>
      <c r="AA304" s="294" t="s">
        <v>114</v>
      </c>
      <c r="AB304" s="294" t="s">
        <v>94</v>
      </c>
      <c r="AC304" s="293">
        <v>1.85</v>
      </c>
      <c r="AD304" s="294" t="s">
        <v>194</v>
      </c>
      <c r="AE304" s="293" t="s">
        <v>166</v>
      </c>
      <c r="AF304" s="293" t="s">
        <v>246</v>
      </c>
      <c r="AG304" s="293" t="s">
        <v>197</v>
      </c>
    </row>
    <row r="305" spans="1:33" ht="24">
      <c r="A305" s="281">
        <v>5</v>
      </c>
      <c r="B305" s="95">
        <v>2</v>
      </c>
      <c r="C305" s="95" t="s">
        <v>191</v>
      </c>
      <c r="D305" s="298" t="s">
        <v>39</v>
      </c>
      <c r="E305" s="98">
        <f t="shared" si="33"/>
        <v>12</v>
      </c>
      <c r="F305" s="98">
        <v>214</v>
      </c>
      <c r="G305" s="98">
        <v>214</v>
      </c>
      <c r="H305" s="299" t="s">
        <v>192</v>
      </c>
      <c r="I305" s="285">
        <v>30.48</v>
      </c>
      <c r="J305" s="286" t="str">
        <f t="shared" si="31"/>
        <v>อ้อยตอ 1</v>
      </c>
      <c r="K305" s="99">
        <v>30.48</v>
      </c>
      <c r="L305" s="99"/>
      <c r="M305" s="99">
        <f t="shared" si="34"/>
        <v>304.8</v>
      </c>
      <c r="N305" s="97">
        <v>10</v>
      </c>
      <c r="O305" s="287">
        <f t="shared" si="35"/>
        <v>213.36</v>
      </c>
      <c r="P305" s="288">
        <v>7</v>
      </c>
      <c r="Q305" s="288" t="str">
        <f>VLOOKUP(F305,[1]รายละเอียดรายแปลง!$D$1:$AU$65536,44,FALSE)</f>
        <v>D</v>
      </c>
      <c r="R305" s="288"/>
      <c r="S305" s="119">
        <f t="shared" si="36"/>
        <v>182.88</v>
      </c>
      <c r="T305" s="97">
        <v>6</v>
      </c>
      <c r="U305" s="289">
        <v>242901</v>
      </c>
      <c r="V305" s="290">
        <f t="shared" si="32"/>
        <v>-8096.7</v>
      </c>
      <c r="W305" s="291" t="s">
        <v>88</v>
      </c>
      <c r="X305" s="291" t="s">
        <v>2</v>
      </c>
      <c r="Y305" s="292">
        <v>0</v>
      </c>
      <c r="Z305" s="293" t="s">
        <v>219</v>
      </c>
      <c r="AA305" s="294" t="s">
        <v>114</v>
      </c>
      <c r="AB305" s="294" t="s">
        <v>86</v>
      </c>
      <c r="AC305" s="293">
        <v>1.65</v>
      </c>
      <c r="AD305" s="294" t="s">
        <v>201</v>
      </c>
      <c r="AE305" s="293" t="s">
        <v>166</v>
      </c>
      <c r="AF305" s="293" t="s">
        <v>246</v>
      </c>
      <c r="AG305" s="293" t="s">
        <v>197</v>
      </c>
    </row>
    <row r="306" spans="1:33" ht="24">
      <c r="A306" s="281">
        <v>5</v>
      </c>
      <c r="B306" s="95">
        <v>2</v>
      </c>
      <c r="C306" s="95" t="s">
        <v>191</v>
      </c>
      <c r="D306" s="298" t="s">
        <v>39</v>
      </c>
      <c r="E306" s="98">
        <f t="shared" si="33"/>
        <v>13</v>
      </c>
      <c r="F306" s="98">
        <v>218</v>
      </c>
      <c r="G306" s="98">
        <v>218</v>
      </c>
      <c r="H306" s="299" t="s">
        <v>192</v>
      </c>
      <c r="I306" s="285">
        <v>39.21</v>
      </c>
      <c r="J306" s="286" t="str">
        <f t="shared" si="31"/>
        <v>อ้อยตอ 2</v>
      </c>
      <c r="K306" s="99">
        <v>39.21</v>
      </c>
      <c r="L306" s="99"/>
      <c r="M306" s="99">
        <f t="shared" si="34"/>
        <v>392.1</v>
      </c>
      <c r="N306" s="97">
        <v>10</v>
      </c>
      <c r="O306" s="287">
        <f t="shared" si="35"/>
        <v>313.68</v>
      </c>
      <c r="P306" s="288">
        <v>8</v>
      </c>
      <c r="Q306" s="288" t="str">
        <f>VLOOKUP(F306,[1]รายละเอียดรายแปลง!$D$1:$AU$65536,44,FALSE)</f>
        <v>C</v>
      </c>
      <c r="R306" s="288"/>
      <c r="S306" s="119">
        <f t="shared" si="36"/>
        <v>274.47000000000003</v>
      </c>
      <c r="T306" s="97">
        <v>7</v>
      </c>
      <c r="U306" s="289">
        <v>242902</v>
      </c>
      <c r="V306" s="290">
        <f t="shared" si="32"/>
        <v>-8096.7333333333336</v>
      </c>
      <c r="W306" s="291" t="s">
        <v>90</v>
      </c>
      <c r="X306" s="291" t="s">
        <v>2</v>
      </c>
      <c r="Y306" s="292">
        <v>0</v>
      </c>
      <c r="Z306" s="293" t="s">
        <v>219</v>
      </c>
      <c r="AA306" s="294" t="s">
        <v>114</v>
      </c>
      <c r="AB306" s="294" t="s">
        <v>86</v>
      </c>
      <c r="AC306" s="293">
        <v>1.85</v>
      </c>
      <c r="AD306" s="294" t="s">
        <v>194</v>
      </c>
      <c r="AE306" s="293" t="s">
        <v>166</v>
      </c>
      <c r="AF306" s="293" t="s">
        <v>246</v>
      </c>
      <c r="AG306" s="293" t="s">
        <v>197</v>
      </c>
    </row>
    <row r="307" spans="1:33" ht="24">
      <c r="A307" s="281">
        <v>5</v>
      </c>
      <c r="B307" s="95">
        <v>2</v>
      </c>
      <c r="C307" s="95" t="s">
        <v>191</v>
      </c>
      <c r="D307" s="298" t="s">
        <v>39</v>
      </c>
      <c r="E307" s="98">
        <f t="shared" si="33"/>
        <v>14</v>
      </c>
      <c r="F307" s="98">
        <v>225</v>
      </c>
      <c r="G307" s="98">
        <v>225</v>
      </c>
      <c r="H307" s="299" t="s">
        <v>192</v>
      </c>
      <c r="I307" s="285">
        <v>20.25</v>
      </c>
      <c r="J307" s="286" t="str">
        <f t="shared" si="31"/>
        <v>อ้อยน้ำราด</v>
      </c>
      <c r="K307" s="99">
        <v>20.25</v>
      </c>
      <c r="L307" s="99"/>
      <c r="M307" s="99">
        <f t="shared" si="34"/>
        <v>283.5</v>
      </c>
      <c r="N307" s="97">
        <v>14</v>
      </c>
      <c r="O307" s="287">
        <f t="shared" si="35"/>
        <v>283.5</v>
      </c>
      <c r="P307" s="288">
        <v>14</v>
      </c>
      <c r="Q307" s="288" t="str">
        <f>VLOOKUP(F307,[1]รายละเอียดรายแปลง!$D$1:$AU$65536,44,FALSE)</f>
        <v>B</v>
      </c>
      <c r="R307" s="288"/>
      <c r="S307" s="119">
        <f t="shared" si="36"/>
        <v>243</v>
      </c>
      <c r="T307" s="97">
        <v>12</v>
      </c>
      <c r="U307" s="289">
        <v>242930</v>
      </c>
      <c r="V307" s="290">
        <f t="shared" si="32"/>
        <v>-8097.666666666667</v>
      </c>
      <c r="W307" s="291" t="s">
        <v>1</v>
      </c>
      <c r="X307" s="291" t="s">
        <v>83</v>
      </c>
      <c r="Y307" s="292">
        <v>0</v>
      </c>
      <c r="Z307" s="293" t="s">
        <v>193</v>
      </c>
      <c r="AA307" s="296" t="s">
        <v>85</v>
      </c>
      <c r="AB307" s="294" t="s">
        <v>86</v>
      </c>
      <c r="AC307" s="293">
        <v>1.85</v>
      </c>
      <c r="AD307" s="291" t="s">
        <v>194</v>
      </c>
      <c r="AE307" s="293" t="s">
        <v>166</v>
      </c>
      <c r="AF307" s="293" t="s">
        <v>246</v>
      </c>
      <c r="AG307" s="293" t="s">
        <v>197</v>
      </c>
    </row>
    <row r="308" spans="1:33" ht="24">
      <c r="A308" s="281">
        <v>5</v>
      </c>
      <c r="B308" s="95">
        <v>2</v>
      </c>
      <c r="C308" s="95" t="s">
        <v>191</v>
      </c>
      <c r="D308" s="298" t="s">
        <v>39</v>
      </c>
      <c r="E308" s="98">
        <f t="shared" si="33"/>
        <v>15</v>
      </c>
      <c r="F308" s="98">
        <v>228</v>
      </c>
      <c r="G308" s="98">
        <v>228</v>
      </c>
      <c r="H308" s="98"/>
      <c r="I308" s="285">
        <v>41.11</v>
      </c>
      <c r="J308" s="286" t="str">
        <f t="shared" si="31"/>
        <v>อ้อยน้ำราด</v>
      </c>
      <c r="K308" s="99">
        <v>41.11</v>
      </c>
      <c r="L308" s="99"/>
      <c r="M308" s="99">
        <f t="shared" si="34"/>
        <v>575.54</v>
      </c>
      <c r="N308" s="97">
        <v>14</v>
      </c>
      <c r="O308" s="287">
        <f t="shared" si="35"/>
        <v>575.54</v>
      </c>
      <c r="P308" s="288">
        <v>14</v>
      </c>
      <c r="Q308" s="288" t="str">
        <f>VLOOKUP(F308,[1]รายละเอียดรายแปลง!$D$1:$AU$65536,44,FALSE)</f>
        <v>B</v>
      </c>
      <c r="R308" s="288"/>
      <c r="S308" s="119">
        <f t="shared" si="36"/>
        <v>493.32</v>
      </c>
      <c r="T308" s="97">
        <v>12</v>
      </c>
      <c r="U308" s="289">
        <v>242928</v>
      </c>
      <c r="V308" s="290">
        <f t="shared" si="32"/>
        <v>-8097.6</v>
      </c>
      <c r="W308" s="291" t="s">
        <v>1</v>
      </c>
      <c r="X308" s="291" t="s">
        <v>83</v>
      </c>
      <c r="Y308" s="292">
        <v>0</v>
      </c>
      <c r="Z308" s="293" t="s">
        <v>193</v>
      </c>
      <c r="AA308" s="296" t="s">
        <v>85</v>
      </c>
      <c r="AB308" s="294" t="s">
        <v>94</v>
      </c>
      <c r="AC308" s="293">
        <v>1.85</v>
      </c>
      <c r="AD308" s="291" t="s">
        <v>194</v>
      </c>
      <c r="AE308" s="293" t="s">
        <v>166</v>
      </c>
      <c r="AF308" s="293" t="s">
        <v>246</v>
      </c>
      <c r="AG308" s="293" t="s">
        <v>197</v>
      </c>
    </row>
    <row r="309" spans="1:33" ht="24">
      <c r="A309" s="281">
        <v>5</v>
      </c>
      <c r="B309" s="95">
        <v>2</v>
      </c>
      <c r="C309" s="95" t="s">
        <v>191</v>
      </c>
      <c r="D309" s="298" t="s">
        <v>39</v>
      </c>
      <c r="E309" s="98">
        <f t="shared" si="33"/>
        <v>16</v>
      </c>
      <c r="F309" s="98">
        <v>230</v>
      </c>
      <c r="G309" s="98">
        <v>230</v>
      </c>
      <c r="H309" s="98"/>
      <c r="I309" s="285">
        <v>49.3</v>
      </c>
      <c r="J309" s="286" t="str">
        <f t="shared" si="31"/>
        <v>อ้อยตอ 1</v>
      </c>
      <c r="K309" s="99">
        <v>46.98</v>
      </c>
      <c r="L309" s="99"/>
      <c r="M309" s="99">
        <f t="shared" si="34"/>
        <v>563.76</v>
      </c>
      <c r="N309" s="97">
        <v>12</v>
      </c>
      <c r="O309" s="287">
        <f t="shared" si="35"/>
        <v>657.71999999999991</v>
      </c>
      <c r="P309" s="288">
        <v>14</v>
      </c>
      <c r="Q309" s="288" t="str">
        <f>VLOOKUP(F309,[1]รายละเอียดรายแปลง!$D$1:$AU$65536,44,FALSE)</f>
        <v>A</v>
      </c>
      <c r="R309" s="288"/>
      <c r="S309" s="119">
        <f t="shared" si="36"/>
        <v>657.71999999999991</v>
      </c>
      <c r="T309" s="97">
        <v>14</v>
      </c>
      <c r="U309" s="289">
        <v>242898</v>
      </c>
      <c r="V309" s="290">
        <f t="shared" si="32"/>
        <v>-8096.6</v>
      </c>
      <c r="W309" s="291" t="s">
        <v>88</v>
      </c>
      <c r="X309" s="291" t="s">
        <v>2</v>
      </c>
      <c r="Y309" s="292">
        <v>0</v>
      </c>
      <c r="Z309" s="293" t="s">
        <v>219</v>
      </c>
      <c r="AA309" s="296" t="s">
        <v>85</v>
      </c>
      <c r="AB309" s="294" t="s">
        <v>86</v>
      </c>
      <c r="AC309" s="293">
        <v>1.85</v>
      </c>
      <c r="AD309" s="294" t="s">
        <v>194</v>
      </c>
      <c r="AE309" s="293" t="s">
        <v>166</v>
      </c>
      <c r="AF309" s="293" t="s">
        <v>246</v>
      </c>
      <c r="AG309" s="293" t="s">
        <v>197</v>
      </c>
    </row>
    <row r="310" spans="1:33" ht="24">
      <c r="A310" s="281">
        <v>2</v>
      </c>
      <c r="B310" s="95">
        <v>2</v>
      </c>
      <c r="C310" s="95" t="s">
        <v>191</v>
      </c>
      <c r="D310" s="298" t="s">
        <v>39</v>
      </c>
      <c r="E310" s="98">
        <f t="shared" si="33"/>
        <v>17</v>
      </c>
      <c r="F310" s="98">
        <v>246</v>
      </c>
      <c r="G310" s="98">
        <v>246</v>
      </c>
      <c r="H310" s="299" t="s">
        <v>192</v>
      </c>
      <c r="I310" s="285">
        <v>8.08</v>
      </c>
      <c r="J310" s="286" t="str">
        <f t="shared" ref="J310:J373" si="37">W310</f>
        <v>อ้อยตอ 2</v>
      </c>
      <c r="K310" s="99">
        <v>8.08</v>
      </c>
      <c r="L310" s="99"/>
      <c r="M310" s="99">
        <f t="shared" si="34"/>
        <v>80.8</v>
      </c>
      <c r="N310" s="97">
        <v>10</v>
      </c>
      <c r="O310" s="287">
        <f t="shared" si="35"/>
        <v>96.960000000000008</v>
      </c>
      <c r="P310" s="288">
        <v>12</v>
      </c>
      <c r="Q310" s="288" t="str">
        <f>VLOOKUP(F310,[1]รายละเอียดรายแปลง!$D$1:$AU$65536,44,FALSE)</f>
        <v>B</v>
      </c>
      <c r="R310" s="288"/>
      <c r="S310" s="119">
        <f t="shared" si="36"/>
        <v>96.960000000000008</v>
      </c>
      <c r="T310" s="97">
        <v>12</v>
      </c>
      <c r="U310" s="289">
        <v>242899</v>
      </c>
      <c r="V310" s="290">
        <f t="shared" si="32"/>
        <v>-8096.6333333333332</v>
      </c>
      <c r="W310" s="291" t="s">
        <v>90</v>
      </c>
      <c r="X310" s="291" t="s">
        <v>2</v>
      </c>
      <c r="Y310" s="292">
        <v>0</v>
      </c>
      <c r="Z310" s="293" t="s">
        <v>219</v>
      </c>
      <c r="AA310" s="294" t="s">
        <v>114</v>
      </c>
      <c r="AB310" s="294" t="s">
        <v>86</v>
      </c>
      <c r="AC310" s="293">
        <v>1.85</v>
      </c>
      <c r="AD310" s="294" t="s">
        <v>194</v>
      </c>
      <c r="AE310" s="293" t="s">
        <v>166</v>
      </c>
      <c r="AF310" s="293" t="s">
        <v>246</v>
      </c>
      <c r="AG310" s="293" t="s">
        <v>197</v>
      </c>
    </row>
    <row r="311" spans="1:33" ht="24">
      <c r="A311" s="281">
        <v>5</v>
      </c>
      <c r="B311" s="95">
        <v>2</v>
      </c>
      <c r="C311" s="95" t="s">
        <v>191</v>
      </c>
      <c r="D311" s="298" t="s">
        <v>39</v>
      </c>
      <c r="E311" s="98">
        <f t="shared" si="33"/>
        <v>18</v>
      </c>
      <c r="F311" s="98">
        <v>249</v>
      </c>
      <c r="G311" s="98">
        <v>249</v>
      </c>
      <c r="H311" s="299" t="s">
        <v>192</v>
      </c>
      <c r="I311" s="285">
        <v>42.06</v>
      </c>
      <c r="J311" s="286" t="str">
        <f t="shared" si="37"/>
        <v>อ้อยตอ 2</v>
      </c>
      <c r="K311" s="99">
        <v>42.06</v>
      </c>
      <c r="L311" s="99"/>
      <c r="M311" s="99">
        <f t="shared" si="34"/>
        <v>504.72</v>
      </c>
      <c r="N311" s="97">
        <v>12</v>
      </c>
      <c r="O311" s="287">
        <f t="shared" si="35"/>
        <v>546.78</v>
      </c>
      <c r="P311" s="288">
        <v>13</v>
      </c>
      <c r="Q311" s="288" t="str">
        <f>VLOOKUP(F311,[1]รายละเอียดรายแปลง!$D$1:$AU$65536,44,FALSE)</f>
        <v>A</v>
      </c>
      <c r="R311" s="288"/>
      <c r="S311" s="119">
        <f t="shared" si="36"/>
        <v>504.72</v>
      </c>
      <c r="T311" s="97">
        <v>12</v>
      </c>
      <c r="U311" s="289">
        <v>242895</v>
      </c>
      <c r="V311" s="290">
        <f t="shared" si="32"/>
        <v>-8096.5</v>
      </c>
      <c r="W311" s="291" t="s">
        <v>90</v>
      </c>
      <c r="X311" s="291" t="s">
        <v>2</v>
      </c>
      <c r="Y311" s="292">
        <v>0</v>
      </c>
      <c r="Z311" s="293" t="s">
        <v>219</v>
      </c>
      <c r="AA311" s="296" t="s">
        <v>85</v>
      </c>
      <c r="AB311" s="294" t="s">
        <v>86</v>
      </c>
      <c r="AC311" s="293">
        <v>1.65</v>
      </c>
      <c r="AD311" s="294" t="s">
        <v>201</v>
      </c>
      <c r="AE311" s="293" t="s">
        <v>166</v>
      </c>
      <c r="AF311" s="293" t="s">
        <v>246</v>
      </c>
      <c r="AG311" s="293" t="s">
        <v>197</v>
      </c>
    </row>
    <row r="312" spans="1:33" ht="24">
      <c r="A312" s="281">
        <v>5</v>
      </c>
      <c r="B312" s="95">
        <v>2</v>
      </c>
      <c r="C312" s="95" t="s">
        <v>191</v>
      </c>
      <c r="D312" s="298" t="s">
        <v>42</v>
      </c>
      <c r="E312" s="98">
        <v>1</v>
      </c>
      <c r="F312" s="98">
        <v>151</v>
      </c>
      <c r="G312" s="98">
        <v>151</v>
      </c>
      <c r="H312" s="299" t="s">
        <v>192</v>
      </c>
      <c r="I312" s="285">
        <v>25.36</v>
      </c>
      <c r="J312" s="286" t="str">
        <f t="shared" si="37"/>
        <v>อ้อยตอ 1</v>
      </c>
      <c r="K312" s="99">
        <v>25.36</v>
      </c>
      <c r="L312" s="99"/>
      <c r="M312" s="99">
        <f t="shared" si="34"/>
        <v>253.6</v>
      </c>
      <c r="N312" s="97">
        <v>10</v>
      </c>
      <c r="O312" s="287">
        <f t="shared" si="35"/>
        <v>253.6</v>
      </c>
      <c r="P312" s="288">
        <v>10</v>
      </c>
      <c r="Q312" s="288" t="str">
        <f>VLOOKUP(F312,[1]รายละเอียดรายแปลง!$D$1:$AU$65536,44,FALSE)</f>
        <v>B</v>
      </c>
      <c r="R312" s="288"/>
      <c r="S312" s="97">
        <f t="shared" si="36"/>
        <v>253.6</v>
      </c>
      <c r="T312" s="97">
        <v>10</v>
      </c>
      <c r="U312" s="289">
        <v>242922</v>
      </c>
      <c r="V312" s="290">
        <f t="shared" si="32"/>
        <v>-8097.4</v>
      </c>
      <c r="W312" s="291" t="s">
        <v>88</v>
      </c>
      <c r="X312" s="291" t="s">
        <v>2</v>
      </c>
      <c r="Y312" s="292">
        <v>0</v>
      </c>
      <c r="Z312" s="296" t="s">
        <v>219</v>
      </c>
      <c r="AA312" s="294" t="s">
        <v>114</v>
      </c>
      <c r="AB312" s="294" t="s">
        <v>86</v>
      </c>
      <c r="AC312" s="293">
        <v>1.85</v>
      </c>
      <c r="AD312" s="294" t="s">
        <v>194</v>
      </c>
      <c r="AE312" s="293" t="s">
        <v>166</v>
      </c>
      <c r="AF312" s="293" t="s">
        <v>246</v>
      </c>
      <c r="AG312" s="293" t="s">
        <v>197</v>
      </c>
    </row>
    <row r="313" spans="1:33" ht="24">
      <c r="A313" s="281">
        <v>2</v>
      </c>
      <c r="B313" s="95">
        <v>2</v>
      </c>
      <c r="C313" s="95" t="s">
        <v>191</v>
      </c>
      <c r="D313" s="298" t="s">
        <v>42</v>
      </c>
      <c r="E313" s="98">
        <f t="shared" si="33"/>
        <v>2</v>
      </c>
      <c r="F313" s="100">
        <v>806803</v>
      </c>
      <c r="G313" s="100">
        <v>806803</v>
      </c>
      <c r="H313" s="307" t="s">
        <v>192</v>
      </c>
      <c r="I313" s="285">
        <v>9.6999999999999993</v>
      </c>
      <c r="J313" s="286" t="str">
        <f t="shared" si="37"/>
        <v>อ้อยตอ 1</v>
      </c>
      <c r="K313" s="99">
        <v>9.6999999999999993</v>
      </c>
      <c r="L313" s="99"/>
      <c r="M313" s="99">
        <f t="shared" si="34"/>
        <v>106.69999999999999</v>
      </c>
      <c r="N313" s="97">
        <v>11</v>
      </c>
      <c r="O313" s="287">
        <f t="shared" si="35"/>
        <v>77.599999999999994</v>
      </c>
      <c r="P313" s="288">
        <v>8</v>
      </c>
      <c r="Q313" s="288" t="str">
        <f>VLOOKUP(F313,[1]รายละเอียดรายแปลง!$D$1:$AU$65536,44,FALSE)</f>
        <v>C</v>
      </c>
      <c r="R313" s="288"/>
      <c r="S313" s="97">
        <f t="shared" si="36"/>
        <v>77.599999999999994</v>
      </c>
      <c r="T313" s="97">
        <v>8</v>
      </c>
      <c r="U313" s="289">
        <v>242917</v>
      </c>
      <c r="V313" s="290">
        <f t="shared" si="32"/>
        <v>-8097.2333333333336</v>
      </c>
      <c r="W313" s="291" t="s">
        <v>88</v>
      </c>
      <c r="X313" s="291" t="s">
        <v>2</v>
      </c>
      <c r="Y313" s="292">
        <v>0</v>
      </c>
      <c r="Z313" s="296" t="s">
        <v>219</v>
      </c>
      <c r="AA313" s="294" t="s">
        <v>114</v>
      </c>
      <c r="AB313" s="294" t="s">
        <v>86</v>
      </c>
      <c r="AC313" s="293">
        <v>1.85</v>
      </c>
      <c r="AD313" s="294" t="s">
        <v>194</v>
      </c>
      <c r="AE313" s="293" t="s">
        <v>166</v>
      </c>
      <c r="AF313" s="293" t="s">
        <v>246</v>
      </c>
      <c r="AG313" s="293" t="s">
        <v>197</v>
      </c>
    </row>
    <row r="314" spans="1:33" ht="24">
      <c r="A314" s="281">
        <v>4</v>
      </c>
      <c r="B314" s="95">
        <v>2</v>
      </c>
      <c r="C314" s="95" t="s">
        <v>191</v>
      </c>
      <c r="D314" s="298" t="s">
        <v>42</v>
      </c>
      <c r="E314" s="98">
        <f t="shared" si="33"/>
        <v>3</v>
      </c>
      <c r="F314" s="100">
        <v>806804</v>
      </c>
      <c r="G314" s="100">
        <v>806804</v>
      </c>
      <c r="H314" s="307" t="s">
        <v>192</v>
      </c>
      <c r="I314" s="285">
        <v>15.26</v>
      </c>
      <c r="J314" s="286" t="str">
        <f t="shared" si="37"/>
        <v>อ้อยตอ 1</v>
      </c>
      <c r="K314" s="99">
        <v>15.26</v>
      </c>
      <c r="L314" s="99"/>
      <c r="M314" s="99">
        <f t="shared" si="34"/>
        <v>167.85999999999999</v>
      </c>
      <c r="N314" s="97">
        <v>11</v>
      </c>
      <c r="O314" s="287">
        <f t="shared" si="35"/>
        <v>122.08</v>
      </c>
      <c r="P314" s="288">
        <v>8</v>
      </c>
      <c r="Q314" s="288" t="str">
        <f>VLOOKUP(F314,[1]รายละเอียดรายแปลง!$D$1:$AU$65536,44,FALSE)</f>
        <v>C</v>
      </c>
      <c r="R314" s="288"/>
      <c r="S314" s="97">
        <f t="shared" si="36"/>
        <v>122.08</v>
      </c>
      <c r="T314" s="97">
        <v>8</v>
      </c>
      <c r="U314" s="289">
        <v>242917</v>
      </c>
      <c r="V314" s="290">
        <f t="shared" si="32"/>
        <v>-8097.2333333333336</v>
      </c>
      <c r="W314" s="291" t="s">
        <v>88</v>
      </c>
      <c r="X314" s="291" t="s">
        <v>2</v>
      </c>
      <c r="Y314" s="292">
        <v>0</v>
      </c>
      <c r="Z314" s="296" t="s">
        <v>219</v>
      </c>
      <c r="AA314" s="294" t="s">
        <v>114</v>
      </c>
      <c r="AB314" s="294" t="s">
        <v>86</v>
      </c>
      <c r="AC314" s="293">
        <v>1.65</v>
      </c>
      <c r="AD314" s="294" t="s">
        <v>194</v>
      </c>
      <c r="AE314" s="293" t="s">
        <v>166</v>
      </c>
      <c r="AF314" s="293" t="s">
        <v>246</v>
      </c>
      <c r="AG314" s="293" t="s">
        <v>197</v>
      </c>
    </row>
    <row r="315" spans="1:33" ht="24">
      <c r="A315" s="281">
        <v>5</v>
      </c>
      <c r="B315" s="95">
        <v>2</v>
      </c>
      <c r="C315" s="95" t="s">
        <v>191</v>
      </c>
      <c r="D315" s="298" t="s">
        <v>42</v>
      </c>
      <c r="E315" s="98">
        <f t="shared" si="33"/>
        <v>4</v>
      </c>
      <c r="F315" s="100">
        <v>806805</v>
      </c>
      <c r="G315" s="100">
        <v>806805</v>
      </c>
      <c r="H315" s="307" t="s">
        <v>192</v>
      </c>
      <c r="I315" s="285">
        <v>25.45</v>
      </c>
      <c r="J315" s="286" t="str">
        <f t="shared" si="37"/>
        <v>อ้อยตอ 1</v>
      </c>
      <c r="K315" s="99">
        <v>25.45</v>
      </c>
      <c r="L315" s="99"/>
      <c r="M315" s="99">
        <f t="shared" si="34"/>
        <v>279.95</v>
      </c>
      <c r="N315" s="97">
        <v>11</v>
      </c>
      <c r="O315" s="287">
        <f t="shared" si="35"/>
        <v>229.04999999999998</v>
      </c>
      <c r="P315" s="288">
        <v>9</v>
      </c>
      <c r="Q315" s="288" t="str">
        <f>VLOOKUP(F315,[1]รายละเอียดรายแปลง!$D$1:$AU$65536,44,FALSE)</f>
        <v>C</v>
      </c>
      <c r="R315" s="288"/>
      <c r="S315" s="97">
        <f t="shared" si="36"/>
        <v>229.04999999999998</v>
      </c>
      <c r="T315" s="97">
        <v>9</v>
      </c>
      <c r="U315" s="289">
        <v>242923</v>
      </c>
      <c r="V315" s="290">
        <f t="shared" si="32"/>
        <v>-8097.4333333333334</v>
      </c>
      <c r="W315" s="291" t="s">
        <v>88</v>
      </c>
      <c r="X315" s="291" t="s">
        <v>2</v>
      </c>
      <c r="Y315" s="292">
        <v>0</v>
      </c>
      <c r="Z315" s="296" t="s">
        <v>219</v>
      </c>
      <c r="AA315" s="294" t="s">
        <v>114</v>
      </c>
      <c r="AB315" s="294" t="s">
        <v>86</v>
      </c>
      <c r="AC315" s="293">
        <v>1.65</v>
      </c>
      <c r="AD315" s="294" t="s">
        <v>201</v>
      </c>
      <c r="AE315" s="293" t="s">
        <v>166</v>
      </c>
      <c r="AF315" s="293" t="s">
        <v>246</v>
      </c>
      <c r="AG315" s="293" t="s">
        <v>197</v>
      </c>
    </row>
    <row r="316" spans="1:33" ht="24">
      <c r="A316" s="281">
        <v>5</v>
      </c>
      <c r="B316" s="95">
        <v>2</v>
      </c>
      <c r="C316" s="95" t="s">
        <v>191</v>
      </c>
      <c r="D316" s="298" t="s">
        <v>42</v>
      </c>
      <c r="E316" s="98">
        <f t="shared" si="33"/>
        <v>5</v>
      </c>
      <c r="F316" s="100" t="s">
        <v>142</v>
      </c>
      <c r="G316" s="100">
        <v>8068061</v>
      </c>
      <c r="H316" s="100" t="s">
        <v>214</v>
      </c>
      <c r="I316" s="285">
        <v>20.94</v>
      </c>
      <c r="J316" s="286" t="str">
        <f t="shared" si="37"/>
        <v>อ้อยน้ำราด</v>
      </c>
      <c r="K316" s="99">
        <v>20.94</v>
      </c>
      <c r="L316" s="99"/>
      <c r="M316" s="99">
        <f t="shared" si="34"/>
        <v>272.22000000000003</v>
      </c>
      <c r="N316" s="97">
        <v>13</v>
      </c>
      <c r="O316" s="287">
        <f t="shared" si="35"/>
        <v>251.28000000000003</v>
      </c>
      <c r="P316" s="288">
        <v>12</v>
      </c>
      <c r="Q316" s="288" t="str">
        <f>VLOOKUP(F316,[1]รายละเอียดรายแปลง!$D$1:$AU$65536,44,FALSE)</f>
        <v>C</v>
      </c>
      <c r="R316" s="288"/>
      <c r="S316" s="97">
        <f t="shared" si="36"/>
        <v>209.4</v>
      </c>
      <c r="T316" s="97">
        <v>10</v>
      </c>
      <c r="U316" s="289">
        <v>242955</v>
      </c>
      <c r="V316" s="290">
        <f t="shared" si="32"/>
        <v>-8098.5</v>
      </c>
      <c r="W316" s="291" t="s">
        <v>1</v>
      </c>
      <c r="X316" s="291" t="s">
        <v>83</v>
      </c>
      <c r="Y316" s="292">
        <v>0</v>
      </c>
      <c r="Z316" s="293" t="s">
        <v>219</v>
      </c>
      <c r="AA316" s="294" t="s">
        <v>114</v>
      </c>
      <c r="AB316" s="294" t="s">
        <v>86</v>
      </c>
      <c r="AC316" s="293">
        <v>1.85</v>
      </c>
      <c r="AD316" s="291" t="s">
        <v>194</v>
      </c>
      <c r="AE316" s="293" t="s">
        <v>166</v>
      </c>
      <c r="AF316" s="293" t="s">
        <v>246</v>
      </c>
      <c r="AG316" s="293" t="s">
        <v>197</v>
      </c>
    </row>
    <row r="317" spans="1:33" ht="24">
      <c r="A317" s="281">
        <v>3</v>
      </c>
      <c r="B317" s="95">
        <v>2</v>
      </c>
      <c r="C317" s="95" t="s">
        <v>191</v>
      </c>
      <c r="D317" s="298" t="s">
        <v>42</v>
      </c>
      <c r="E317" s="98">
        <f t="shared" si="33"/>
        <v>6</v>
      </c>
      <c r="F317" s="100">
        <v>806812</v>
      </c>
      <c r="G317" s="100">
        <v>806812</v>
      </c>
      <c r="H317" s="100"/>
      <c r="I317" s="285">
        <v>12.51</v>
      </c>
      <c r="J317" s="286" t="str">
        <f t="shared" si="37"/>
        <v>อ้อยน้ำราด</v>
      </c>
      <c r="K317" s="99">
        <v>12.51</v>
      </c>
      <c r="L317" s="99"/>
      <c r="M317" s="99">
        <f t="shared" si="34"/>
        <v>162.63</v>
      </c>
      <c r="N317" s="97">
        <v>13</v>
      </c>
      <c r="O317" s="287">
        <f t="shared" si="35"/>
        <v>150.12</v>
      </c>
      <c r="P317" s="288">
        <v>12</v>
      </c>
      <c r="Q317" s="288" t="str">
        <f>VLOOKUP(F317,[1]รายละเอียดรายแปลง!$D$1:$AU$65536,44,FALSE)</f>
        <v>C</v>
      </c>
      <c r="R317" s="288"/>
      <c r="S317" s="97">
        <f t="shared" si="36"/>
        <v>125.1</v>
      </c>
      <c r="T317" s="97">
        <v>10</v>
      </c>
      <c r="U317" s="289">
        <v>242950</v>
      </c>
      <c r="V317" s="290">
        <f t="shared" si="32"/>
        <v>-8098.333333333333</v>
      </c>
      <c r="W317" s="291" t="s">
        <v>1</v>
      </c>
      <c r="X317" s="291" t="s">
        <v>83</v>
      </c>
      <c r="Y317" s="292">
        <v>0</v>
      </c>
      <c r="Z317" s="296" t="s">
        <v>219</v>
      </c>
      <c r="AA317" s="294" t="s">
        <v>114</v>
      </c>
      <c r="AB317" s="294" t="s">
        <v>86</v>
      </c>
      <c r="AC317" s="293">
        <v>1.85</v>
      </c>
      <c r="AD317" s="291" t="s">
        <v>194</v>
      </c>
      <c r="AE317" s="293" t="s">
        <v>166</v>
      </c>
      <c r="AF317" s="293" t="s">
        <v>246</v>
      </c>
      <c r="AG317" s="293" t="s">
        <v>197</v>
      </c>
    </row>
    <row r="318" spans="1:33" ht="24">
      <c r="A318" s="281">
        <v>4</v>
      </c>
      <c r="B318" s="95">
        <v>2</v>
      </c>
      <c r="C318" s="95" t="s">
        <v>191</v>
      </c>
      <c r="D318" s="298" t="s">
        <v>42</v>
      </c>
      <c r="E318" s="98">
        <f t="shared" si="33"/>
        <v>7</v>
      </c>
      <c r="F318" s="100">
        <v>806813</v>
      </c>
      <c r="G318" s="100">
        <v>806813</v>
      </c>
      <c r="H318" s="307" t="s">
        <v>192</v>
      </c>
      <c r="I318" s="285">
        <v>15.93</v>
      </c>
      <c r="J318" s="286" t="str">
        <f t="shared" si="37"/>
        <v>อ้อยตุลาคม</v>
      </c>
      <c r="K318" s="99">
        <v>15.93</v>
      </c>
      <c r="L318" s="99"/>
      <c r="M318" s="99">
        <f t="shared" si="34"/>
        <v>238.95</v>
      </c>
      <c r="N318" s="97">
        <v>15</v>
      </c>
      <c r="O318" s="287">
        <f t="shared" si="35"/>
        <v>207.09</v>
      </c>
      <c r="P318" s="288">
        <v>13</v>
      </c>
      <c r="Q318" s="288" t="str">
        <f>VLOOKUP(F318,[1]รายละเอียดรายแปลง!$D$1:$AU$65536,44,FALSE)</f>
        <v>B</v>
      </c>
      <c r="R318" s="288"/>
      <c r="S318" s="97">
        <f t="shared" si="36"/>
        <v>159.30000000000001</v>
      </c>
      <c r="T318" s="97">
        <v>10</v>
      </c>
      <c r="U318" s="289">
        <v>242858</v>
      </c>
      <c r="V318" s="290">
        <f t="shared" si="32"/>
        <v>-8095.2666666666664</v>
      </c>
      <c r="W318" s="291" t="s">
        <v>93</v>
      </c>
      <c r="X318" s="291" t="s">
        <v>83</v>
      </c>
      <c r="Y318" s="292">
        <v>0</v>
      </c>
      <c r="Z318" s="293" t="s">
        <v>193</v>
      </c>
      <c r="AA318" s="294" t="s">
        <v>114</v>
      </c>
      <c r="AB318" s="294" t="s">
        <v>94</v>
      </c>
      <c r="AC318" s="293">
        <v>1.85</v>
      </c>
      <c r="AD318" s="294" t="s">
        <v>194</v>
      </c>
      <c r="AE318" s="293" t="s">
        <v>166</v>
      </c>
      <c r="AF318" s="293" t="s">
        <v>246</v>
      </c>
      <c r="AG318" s="293" t="s">
        <v>197</v>
      </c>
    </row>
    <row r="319" spans="1:33" ht="24">
      <c r="A319" s="281">
        <v>4</v>
      </c>
      <c r="B319" s="95">
        <v>2</v>
      </c>
      <c r="C319" s="95" t="s">
        <v>191</v>
      </c>
      <c r="D319" s="298" t="s">
        <v>42</v>
      </c>
      <c r="E319" s="98">
        <f t="shared" si="33"/>
        <v>8</v>
      </c>
      <c r="F319" s="100">
        <v>806814</v>
      </c>
      <c r="G319" s="100">
        <v>806814</v>
      </c>
      <c r="H319" s="307" t="s">
        <v>192</v>
      </c>
      <c r="I319" s="285">
        <v>19.23</v>
      </c>
      <c r="J319" s="286" t="str">
        <f t="shared" si="37"/>
        <v>อ้อยตุลาคม</v>
      </c>
      <c r="K319" s="99">
        <v>19.23</v>
      </c>
      <c r="L319" s="99"/>
      <c r="M319" s="99">
        <f t="shared" si="34"/>
        <v>288.45</v>
      </c>
      <c r="N319" s="97">
        <v>15</v>
      </c>
      <c r="O319" s="287">
        <f t="shared" si="35"/>
        <v>249.99</v>
      </c>
      <c r="P319" s="288">
        <v>13</v>
      </c>
      <c r="Q319" s="288" t="str">
        <f>VLOOKUP(F319,[1]รายละเอียดรายแปลง!$D$1:$AU$65536,44,FALSE)</f>
        <v>B</v>
      </c>
      <c r="R319" s="288"/>
      <c r="S319" s="97">
        <f t="shared" si="36"/>
        <v>211.53</v>
      </c>
      <c r="T319" s="97">
        <v>11</v>
      </c>
      <c r="U319" s="289">
        <v>242858</v>
      </c>
      <c r="V319" s="290">
        <f t="shared" si="32"/>
        <v>-8095.2666666666664</v>
      </c>
      <c r="W319" s="291" t="s">
        <v>93</v>
      </c>
      <c r="X319" s="291" t="s">
        <v>83</v>
      </c>
      <c r="Y319" s="292">
        <v>0</v>
      </c>
      <c r="Z319" s="293" t="s">
        <v>193</v>
      </c>
      <c r="AA319" s="294" t="s">
        <v>114</v>
      </c>
      <c r="AB319" s="294" t="s">
        <v>94</v>
      </c>
      <c r="AC319" s="293">
        <v>1.85</v>
      </c>
      <c r="AD319" s="294" t="s">
        <v>194</v>
      </c>
      <c r="AE319" s="293" t="s">
        <v>166</v>
      </c>
      <c r="AF319" s="293" t="s">
        <v>246</v>
      </c>
      <c r="AG319" s="293" t="s">
        <v>197</v>
      </c>
    </row>
    <row r="320" spans="1:33" ht="24">
      <c r="A320" s="281">
        <v>5</v>
      </c>
      <c r="B320" s="95">
        <v>2</v>
      </c>
      <c r="C320" s="95" t="s">
        <v>191</v>
      </c>
      <c r="D320" s="298" t="s">
        <v>42</v>
      </c>
      <c r="E320" s="98">
        <f t="shared" si="33"/>
        <v>9</v>
      </c>
      <c r="F320" s="100">
        <v>806815</v>
      </c>
      <c r="G320" s="100">
        <v>806815</v>
      </c>
      <c r="H320" s="307" t="s">
        <v>192</v>
      </c>
      <c r="I320" s="285">
        <v>23.12</v>
      </c>
      <c r="J320" s="286" t="str">
        <f t="shared" si="37"/>
        <v>อ้อยน้ำราด</v>
      </c>
      <c r="K320" s="99">
        <v>23.12</v>
      </c>
      <c r="L320" s="99"/>
      <c r="M320" s="99">
        <f t="shared" si="34"/>
        <v>300.56</v>
      </c>
      <c r="N320" s="97">
        <v>13</v>
      </c>
      <c r="O320" s="287">
        <f t="shared" si="35"/>
        <v>277.44</v>
      </c>
      <c r="P320" s="288">
        <v>12</v>
      </c>
      <c r="Q320" s="288" t="str">
        <f>VLOOKUP(F320,[1]รายละเอียดรายแปลง!$D$1:$AU$65536,44,FALSE)</f>
        <v>C</v>
      </c>
      <c r="R320" s="288"/>
      <c r="S320" s="97">
        <f t="shared" si="36"/>
        <v>277.44</v>
      </c>
      <c r="T320" s="97">
        <v>12</v>
      </c>
      <c r="U320" s="289">
        <v>242947</v>
      </c>
      <c r="V320" s="290">
        <f t="shared" si="32"/>
        <v>-8098.2333333333336</v>
      </c>
      <c r="W320" s="291" t="s">
        <v>1</v>
      </c>
      <c r="X320" s="291" t="s">
        <v>83</v>
      </c>
      <c r="Y320" s="292">
        <v>0</v>
      </c>
      <c r="Z320" s="293" t="s">
        <v>193</v>
      </c>
      <c r="AA320" s="294" t="s">
        <v>114</v>
      </c>
      <c r="AB320" s="294" t="s">
        <v>86</v>
      </c>
      <c r="AC320" s="293">
        <v>1.85</v>
      </c>
      <c r="AD320" s="291" t="s">
        <v>194</v>
      </c>
      <c r="AE320" s="293" t="s">
        <v>166</v>
      </c>
      <c r="AF320" s="293" t="s">
        <v>246</v>
      </c>
      <c r="AG320" s="293" t="s">
        <v>197</v>
      </c>
    </row>
    <row r="321" spans="1:33" ht="24">
      <c r="A321" s="281">
        <v>5</v>
      </c>
      <c r="B321" s="95">
        <v>2</v>
      </c>
      <c r="C321" s="95" t="s">
        <v>191</v>
      </c>
      <c r="D321" s="298" t="s">
        <v>42</v>
      </c>
      <c r="E321" s="98">
        <f t="shared" si="33"/>
        <v>10</v>
      </c>
      <c r="F321" s="100">
        <v>806816</v>
      </c>
      <c r="G321" s="100">
        <v>806816</v>
      </c>
      <c r="H321" s="307" t="s">
        <v>192</v>
      </c>
      <c r="I321" s="285">
        <v>25.97</v>
      </c>
      <c r="J321" s="286" t="str">
        <f t="shared" si="37"/>
        <v>อ้อยตอ 1</v>
      </c>
      <c r="K321" s="99">
        <v>25.97</v>
      </c>
      <c r="L321" s="99"/>
      <c r="M321" s="99">
        <f t="shared" si="34"/>
        <v>285.66999999999996</v>
      </c>
      <c r="N321" s="97">
        <v>11</v>
      </c>
      <c r="O321" s="287">
        <f t="shared" si="35"/>
        <v>207.76</v>
      </c>
      <c r="P321" s="288">
        <v>8</v>
      </c>
      <c r="Q321" s="288" t="str">
        <f>VLOOKUP(F321,[1]รายละเอียดรายแปลง!$D$1:$AU$65536,44,FALSE)</f>
        <v>C</v>
      </c>
      <c r="R321" s="288"/>
      <c r="S321" s="97">
        <f t="shared" si="36"/>
        <v>207.76</v>
      </c>
      <c r="T321" s="97">
        <v>8</v>
      </c>
      <c r="U321" s="289">
        <v>242883</v>
      </c>
      <c r="V321" s="290">
        <f t="shared" si="32"/>
        <v>-8096.1</v>
      </c>
      <c r="W321" s="291" t="s">
        <v>88</v>
      </c>
      <c r="X321" s="291" t="s">
        <v>2</v>
      </c>
      <c r="Y321" s="292">
        <v>0</v>
      </c>
      <c r="Z321" s="296" t="s">
        <v>219</v>
      </c>
      <c r="AA321" s="294" t="s">
        <v>114</v>
      </c>
      <c r="AB321" s="294" t="s">
        <v>94</v>
      </c>
      <c r="AC321" s="293">
        <v>1.85</v>
      </c>
      <c r="AD321" s="294" t="s">
        <v>194</v>
      </c>
      <c r="AE321" s="291" t="s">
        <v>166</v>
      </c>
      <c r="AF321" s="293" t="s">
        <v>246</v>
      </c>
      <c r="AG321" s="293" t="s">
        <v>197</v>
      </c>
    </row>
    <row r="322" spans="1:33" ht="24">
      <c r="A322" s="281">
        <v>5</v>
      </c>
      <c r="B322" s="95">
        <v>2</v>
      </c>
      <c r="C322" s="95" t="s">
        <v>191</v>
      </c>
      <c r="D322" s="298" t="s">
        <v>42</v>
      </c>
      <c r="E322" s="98">
        <f t="shared" si="33"/>
        <v>11</v>
      </c>
      <c r="F322" s="100">
        <v>806817</v>
      </c>
      <c r="G322" s="100">
        <v>806817</v>
      </c>
      <c r="H322" s="307" t="s">
        <v>192</v>
      </c>
      <c r="I322" s="285">
        <v>31.45</v>
      </c>
      <c r="J322" s="286" t="str">
        <f t="shared" si="37"/>
        <v>อ้อยน้ำราด</v>
      </c>
      <c r="K322" s="99">
        <v>31.45</v>
      </c>
      <c r="L322" s="99"/>
      <c r="M322" s="99">
        <f t="shared" si="34"/>
        <v>408.84999999999997</v>
      </c>
      <c r="N322" s="97">
        <v>13</v>
      </c>
      <c r="O322" s="287">
        <f t="shared" si="35"/>
        <v>471.75</v>
      </c>
      <c r="P322" s="288">
        <v>15</v>
      </c>
      <c r="Q322" s="288" t="str">
        <f>VLOOKUP(F322,[1]รายละเอียดรายแปลง!$D$1:$AU$65536,44,FALSE)</f>
        <v>B</v>
      </c>
      <c r="R322" s="288"/>
      <c r="S322" s="97">
        <f t="shared" si="36"/>
        <v>408.84999999999997</v>
      </c>
      <c r="T322" s="97">
        <v>13</v>
      </c>
      <c r="U322" s="289">
        <v>242901</v>
      </c>
      <c r="V322" s="290">
        <f t="shared" si="32"/>
        <v>-8096.7</v>
      </c>
      <c r="W322" s="291" t="s">
        <v>1</v>
      </c>
      <c r="X322" s="291" t="s">
        <v>83</v>
      </c>
      <c r="Y322" s="292">
        <v>0</v>
      </c>
      <c r="Z322" s="293" t="s">
        <v>219</v>
      </c>
      <c r="AA322" s="294" t="s">
        <v>114</v>
      </c>
      <c r="AB322" s="294" t="s">
        <v>94</v>
      </c>
      <c r="AC322" s="293">
        <v>1.85</v>
      </c>
      <c r="AD322" s="291" t="s">
        <v>194</v>
      </c>
      <c r="AE322" s="293" t="s">
        <v>166</v>
      </c>
      <c r="AF322" s="293" t="s">
        <v>246</v>
      </c>
      <c r="AG322" s="293" t="s">
        <v>197</v>
      </c>
    </row>
    <row r="323" spans="1:33" ht="24">
      <c r="A323" s="281">
        <v>3</v>
      </c>
      <c r="B323" s="95">
        <v>2</v>
      </c>
      <c r="C323" s="95" t="s">
        <v>191</v>
      </c>
      <c r="D323" s="298" t="s">
        <v>42</v>
      </c>
      <c r="E323" s="98">
        <f t="shared" si="33"/>
        <v>12</v>
      </c>
      <c r="F323" s="100">
        <v>806818</v>
      </c>
      <c r="G323" s="100">
        <v>806818</v>
      </c>
      <c r="H323" s="307" t="s">
        <v>192</v>
      </c>
      <c r="I323" s="285">
        <v>13.43</v>
      </c>
      <c r="J323" s="286" t="str">
        <f t="shared" si="37"/>
        <v>อ้อยตุลาคม</v>
      </c>
      <c r="K323" s="99">
        <v>13.43</v>
      </c>
      <c r="L323" s="99"/>
      <c r="M323" s="99">
        <f t="shared" si="34"/>
        <v>188.01999999999998</v>
      </c>
      <c r="N323" s="97">
        <v>14</v>
      </c>
      <c r="O323" s="287">
        <f t="shared" si="35"/>
        <v>161.16</v>
      </c>
      <c r="P323" s="288">
        <v>12</v>
      </c>
      <c r="Q323" s="288" t="str">
        <f>VLOOKUP(F323,[1]รายละเอียดรายแปลง!$D$1:$AU$65536,44,FALSE)</f>
        <v>C</v>
      </c>
      <c r="R323" s="288"/>
      <c r="S323" s="97">
        <f t="shared" si="36"/>
        <v>161.16</v>
      </c>
      <c r="T323" s="97">
        <v>12</v>
      </c>
      <c r="U323" s="289">
        <v>242868</v>
      </c>
      <c r="V323" s="290">
        <f t="shared" si="32"/>
        <v>-8095.6</v>
      </c>
      <c r="W323" s="291" t="s">
        <v>93</v>
      </c>
      <c r="X323" s="291" t="s">
        <v>83</v>
      </c>
      <c r="Y323" s="292">
        <v>0</v>
      </c>
      <c r="Z323" s="293" t="s">
        <v>219</v>
      </c>
      <c r="AA323" s="294" t="s">
        <v>114</v>
      </c>
      <c r="AB323" s="294" t="s">
        <v>94</v>
      </c>
      <c r="AC323" s="293">
        <v>1.85</v>
      </c>
      <c r="AD323" s="294" t="s">
        <v>194</v>
      </c>
      <c r="AE323" s="293" t="s">
        <v>166</v>
      </c>
      <c r="AF323" s="293" t="s">
        <v>246</v>
      </c>
      <c r="AG323" s="293" t="s">
        <v>197</v>
      </c>
    </row>
    <row r="324" spans="1:33" ht="24">
      <c r="A324" s="281">
        <v>2</v>
      </c>
      <c r="B324" s="95">
        <v>2</v>
      </c>
      <c r="C324" s="95" t="s">
        <v>191</v>
      </c>
      <c r="D324" s="298" t="s">
        <v>42</v>
      </c>
      <c r="E324" s="98">
        <f t="shared" si="33"/>
        <v>13</v>
      </c>
      <c r="F324" s="100">
        <v>806819</v>
      </c>
      <c r="G324" s="100">
        <v>806819</v>
      </c>
      <c r="H324" s="307" t="s">
        <v>192</v>
      </c>
      <c r="I324" s="285">
        <v>9.36</v>
      </c>
      <c r="J324" s="286" t="str">
        <f t="shared" si="37"/>
        <v>อ้อยตอ 1</v>
      </c>
      <c r="K324" s="99">
        <v>9.36</v>
      </c>
      <c r="L324" s="99"/>
      <c r="M324" s="99">
        <f t="shared" si="34"/>
        <v>102.96</v>
      </c>
      <c r="N324" s="97">
        <v>11</v>
      </c>
      <c r="O324" s="287">
        <f t="shared" si="35"/>
        <v>74.88</v>
      </c>
      <c r="P324" s="288">
        <v>8</v>
      </c>
      <c r="Q324" s="288" t="str">
        <f>VLOOKUP(F324,[1]รายละเอียดรายแปลง!$D$1:$AU$65536,44,FALSE)</f>
        <v>C</v>
      </c>
      <c r="R324" s="288"/>
      <c r="S324" s="97">
        <f t="shared" si="36"/>
        <v>84.24</v>
      </c>
      <c r="T324" s="97">
        <v>9</v>
      </c>
      <c r="U324" s="289">
        <v>242913</v>
      </c>
      <c r="V324" s="290">
        <f t="shared" ref="V324:V373" si="38">($V$428-U324)/30</f>
        <v>-8097.1</v>
      </c>
      <c r="W324" s="291" t="s">
        <v>88</v>
      </c>
      <c r="X324" s="291" t="s">
        <v>2</v>
      </c>
      <c r="Y324" s="292">
        <v>0</v>
      </c>
      <c r="Z324" s="293" t="s">
        <v>219</v>
      </c>
      <c r="AA324" s="294" t="s">
        <v>114</v>
      </c>
      <c r="AB324" s="294" t="s">
        <v>86</v>
      </c>
      <c r="AC324" s="293">
        <v>1.85</v>
      </c>
      <c r="AD324" s="294" t="s">
        <v>194</v>
      </c>
      <c r="AE324" s="293" t="s">
        <v>166</v>
      </c>
      <c r="AF324" s="293" t="s">
        <v>246</v>
      </c>
      <c r="AG324" s="293" t="s">
        <v>197</v>
      </c>
    </row>
    <row r="325" spans="1:33" ht="24">
      <c r="A325" s="281">
        <v>5</v>
      </c>
      <c r="B325" s="95">
        <v>2</v>
      </c>
      <c r="C325" s="95" t="s">
        <v>191</v>
      </c>
      <c r="D325" s="298" t="s">
        <v>42</v>
      </c>
      <c r="E325" s="98">
        <f t="shared" ref="E325:E388" si="39">E324+1</f>
        <v>14</v>
      </c>
      <c r="F325" s="100">
        <v>806820</v>
      </c>
      <c r="G325" s="100">
        <v>806820</v>
      </c>
      <c r="H325" s="100"/>
      <c r="I325" s="285">
        <v>31.77</v>
      </c>
      <c r="J325" s="286" t="str">
        <f t="shared" si="37"/>
        <v>อ้อยตอ 1</v>
      </c>
      <c r="K325" s="99">
        <v>31.77</v>
      </c>
      <c r="L325" s="99"/>
      <c r="M325" s="99">
        <f t="shared" si="34"/>
        <v>349.46999999999997</v>
      </c>
      <c r="N325" s="97">
        <v>11</v>
      </c>
      <c r="O325" s="287">
        <f t="shared" si="35"/>
        <v>222.39</v>
      </c>
      <c r="P325" s="288">
        <v>7</v>
      </c>
      <c r="Q325" s="288" t="str">
        <f>VLOOKUP(F325,[1]รายละเอียดรายแปลง!$D$1:$AU$65536,44,FALSE)</f>
        <v>D</v>
      </c>
      <c r="R325" s="288"/>
      <c r="S325" s="97">
        <f t="shared" si="36"/>
        <v>222.39</v>
      </c>
      <c r="T325" s="97">
        <v>7</v>
      </c>
      <c r="U325" s="289">
        <v>242912</v>
      </c>
      <c r="V325" s="290">
        <f t="shared" si="38"/>
        <v>-8097.0666666666666</v>
      </c>
      <c r="W325" s="291" t="s">
        <v>88</v>
      </c>
      <c r="X325" s="291" t="s">
        <v>2</v>
      </c>
      <c r="Y325" s="292">
        <v>0</v>
      </c>
      <c r="Z325" s="296" t="s">
        <v>219</v>
      </c>
      <c r="AA325" s="294" t="s">
        <v>114</v>
      </c>
      <c r="AB325" s="294" t="s">
        <v>86</v>
      </c>
      <c r="AC325" s="293">
        <v>1.65</v>
      </c>
      <c r="AD325" s="294" t="s">
        <v>201</v>
      </c>
      <c r="AE325" s="293" t="s">
        <v>166</v>
      </c>
      <c r="AF325" s="293" t="s">
        <v>246</v>
      </c>
      <c r="AG325" s="293" t="s">
        <v>197</v>
      </c>
    </row>
    <row r="326" spans="1:33" ht="24">
      <c r="A326" s="281">
        <v>5</v>
      </c>
      <c r="B326" s="95">
        <v>2</v>
      </c>
      <c r="C326" s="95" t="s">
        <v>191</v>
      </c>
      <c r="D326" s="298" t="s">
        <v>42</v>
      </c>
      <c r="E326" s="98">
        <f t="shared" si="39"/>
        <v>15</v>
      </c>
      <c r="F326" s="100">
        <v>806821</v>
      </c>
      <c r="G326" s="100">
        <v>806821</v>
      </c>
      <c r="H326" s="307" t="s">
        <v>192</v>
      </c>
      <c r="I326" s="285">
        <v>25.86</v>
      </c>
      <c r="J326" s="286" t="str">
        <f t="shared" si="37"/>
        <v>อ้อยตอ 1</v>
      </c>
      <c r="K326" s="99">
        <v>25.86</v>
      </c>
      <c r="L326" s="99"/>
      <c r="M326" s="99">
        <f t="shared" si="34"/>
        <v>284.45999999999998</v>
      </c>
      <c r="N326" s="97">
        <v>11</v>
      </c>
      <c r="O326" s="287">
        <f t="shared" si="35"/>
        <v>181.01999999999998</v>
      </c>
      <c r="P326" s="288">
        <v>7</v>
      </c>
      <c r="Q326" s="288" t="str">
        <f>VLOOKUP(F326,[1]รายละเอียดรายแปลง!$D$1:$AU$65536,44,FALSE)</f>
        <v>D</v>
      </c>
      <c r="R326" s="288"/>
      <c r="S326" s="97">
        <f t="shared" si="36"/>
        <v>181.01999999999998</v>
      </c>
      <c r="T326" s="97">
        <v>7</v>
      </c>
      <c r="U326" s="289">
        <v>242915</v>
      </c>
      <c r="V326" s="290">
        <f t="shared" si="38"/>
        <v>-8097.166666666667</v>
      </c>
      <c r="W326" s="291" t="s">
        <v>88</v>
      </c>
      <c r="X326" s="291" t="s">
        <v>2</v>
      </c>
      <c r="Y326" s="292">
        <v>0</v>
      </c>
      <c r="Z326" s="296" t="s">
        <v>219</v>
      </c>
      <c r="AA326" s="294" t="s">
        <v>114</v>
      </c>
      <c r="AB326" s="294" t="s">
        <v>91</v>
      </c>
      <c r="AC326" s="293">
        <v>1.85</v>
      </c>
      <c r="AD326" s="294" t="s">
        <v>194</v>
      </c>
      <c r="AE326" s="293" t="s">
        <v>166</v>
      </c>
      <c r="AF326" s="293" t="s">
        <v>246</v>
      </c>
      <c r="AG326" s="293" t="s">
        <v>197</v>
      </c>
    </row>
    <row r="327" spans="1:33" ht="24">
      <c r="A327" s="281">
        <v>4</v>
      </c>
      <c r="B327" s="95">
        <v>2</v>
      </c>
      <c r="C327" s="95" t="s">
        <v>191</v>
      </c>
      <c r="D327" s="298" t="s">
        <v>42</v>
      </c>
      <c r="E327" s="98">
        <f t="shared" si="39"/>
        <v>16</v>
      </c>
      <c r="F327" s="100">
        <v>806822</v>
      </c>
      <c r="G327" s="100">
        <v>806822</v>
      </c>
      <c r="H327" s="307" t="s">
        <v>192</v>
      </c>
      <c r="I327" s="285">
        <v>17.13</v>
      </c>
      <c r="J327" s="286" t="str">
        <f t="shared" si="37"/>
        <v>อ้อยน้ำราด</v>
      </c>
      <c r="K327" s="99">
        <v>17.13</v>
      </c>
      <c r="L327" s="99"/>
      <c r="M327" s="99">
        <f t="shared" si="34"/>
        <v>222.69</v>
      </c>
      <c r="N327" s="97">
        <v>13</v>
      </c>
      <c r="O327" s="287">
        <f t="shared" si="35"/>
        <v>188.42999999999998</v>
      </c>
      <c r="P327" s="288">
        <v>11</v>
      </c>
      <c r="Q327" s="288" t="str">
        <f>VLOOKUP(F327,[1]รายละเอียดรายแปลง!$D$1:$AU$65536,44,FALSE)</f>
        <v>C</v>
      </c>
      <c r="R327" s="288"/>
      <c r="S327" s="97">
        <f t="shared" si="36"/>
        <v>239.82</v>
      </c>
      <c r="T327" s="97">
        <v>14</v>
      </c>
      <c r="U327" s="289">
        <v>242945</v>
      </c>
      <c r="V327" s="290">
        <f t="shared" si="38"/>
        <v>-8098.166666666667</v>
      </c>
      <c r="W327" s="291" t="s">
        <v>1</v>
      </c>
      <c r="X327" s="291" t="s">
        <v>83</v>
      </c>
      <c r="Y327" s="292">
        <v>0</v>
      </c>
      <c r="Z327" s="296" t="s">
        <v>219</v>
      </c>
      <c r="AA327" s="294" t="s">
        <v>114</v>
      </c>
      <c r="AB327" s="294" t="s">
        <v>113</v>
      </c>
      <c r="AC327" s="293">
        <v>1.85</v>
      </c>
      <c r="AD327" s="291" t="s">
        <v>194</v>
      </c>
      <c r="AE327" s="293" t="s">
        <v>166</v>
      </c>
      <c r="AF327" s="293" t="s">
        <v>246</v>
      </c>
      <c r="AG327" s="293" t="s">
        <v>197</v>
      </c>
    </row>
    <row r="328" spans="1:33" ht="24">
      <c r="A328" s="281">
        <v>5</v>
      </c>
      <c r="B328" s="95">
        <v>2</v>
      </c>
      <c r="C328" s="95" t="s">
        <v>191</v>
      </c>
      <c r="D328" s="298" t="s">
        <v>42</v>
      </c>
      <c r="E328" s="98">
        <f t="shared" si="39"/>
        <v>17</v>
      </c>
      <c r="F328" s="100">
        <v>806825</v>
      </c>
      <c r="G328" s="100">
        <v>806825</v>
      </c>
      <c r="H328" s="307" t="s">
        <v>192</v>
      </c>
      <c r="I328" s="285">
        <v>30.05</v>
      </c>
      <c r="J328" s="286" t="str">
        <f t="shared" si="37"/>
        <v>อ้อยตอ 1</v>
      </c>
      <c r="K328" s="99">
        <v>30.05</v>
      </c>
      <c r="L328" s="99"/>
      <c r="M328" s="99">
        <f t="shared" si="34"/>
        <v>390.65000000000003</v>
      </c>
      <c r="N328" s="97">
        <v>13</v>
      </c>
      <c r="O328" s="287">
        <f t="shared" si="35"/>
        <v>300.5</v>
      </c>
      <c r="P328" s="288">
        <v>10</v>
      </c>
      <c r="Q328" s="288" t="str">
        <f>VLOOKUP(F328,[1]รายละเอียดรายแปลง!$D$1:$AU$65536,44,FALSE)</f>
        <v>B</v>
      </c>
      <c r="R328" s="288"/>
      <c r="S328" s="97">
        <f t="shared" si="36"/>
        <v>360.6</v>
      </c>
      <c r="T328" s="97">
        <v>12</v>
      </c>
      <c r="U328" s="289">
        <v>242911</v>
      </c>
      <c r="V328" s="290">
        <f t="shared" si="38"/>
        <v>-8097.0333333333338</v>
      </c>
      <c r="W328" s="291" t="s">
        <v>88</v>
      </c>
      <c r="X328" s="291" t="s">
        <v>2</v>
      </c>
      <c r="Y328" s="292">
        <v>0</v>
      </c>
      <c r="Z328" s="296" t="s">
        <v>193</v>
      </c>
      <c r="AA328" s="296" t="s">
        <v>85</v>
      </c>
      <c r="AB328" s="294" t="s">
        <v>86</v>
      </c>
      <c r="AC328" s="293">
        <v>1.85</v>
      </c>
      <c r="AD328" s="294" t="s">
        <v>194</v>
      </c>
      <c r="AE328" s="293" t="s">
        <v>166</v>
      </c>
      <c r="AF328" s="293" t="s">
        <v>246</v>
      </c>
      <c r="AG328" s="293" t="s">
        <v>197</v>
      </c>
    </row>
    <row r="329" spans="1:33" ht="24">
      <c r="A329" s="281">
        <v>5</v>
      </c>
      <c r="B329" s="95">
        <v>2</v>
      </c>
      <c r="C329" s="95" t="s">
        <v>191</v>
      </c>
      <c r="D329" s="298" t="s">
        <v>42</v>
      </c>
      <c r="E329" s="98">
        <f t="shared" si="39"/>
        <v>18</v>
      </c>
      <c r="F329" s="100">
        <v>806828</v>
      </c>
      <c r="G329" s="100">
        <v>806828</v>
      </c>
      <c r="H329" s="307" t="s">
        <v>192</v>
      </c>
      <c r="I329" s="285">
        <v>24.72</v>
      </c>
      <c r="J329" s="286" t="str">
        <f t="shared" si="37"/>
        <v>อ้อยตอ 1</v>
      </c>
      <c r="K329" s="99">
        <v>24.72</v>
      </c>
      <c r="L329" s="99"/>
      <c r="M329" s="99">
        <f t="shared" ref="M329:M392" si="40">K329*N329</f>
        <v>296.64</v>
      </c>
      <c r="N329" s="97">
        <v>12</v>
      </c>
      <c r="O329" s="287">
        <f t="shared" ref="O329:O389" si="41">K329*P329</f>
        <v>247.2</v>
      </c>
      <c r="P329" s="288">
        <v>10</v>
      </c>
      <c r="Q329" s="288" t="str">
        <f>VLOOKUP(F329,[1]รายละเอียดรายแปลง!$D$1:$AU$65536,44,FALSE)</f>
        <v>B</v>
      </c>
      <c r="R329" s="288"/>
      <c r="S329" s="97">
        <f t="shared" si="36"/>
        <v>247.2</v>
      </c>
      <c r="T329" s="97">
        <v>10</v>
      </c>
      <c r="U329" s="289">
        <v>242927</v>
      </c>
      <c r="V329" s="290">
        <f t="shared" si="38"/>
        <v>-8097.5666666666666</v>
      </c>
      <c r="W329" s="291" t="s">
        <v>88</v>
      </c>
      <c r="X329" s="291" t="s">
        <v>2</v>
      </c>
      <c r="Y329" s="292">
        <v>0</v>
      </c>
      <c r="Z329" s="293" t="s">
        <v>219</v>
      </c>
      <c r="AA329" s="296" t="s">
        <v>114</v>
      </c>
      <c r="AB329" s="294" t="s">
        <v>86</v>
      </c>
      <c r="AC329" s="293">
        <v>1.65</v>
      </c>
      <c r="AD329" s="294" t="s">
        <v>201</v>
      </c>
      <c r="AE329" s="293" t="s">
        <v>166</v>
      </c>
      <c r="AF329" s="293" t="s">
        <v>246</v>
      </c>
      <c r="AG329" s="293" t="s">
        <v>197</v>
      </c>
    </row>
    <row r="330" spans="1:33" ht="24">
      <c r="A330" s="281">
        <v>5</v>
      </c>
      <c r="B330" s="95">
        <v>2</v>
      </c>
      <c r="C330" s="95" t="s">
        <v>191</v>
      </c>
      <c r="D330" s="298" t="s">
        <v>42</v>
      </c>
      <c r="E330" s="98">
        <f t="shared" si="39"/>
        <v>19</v>
      </c>
      <c r="F330" s="100">
        <v>806829</v>
      </c>
      <c r="G330" s="100">
        <v>806829</v>
      </c>
      <c r="H330" s="307" t="s">
        <v>192</v>
      </c>
      <c r="I330" s="285">
        <v>20.440000000000001</v>
      </c>
      <c r="J330" s="286" t="str">
        <f t="shared" si="37"/>
        <v>อ้อยตอ 1</v>
      </c>
      <c r="K330" s="99">
        <v>20.440000000000001</v>
      </c>
      <c r="L330" s="99"/>
      <c r="M330" s="99">
        <f t="shared" si="40"/>
        <v>245.28000000000003</v>
      </c>
      <c r="N330" s="97">
        <v>12</v>
      </c>
      <c r="O330" s="287">
        <f t="shared" si="41"/>
        <v>183.96</v>
      </c>
      <c r="P330" s="288">
        <v>9</v>
      </c>
      <c r="Q330" s="288" t="str">
        <f>VLOOKUP(F330,[1]รายละเอียดรายแปลง!$D$1:$AU$65536,44,FALSE)</f>
        <v>C</v>
      </c>
      <c r="R330" s="288"/>
      <c r="S330" s="97">
        <f t="shared" si="36"/>
        <v>183.96</v>
      </c>
      <c r="T330" s="97">
        <v>9</v>
      </c>
      <c r="U330" s="289">
        <v>242927</v>
      </c>
      <c r="V330" s="290">
        <f t="shared" si="38"/>
        <v>-8097.5666666666666</v>
      </c>
      <c r="W330" s="291" t="s">
        <v>88</v>
      </c>
      <c r="X330" s="291" t="s">
        <v>2</v>
      </c>
      <c r="Y330" s="292">
        <v>0</v>
      </c>
      <c r="Z330" s="293" t="s">
        <v>219</v>
      </c>
      <c r="AA330" s="296" t="s">
        <v>114</v>
      </c>
      <c r="AB330" s="294" t="s">
        <v>86</v>
      </c>
      <c r="AC330" s="293">
        <v>1.65</v>
      </c>
      <c r="AD330" s="294" t="s">
        <v>201</v>
      </c>
      <c r="AE330" s="293" t="s">
        <v>166</v>
      </c>
      <c r="AF330" s="293" t="s">
        <v>246</v>
      </c>
      <c r="AG330" s="293" t="s">
        <v>197</v>
      </c>
    </row>
    <row r="331" spans="1:33" ht="24">
      <c r="A331" s="281">
        <v>5</v>
      </c>
      <c r="B331" s="95">
        <v>2</v>
      </c>
      <c r="C331" s="95" t="s">
        <v>191</v>
      </c>
      <c r="D331" s="298" t="s">
        <v>42</v>
      </c>
      <c r="E331" s="98">
        <f t="shared" si="39"/>
        <v>20</v>
      </c>
      <c r="F331" s="100">
        <v>806832</v>
      </c>
      <c r="G331" s="100">
        <v>806832</v>
      </c>
      <c r="H331" s="307" t="s">
        <v>192</v>
      </c>
      <c r="I331" s="285">
        <v>27.35</v>
      </c>
      <c r="J331" s="286" t="str">
        <f t="shared" si="37"/>
        <v>อ้อยตุลาคม</v>
      </c>
      <c r="K331" s="99">
        <v>27.35</v>
      </c>
      <c r="L331" s="99"/>
      <c r="M331" s="99">
        <f t="shared" si="40"/>
        <v>437.6</v>
      </c>
      <c r="N331" s="97">
        <v>16</v>
      </c>
      <c r="O331" s="287">
        <f t="shared" si="41"/>
        <v>410.25</v>
      </c>
      <c r="P331" s="288">
        <v>15</v>
      </c>
      <c r="Q331" s="288" t="str">
        <f>VLOOKUP(F331,[1]รายละเอียดรายแปลง!$D$1:$AU$65536,44,FALSE)</f>
        <v>B</v>
      </c>
      <c r="R331" s="288"/>
      <c r="S331" s="97">
        <f t="shared" si="36"/>
        <v>410.25</v>
      </c>
      <c r="T331" s="97">
        <v>15</v>
      </c>
      <c r="U331" s="289">
        <v>242887</v>
      </c>
      <c r="V331" s="290">
        <f t="shared" si="38"/>
        <v>-8096.2333333333336</v>
      </c>
      <c r="W331" s="291" t="s">
        <v>93</v>
      </c>
      <c r="X331" s="291" t="s">
        <v>83</v>
      </c>
      <c r="Y331" s="292">
        <v>0</v>
      </c>
      <c r="Z331" s="293" t="s">
        <v>219</v>
      </c>
      <c r="AA331" s="296" t="s">
        <v>85</v>
      </c>
      <c r="AB331" s="294" t="s">
        <v>94</v>
      </c>
      <c r="AC331" s="293">
        <v>1.85</v>
      </c>
      <c r="AD331" s="294" t="s">
        <v>194</v>
      </c>
      <c r="AE331" s="293" t="s">
        <v>166</v>
      </c>
      <c r="AF331" s="293" t="s">
        <v>246</v>
      </c>
      <c r="AG331" s="293" t="s">
        <v>197</v>
      </c>
    </row>
    <row r="332" spans="1:33" ht="24">
      <c r="A332" s="281">
        <v>5</v>
      </c>
      <c r="B332" s="95">
        <v>2</v>
      </c>
      <c r="C332" s="95" t="s">
        <v>191</v>
      </c>
      <c r="D332" s="298" t="s">
        <v>42</v>
      </c>
      <c r="E332" s="98">
        <f t="shared" si="39"/>
        <v>21</v>
      </c>
      <c r="F332" s="100">
        <v>806833</v>
      </c>
      <c r="G332" s="100">
        <v>806833</v>
      </c>
      <c r="H332" s="307" t="s">
        <v>192</v>
      </c>
      <c r="I332" s="285">
        <v>25</v>
      </c>
      <c r="J332" s="286" t="str">
        <f t="shared" si="37"/>
        <v>อ้อยน้ำราด</v>
      </c>
      <c r="K332" s="99">
        <v>25</v>
      </c>
      <c r="L332" s="99"/>
      <c r="M332" s="99">
        <f t="shared" si="40"/>
        <v>325</v>
      </c>
      <c r="N332" s="97">
        <v>13</v>
      </c>
      <c r="O332" s="287">
        <f t="shared" si="41"/>
        <v>250</v>
      </c>
      <c r="P332" s="288">
        <v>10</v>
      </c>
      <c r="Q332" s="288" t="str">
        <f>VLOOKUP(F332,[1]รายละเอียดรายแปลง!$D$1:$AU$65536,44,FALSE)</f>
        <v>C</v>
      </c>
      <c r="R332" s="288"/>
      <c r="S332" s="97">
        <f t="shared" si="36"/>
        <v>200</v>
      </c>
      <c r="T332" s="97">
        <v>8</v>
      </c>
      <c r="U332" s="289">
        <v>242976</v>
      </c>
      <c r="V332" s="290">
        <f t="shared" si="38"/>
        <v>-8099.2</v>
      </c>
      <c r="W332" s="291" t="s">
        <v>1</v>
      </c>
      <c r="X332" s="291" t="s">
        <v>83</v>
      </c>
      <c r="Y332" s="292">
        <v>0</v>
      </c>
      <c r="Z332" s="293" t="s">
        <v>219</v>
      </c>
      <c r="AA332" s="296" t="s">
        <v>85</v>
      </c>
      <c r="AB332" s="294" t="s">
        <v>86</v>
      </c>
      <c r="AC332" s="293">
        <v>1.85</v>
      </c>
      <c r="AD332" s="291" t="s">
        <v>194</v>
      </c>
      <c r="AE332" s="293" t="s">
        <v>166</v>
      </c>
      <c r="AF332" s="293" t="s">
        <v>246</v>
      </c>
      <c r="AG332" s="293" t="s">
        <v>197</v>
      </c>
    </row>
    <row r="333" spans="1:33" ht="24">
      <c r="A333" s="281">
        <v>5</v>
      </c>
      <c r="B333" s="95">
        <v>2</v>
      </c>
      <c r="C333" s="95" t="s">
        <v>191</v>
      </c>
      <c r="D333" s="298" t="s">
        <v>42</v>
      </c>
      <c r="E333" s="98">
        <f t="shared" si="39"/>
        <v>22</v>
      </c>
      <c r="F333" s="100">
        <v>806834</v>
      </c>
      <c r="G333" s="100">
        <v>806834</v>
      </c>
      <c r="H333" s="307" t="s">
        <v>192</v>
      </c>
      <c r="I333" s="285">
        <v>25.92</v>
      </c>
      <c r="J333" s="286" t="str">
        <f t="shared" si="37"/>
        <v>อ้อยน้ำราด</v>
      </c>
      <c r="K333" s="99">
        <v>21.13</v>
      </c>
      <c r="L333" s="99"/>
      <c r="M333" s="99">
        <f t="shared" si="40"/>
        <v>274.69</v>
      </c>
      <c r="N333" s="97">
        <v>13</v>
      </c>
      <c r="O333" s="287">
        <f t="shared" si="41"/>
        <v>211.29999999999998</v>
      </c>
      <c r="P333" s="288">
        <v>10</v>
      </c>
      <c r="Q333" s="288" t="str">
        <f>VLOOKUP(F333,[1]รายละเอียดรายแปลง!$D$1:$AU$65536,44,FALSE)</f>
        <v>C</v>
      </c>
      <c r="R333" s="288"/>
      <c r="S333" s="97">
        <f t="shared" si="36"/>
        <v>211.29999999999998</v>
      </c>
      <c r="T333" s="97">
        <v>10</v>
      </c>
      <c r="U333" s="289">
        <v>242970</v>
      </c>
      <c r="V333" s="290">
        <f t="shared" si="38"/>
        <v>-8099</v>
      </c>
      <c r="W333" s="291" t="s">
        <v>1</v>
      </c>
      <c r="X333" s="291" t="s">
        <v>83</v>
      </c>
      <c r="Y333" s="292">
        <v>0</v>
      </c>
      <c r="Z333" s="293" t="s">
        <v>219</v>
      </c>
      <c r="AA333" s="296" t="s">
        <v>85</v>
      </c>
      <c r="AB333" s="294" t="s">
        <v>86</v>
      </c>
      <c r="AC333" s="293">
        <v>1.85</v>
      </c>
      <c r="AD333" s="291" t="s">
        <v>194</v>
      </c>
      <c r="AE333" s="293" t="s">
        <v>166</v>
      </c>
      <c r="AF333" s="293" t="s">
        <v>246</v>
      </c>
      <c r="AG333" s="293" t="s">
        <v>197</v>
      </c>
    </row>
    <row r="334" spans="1:33" ht="24">
      <c r="A334" s="281">
        <v>5</v>
      </c>
      <c r="B334" s="95">
        <v>2</v>
      </c>
      <c r="C334" s="95" t="s">
        <v>191</v>
      </c>
      <c r="D334" s="298" t="s">
        <v>42</v>
      </c>
      <c r="E334" s="98">
        <f t="shared" si="39"/>
        <v>23</v>
      </c>
      <c r="F334" s="100">
        <v>806840</v>
      </c>
      <c r="G334" s="100">
        <v>806840</v>
      </c>
      <c r="H334" s="307" t="s">
        <v>192</v>
      </c>
      <c r="I334" s="285">
        <v>36.86</v>
      </c>
      <c r="J334" s="286" t="str">
        <f t="shared" si="37"/>
        <v>อ้อยตุลาคม</v>
      </c>
      <c r="K334" s="99">
        <v>36.86</v>
      </c>
      <c r="L334" s="99"/>
      <c r="M334" s="99">
        <f t="shared" si="40"/>
        <v>516.04</v>
      </c>
      <c r="N334" s="97">
        <v>14</v>
      </c>
      <c r="O334" s="287">
        <f t="shared" si="41"/>
        <v>368.6</v>
      </c>
      <c r="P334" s="288">
        <v>10</v>
      </c>
      <c r="Q334" s="288" t="str">
        <f>VLOOKUP(F334,[1]รายละเอียดรายแปลง!$D$1:$AU$65536,44,FALSE)</f>
        <v>C</v>
      </c>
      <c r="R334" s="288"/>
      <c r="S334" s="97">
        <f t="shared" si="36"/>
        <v>516.04</v>
      </c>
      <c r="T334" s="97">
        <v>14</v>
      </c>
      <c r="U334" s="289">
        <v>242874</v>
      </c>
      <c r="V334" s="290">
        <f t="shared" si="38"/>
        <v>-8095.8</v>
      </c>
      <c r="W334" s="291" t="s">
        <v>93</v>
      </c>
      <c r="X334" s="291" t="s">
        <v>83</v>
      </c>
      <c r="Y334" s="292">
        <v>0</v>
      </c>
      <c r="Z334" s="293" t="s">
        <v>219</v>
      </c>
      <c r="AA334" s="294" t="s">
        <v>114</v>
      </c>
      <c r="AB334" s="294" t="s">
        <v>94</v>
      </c>
      <c r="AC334" s="293">
        <v>1.85</v>
      </c>
      <c r="AD334" s="294" t="s">
        <v>194</v>
      </c>
      <c r="AE334" s="293" t="s">
        <v>166</v>
      </c>
      <c r="AF334" s="293" t="s">
        <v>246</v>
      </c>
      <c r="AG334" s="293" t="s">
        <v>197</v>
      </c>
    </row>
    <row r="335" spans="1:33" ht="24">
      <c r="A335" s="281">
        <v>5</v>
      </c>
      <c r="B335" s="95">
        <v>2</v>
      </c>
      <c r="C335" s="95" t="s">
        <v>191</v>
      </c>
      <c r="D335" s="298" t="s">
        <v>42</v>
      </c>
      <c r="E335" s="98">
        <f t="shared" si="39"/>
        <v>24</v>
      </c>
      <c r="F335" s="100">
        <v>806850</v>
      </c>
      <c r="G335" s="100">
        <v>806850</v>
      </c>
      <c r="H335" s="307" t="s">
        <v>192</v>
      </c>
      <c r="I335" s="285">
        <v>21.53</v>
      </c>
      <c r="J335" s="286" t="str">
        <f t="shared" si="37"/>
        <v>อ้อยน้ำราด</v>
      </c>
      <c r="K335" s="99">
        <v>21.53</v>
      </c>
      <c r="L335" s="99"/>
      <c r="M335" s="99">
        <f t="shared" si="40"/>
        <v>279.89</v>
      </c>
      <c r="N335" s="97">
        <v>13</v>
      </c>
      <c r="O335" s="287">
        <f t="shared" si="41"/>
        <v>215.3</v>
      </c>
      <c r="P335" s="288">
        <v>10</v>
      </c>
      <c r="Q335" s="288" t="str">
        <f>VLOOKUP(F335,[1]รายละเอียดรายแปลง!$D$1:$AU$65536,44,FALSE)</f>
        <v>C</v>
      </c>
      <c r="R335" s="288"/>
      <c r="S335" s="97">
        <f t="shared" si="36"/>
        <v>215.3</v>
      </c>
      <c r="T335" s="97">
        <v>10</v>
      </c>
      <c r="U335" s="289">
        <v>242913</v>
      </c>
      <c r="V335" s="290">
        <f t="shared" si="38"/>
        <v>-8097.1</v>
      </c>
      <c r="W335" s="291" t="s">
        <v>1</v>
      </c>
      <c r="X335" s="291" t="s">
        <v>83</v>
      </c>
      <c r="Y335" s="292">
        <v>0</v>
      </c>
      <c r="Z335" s="296" t="s">
        <v>219</v>
      </c>
      <c r="AA335" s="294" t="s">
        <v>114</v>
      </c>
      <c r="AB335" s="294" t="s">
        <v>94</v>
      </c>
      <c r="AC335" s="293">
        <v>1.85</v>
      </c>
      <c r="AD335" s="291" t="s">
        <v>194</v>
      </c>
      <c r="AE335" s="293" t="s">
        <v>166</v>
      </c>
      <c r="AF335" s="293" t="s">
        <v>246</v>
      </c>
      <c r="AG335" s="293" t="s">
        <v>197</v>
      </c>
    </row>
    <row r="336" spans="1:33" ht="24">
      <c r="A336" s="281">
        <v>5</v>
      </c>
      <c r="B336" s="95">
        <v>3</v>
      </c>
      <c r="C336" s="95" t="s">
        <v>191</v>
      </c>
      <c r="D336" s="298" t="s">
        <v>40</v>
      </c>
      <c r="E336" s="98">
        <f t="shared" si="39"/>
        <v>25</v>
      </c>
      <c r="F336" s="98">
        <v>805701</v>
      </c>
      <c r="G336" s="308">
        <v>805701</v>
      </c>
      <c r="H336" s="308"/>
      <c r="I336" s="285">
        <v>35.19</v>
      </c>
      <c r="J336" s="286" t="str">
        <f t="shared" si="37"/>
        <v>อ้อยตอ 2</v>
      </c>
      <c r="K336" s="99">
        <v>35.19</v>
      </c>
      <c r="L336" s="99"/>
      <c r="M336" s="99">
        <f t="shared" si="40"/>
        <v>457.46999999999997</v>
      </c>
      <c r="N336" s="97">
        <v>13</v>
      </c>
      <c r="O336" s="287">
        <f t="shared" si="41"/>
        <v>422.28</v>
      </c>
      <c r="P336" s="288">
        <v>12</v>
      </c>
      <c r="Q336" s="288" t="str">
        <f>VLOOKUP(F336,[1]รายละเอียดรายแปลง!$D$1:$AU$65536,44,FALSE)</f>
        <v>B</v>
      </c>
      <c r="R336" s="288"/>
      <c r="S336" s="97">
        <f t="shared" si="36"/>
        <v>351.9</v>
      </c>
      <c r="T336" s="97">
        <v>10</v>
      </c>
      <c r="U336" s="289">
        <v>242878</v>
      </c>
      <c r="V336" s="290">
        <f t="shared" si="38"/>
        <v>-8095.9333333333334</v>
      </c>
      <c r="W336" s="291" t="s">
        <v>90</v>
      </c>
      <c r="X336" s="291" t="s">
        <v>2</v>
      </c>
      <c r="Y336" s="292">
        <v>0</v>
      </c>
      <c r="Z336" s="296" t="s">
        <v>219</v>
      </c>
      <c r="AA336" s="296" t="s">
        <v>85</v>
      </c>
      <c r="AB336" s="294" t="s">
        <v>86</v>
      </c>
      <c r="AC336" s="293">
        <v>1.85</v>
      </c>
      <c r="AD336" s="294" t="s">
        <v>194</v>
      </c>
      <c r="AE336" s="293" t="s">
        <v>166</v>
      </c>
      <c r="AF336" s="293" t="s">
        <v>212</v>
      </c>
      <c r="AG336" s="293" t="s">
        <v>197</v>
      </c>
    </row>
    <row r="337" spans="1:33" ht="24">
      <c r="A337" s="281">
        <v>5</v>
      </c>
      <c r="B337" s="95">
        <v>3</v>
      </c>
      <c r="C337" s="95" t="s">
        <v>191</v>
      </c>
      <c r="D337" s="298" t="s">
        <v>40</v>
      </c>
      <c r="E337" s="98">
        <f t="shared" si="39"/>
        <v>26</v>
      </c>
      <c r="F337" s="98">
        <v>805704</v>
      </c>
      <c r="G337" s="308">
        <v>805704</v>
      </c>
      <c r="H337" s="308"/>
      <c r="I337" s="285">
        <v>31.02</v>
      </c>
      <c r="J337" s="286" t="str">
        <f t="shared" si="37"/>
        <v>อ้อยตอ 1</v>
      </c>
      <c r="K337" s="99">
        <v>31.02</v>
      </c>
      <c r="L337" s="99"/>
      <c r="M337" s="99">
        <f t="shared" si="40"/>
        <v>403.26</v>
      </c>
      <c r="N337" s="97">
        <v>13</v>
      </c>
      <c r="O337" s="287">
        <f t="shared" si="41"/>
        <v>465.3</v>
      </c>
      <c r="P337" s="288">
        <v>15</v>
      </c>
      <c r="Q337" s="288" t="str">
        <f>VLOOKUP(F337,[1]รายละเอียดรายแปลง!$D$1:$AU$65536,44,FALSE)</f>
        <v>A</v>
      </c>
      <c r="R337" s="288"/>
      <c r="S337" s="97">
        <f t="shared" si="36"/>
        <v>465.3</v>
      </c>
      <c r="T337" s="97">
        <v>15</v>
      </c>
      <c r="U337" s="289">
        <v>242906</v>
      </c>
      <c r="V337" s="290">
        <f t="shared" si="38"/>
        <v>-8096.8666666666668</v>
      </c>
      <c r="W337" s="291" t="s">
        <v>88</v>
      </c>
      <c r="X337" s="291" t="s">
        <v>2</v>
      </c>
      <c r="Y337" s="292" t="s">
        <v>254</v>
      </c>
      <c r="Z337" s="296" t="s">
        <v>193</v>
      </c>
      <c r="AA337" s="296" t="s">
        <v>85</v>
      </c>
      <c r="AB337" s="294" t="s">
        <v>86</v>
      </c>
      <c r="AC337" s="293">
        <v>1.85</v>
      </c>
      <c r="AD337" s="294" t="s">
        <v>201</v>
      </c>
      <c r="AE337" s="293" t="s">
        <v>166</v>
      </c>
      <c r="AF337" s="293" t="s">
        <v>212</v>
      </c>
      <c r="AG337" s="293" t="s">
        <v>197</v>
      </c>
    </row>
    <row r="338" spans="1:33" ht="24">
      <c r="A338" s="281">
        <v>3</v>
      </c>
      <c r="B338" s="95">
        <v>3</v>
      </c>
      <c r="C338" s="95" t="s">
        <v>191</v>
      </c>
      <c r="D338" s="298" t="s">
        <v>40</v>
      </c>
      <c r="E338" s="98">
        <f t="shared" si="39"/>
        <v>27</v>
      </c>
      <c r="F338" s="98">
        <v>805709</v>
      </c>
      <c r="G338" s="308">
        <v>805709</v>
      </c>
      <c r="H338" s="308"/>
      <c r="I338" s="285">
        <v>11.36</v>
      </c>
      <c r="J338" s="286" t="str">
        <f t="shared" si="37"/>
        <v>อ้อยตอ 3</v>
      </c>
      <c r="K338" s="99">
        <v>11.36</v>
      </c>
      <c r="L338" s="99"/>
      <c r="M338" s="99">
        <f t="shared" si="40"/>
        <v>136.32</v>
      </c>
      <c r="N338" s="97">
        <v>12</v>
      </c>
      <c r="O338" s="287">
        <f t="shared" si="41"/>
        <v>102.24</v>
      </c>
      <c r="P338" s="288">
        <v>9</v>
      </c>
      <c r="Q338" s="288" t="str">
        <f>VLOOKUP(F338,[1]รายละเอียดรายแปลง!$D$1:$AU$65536,44,FALSE)</f>
        <v>C</v>
      </c>
      <c r="R338" s="288"/>
      <c r="S338" s="97">
        <f t="shared" si="36"/>
        <v>68.16</v>
      </c>
      <c r="T338" s="97">
        <v>6</v>
      </c>
      <c r="U338" s="289">
        <v>242903</v>
      </c>
      <c r="V338" s="290">
        <f t="shared" si="38"/>
        <v>-8096.7666666666664</v>
      </c>
      <c r="W338" s="291" t="s">
        <v>96</v>
      </c>
      <c r="X338" s="291" t="s">
        <v>2</v>
      </c>
      <c r="Y338" s="292" t="s">
        <v>247</v>
      </c>
      <c r="Z338" s="296" t="s">
        <v>193</v>
      </c>
      <c r="AA338" s="296" t="s">
        <v>85</v>
      </c>
      <c r="AB338" s="294" t="s">
        <v>86</v>
      </c>
      <c r="AC338" s="293">
        <v>1.85</v>
      </c>
      <c r="AD338" s="294" t="s">
        <v>194</v>
      </c>
      <c r="AE338" s="293" t="s">
        <v>166</v>
      </c>
      <c r="AF338" s="293" t="s">
        <v>212</v>
      </c>
      <c r="AG338" s="293" t="s">
        <v>197</v>
      </c>
    </row>
    <row r="339" spans="1:33" ht="24">
      <c r="A339" s="281">
        <v>1</v>
      </c>
      <c r="B339" s="95">
        <v>3</v>
      </c>
      <c r="C339" s="95" t="s">
        <v>191</v>
      </c>
      <c r="D339" s="298" t="s">
        <v>40</v>
      </c>
      <c r="E339" s="98">
        <f t="shared" si="39"/>
        <v>28</v>
      </c>
      <c r="F339" s="98">
        <v>805710</v>
      </c>
      <c r="G339" s="308">
        <v>805710</v>
      </c>
      <c r="H339" s="308"/>
      <c r="I339" s="285">
        <v>4.92</v>
      </c>
      <c r="J339" s="286" t="str">
        <f t="shared" si="37"/>
        <v>อ้อยตอ 1</v>
      </c>
      <c r="K339" s="99">
        <v>4.92</v>
      </c>
      <c r="L339" s="99"/>
      <c r="M339" s="99">
        <f t="shared" si="40"/>
        <v>59.04</v>
      </c>
      <c r="N339" s="97">
        <v>12</v>
      </c>
      <c r="O339" s="287">
        <f t="shared" si="41"/>
        <v>59.04</v>
      </c>
      <c r="P339" s="288">
        <v>12</v>
      </c>
      <c r="Q339" s="288" t="str">
        <f>VLOOKUP(F339,[1]รายละเอียดรายแปลง!$D$1:$AU$65536,44,FALSE)</f>
        <v>B</v>
      </c>
      <c r="R339" s="288"/>
      <c r="S339" s="97">
        <f t="shared" si="36"/>
        <v>59.04</v>
      </c>
      <c r="T339" s="97">
        <v>12</v>
      </c>
      <c r="U339" s="289">
        <v>242920</v>
      </c>
      <c r="V339" s="290">
        <f t="shared" si="38"/>
        <v>-8097.333333333333</v>
      </c>
      <c r="W339" s="291" t="s">
        <v>88</v>
      </c>
      <c r="X339" s="291" t="s">
        <v>2</v>
      </c>
      <c r="Y339" s="292">
        <v>0</v>
      </c>
      <c r="Z339" s="296" t="s">
        <v>219</v>
      </c>
      <c r="AA339" s="296" t="s">
        <v>85</v>
      </c>
      <c r="AB339" s="294" t="s">
        <v>94</v>
      </c>
      <c r="AC339" s="293">
        <v>1.85</v>
      </c>
      <c r="AD339" s="294" t="s">
        <v>194</v>
      </c>
      <c r="AE339" s="293" t="s">
        <v>166</v>
      </c>
      <c r="AF339" s="293" t="s">
        <v>212</v>
      </c>
      <c r="AG339" s="293" t="s">
        <v>197</v>
      </c>
    </row>
    <row r="340" spans="1:33" ht="24">
      <c r="A340" s="281">
        <v>2</v>
      </c>
      <c r="B340" s="95">
        <v>3</v>
      </c>
      <c r="C340" s="95" t="s">
        <v>191</v>
      </c>
      <c r="D340" s="298" t="s">
        <v>40</v>
      </c>
      <c r="E340" s="98">
        <f t="shared" si="39"/>
        <v>29</v>
      </c>
      <c r="F340" s="98">
        <v>805712</v>
      </c>
      <c r="G340" s="308">
        <v>805712</v>
      </c>
      <c r="H340" s="308"/>
      <c r="I340" s="285">
        <v>6.86</v>
      </c>
      <c r="J340" s="286" t="str">
        <f t="shared" si="37"/>
        <v>อ้อยตอ 1</v>
      </c>
      <c r="K340" s="99">
        <v>6.86</v>
      </c>
      <c r="L340" s="99"/>
      <c r="M340" s="99">
        <f t="shared" si="40"/>
        <v>89.18</v>
      </c>
      <c r="N340" s="97">
        <v>13</v>
      </c>
      <c r="O340" s="287">
        <f t="shared" si="41"/>
        <v>89.18</v>
      </c>
      <c r="P340" s="288">
        <v>13</v>
      </c>
      <c r="Q340" s="288" t="str">
        <f>VLOOKUP(F340,[1]รายละเอียดรายแปลง!$D$1:$AU$65536,44,FALSE)</f>
        <v>A</v>
      </c>
      <c r="R340" s="288"/>
      <c r="S340" s="97">
        <f t="shared" si="36"/>
        <v>89.18</v>
      </c>
      <c r="T340" s="97">
        <v>13</v>
      </c>
      <c r="U340" s="289">
        <v>242903</v>
      </c>
      <c r="V340" s="290">
        <f t="shared" si="38"/>
        <v>-8096.7666666666664</v>
      </c>
      <c r="W340" s="291" t="s">
        <v>88</v>
      </c>
      <c r="X340" s="291" t="s">
        <v>2</v>
      </c>
      <c r="Y340" s="292" t="s">
        <v>255</v>
      </c>
      <c r="Z340" s="296" t="s">
        <v>219</v>
      </c>
      <c r="AA340" s="296" t="s">
        <v>85</v>
      </c>
      <c r="AB340" s="294" t="s">
        <v>86</v>
      </c>
      <c r="AC340" s="293">
        <v>1.85</v>
      </c>
      <c r="AD340" s="294" t="s">
        <v>194</v>
      </c>
      <c r="AE340" s="293" t="s">
        <v>166</v>
      </c>
      <c r="AF340" s="293" t="s">
        <v>212</v>
      </c>
      <c r="AG340" s="293" t="s">
        <v>197</v>
      </c>
    </row>
    <row r="341" spans="1:33" ht="24">
      <c r="A341" s="281">
        <v>5</v>
      </c>
      <c r="B341" s="95">
        <v>3</v>
      </c>
      <c r="C341" s="95" t="s">
        <v>191</v>
      </c>
      <c r="D341" s="298" t="s">
        <v>40</v>
      </c>
      <c r="E341" s="98">
        <f t="shared" si="39"/>
        <v>30</v>
      </c>
      <c r="F341" s="98">
        <v>805716</v>
      </c>
      <c r="G341" s="308">
        <v>805716</v>
      </c>
      <c r="H341" s="308"/>
      <c r="I341" s="285">
        <v>53.51</v>
      </c>
      <c r="J341" s="286" t="str">
        <f t="shared" si="37"/>
        <v>อ้อยตอ 2</v>
      </c>
      <c r="K341" s="99">
        <v>53.51</v>
      </c>
      <c r="L341" s="99"/>
      <c r="M341" s="99">
        <f t="shared" si="40"/>
        <v>642.12</v>
      </c>
      <c r="N341" s="97">
        <v>12</v>
      </c>
      <c r="O341" s="287">
        <f t="shared" si="41"/>
        <v>749.14</v>
      </c>
      <c r="P341" s="288">
        <v>14</v>
      </c>
      <c r="Q341" s="288" t="str">
        <f>VLOOKUP(F341,[1]รายละเอียดรายแปลง!$D$1:$AU$65536,44,FALSE)</f>
        <v>A</v>
      </c>
      <c r="R341" s="288"/>
      <c r="S341" s="97">
        <f t="shared" si="36"/>
        <v>642.12</v>
      </c>
      <c r="T341" s="97">
        <v>12</v>
      </c>
      <c r="U341" s="289">
        <v>242902</v>
      </c>
      <c r="V341" s="290">
        <f t="shared" si="38"/>
        <v>-8096.7333333333336</v>
      </c>
      <c r="W341" s="291" t="s">
        <v>90</v>
      </c>
      <c r="X341" s="291" t="s">
        <v>2</v>
      </c>
      <c r="Y341" s="292">
        <v>0</v>
      </c>
      <c r="Z341" s="296" t="s">
        <v>193</v>
      </c>
      <c r="AA341" s="296" t="s">
        <v>85</v>
      </c>
      <c r="AB341" s="294" t="s">
        <v>143</v>
      </c>
      <c r="AC341" s="293">
        <v>1.85</v>
      </c>
      <c r="AD341" s="294" t="s">
        <v>194</v>
      </c>
      <c r="AE341" s="293" t="s">
        <v>166</v>
      </c>
      <c r="AF341" s="293" t="s">
        <v>212</v>
      </c>
      <c r="AG341" s="293" t="s">
        <v>197</v>
      </c>
    </row>
    <row r="342" spans="1:33" ht="24">
      <c r="A342" s="281">
        <v>2</v>
      </c>
      <c r="B342" s="95">
        <v>3</v>
      </c>
      <c r="C342" s="95" t="s">
        <v>191</v>
      </c>
      <c r="D342" s="298" t="s">
        <v>40</v>
      </c>
      <c r="E342" s="98">
        <f t="shared" si="39"/>
        <v>31</v>
      </c>
      <c r="F342" s="98">
        <v>805721</v>
      </c>
      <c r="G342" s="308">
        <v>805721</v>
      </c>
      <c r="H342" s="308"/>
      <c r="I342" s="285">
        <v>10.9</v>
      </c>
      <c r="J342" s="286" t="str">
        <f t="shared" si="37"/>
        <v>อ้อยตอ 1</v>
      </c>
      <c r="K342" s="99">
        <v>9.44</v>
      </c>
      <c r="L342" s="99"/>
      <c r="M342" s="99">
        <f t="shared" si="40"/>
        <v>122.72</v>
      </c>
      <c r="N342" s="97">
        <v>13</v>
      </c>
      <c r="O342" s="287">
        <f t="shared" si="41"/>
        <v>122.72</v>
      </c>
      <c r="P342" s="288">
        <v>13</v>
      </c>
      <c r="Q342" s="288" t="str">
        <f>VLOOKUP(F342,[1]รายละเอียดรายแปลง!$D$1:$AU$65536,44,FALSE)</f>
        <v>A</v>
      </c>
      <c r="R342" s="288"/>
      <c r="S342" s="97">
        <f t="shared" si="36"/>
        <v>132.16</v>
      </c>
      <c r="T342" s="97">
        <v>14</v>
      </c>
      <c r="U342" s="289">
        <v>242881</v>
      </c>
      <c r="V342" s="290">
        <f t="shared" si="38"/>
        <v>-8096.0333333333338</v>
      </c>
      <c r="W342" s="291" t="s">
        <v>88</v>
      </c>
      <c r="X342" s="291" t="s">
        <v>2</v>
      </c>
      <c r="Y342" s="292" t="s">
        <v>256</v>
      </c>
      <c r="Z342" s="293" t="s">
        <v>219</v>
      </c>
      <c r="AA342" s="296" t="s">
        <v>85</v>
      </c>
      <c r="AB342" s="294" t="s">
        <v>94</v>
      </c>
      <c r="AC342" s="293">
        <v>1.85</v>
      </c>
      <c r="AD342" s="294" t="s">
        <v>194</v>
      </c>
      <c r="AE342" s="293" t="s">
        <v>166</v>
      </c>
      <c r="AF342" s="293" t="s">
        <v>212</v>
      </c>
      <c r="AG342" s="293" t="s">
        <v>197</v>
      </c>
    </row>
    <row r="343" spans="1:33" ht="24">
      <c r="A343" s="281">
        <v>5</v>
      </c>
      <c r="B343" s="95">
        <v>3</v>
      </c>
      <c r="C343" s="95" t="s">
        <v>191</v>
      </c>
      <c r="D343" s="298" t="s">
        <v>40</v>
      </c>
      <c r="E343" s="98">
        <f t="shared" si="39"/>
        <v>32</v>
      </c>
      <c r="F343" s="98">
        <v>805722</v>
      </c>
      <c r="G343" s="308">
        <v>805722</v>
      </c>
      <c r="H343" s="308"/>
      <c r="I343" s="285">
        <v>27.14</v>
      </c>
      <c r="J343" s="286" t="str">
        <f t="shared" si="37"/>
        <v>อ้อยตอ 1</v>
      </c>
      <c r="K343" s="99">
        <v>25.14</v>
      </c>
      <c r="L343" s="99"/>
      <c r="M343" s="99">
        <f t="shared" si="40"/>
        <v>326.82</v>
      </c>
      <c r="N343" s="97">
        <v>13</v>
      </c>
      <c r="O343" s="287">
        <f t="shared" si="41"/>
        <v>326.82</v>
      </c>
      <c r="P343" s="288">
        <v>13</v>
      </c>
      <c r="Q343" s="288" t="str">
        <f>VLOOKUP(F343,[1]รายละเอียดรายแปลง!$D$1:$AU$65536,44,FALSE)</f>
        <v>A</v>
      </c>
      <c r="R343" s="288"/>
      <c r="S343" s="97">
        <f t="shared" si="36"/>
        <v>326.82</v>
      </c>
      <c r="T343" s="97">
        <v>13</v>
      </c>
      <c r="U343" s="289">
        <v>242893</v>
      </c>
      <c r="V343" s="290">
        <f t="shared" si="38"/>
        <v>-8096.4333333333334</v>
      </c>
      <c r="W343" s="291" t="s">
        <v>88</v>
      </c>
      <c r="X343" s="291" t="s">
        <v>2</v>
      </c>
      <c r="Y343" s="292">
        <v>0</v>
      </c>
      <c r="Z343" s="293" t="s">
        <v>219</v>
      </c>
      <c r="AA343" s="296" t="s">
        <v>85</v>
      </c>
      <c r="AB343" s="294" t="s">
        <v>94</v>
      </c>
      <c r="AC343" s="293">
        <v>1.85</v>
      </c>
      <c r="AD343" s="294" t="s">
        <v>194</v>
      </c>
      <c r="AE343" s="293" t="s">
        <v>166</v>
      </c>
      <c r="AF343" s="293" t="s">
        <v>212</v>
      </c>
      <c r="AG343" s="293" t="s">
        <v>197</v>
      </c>
    </row>
    <row r="344" spans="1:33" ht="24">
      <c r="A344" s="281">
        <v>3</v>
      </c>
      <c r="B344" s="95">
        <v>3</v>
      </c>
      <c r="C344" s="95" t="s">
        <v>191</v>
      </c>
      <c r="D344" s="298" t="s">
        <v>40</v>
      </c>
      <c r="E344" s="98">
        <f t="shared" si="39"/>
        <v>33</v>
      </c>
      <c r="F344" s="98">
        <v>805723</v>
      </c>
      <c r="G344" s="308">
        <v>805723</v>
      </c>
      <c r="H344" s="308"/>
      <c r="I344" s="285">
        <v>15.27</v>
      </c>
      <c r="J344" s="286" t="str">
        <f t="shared" si="37"/>
        <v>อ้อยตอ 1</v>
      </c>
      <c r="K344" s="99">
        <v>13.4</v>
      </c>
      <c r="L344" s="99"/>
      <c r="M344" s="99">
        <f t="shared" si="40"/>
        <v>174.20000000000002</v>
      </c>
      <c r="N344" s="97">
        <v>13</v>
      </c>
      <c r="O344" s="287">
        <f t="shared" si="41"/>
        <v>174.20000000000002</v>
      </c>
      <c r="P344" s="288">
        <v>13</v>
      </c>
      <c r="Q344" s="288" t="str">
        <f>VLOOKUP(F344,[1]รายละเอียดรายแปลง!$D$1:$AU$65536,44,FALSE)</f>
        <v>A</v>
      </c>
      <c r="R344" s="288"/>
      <c r="S344" s="97">
        <f t="shared" si="36"/>
        <v>174.20000000000002</v>
      </c>
      <c r="T344" s="97">
        <v>13</v>
      </c>
      <c r="U344" s="289">
        <v>242895</v>
      </c>
      <c r="V344" s="290">
        <f t="shared" si="38"/>
        <v>-8096.5</v>
      </c>
      <c r="W344" s="291" t="s">
        <v>88</v>
      </c>
      <c r="X344" s="291" t="s">
        <v>2</v>
      </c>
      <c r="Y344" s="292">
        <v>0</v>
      </c>
      <c r="Z344" s="296" t="s">
        <v>219</v>
      </c>
      <c r="AA344" s="296" t="s">
        <v>85</v>
      </c>
      <c r="AB344" s="294" t="s">
        <v>94</v>
      </c>
      <c r="AC344" s="293">
        <v>1.85</v>
      </c>
      <c r="AD344" s="294" t="s">
        <v>194</v>
      </c>
      <c r="AE344" s="293" t="s">
        <v>166</v>
      </c>
      <c r="AF344" s="293" t="s">
        <v>212</v>
      </c>
      <c r="AG344" s="293" t="s">
        <v>197</v>
      </c>
    </row>
    <row r="345" spans="1:33" ht="24">
      <c r="A345" s="281">
        <v>5</v>
      </c>
      <c r="B345" s="95">
        <v>3</v>
      </c>
      <c r="C345" s="95" t="s">
        <v>191</v>
      </c>
      <c r="D345" s="298" t="s">
        <v>40</v>
      </c>
      <c r="E345" s="98">
        <f t="shared" si="39"/>
        <v>34</v>
      </c>
      <c r="F345" s="98">
        <v>805724</v>
      </c>
      <c r="G345" s="308">
        <v>805724</v>
      </c>
      <c r="H345" s="308"/>
      <c r="I345" s="285">
        <v>23.87</v>
      </c>
      <c r="J345" s="286" t="str">
        <f t="shared" si="37"/>
        <v>อ้อยตอ 1</v>
      </c>
      <c r="K345" s="99">
        <v>22.74</v>
      </c>
      <c r="L345" s="99"/>
      <c r="M345" s="99">
        <f t="shared" si="40"/>
        <v>295.62</v>
      </c>
      <c r="N345" s="97">
        <v>13</v>
      </c>
      <c r="O345" s="287">
        <f t="shared" si="41"/>
        <v>295.62</v>
      </c>
      <c r="P345" s="288">
        <v>13</v>
      </c>
      <c r="Q345" s="288" t="str">
        <f>VLOOKUP(F345,[1]รายละเอียดรายแปลง!$D$1:$AU$65536,44,FALSE)</f>
        <v>A</v>
      </c>
      <c r="R345" s="288"/>
      <c r="S345" s="97">
        <f t="shared" si="36"/>
        <v>295.62</v>
      </c>
      <c r="T345" s="97">
        <v>13</v>
      </c>
      <c r="U345" s="289">
        <v>242880</v>
      </c>
      <c r="V345" s="290">
        <f t="shared" si="38"/>
        <v>-8096</v>
      </c>
      <c r="W345" s="291" t="s">
        <v>88</v>
      </c>
      <c r="X345" s="291" t="s">
        <v>2</v>
      </c>
      <c r="Y345" s="292" t="s">
        <v>256</v>
      </c>
      <c r="Z345" s="296" t="s">
        <v>219</v>
      </c>
      <c r="AA345" s="296" t="s">
        <v>85</v>
      </c>
      <c r="AB345" s="294" t="s">
        <v>94</v>
      </c>
      <c r="AC345" s="293">
        <v>1.85</v>
      </c>
      <c r="AD345" s="294" t="s">
        <v>194</v>
      </c>
      <c r="AE345" s="293" t="s">
        <v>166</v>
      </c>
      <c r="AF345" s="293" t="s">
        <v>212</v>
      </c>
      <c r="AG345" s="293" t="s">
        <v>197</v>
      </c>
    </row>
    <row r="346" spans="1:33" ht="24">
      <c r="A346" s="281">
        <v>5</v>
      </c>
      <c r="B346" s="95">
        <v>3</v>
      </c>
      <c r="C346" s="95" t="s">
        <v>191</v>
      </c>
      <c r="D346" s="298" t="s">
        <v>40</v>
      </c>
      <c r="E346" s="98">
        <f t="shared" si="39"/>
        <v>35</v>
      </c>
      <c r="F346" s="98">
        <v>805726</v>
      </c>
      <c r="G346" s="308">
        <v>805726</v>
      </c>
      <c r="H346" s="308"/>
      <c r="I346" s="285">
        <v>22.97</v>
      </c>
      <c r="J346" s="286" t="str">
        <f t="shared" si="37"/>
        <v>อ้อยตอ 1</v>
      </c>
      <c r="K346" s="99">
        <v>21.04</v>
      </c>
      <c r="L346" s="99"/>
      <c r="M346" s="99">
        <f t="shared" si="40"/>
        <v>273.52</v>
      </c>
      <c r="N346" s="97">
        <v>13</v>
      </c>
      <c r="O346" s="287">
        <f t="shared" si="41"/>
        <v>273.52</v>
      </c>
      <c r="P346" s="288">
        <v>13</v>
      </c>
      <c r="Q346" s="288" t="str">
        <f>VLOOKUP(F346,[1]รายละเอียดรายแปลง!$D$1:$AU$65536,44,FALSE)</f>
        <v>A</v>
      </c>
      <c r="R346" s="288"/>
      <c r="S346" s="97">
        <f t="shared" si="36"/>
        <v>294.56</v>
      </c>
      <c r="T346" s="97">
        <v>14</v>
      </c>
      <c r="U346" s="289">
        <v>242880</v>
      </c>
      <c r="V346" s="290">
        <f t="shared" si="38"/>
        <v>-8096</v>
      </c>
      <c r="W346" s="291" t="s">
        <v>88</v>
      </c>
      <c r="X346" s="291" t="s">
        <v>2</v>
      </c>
      <c r="Y346" s="292" t="s">
        <v>255</v>
      </c>
      <c r="Z346" s="296" t="s">
        <v>219</v>
      </c>
      <c r="AA346" s="296" t="s">
        <v>85</v>
      </c>
      <c r="AB346" s="294" t="s">
        <v>94</v>
      </c>
      <c r="AC346" s="293">
        <v>1.85</v>
      </c>
      <c r="AD346" s="294" t="s">
        <v>194</v>
      </c>
      <c r="AE346" s="293" t="s">
        <v>166</v>
      </c>
      <c r="AF346" s="293" t="s">
        <v>212</v>
      </c>
      <c r="AG346" s="293" t="s">
        <v>197</v>
      </c>
    </row>
    <row r="347" spans="1:33" ht="24">
      <c r="A347" s="281">
        <v>2</v>
      </c>
      <c r="B347" s="95">
        <v>3</v>
      </c>
      <c r="C347" s="95" t="s">
        <v>191</v>
      </c>
      <c r="D347" s="298" t="s">
        <v>40</v>
      </c>
      <c r="E347" s="98">
        <f t="shared" si="39"/>
        <v>36</v>
      </c>
      <c r="F347" s="98">
        <v>805727</v>
      </c>
      <c r="G347" s="308">
        <v>805727</v>
      </c>
      <c r="H347" s="308"/>
      <c r="I347" s="285">
        <v>9.58</v>
      </c>
      <c r="J347" s="286" t="str">
        <f t="shared" si="37"/>
        <v>อ้อยตอ 1</v>
      </c>
      <c r="K347" s="99">
        <v>8.33</v>
      </c>
      <c r="L347" s="99"/>
      <c r="M347" s="99">
        <f t="shared" si="40"/>
        <v>108.29</v>
      </c>
      <c r="N347" s="97">
        <v>13</v>
      </c>
      <c r="O347" s="287">
        <f t="shared" si="41"/>
        <v>108.29</v>
      </c>
      <c r="P347" s="288">
        <v>13</v>
      </c>
      <c r="Q347" s="288" t="str">
        <f>VLOOKUP(F347,[1]รายละเอียดรายแปลง!$D$1:$AU$65536,44,FALSE)</f>
        <v>A</v>
      </c>
      <c r="R347" s="288"/>
      <c r="S347" s="97">
        <f t="shared" si="36"/>
        <v>108.29</v>
      </c>
      <c r="T347" s="97">
        <v>13</v>
      </c>
      <c r="U347" s="289">
        <v>242895</v>
      </c>
      <c r="V347" s="290">
        <f t="shared" si="38"/>
        <v>-8096.5</v>
      </c>
      <c r="W347" s="291" t="s">
        <v>88</v>
      </c>
      <c r="X347" s="291" t="s">
        <v>2</v>
      </c>
      <c r="Y347" s="292" t="s">
        <v>255</v>
      </c>
      <c r="Z347" s="296" t="s">
        <v>219</v>
      </c>
      <c r="AA347" s="296" t="s">
        <v>85</v>
      </c>
      <c r="AB347" s="294" t="s">
        <v>94</v>
      </c>
      <c r="AC347" s="293">
        <v>1.85</v>
      </c>
      <c r="AD347" s="294" t="s">
        <v>194</v>
      </c>
      <c r="AE347" s="293" t="s">
        <v>166</v>
      </c>
      <c r="AF347" s="293" t="s">
        <v>212</v>
      </c>
      <c r="AG347" s="293" t="s">
        <v>197</v>
      </c>
    </row>
    <row r="348" spans="1:33" ht="24">
      <c r="A348" s="281">
        <v>5</v>
      </c>
      <c r="B348" s="95">
        <v>3</v>
      </c>
      <c r="C348" s="95" t="s">
        <v>191</v>
      </c>
      <c r="D348" s="298" t="s">
        <v>40</v>
      </c>
      <c r="E348" s="98">
        <f t="shared" si="39"/>
        <v>37</v>
      </c>
      <c r="F348" s="98">
        <v>805728</v>
      </c>
      <c r="G348" s="308">
        <v>805728</v>
      </c>
      <c r="H348" s="308"/>
      <c r="I348" s="285">
        <v>22.03</v>
      </c>
      <c r="J348" s="286" t="str">
        <f t="shared" si="37"/>
        <v>อ้อยตอ 1</v>
      </c>
      <c r="K348" s="99">
        <v>21.22</v>
      </c>
      <c r="L348" s="99"/>
      <c r="M348" s="99">
        <f t="shared" si="40"/>
        <v>254.64</v>
      </c>
      <c r="N348" s="97">
        <v>12</v>
      </c>
      <c r="O348" s="287">
        <f t="shared" si="41"/>
        <v>275.86</v>
      </c>
      <c r="P348" s="288">
        <v>13</v>
      </c>
      <c r="Q348" s="288" t="str">
        <f>VLOOKUP(F348,[1]รายละเอียดรายแปลง!$D$1:$AU$65536,44,FALSE)</f>
        <v>A</v>
      </c>
      <c r="R348" s="288"/>
      <c r="S348" s="97">
        <f t="shared" si="36"/>
        <v>254.64</v>
      </c>
      <c r="T348" s="97">
        <v>12</v>
      </c>
      <c r="U348" s="289">
        <v>242925</v>
      </c>
      <c r="V348" s="290">
        <f t="shared" si="38"/>
        <v>-8097.5</v>
      </c>
      <c r="W348" s="291" t="s">
        <v>88</v>
      </c>
      <c r="X348" s="291" t="s">
        <v>2</v>
      </c>
      <c r="Y348" s="292">
        <v>0</v>
      </c>
      <c r="Z348" s="296" t="s">
        <v>219</v>
      </c>
      <c r="AA348" s="296" t="s">
        <v>85</v>
      </c>
      <c r="AB348" s="294" t="s">
        <v>94</v>
      </c>
      <c r="AC348" s="293">
        <v>1.85</v>
      </c>
      <c r="AD348" s="294" t="s">
        <v>194</v>
      </c>
      <c r="AE348" s="293" t="s">
        <v>166</v>
      </c>
      <c r="AF348" s="293" t="s">
        <v>212</v>
      </c>
      <c r="AG348" s="293" t="s">
        <v>197</v>
      </c>
    </row>
    <row r="349" spans="1:33" ht="24">
      <c r="A349" s="281">
        <v>2</v>
      </c>
      <c r="B349" s="95">
        <v>3</v>
      </c>
      <c r="C349" s="95" t="s">
        <v>191</v>
      </c>
      <c r="D349" s="298" t="s">
        <v>40</v>
      </c>
      <c r="E349" s="98">
        <f t="shared" si="39"/>
        <v>38</v>
      </c>
      <c r="F349" s="98">
        <v>805729</v>
      </c>
      <c r="G349" s="308">
        <v>805729</v>
      </c>
      <c r="H349" s="308"/>
      <c r="I349" s="285">
        <v>9.43</v>
      </c>
      <c r="J349" s="286" t="str">
        <f t="shared" si="37"/>
        <v>อ้อยตอ 2</v>
      </c>
      <c r="K349" s="99">
        <v>9.43</v>
      </c>
      <c r="L349" s="99"/>
      <c r="M349" s="99">
        <f t="shared" si="40"/>
        <v>113.16</v>
      </c>
      <c r="N349" s="97">
        <v>12</v>
      </c>
      <c r="O349" s="287">
        <f t="shared" si="41"/>
        <v>113.16</v>
      </c>
      <c r="P349" s="288">
        <v>12</v>
      </c>
      <c r="Q349" s="288" t="str">
        <f>VLOOKUP(F349,[1]รายละเอียดรายแปลง!$D$1:$AU$65536,44,FALSE)</f>
        <v>B</v>
      </c>
      <c r="R349" s="288"/>
      <c r="S349" s="97">
        <f t="shared" si="36"/>
        <v>113.16</v>
      </c>
      <c r="T349" s="97">
        <v>12</v>
      </c>
      <c r="U349" s="289">
        <v>242896</v>
      </c>
      <c r="V349" s="290">
        <f t="shared" si="38"/>
        <v>-8096.5333333333338</v>
      </c>
      <c r="W349" s="291" t="s">
        <v>90</v>
      </c>
      <c r="X349" s="291" t="s">
        <v>2</v>
      </c>
      <c r="Y349" s="292">
        <v>0</v>
      </c>
      <c r="Z349" s="296" t="s">
        <v>219</v>
      </c>
      <c r="AA349" s="296" t="s">
        <v>85</v>
      </c>
      <c r="AB349" s="294" t="s">
        <v>86</v>
      </c>
      <c r="AC349" s="293">
        <v>1.85</v>
      </c>
      <c r="AD349" s="294" t="s">
        <v>194</v>
      </c>
      <c r="AE349" s="293" t="s">
        <v>166</v>
      </c>
      <c r="AF349" s="293" t="s">
        <v>212</v>
      </c>
      <c r="AG349" s="293" t="s">
        <v>197</v>
      </c>
    </row>
    <row r="350" spans="1:33" ht="24">
      <c r="A350" s="281">
        <v>4</v>
      </c>
      <c r="B350" s="95">
        <v>3</v>
      </c>
      <c r="C350" s="95" t="s">
        <v>191</v>
      </c>
      <c r="D350" s="298" t="s">
        <v>40</v>
      </c>
      <c r="E350" s="98">
        <f t="shared" si="39"/>
        <v>39</v>
      </c>
      <c r="F350" s="98">
        <v>805730</v>
      </c>
      <c r="G350" s="308">
        <v>805730</v>
      </c>
      <c r="H350" s="308"/>
      <c r="I350" s="285">
        <v>16.73</v>
      </c>
      <c r="J350" s="286" t="str">
        <f t="shared" si="37"/>
        <v>อ้อยตอ 2</v>
      </c>
      <c r="K350" s="99">
        <v>16.73</v>
      </c>
      <c r="L350" s="99"/>
      <c r="M350" s="99">
        <f t="shared" si="40"/>
        <v>200.76</v>
      </c>
      <c r="N350" s="97">
        <v>12</v>
      </c>
      <c r="O350" s="287">
        <f t="shared" si="41"/>
        <v>150.57</v>
      </c>
      <c r="P350" s="288">
        <v>9</v>
      </c>
      <c r="Q350" s="288" t="str">
        <f>VLOOKUP(F350,[1]รายละเอียดรายแปลง!$D$1:$AU$65536,44,FALSE)</f>
        <v>C</v>
      </c>
      <c r="R350" s="288"/>
      <c r="S350" s="97">
        <f t="shared" si="36"/>
        <v>150.57</v>
      </c>
      <c r="T350" s="97">
        <v>9</v>
      </c>
      <c r="U350" s="289">
        <v>242900</v>
      </c>
      <c r="V350" s="290">
        <f t="shared" si="38"/>
        <v>-8096.666666666667</v>
      </c>
      <c r="W350" s="291" t="s">
        <v>90</v>
      </c>
      <c r="X350" s="291" t="s">
        <v>2</v>
      </c>
      <c r="Y350" s="292">
        <v>0</v>
      </c>
      <c r="Z350" s="296" t="s">
        <v>219</v>
      </c>
      <c r="AA350" s="296" t="s">
        <v>85</v>
      </c>
      <c r="AB350" s="294" t="s">
        <v>86</v>
      </c>
      <c r="AC350" s="293">
        <v>1.85</v>
      </c>
      <c r="AD350" s="294" t="s">
        <v>194</v>
      </c>
      <c r="AE350" s="293" t="s">
        <v>166</v>
      </c>
      <c r="AF350" s="293" t="s">
        <v>212</v>
      </c>
      <c r="AG350" s="293" t="s">
        <v>197</v>
      </c>
    </row>
    <row r="351" spans="1:33" ht="24">
      <c r="A351" s="281">
        <v>4</v>
      </c>
      <c r="B351" s="95">
        <v>3</v>
      </c>
      <c r="C351" s="95" t="s">
        <v>191</v>
      </c>
      <c r="D351" s="298" t="s">
        <v>40</v>
      </c>
      <c r="E351" s="98">
        <f t="shared" si="39"/>
        <v>40</v>
      </c>
      <c r="F351" s="98">
        <v>805731</v>
      </c>
      <c r="G351" s="308">
        <v>805731</v>
      </c>
      <c r="H351" s="308"/>
      <c r="I351" s="285">
        <v>16.73</v>
      </c>
      <c r="J351" s="286" t="str">
        <f t="shared" si="37"/>
        <v>อ้อยตอ 2</v>
      </c>
      <c r="K351" s="99">
        <v>15.84</v>
      </c>
      <c r="L351" s="99"/>
      <c r="M351" s="99">
        <f t="shared" si="40"/>
        <v>221.76</v>
      </c>
      <c r="N351" s="97">
        <v>14</v>
      </c>
      <c r="O351" s="287">
        <f t="shared" si="41"/>
        <v>205.92</v>
      </c>
      <c r="P351" s="288">
        <v>13</v>
      </c>
      <c r="Q351" s="288" t="str">
        <f>VLOOKUP(F351,[1]รายละเอียดรายแปลง!$D$1:$AU$65536,44,FALSE)</f>
        <v>A</v>
      </c>
      <c r="R351" s="288"/>
      <c r="S351" s="97">
        <f t="shared" si="36"/>
        <v>205.92</v>
      </c>
      <c r="T351" s="97">
        <v>13</v>
      </c>
      <c r="U351" s="289">
        <v>242903</v>
      </c>
      <c r="V351" s="290">
        <f t="shared" si="38"/>
        <v>-8096.7666666666664</v>
      </c>
      <c r="W351" s="291" t="s">
        <v>90</v>
      </c>
      <c r="X351" s="291" t="s">
        <v>2</v>
      </c>
      <c r="Y351" s="292">
        <v>0</v>
      </c>
      <c r="Z351" s="293" t="s">
        <v>193</v>
      </c>
      <c r="AA351" s="296" t="s">
        <v>85</v>
      </c>
      <c r="AB351" s="294" t="s">
        <v>144</v>
      </c>
      <c r="AC351" s="293">
        <v>1.85</v>
      </c>
      <c r="AD351" s="294" t="s">
        <v>194</v>
      </c>
      <c r="AE351" s="293" t="s">
        <v>166</v>
      </c>
      <c r="AF351" s="293" t="s">
        <v>212</v>
      </c>
      <c r="AG351" s="293" t="s">
        <v>197</v>
      </c>
    </row>
    <row r="352" spans="1:33" ht="24">
      <c r="A352" s="281">
        <v>5</v>
      </c>
      <c r="B352" s="95">
        <v>3</v>
      </c>
      <c r="C352" s="95" t="s">
        <v>191</v>
      </c>
      <c r="D352" s="298" t="s">
        <v>40</v>
      </c>
      <c r="E352" s="98">
        <f t="shared" si="39"/>
        <v>41</v>
      </c>
      <c r="F352" s="98">
        <v>805732</v>
      </c>
      <c r="G352" s="308">
        <v>805732</v>
      </c>
      <c r="H352" s="308"/>
      <c r="I352" s="285">
        <v>22.71</v>
      </c>
      <c r="J352" s="286" t="str">
        <f t="shared" si="37"/>
        <v>อ้อยตอ 2</v>
      </c>
      <c r="K352" s="99">
        <v>22.71</v>
      </c>
      <c r="L352" s="99"/>
      <c r="M352" s="99">
        <f t="shared" si="40"/>
        <v>272.52</v>
      </c>
      <c r="N352" s="97">
        <v>12</v>
      </c>
      <c r="O352" s="287">
        <f t="shared" si="41"/>
        <v>295.23</v>
      </c>
      <c r="P352" s="288">
        <v>13</v>
      </c>
      <c r="Q352" s="288" t="str">
        <f>VLOOKUP(F352,[1]รายละเอียดรายแปลง!$D$1:$AU$65536,44,FALSE)</f>
        <v>A</v>
      </c>
      <c r="R352" s="288"/>
      <c r="S352" s="97">
        <f t="shared" si="36"/>
        <v>227.10000000000002</v>
      </c>
      <c r="T352" s="97">
        <v>10</v>
      </c>
      <c r="U352" s="289">
        <v>242898</v>
      </c>
      <c r="V352" s="290">
        <f t="shared" si="38"/>
        <v>-8096.6</v>
      </c>
      <c r="W352" s="291" t="s">
        <v>90</v>
      </c>
      <c r="X352" s="291" t="s">
        <v>2</v>
      </c>
      <c r="Y352" s="292">
        <v>0</v>
      </c>
      <c r="Z352" s="293" t="s">
        <v>193</v>
      </c>
      <c r="AA352" s="296" t="s">
        <v>85</v>
      </c>
      <c r="AB352" s="294" t="s">
        <v>126</v>
      </c>
      <c r="AC352" s="293">
        <v>1.85</v>
      </c>
      <c r="AD352" s="294" t="s">
        <v>194</v>
      </c>
      <c r="AE352" s="293" t="s">
        <v>166</v>
      </c>
      <c r="AF352" s="293" t="s">
        <v>212</v>
      </c>
      <c r="AG352" s="293" t="s">
        <v>197</v>
      </c>
    </row>
    <row r="353" spans="1:33" ht="24">
      <c r="A353" s="281">
        <v>5</v>
      </c>
      <c r="B353" s="95">
        <v>3</v>
      </c>
      <c r="C353" s="95" t="s">
        <v>191</v>
      </c>
      <c r="D353" s="298" t="s">
        <v>40</v>
      </c>
      <c r="E353" s="98">
        <f t="shared" si="39"/>
        <v>42</v>
      </c>
      <c r="F353" s="98">
        <v>805733</v>
      </c>
      <c r="G353" s="308">
        <v>805733</v>
      </c>
      <c r="H353" s="308"/>
      <c r="I353" s="285">
        <v>20.18</v>
      </c>
      <c r="J353" s="286" t="str">
        <f t="shared" si="37"/>
        <v>อ้อยตอ 2</v>
      </c>
      <c r="K353" s="99">
        <v>20.18</v>
      </c>
      <c r="L353" s="99"/>
      <c r="M353" s="99">
        <f t="shared" si="40"/>
        <v>282.52</v>
      </c>
      <c r="N353" s="97">
        <v>14</v>
      </c>
      <c r="O353" s="287">
        <f t="shared" si="41"/>
        <v>242.16</v>
      </c>
      <c r="P353" s="288">
        <v>12</v>
      </c>
      <c r="Q353" s="288" t="str">
        <f>VLOOKUP(F353,[1]รายละเอียดรายแปลง!$D$1:$AU$65536,44,FALSE)</f>
        <v>B</v>
      </c>
      <c r="R353" s="288"/>
      <c r="S353" s="97">
        <f t="shared" si="36"/>
        <v>221.98</v>
      </c>
      <c r="T353" s="97">
        <v>11</v>
      </c>
      <c r="U353" s="289">
        <v>242897</v>
      </c>
      <c r="V353" s="290">
        <f t="shared" si="38"/>
        <v>-8096.5666666666666</v>
      </c>
      <c r="W353" s="291" t="s">
        <v>90</v>
      </c>
      <c r="X353" s="291" t="s">
        <v>2</v>
      </c>
      <c r="Y353" s="292">
        <v>0</v>
      </c>
      <c r="Z353" s="293" t="s">
        <v>193</v>
      </c>
      <c r="AA353" s="296" t="s">
        <v>85</v>
      </c>
      <c r="AB353" s="294" t="s">
        <v>133</v>
      </c>
      <c r="AC353" s="293">
        <v>1.85</v>
      </c>
      <c r="AD353" s="294" t="s">
        <v>194</v>
      </c>
      <c r="AE353" s="293" t="s">
        <v>166</v>
      </c>
      <c r="AF353" s="293" t="s">
        <v>212</v>
      </c>
      <c r="AG353" s="293" t="s">
        <v>197</v>
      </c>
    </row>
    <row r="354" spans="1:33" ht="24">
      <c r="A354" s="281">
        <v>5</v>
      </c>
      <c r="B354" s="95">
        <v>3</v>
      </c>
      <c r="C354" s="95" t="s">
        <v>191</v>
      </c>
      <c r="D354" s="298" t="s">
        <v>40</v>
      </c>
      <c r="E354" s="98">
        <f t="shared" si="39"/>
        <v>43</v>
      </c>
      <c r="F354" s="98">
        <v>805736</v>
      </c>
      <c r="G354" s="308">
        <v>805736</v>
      </c>
      <c r="H354" s="308"/>
      <c r="I354" s="285">
        <v>30.94</v>
      </c>
      <c r="J354" s="286" t="str">
        <f t="shared" si="37"/>
        <v>อ้อยตอ 1</v>
      </c>
      <c r="K354" s="99">
        <v>30.94</v>
      </c>
      <c r="L354" s="99"/>
      <c r="M354" s="99">
        <f t="shared" si="40"/>
        <v>402.22</v>
      </c>
      <c r="N354" s="97">
        <v>13</v>
      </c>
      <c r="O354" s="287">
        <f t="shared" si="41"/>
        <v>433.16</v>
      </c>
      <c r="P354" s="288">
        <v>14</v>
      </c>
      <c r="Q354" s="288" t="str">
        <f>VLOOKUP(F354,[1]รายละเอียดรายแปลง!$D$1:$AU$65536,44,FALSE)</f>
        <v>A</v>
      </c>
      <c r="R354" s="288"/>
      <c r="S354" s="97">
        <f t="shared" si="36"/>
        <v>340.34000000000003</v>
      </c>
      <c r="T354" s="97">
        <v>11</v>
      </c>
      <c r="U354" s="289">
        <v>242887</v>
      </c>
      <c r="V354" s="290">
        <f t="shared" si="38"/>
        <v>-8096.2333333333336</v>
      </c>
      <c r="W354" s="291" t="s">
        <v>88</v>
      </c>
      <c r="X354" s="291" t="s">
        <v>2</v>
      </c>
      <c r="Y354" s="292" t="s">
        <v>254</v>
      </c>
      <c r="Z354" s="293" t="s">
        <v>193</v>
      </c>
      <c r="AA354" s="296" t="s">
        <v>85</v>
      </c>
      <c r="AB354" s="294" t="s">
        <v>94</v>
      </c>
      <c r="AC354" s="293">
        <v>1.85</v>
      </c>
      <c r="AD354" s="294" t="s">
        <v>194</v>
      </c>
      <c r="AE354" s="293" t="s">
        <v>166</v>
      </c>
      <c r="AF354" s="293" t="s">
        <v>212</v>
      </c>
      <c r="AG354" s="293" t="s">
        <v>197</v>
      </c>
    </row>
    <row r="355" spans="1:33" ht="24">
      <c r="A355" s="281">
        <v>5</v>
      </c>
      <c r="B355" s="95">
        <v>3</v>
      </c>
      <c r="C355" s="95" t="s">
        <v>191</v>
      </c>
      <c r="D355" s="298" t="s">
        <v>40</v>
      </c>
      <c r="E355" s="98">
        <f t="shared" si="39"/>
        <v>44</v>
      </c>
      <c r="F355" s="98">
        <v>805738</v>
      </c>
      <c r="G355" s="308">
        <v>805738</v>
      </c>
      <c r="H355" s="308"/>
      <c r="I355" s="285">
        <v>36.47</v>
      </c>
      <c r="J355" s="286" t="str">
        <f t="shared" si="37"/>
        <v>อ้อยตอ 1</v>
      </c>
      <c r="K355" s="99">
        <v>35.020000000000003</v>
      </c>
      <c r="L355" s="99"/>
      <c r="M355" s="99">
        <f t="shared" si="40"/>
        <v>455.26000000000005</v>
      </c>
      <c r="N355" s="97">
        <v>13</v>
      </c>
      <c r="O355" s="287">
        <f t="shared" si="41"/>
        <v>455.26000000000005</v>
      </c>
      <c r="P355" s="288">
        <v>13</v>
      </c>
      <c r="Q355" s="288" t="str">
        <f>VLOOKUP(F355,[1]รายละเอียดรายแปลง!$D$1:$AU$65536,44,FALSE)</f>
        <v>A</v>
      </c>
      <c r="R355" s="288"/>
      <c r="S355" s="97">
        <f t="shared" si="36"/>
        <v>385.22</v>
      </c>
      <c r="T355" s="97">
        <v>11</v>
      </c>
      <c r="U355" s="289">
        <v>242892</v>
      </c>
      <c r="V355" s="290">
        <f t="shared" si="38"/>
        <v>-8096.4</v>
      </c>
      <c r="W355" s="291" t="s">
        <v>88</v>
      </c>
      <c r="X355" s="291" t="s">
        <v>2</v>
      </c>
      <c r="Y355" s="292">
        <v>0</v>
      </c>
      <c r="Z355" s="293" t="s">
        <v>219</v>
      </c>
      <c r="AA355" s="296" t="s">
        <v>85</v>
      </c>
      <c r="AB355" s="294" t="s">
        <v>144</v>
      </c>
      <c r="AC355" s="293">
        <v>1.85</v>
      </c>
      <c r="AD355" s="294" t="s">
        <v>194</v>
      </c>
      <c r="AE355" s="293" t="s">
        <v>166</v>
      </c>
      <c r="AF355" s="293" t="s">
        <v>212</v>
      </c>
      <c r="AG355" s="293" t="s">
        <v>197</v>
      </c>
    </row>
    <row r="356" spans="1:33" ht="24">
      <c r="A356" s="281">
        <v>5</v>
      </c>
      <c r="B356" s="95">
        <v>3</v>
      </c>
      <c r="C356" s="95" t="s">
        <v>191</v>
      </c>
      <c r="D356" s="298" t="s">
        <v>40</v>
      </c>
      <c r="E356" s="98">
        <f t="shared" si="39"/>
        <v>45</v>
      </c>
      <c r="F356" s="98">
        <v>805740</v>
      </c>
      <c r="G356" s="308">
        <v>805740</v>
      </c>
      <c r="H356" s="308"/>
      <c r="I356" s="285">
        <v>20.260000000000002</v>
      </c>
      <c r="J356" s="286" t="str">
        <f t="shared" si="37"/>
        <v>อ้อยตอ 1</v>
      </c>
      <c r="K356" s="99">
        <v>20.260000000000002</v>
      </c>
      <c r="L356" s="99"/>
      <c r="M356" s="99">
        <f t="shared" si="40"/>
        <v>263.38</v>
      </c>
      <c r="N356" s="97">
        <v>13</v>
      </c>
      <c r="O356" s="287">
        <f t="shared" si="41"/>
        <v>263.38</v>
      </c>
      <c r="P356" s="288">
        <v>13</v>
      </c>
      <c r="Q356" s="288" t="str">
        <f>VLOOKUP(F356,[1]รายละเอียดรายแปลง!$D$1:$AU$65536,44,FALSE)</f>
        <v>A</v>
      </c>
      <c r="R356" s="288"/>
      <c r="S356" s="97">
        <f t="shared" si="36"/>
        <v>283.64000000000004</v>
      </c>
      <c r="T356" s="97">
        <v>14</v>
      </c>
      <c r="U356" s="289">
        <v>242905</v>
      </c>
      <c r="V356" s="290">
        <f t="shared" si="38"/>
        <v>-8096.833333333333</v>
      </c>
      <c r="W356" s="291" t="s">
        <v>88</v>
      </c>
      <c r="X356" s="291" t="s">
        <v>2</v>
      </c>
      <c r="Y356" s="292">
        <v>0</v>
      </c>
      <c r="Z356" s="293" t="s">
        <v>219</v>
      </c>
      <c r="AA356" s="296" t="s">
        <v>85</v>
      </c>
      <c r="AB356" s="294" t="s">
        <v>86</v>
      </c>
      <c r="AC356" s="293">
        <v>1.85</v>
      </c>
      <c r="AD356" s="294" t="s">
        <v>194</v>
      </c>
      <c r="AE356" s="293" t="s">
        <v>166</v>
      </c>
      <c r="AF356" s="293" t="s">
        <v>212</v>
      </c>
      <c r="AG356" s="293" t="s">
        <v>197</v>
      </c>
    </row>
    <row r="357" spans="1:33" ht="24">
      <c r="A357" s="281">
        <v>4</v>
      </c>
      <c r="B357" s="95">
        <v>3</v>
      </c>
      <c r="C357" s="95" t="s">
        <v>191</v>
      </c>
      <c r="D357" s="298" t="s">
        <v>40</v>
      </c>
      <c r="E357" s="98">
        <f t="shared" si="39"/>
        <v>46</v>
      </c>
      <c r="F357" s="98">
        <v>805754</v>
      </c>
      <c r="G357" s="308">
        <v>805754</v>
      </c>
      <c r="H357" s="308"/>
      <c r="I357" s="285">
        <v>19.18</v>
      </c>
      <c r="J357" s="286" t="str">
        <f t="shared" si="37"/>
        <v>อ้อยตอ 2</v>
      </c>
      <c r="K357" s="99">
        <v>19.18</v>
      </c>
      <c r="L357" s="99"/>
      <c r="M357" s="99">
        <f t="shared" si="40"/>
        <v>249.34</v>
      </c>
      <c r="N357" s="97">
        <v>13</v>
      </c>
      <c r="O357" s="287">
        <f t="shared" si="41"/>
        <v>172.62</v>
      </c>
      <c r="P357" s="288">
        <v>9</v>
      </c>
      <c r="Q357" s="288" t="str">
        <f>VLOOKUP(F357,[1]รายละเอียดรายแปลง!$D$1:$AU$65536,44,FALSE)</f>
        <v>C</v>
      </c>
      <c r="R357" s="288"/>
      <c r="S357" s="97">
        <f t="shared" si="36"/>
        <v>191.8</v>
      </c>
      <c r="T357" s="97">
        <v>10</v>
      </c>
      <c r="U357" s="289">
        <v>242877</v>
      </c>
      <c r="V357" s="290">
        <f t="shared" si="38"/>
        <v>-8095.9</v>
      </c>
      <c r="W357" s="294" t="s">
        <v>90</v>
      </c>
      <c r="X357" s="291" t="s">
        <v>2</v>
      </c>
      <c r="Y357" s="292">
        <v>0</v>
      </c>
      <c r="Z357" s="293" t="s">
        <v>219</v>
      </c>
      <c r="AA357" s="296" t="s">
        <v>85</v>
      </c>
      <c r="AB357" s="294" t="s">
        <v>86</v>
      </c>
      <c r="AC357" s="293">
        <v>1.85</v>
      </c>
      <c r="AD357" s="294" t="s">
        <v>194</v>
      </c>
      <c r="AE357" s="293" t="s">
        <v>166</v>
      </c>
      <c r="AF357" s="293" t="s">
        <v>212</v>
      </c>
      <c r="AG357" s="293" t="s">
        <v>197</v>
      </c>
    </row>
    <row r="358" spans="1:33" ht="24">
      <c r="A358" s="281">
        <v>4</v>
      </c>
      <c r="B358" s="95">
        <v>3</v>
      </c>
      <c r="C358" s="95" t="s">
        <v>191</v>
      </c>
      <c r="D358" s="298" t="s">
        <v>40</v>
      </c>
      <c r="E358" s="98">
        <f t="shared" si="39"/>
        <v>47</v>
      </c>
      <c r="F358" s="98">
        <v>805755</v>
      </c>
      <c r="G358" s="308">
        <v>805755</v>
      </c>
      <c r="H358" s="308"/>
      <c r="I358" s="285">
        <v>19.2</v>
      </c>
      <c r="J358" s="286" t="str">
        <f t="shared" si="37"/>
        <v>อ้อยตอ 2</v>
      </c>
      <c r="K358" s="99">
        <v>19.2</v>
      </c>
      <c r="L358" s="99"/>
      <c r="M358" s="99">
        <f t="shared" si="40"/>
        <v>249.6</v>
      </c>
      <c r="N358" s="97">
        <v>13</v>
      </c>
      <c r="O358" s="287">
        <f t="shared" si="41"/>
        <v>172.79999999999998</v>
      </c>
      <c r="P358" s="288">
        <v>9</v>
      </c>
      <c r="Q358" s="288" t="str">
        <f>VLOOKUP(F358,[1]รายละเอียดรายแปลง!$D$1:$AU$65536,44,FALSE)</f>
        <v>C</v>
      </c>
      <c r="R358" s="288"/>
      <c r="S358" s="97">
        <f t="shared" si="36"/>
        <v>211.2</v>
      </c>
      <c r="T358" s="97">
        <v>11</v>
      </c>
      <c r="U358" s="289">
        <v>242876</v>
      </c>
      <c r="V358" s="290">
        <f t="shared" si="38"/>
        <v>-8095.8666666666668</v>
      </c>
      <c r="W358" s="294" t="s">
        <v>90</v>
      </c>
      <c r="X358" s="291" t="s">
        <v>2</v>
      </c>
      <c r="Y358" s="292">
        <v>0</v>
      </c>
      <c r="Z358" s="293" t="s">
        <v>219</v>
      </c>
      <c r="AA358" s="296" t="s">
        <v>85</v>
      </c>
      <c r="AB358" s="294" t="s">
        <v>86</v>
      </c>
      <c r="AC358" s="293">
        <v>1.85</v>
      </c>
      <c r="AD358" s="294" t="s">
        <v>194</v>
      </c>
      <c r="AE358" s="293" t="s">
        <v>166</v>
      </c>
      <c r="AF358" s="293" t="s">
        <v>212</v>
      </c>
      <c r="AG358" s="293" t="s">
        <v>197</v>
      </c>
    </row>
    <row r="359" spans="1:33" ht="24">
      <c r="A359" s="281">
        <v>4</v>
      </c>
      <c r="B359" s="95">
        <v>3</v>
      </c>
      <c r="C359" s="95" t="s">
        <v>191</v>
      </c>
      <c r="D359" s="298" t="s">
        <v>40</v>
      </c>
      <c r="E359" s="98">
        <f t="shared" si="39"/>
        <v>48</v>
      </c>
      <c r="F359" s="98">
        <v>805757</v>
      </c>
      <c r="G359" s="308">
        <v>805757</v>
      </c>
      <c r="H359" s="308"/>
      <c r="I359" s="285">
        <v>16.62</v>
      </c>
      <c r="J359" s="286" t="str">
        <f t="shared" si="37"/>
        <v>อ้อยตอ 2</v>
      </c>
      <c r="K359" s="99">
        <v>16.62</v>
      </c>
      <c r="L359" s="99"/>
      <c r="M359" s="99">
        <f t="shared" si="40"/>
        <v>216.06</v>
      </c>
      <c r="N359" s="97">
        <v>13</v>
      </c>
      <c r="O359" s="287">
        <f t="shared" si="41"/>
        <v>149.58000000000001</v>
      </c>
      <c r="P359" s="288">
        <v>9</v>
      </c>
      <c r="Q359" s="288" t="str">
        <f>VLOOKUP(F359,[1]รายละเอียดรายแปลง!$D$1:$AU$65536,44,FALSE)</f>
        <v>C</v>
      </c>
      <c r="R359" s="288"/>
      <c r="S359" s="97">
        <f t="shared" ref="S359:S389" si="42">K359*T359</f>
        <v>99.72</v>
      </c>
      <c r="T359" s="97">
        <v>6</v>
      </c>
      <c r="U359" s="289">
        <v>242875</v>
      </c>
      <c r="V359" s="290">
        <f t="shared" si="38"/>
        <v>-8095.833333333333</v>
      </c>
      <c r="W359" s="294" t="s">
        <v>90</v>
      </c>
      <c r="X359" s="291" t="s">
        <v>2</v>
      </c>
      <c r="Y359" s="292">
        <v>0</v>
      </c>
      <c r="Z359" s="293" t="s">
        <v>219</v>
      </c>
      <c r="AA359" s="296" t="s">
        <v>85</v>
      </c>
      <c r="AB359" s="294" t="s">
        <v>86</v>
      </c>
      <c r="AC359" s="293">
        <v>1.85</v>
      </c>
      <c r="AD359" s="294" t="s">
        <v>194</v>
      </c>
      <c r="AE359" s="293" t="s">
        <v>166</v>
      </c>
      <c r="AF359" s="293" t="s">
        <v>212</v>
      </c>
      <c r="AG359" s="293" t="s">
        <v>197</v>
      </c>
    </row>
    <row r="360" spans="1:33" ht="24">
      <c r="A360" s="281">
        <v>3</v>
      </c>
      <c r="B360" s="95">
        <v>4</v>
      </c>
      <c r="C360" s="95" t="s">
        <v>191</v>
      </c>
      <c r="D360" s="282" t="s">
        <v>49</v>
      </c>
      <c r="E360" s="98">
        <v>1</v>
      </c>
      <c r="F360" s="96">
        <v>1720</v>
      </c>
      <c r="G360" s="96">
        <v>1720</v>
      </c>
      <c r="H360" s="96"/>
      <c r="I360" s="285">
        <v>13.52</v>
      </c>
      <c r="J360" s="286" t="str">
        <f t="shared" si="37"/>
        <v>อ้อยตอ 2</v>
      </c>
      <c r="K360" s="99">
        <v>13.52</v>
      </c>
      <c r="L360" s="99"/>
      <c r="M360" s="99">
        <f t="shared" si="40"/>
        <v>148.72</v>
      </c>
      <c r="N360" s="97">
        <v>11</v>
      </c>
      <c r="O360" s="287">
        <f t="shared" si="41"/>
        <v>108.16</v>
      </c>
      <c r="P360" s="288">
        <v>8</v>
      </c>
      <c r="Q360" s="288" t="str">
        <f>VLOOKUP(F360,[1]รายละเอียดรายแปลง!$D$1:$AU$65536,44,FALSE)</f>
        <v>C</v>
      </c>
      <c r="R360" s="288"/>
      <c r="S360" s="97">
        <f t="shared" si="42"/>
        <v>94.64</v>
      </c>
      <c r="T360" s="97">
        <v>7</v>
      </c>
      <c r="U360" s="289">
        <v>242959</v>
      </c>
      <c r="V360" s="290">
        <f t="shared" si="38"/>
        <v>-8098.6333333333332</v>
      </c>
      <c r="W360" s="291" t="s">
        <v>90</v>
      </c>
      <c r="X360" s="291" t="s">
        <v>2</v>
      </c>
      <c r="Y360" s="292">
        <v>0</v>
      </c>
      <c r="Z360" s="293" t="s">
        <v>193</v>
      </c>
      <c r="AA360" s="296" t="s">
        <v>85</v>
      </c>
      <c r="AB360" s="294" t="s">
        <v>86</v>
      </c>
      <c r="AC360" s="293">
        <v>1.65</v>
      </c>
      <c r="AD360" s="294" t="s">
        <v>201</v>
      </c>
      <c r="AE360" s="293" t="s">
        <v>166</v>
      </c>
      <c r="AF360" s="293" t="s">
        <v>257</v>
      </c>
      <c r="AG360" s="293" t="s">
        <v>197</v>
      </c>
    </row>
    <row r="361" spans="1:33" ht="24">
      <c r="A361" s="281">
        <v>4</v>
      </c>
      <c r="B361" s="95">
        <v>4</v>
      </c>
      <c r="C361" s="95" t="s">
        <v>191</v>
      </c>
      <c r="D361" s="282" t="s">
        <v>49</v>
      </c>
      <c r="E361" s="98">
        <f t="shared" si="39"/>
        <v>2</v>
      </c>
      <c r="F361" s="98">
        <v>1721</v>
      </c>
      <c r="G361" s="98">
        <v>1721</v>
      </c>
      <c r="H361" s="98"/>
      <c r="I361" s="285">
        <v>18.61</v>
      </c>
      <c r="J361" s="286" t="str">
        <f t="shared" si="37"/>
        <v>อ้อยตอ 2</v>
      </c>
      <c r="K361" s="99">
        <v>15.2</v>
      </c>
      <c r="L361" s="99"/>
      <c r="M361" s="99">
        <f t="shared" si="40"/>
        <v>167.2</v>
      </c>
      <c r="N361" s="97">
        <v>11</v>
      </c>
      <c r="O361" s="287">
        <f t="shared" si="41"/>
        <v>152</v>
      </c>
      <c r="P361" s="288">
        <v>10</v>
      </c>
      <c r="Q361" s="288" t="str">
        <f>VLOOKUP(F361,[1]รายละเอียดรายแปลง!$D$1:$AU$65536,44,FALSE)</f>
        <v>B</v>
      </c>
      <c r="R361" s="288"/>
      <c r="S361" s="97">
        <f t="shared" si="42"/>
        <v>121.6</v>
      </c>
      <c r="T361" s="97">
        <v>8</v>
      </c>
      <c r="U361" s="289">
        <v>242954</v>
      </c>
      <c r="V361" s="290">
        <f t="shared" si="38"/>
        <v>-8098.4666666666662</v>
      </c>
      <c r="W361" s="291" t="s">
        <v>90</v>
      </c>
      <c r="X361" s="291" t="s">
        <v>2</v>
      </c>
      <c r="Y361" s="292">
        <v>0</v>
      </c>
      <c r="Z361" s="293" t="s">
        <v>193</v>
      </c>
      <c r="AA361" s="296" t="s">
        <v>85</v>
      </c>
      <c r="AB361" s="294" t="s">
        <v>86</v>
      </c>
      <c r="AC361" s="293">
        <v>1.85</v>
      </c>
      <c r="AD361" s="294" t="s">
        <v>194</v>
      </c>
      <c r="AE361" s="293" t="s">
        <v>166</v>
      </c>
      <c r="AF361" s="293" t="s">
        <v>257</v>
      </c>
      <c r="AG361" s="293" t="s">
        <v>197</v>
      </c>
    </row>
    <row r="362" spans="1:33" ht="24">
      <c r="A362" s="281">
        <v>2</v>
      </c>
      <c r="B362" s="95">
        <v>4</v>
      </c>
      <c r="C362" s="95" t="s">
        <v>191</v>
      </c>
      <c r="D362" s="282" t="s">
        <v>49</v>
      </c>
      <c r="E362" s="98">
        <f t="shared" si="39"/>
        <v>3</v>
      </c>
      <c r="F362" s="98" t="s">
        <v>145</v>
      </c>
      <c r="G362" s="98">
        <v>17211</v>
      </c>
      <c r="H362" s="299" t="s">
        <v>192</v>
      </c>
      <c r="I362" s="285">
        <v>9.4700000000000006</v>
      </c>
      <c r="J362" s="286" t="str">
        <f t="shared" si="37"/>
        <v>อ้อยตอ 2</v>
      </c>
      <c r="K362" s="99">
        <v>9.4700000000000006</v>
      </c>
      <c r="L362" s="99"/>
      <c r="M362" s="99">
        <f t="shared" si="40"/>
        <v>104.17</v>
      </c>
      <c r="N362" s="97">
        <v>11</v>
      </c>
      <c r="O362" s="287">
        <f t="shared" si="41"/>
        <v>85.23</v>
      </c>
      <c r="P362" s="288">
        <v>9</v>
      </c>
      <c r="Q362" s="288" t="str">
        <f>VLOOKUP(F362,[1]รายละเอียดรายแปลง!$D$1:$AU$65536,44,FALSE)</f>
        <v>C</v>
      </c>
      <c r="R362" s="288"/>
      <c r="S362" s="97">
        <f t="shared" si="42"/>
        <v>47.35</v>
      </c>
      <c r="T362" s="97">
        <v>5</v>
      </c>
      <c r="U362" s="289">
        <v>242961</v>
      </c>
      <c r="V362" s="290">
        <f t="shared" si="38"/>
        <v>-8098.7</v>
      </c>
      <c r="W362" s="291" t="s">
        <v>90</v>
      </c>
      <c r="X362" s="291" t="s">
        <v>2</v>
      </c>
      <c r="Y362" s="292">
        <v>0</v>
      </c>
      <c r="Z362" s="293" t="s">
        <v>193</v>
      </c>
      <c r="AA362" s="296" t="s">
        <v>85</v>
      </c>
      <c r="AB362" s="294" t="s">
        <v>86</v>
      </c>
      <c r="AC362" s="293">
        <v>1.85</v>
      </c>
      <c r="AD362" s="294" t="s">
        <v>194</v>
      </c>
      <c r="AE362" s="293" t="s">
        <v>166</v>
      </c>
      <c r="AF362" s="293" t="s">
        <v>257</v>
      </c>
      <c r="AG362" s="293" t="s">
        <v>197</v>
      </c>
    </row>
    <row r="363" spans="1:33" ht="24">
      <c r="A363" s="281">
        <v>3</v>
      </c>
      <c r="B363" s="95">
        <v>4</v>
      </c>
      <c r="C363" s="95" t="s">
        <v>191</v>
      </c>
      <c r="D363" s="282" t="s">
        <v>49</v>
      </c>
      <c r="E363" s="98">
        <f t="shared" si="39"/>
        <v>4</v>
      </c>
      <c r="F363" s="98" t="s">
        <v>146</v>
      </c>
      <c r="G363" s="98">
        <v>17212</v>
      </c>
      <c r="H363" s="299" t="s">
        <v>192</v>
      </c>
      <c r="I363" s="285">
        <v>13.59</v>
      </c>
      <c r="J363" s="286" t="str">
        <f t="shared" si="37"/>
        <v>อ้อยตอ 2</v>
      </c>
      <c r="K363" s="99">
        <v>13.59</v>
      </c>
      <c r="L363" s="99"/>
      <c r="M363" s="99">
        <f t="shared" si="40"/>
        <v>149.49</v>
      </c>
      <c r="N363" s="97">
        <v>11</v>
      </c>
      <c r="O363" s="287">
        <f t="shared" si="41"/>
        <v>149.49</v>
      </c>
      <c r="P363" s="288">
        <v>11</v>
      </c>
      <c r="Q363" s="288" t="str">
        <f>VLOOKUP(F363,[1]รายละเอียดรายแปลง!$D$1:$AU$65536,44,FALSE)</f>
        <v>B</v>
      </c>
      <c r="R363" s="288"/>
      <c r="S363" s="97">
        <f t="shared" si="42"/>
        <v>95.13</v>
      </c>
      <c r="T363" s="97">
        <v>7</v>
      </c>
      <c r="U363" s="289">
        <v>242961</v>
      </c>
      <c r="V363" s="290">
        <f t="shared" si="38"/>
        <v>-8098.7</v>
      </c>
      <c r="W363" s="291" t="s">
        <v>90</v>
      </c>
      <c r="X363" s="291" t="s">
        <v>2</v>
      </c>
      <c r="Y363" s="292">
        <v>0</v>
      </c>
      <c r="Z363" s="293" t="s">
        <v>193</v>
      </c>
      <c r="AA363" s="296" t="s">
        <v>85</v>
      </c>
      <c r="AB363" s="294" t="s">
        <v>86</v>
      </c>
      <c r="AC363" s="293">
        <v>1.85</v>
      </c>
      <c r="AD363" s="294" t="s">
        <v>194</v>
      </c>
      <c r="AE363" s="293" t="s">
        <v>166</v>
      </c>
      <c r="AF363" s="293" t="s">
        <v>257</v>
      </c>
      <c r="AG363" s="293" t="s">
        <v>197</v>
      </c>
    </row>
    <row r="364" spans="1:33" ht="24">
      <c r="A364" s="281">
        <v>2</v>
      </c>
      <c r="B364" s="95">
        <v>4</v>
      </c>
      <c r="C364" s="95" t="s">
        <v>191</v>
      </c>
      <c r="D364" s="282" t="s">
        <v>49</v>
      </c>
      <c r="E364" s="98">
        <f t="shared" si="39"/>
        <v>5</v>
      </c>
      <c r="F364" s="98">
        <v>1723</v>
      </c>
      <c r="G364" s="98">
        <v>1723</v>
      </c>
      <c r="H364" s="299" t="s">
        <v>192</v>
      </c>
      <c r="I364" s="285">
        <v>9.08</v>
      </c>
      <c r="J364" s="286" t="str">
        <f t="shared" si="37"/>
        <v>อ้อยตอ 2</v>
      </c>
      <c r="K364" s="99">
        <v>9.08</v>
      </c>
      <c r="L364" s="99"/>
      <c r="M364" s="99">
        <f t="shared" si="40"/>
        <v>99.88</v>
      </c>
      <c r="N364" s="97">
        <v>11</v>
      </c>
      <c r="O364" s="287">
        <f t="shared" si="41"/>
        <v>90.8</v>
      </c>
      <c r="P364" s="288">
        <v>10</v>
      </c>
      <c r="Q364" s="288" t="str">
        <f>VLOOKUP(F364,[1]รายละเอียดรายแปลง!$D$1:$AU$65536,44,FALSE)</f>
        <v>B</v>
      </c>
      <c r="R364" s="288"/>
      <c r="S364" s="97">
        <f t="shared" si="42"/>
        <v>63.56</v>
      </c>
      <c r="T364" s="97">
        <v>7</v>
      </c>
      <c r="U364" s="289">
        <v>242954</v>
      </c>
      <c r="V364" s="290">
        <f t="shared" si="38"/>
        <v>-8098.4666666666662</v>
      </c>
      <c r="W364" s="291" t="s">
        <v>90</v>
      </c>
      <c r="X364" s="291" t="s">
        <v>2</v>
      </c>
      <c r="Y364" s="292">
        <v>0</v>
      </c>
      <c r="Z364" s="293" t="s">
        <v>193</v>
      </c>
      <c r="AA364" s="296" t="s">
        <v>85</v>
      </c>
      <c r="AB364" s="294" t="s">
        <v>86</v>
      </c>
      <c r="AC364" s="293">
        <v>1.85</v>
      </c>
      <c r="AD364" s="294" t="s">
        <v>194</v>
      </c>
      <c r="AE364" s="293" t="s">
        <v>166</v>
      </c>
      <c r="AF364" s="293" t="s">
        <v>257</v>
      </c>
      <c r="AG364" s="293" t="s">
        <v>197</v>
      </c>
    </row>
    <row r="365" spans="1:33" ht="24">
      <c r="A365" s="281">
        <v>5</v>
      </c>
      <c r="B365" s="95">
        <v>4</v>
      </c>
      <c r="C365" s="95" t="s">
        <v>191</v>
      </c>
      <c r="D365" s="282" t="s">
        <v>49</v>
      </c>
      <c r="E365" s="98">
        <f t="shared" si="39"/>
        <v>6</v>
      </c>
      <c r="F365" s="98" t="s">
        <v>147</v>
      </c>
      <c r="G365" s="98">
        <v>17231</v>
      </c>
      <c r="H365" s="299" t="s">
        <v>192</v>
      </c>
      <c r="I365" s="285">
        <v>28.98</v>
      </c>
      <c r="J365" s="286" t="str">
        <f t="shared" si="37"/>
        <v>อ้อยตอ 2</v>
      </c>
      <c r="K365" s="99">
        <v>28.98</v>
      </c>
      <c r="L365" s="99"/>
      <c r="M365" s="99">
        <f t="shared" si="40"/>
        <v>318.78000000000003</v>
      </c>
      <c r="N365" s="97">
        <v>11</v>
      </c>
      <c r="O365" s="287">
        <f t="shared" si="41"/>
        <v>318.78000000000003</v>
      </c>
      <c r="P365" s="288">
        <v>11</v>
      </c>
      <c r="Q365" s="288" t="str">
        <f>VLOOKUP(F365,[1]รายละเอียดรายแปลง!$D$1:$AU$65536,44,FALSE)</f>
        <v>B</v>
      </c>
      <c r="R365" s="288"/>
      <c r="S365" s="97">
        <f t="shared" si="42"/>
        <v>173.88</v>
      </c>
      <c r="T365" s="97">
        <v>6</v>
      </c>
      <c r="U365" s="289">
        <v>242961</v>
      </c>
      <c r="V365" s="290">
        <f t="shared" si="38"/>
        <v>-8098.7</v>
      </c>
      <c r="W365" s="291" t="s">
        <v>90</v>
      </c>
      <c r="X365" s="291" t="s">
        <v>2</v>
      </c>
      <c r="Y365" s="292">
        <v>0</v>
      </c>
      <c r="Z365" s="293" t="s">
        <v>193</v>
      </c>
      <c r="AA365" s="296" t="s">
        <v>85</v>
      </c>
      <c r="AB365" s="294" t="s">
        <v>86</v>
      </c>
      <c r="AC365" s="293">
        <v>1.85</v>
      </c>
      <c r="AD365" s="294" t="s">
        <v>194</v>
      </c>
      <c r="AE365" s="293" t="s">
        <v>166</v>
      </c>
      <c r="AF365" s="293" t="s">
        <v>257</v>
      </c>
      <c r="AG365" s="293" t="s">
        <v>197</v>
      </c>
    </row>
    <row r="366" spans="1:33" ht="24">
      <c r="A366" s="281">
        <v>4</v>
      </c>
      <c r="B366" s="95">
        <v>4</v>
      </c>
      <c r="C366" s="95" t="s">
        <v>191</v>
      </c>
      <c r="D366" s="282" t="s">
        <v>49</v>
      </c>
      <c r="E366" s="98">
        <f t="shared" si="39"/>
        <v>7</v>
      </c>
      <c r="F366" s="98">
        <v>1724</v>
      </c>
      <c r="G366" s="98">
        <v>1724</v>
      </c>
      <c r="H366" s="299" t="s">
        <v>192</v>
      </c>
      <c r="I366" s="285">
        <v>17.399999999999999</v>
      </c>
      <c r="J366" s="286" t="str">
        <f t="shared" si="37"/>
        <v>อ้อยตอ 2</v>
      </c>
      <c r="K366" s="99">
        <v>17.399999999999999</v>
      </c>
      <c r="L366" s="99"/>
      <c r="M366" s="99">
        <f t="shared" si="40"/>
        <v>191.39999999999998</v>
      </c>
      <c r="N366" s="97">
        <v>11</v>
      </c>
      <c r="O366" s="287">
        <f t="shared" si="41"/>
        <v>191.39999999999998</v>
      </c>
      <c r="P366" s="288">
        <v>11</v>
      </c>
      <c r="Q366" s="288" t="str">
        <f>VLOOKUP(F366,[1]รายละเอียดรายแปลง!$D$1:$AU$65536,44,FALSE)</f>
        <v>B</v>
      </c>
      <c r="R366" s="288"/>
      <c r="S366" s="97">
        <f t="shared" si="42"/>
        <v>139.19999999999999</v>
      </c>
      <c r="T366" s="97">
        <v>8</v>
      </c>
      <c r="U366" s="289">
        <v>242956</v>
      </c>
      <c r="V366" s="290">
        <f t="shared" si="38"/>
        <v>-8098.5333333333338</v>
      </c>
      <c r="W366" s="291" t="s">
        <v>90</v>
      </c>
      <c r="X366" s="291" t="s">
        <v>2</v>
      </c>
      <c r="Y366" s="292">
        <v>0</v>
      </c>
      <c r="Z366" s="293" t="s">
        <v>193</v>
      </c>
      <c r="AA366" s="296" t="s">
        <v>85</v>
      </c>
      <c r="AB366" s="294" t="s">
        <v>86</v>
      </c>
      <c r="AC366" s="293">
        <v>1.85</v>
      </c>
      <c r="AD366" s="294" t="s">
        <v>194</v>
      </c>
      <c r="AE366" s="293" t="s">
        <v>166</v>
      </c>
      <c r="AF366" s="293" t="s">
        <v>257</v>
      </c>
      <c r="AG366" s="293" t="s">
        <v>197</v>
      </c>
    </row>
    <row r="367" spans="1:33" ht="24">
      <c r="A367" s="281">
        <v>3</v>
      </c>
      <c r="B367" s="95">
        <v>4</v>
      </c>
      <c r="C367" s="95" t="s">
        <v>191</v>
      </c>
      <c r="D367" s="282" t="s">
        <v>49</v>
      </c>
      <c r="E367" s="98">
        <f t="shared" si="39"/>
        <v>8</v>
      </c>
      <c r="F367" s="98">
        <v>1725</v>
      </c>
      <c r="G367" s="98">
        <v>1725</v>
      </c>
      <c r="H367" s="98"/>
      <c r="I367" s="285">
        <v>10.81</v>
      </c>
      <c r="J367" s="286" t="str">
        <f t="shared" si="37"/>
        <v>อ้อยตอ 1</v>
      </c>
      <c r="K367" s="99">
        <v>10.81</v>
      </c>
      <c r="L367" s="99"/>
      <c r="M367" s="99">
        <f t="shared" si="40"/>
        <v>108.10000000000001</v>
      </c>
      <c r="N367" s="97">
        <v>10</v>
      </c>
      <c r="O367" s="287">
        <f t="shared" si="41"/>
        <v>108.10000000000001</v>
      </c>
      <c r="P367" s="288">
        <v>10</v>
      </c>
      <c r="Q367" s="288" t="str">
        <f>VLOOKUP(F367,[1]รายละเอียดรายแปลง!$D$1:$AU$65536,44,FALSE)</f>
        <v>B</v>
      </c>
      <c r="R367" s="288"/>
      <c r="S367" s="97">
        <f t="shared" si="42"/>
        <v>75.67</v>
      </c>
      <c r="T367" s="97">
        <v>7</v>
      </c>
      <c r="U367" s="289">
        <v>242958</v>
      </c>
      <c r="V367" s="290">
        <f t="shared" si="38"/>
        <v>-8098.6</v>
      </c>
      <c r="W367" s="291" t="s">
        <v>88</v>
      </c>
      <c r="X367" s="291" t="s">
        <v>2</v>
      </c>
      <c r="Y367" s="292">
        <v>0</v>
      </c>
      <c r="Z367" s="293" t="s">
        <v>193</v>
      </c>
      <c r="AA367" s="296" t="s">
        <v>85</v>
      </c>
      <c r="AB367" s="294" t="s">
        <v>86</v>
      </c>
      <c r="AC367" s="293">
        <v>1.85</v>
      </c>
      <c r="AD367" s="294" t="s">
        <v>194</v>
      </c>
      <c r="AE367" s="293" t="s">
        <v>166</v>
      </c>
      <c r="AF367" s="293" t="s">
        <v>257</v>
      </c>
      <c r="AG367" s="293" t="s">
        <v>197</v>
      </c>
    </row>
    <row r="368" spans="1:33" ht="24">
      <c r="A368" s="281">
        <v>4</v>
      </c>
      <c r="B368" s="95">
        <v>4</v>
      </c>
      <c r="C368" s="95" t="s">
        <v>191</v>
      </c>
      <c r="D368" s="282" t="s">
        <v>49</v>
      </c>
      <c r="E368" s="98">
        <f t="shared" si="39"/>
        <v>9</v>
      </c>
      <c r="F368" s="98" t="s">
        <v>148</v>
      </c>
      <c r="G368" s="98">
        <v>17251</v>
      </c>
      <c r="H368" s="98"/>
      <c r="I368" s="285">
        <v>17.97</v>
      </c>
      <c r="J368" s="286" t="str">
        <f t="shared" si="37"/>
        <v>อ้อยตอ 1</v>
      </c>
      <c r="K368" s="99">
        <v>17.97</v>
      </c>
      <c r="L368" s="99"/>
      <c r="M368" s="99">
        <f t="shared" si="40"/>
        <v>179.7</v>
      </c>
      <c r="N368" s="97">
        <v>10</v>
      </c>
      <c r="O368" s="287">
        <f t="shared" si="41"/>
        <v>161.72999999999999</v>
      </c>
      <c r="P368" s="288">
        <v>9</v>
      </c>
      <c r="Q368" s="288" t="str">
        <f>VLOOKUP(F368,[1]รายละเอียดรายแปลง!$D$1:$AU$65536,44,FALSE)</f>
        <v>C</v>
      </c>
      <c r="R368" s="288"/>
      <c r="S368" s="97">
        <f t="shared" si="42"/>
        <v>125.78999999999999</v>
      </c>
      <c r="T368" s="97">
        <v>7</v>
      </c>
      <c r="U368" s="289">
        <v>242958</v>
      </c>
      <c r="V368" s="290">
        <f t="shared" si="38"/>
        <v>-8098.6</v>
      </c>
      <c r="W368" s="291" t="s">
        <v>88</v>
      </c>
      <c r="X368" s="291" t="s">
        <v>2</v>
      </c>
      <c r="Y368" s="292">
        <v>0</v>
      </c>
      <c r="Z368" s="293" t="s">
        <v>193</v>
      </c>
      <c r="AA368" s="296" t="s">
        <v>85</v>
      </c>
      <c r="AB368" s="294" t="s">
        <v>86</v>
      </c>
      <c r="AC368" s="293">
        <v>1.85</v>
      </c>
      <c r="AD368" s="294" t="s">
        <v>194</v>
      </c>
      <c r="AE368" s="293" t="s">
        <v>166</v>
      </c>
      <c r="AF368" s="293" t="s">
        <v>257</v>
      </c>
      <c r="AG368" s="293" t="s">
        <v>197</v>
      </c>
    </row>
    <row r="369" spans="1:33" ht="24">
      <c r="A369" s="281">
        <v>5</v>
      </c>
      <c r="B369" s="95">
        <v>4</v>
      </c>
      <c r="C369" s="95" t="s">
        <v>191</v>
      </c>
      <c r="D369" s="282" t="s">
        <v>49</v>
      </c>
      <c r="E369" s="98">
        <f t="shared" si="39"/>
        <v>10</v>
      </c>
      <c r="F369" s="98" t="s">
        <v>149</v>
      </c>
      <c r="G369" s="98">
        <v>17271</v>
      </c>
      <c r="H369" s="299" t="s">
        <v>192</v>
      </c>
      <c r="I369" s="285">
        <v>22.64</v>
      </c>
      <c r="J369" s="286" t="str">
        <f t="shared" si="37"/>
        <v>อ้อยตอ 2</v>
      </c>
      <c r="K369" s="99">
        <v>22.64</v>
      </c>
      <c r="L369" s="99"/>
      <c r="M369" s="99">
        <f t="shared" si="40"/>
        <v>249.04000000000002</v>
      </c>
      <c r="N369" s="97">
        <v>11</v>
      </c>
      <c r="O369" s="287">
        <f t="shared" si="41"/>
        <v>226.4</v>
      </c>
      <c r="P369" s="288">
        <v>10</v>
      </c>
      <c r="Q369" s="288" t="str">
        <f>VLOOKUP(F369,[1]รายละเอียดรายแปลง!$D$1:$AU$65536,44,FALSE)</f>
        <v>B</v>
      </c>
      <c r="R369" s="288"/>
      <c r="S369" s="97">
        <f t="shared" si="42"/>
        <v>181.12</v>
      </c>
      <c r="T369" s="97">
        <v>8</v>
      </c>
      <c r="U369" s="289">
        <v>242957</v>
      </c>
      <c r="V369" s="290">
        <f t="shared" si="38"/>
        <v>-8098.5666666666666</v>
      </c>
      <c r="W369" s="291" t="s">
        <v>90</v>
      </c>
      <c r="X369" s="291" t="s">
        <v>2</v>
      </c>
      <c r="Y369" s="292">
        <v>0</v>
      </c>
      <c r="Z369" s="296" t="s">
        <v>193</v>
      </c>
      <c r="AA369" s="296" t="s">
        <v>85</v>
      </c>
      <c r="AB369" s="294" t="s">
        <v>86</v>
      </c>
      <c r="AC369" s="293">
        <v>1.65</v>
      </c>
      <c r="AD369" s="294" t="s">
        <v>201</v>
      </c>
      <c r="AE369" s="293" t="s">
        <v>166</v>
      </c>
      <c r="AF369" s="293" t="s">
        <v>257</v>
      </c>
      <c r="AG369" s="293" t="s">
        <v>197</v>
      </c>
    </row>
    <row r="370" spans="1:33" ht="24">
      <c r="A370" s="281">
        <v>5</v>
      </c>
      <c r="B370" s="95">
        <v>4</v>
      </c>
      <c r="C370" s="95" t="s">
        <v>191</v>
      </c>
      <c r="D370" s="282" t="s">
        <v>49</v>
      </c>
      <c r="E370" s="98">
        <f t="shared" si="39"/>
        <v>11</v>
      </c>
      <c r="F370" s="98">
        <v>1862</v>
      </c>
      <c r="G370" s="98">
        <v>1862</v>
      </c>
      <c r="H370" s="299" t="s">
        <v>192</v>
      </c>
      <c r="I370" s="285">
        <v>77.19</v>
      </c>
      <c r="J370" s="286" t="str">
        <f t="shared" si="37"/>
        <v>อ้อยตอ 1</v>
      </c>
      <c r="K370" s="99">
        <v>77.19</v>
      </c>
      <c r="L370" s="99"/>
      <c r="M370" s="99">
        <f t="shared" si="40"/>
        <v>771.9</v>
      </c>
      <c r="N370" s="97">
        <v>10</v>
      </c>
      <c r="O370" s="287">
        <f t="shared" si="41"/>
        <v>771.9</v>
      </c>
      <c r="P370" s="288">
        <v>10</v>
      </c>
      <c r="Q370" s="288" t="str">
        <f>VLOOKUP(F370,[1]รายละเอียดรายแปลง!$D$1:$AU$65536,44,FALSE)</f>
        <v>B</v>
      </c>
      <c r="R370" s="288"/>
      <c r="S370" s="97">
        <f t="shared" si="42"/>
        <v>694.71</v>
      </c>
      <c r="T370" s="97">
        <v>9</v>
      </c>
      <c r="U370" s="289">
        <v>242960</v>
      </c>
      <c r="V370" s="290">
        <f t="shared" si="38"/>
        <v>-8098.666666666667</v>
      </c>
      <c r="W370" s="291" t="s">
        <v>88</v>
      </c>
      <c r="X370" s="291" t="s">
        <v>2</v>
      </c>
      <c r="Y370" s="292">
        <v>0</v>
      </c>
      <c r="Z370" s="296" t="s">
        <v>193</v>
      </c>
      <c r="AA370" s="296" t="s">
        <v>85</v>
      </c>
      <c r="AB370" s="294" t="s">
        <v>86</v>
      </c>
      <c r="AC370" s="293">
        <v>1.85</v>
      </c>
      <c r="AD370" s="294" t="s">
        <v>194</v>
      </c>
      <c r="AE370" s="293" t="s">
        <v>166</v>
      </c>
      <c r="AF370" s="293" t="s">
        <v>257</v>
      </c>
      <c r="AG370" s="293" t="s">
        <v>197</v>
      </c>
    </row>
    <row r="371" spans="1:33" ht="24">
      <c r="A371" s="281">
        <v>4</v>
      </c>
      <c r="B371" s="95">
        <v>4</v>
      </c>
      <c r="C371" s="95" t="s">
        <v>191</v>
      </c>
      <c r="D371" s="282" t="s">
        <v>49</v>
      </c>
      <c r="E371" s="98">
        <f t="shared" si="39"/>
        <v>12</v>
      </c>
      <c r="F371" s="98">
        <v>1866</v>
      </c>
      <c r="G371" s="98">
        <v>1866</v>
      </c>
      <c r="H371" s="98"/>
      <c r="I371" s="285">
        <v>18.34</v>
      </c>
      <c r="J371" s="286" t="str">
        <f t="shared" si="37"/>
        <v>อ้อยน้ำราด</v>
      </c>
      <c r="K371" s="99">
        <v>18.34</v>
      </c>
      <c r="L371" s="99"/>
      <c r="M371" s="99">
        <f t="shared" si="40"/>
        <v>256.76</v>
      </c>
      <c r="N371" s="97">
        <v>14</v>
      </c>
      <c r="O371" s="287">
        <f t="shared" si="41"/>
        <v>165.06</v>
      </c>
      <c r="P371" s="288">
        <v>9</v>
      </c>
      <c r="Q371" s="288" t="str">
        <f>VLOOKUP(F371,[1]รายละเอียดรายแปลง!$D$1:$AU$65536,44,FALSE)</f>
        <v>D</v>
      </c>
      <c r="R371" s="288"/>
      <c r="S371" s="97">
        <f t="shared" si="42"/>
        <v>128.38</v>
      </c>
      <c r="T371" s="97">
        <v>7</v>
      </c>
      <c r="U371" s="289">
        <v>242908</v>
      </c>
      <c r="V371" s="290">
        <f t="shared" si="38"/>
        <v>-8096.9333333333334</v>
      </c>
      <c r="W371" s="291" t="s">
        <v>1</v>
      </c>
      <c r="X371" s="291" t="s">
        <v>83</v>
      </c>
      <c r="Y371" s="292">
        <v>0</v>
      </c>
      <c r="Z371" s="293" t="s">
        <v>193</v>
      </c>
      <c r="AA371" s="296" t="s">
        <v>85</v>
      </c>
      <c r="AB371" s="294" t="s">
        <v>104</v>
      </c>
      <c r="AC371" s="293">
        <v>1.85</v>
      </c>
      <c r="AD371" s="291" t="s">
        <v>194</v>
      </c>
      <c r="AE371" s="293" t="s">
        <v>166</v>
      </c>
      <c r="AF371" s="293" t="s">
        <v>257</v>
      </c>
      <c r="AG371" s="293" t="s">
        <v>197</v>
      </c>
    </row>
    <row r="372" spans="1:33" ht="24">
      <c r="A372" s="281">
        <v>4</v>
      </c>
      <c r="B372" s="95">
        <v>4</v>
      </c>
      <c r="C372" s="95" t="s">
        <v>191</v>
      </c>
      <c r="D372" s="282" t="s">
        <v>49</v>
      </c>
      <c r="E372" s="98">
        <f t="shared" si="39"/>
        <v>13</v>
      </c>
      <c r="F372" s="98">
        <v>1867</v>
      </c>
      <c r="G372" s="98">
        <v>1867</v>
      </c>
      <c r="H372" s="98"/>
      <c r="I372" s="285">
        <v>16.989999999999998</v>
      </c>
      <c r="J372" s="286" t="str">
        <f t="shared" si="37"/>
        <v>อ้อยน้ำราด</v>
      </c>
      <c r="K372" s="99">
        <v>16.989999999999998</v>
      </c>
      <c r="L372" s="99"/>
      <c r="M372" s="99">
        <f t="shared" si="40"/>
        <v>237.85999999999999</v>
      </c>
      <c r="N372" s="97">
        <v>14</v>
      </c>
      <c r="O372" s="287">
        <f t="shared" si="41"/>
        <v>152.91</v>
      </c>
      <c r="P372" s="288">
        <v>9</v>
      </c>
      <c r="Q372" s="288" t="str">
        <f>VLOOKUP(F372,[1]รายละเอียดรายแปลง!$D$1:$AU$65536,44,FALSE)</f>
        <v>D</v>
      </c>
      <c r="R372" s="288"/>
      <c r="S372" s="97">
        <f t="shared" si="42"/>
        <v>101.94</v>
      </c>
      <c r="T372" s="97">
        <v>6</v>
      </c>
      <c r="U372" s="289">
        <v>242908</v>
      </c>
      <c r="V372" s="290">
        <f t="shared" si="38"/>
        <v>-8096.9333333333334</v>
      </c>
      <c r="W372" s="291" t="s">
        <v>1</v>
      </c>
      <c r="X372" s="291" t="s">
        <v>83</v>
      </c>
      <c r="Y372" s="292">
        <v>0</v>
      </c>
      <c r="Z372" s="293" t="s">
        <v>193</v>
      </c>
      <c r="AA372" s="296" t="s">
        <v>85</v>
      </c>
      <c r="AB372" s="294" t="s">
        <v>104</v>
      </c>
      <c r="AC372" s="293">
        <v>1.85</v>
      </c>
      <c r="AD372" s="291" t="s">
        <v>194</v>
      </c>
      <c r="AE372" s="293" t="s">
        <v>166</v>
      </c>
      <c r="AF372" s="293" t="s">
        <v>257</v>
      </c>
      <c r="AG372" s="293" t="s">
        <v>197</v>
      </c>
    </row>
    <row r="373" spans="1:33" ht="24">
      <c r="A373" s="281">
        <v>3</v>
      </c>
      <c r="B373" s="95">
        <v>4</v>
      </c>
      <c r="C373" s="95" t="s">
        <v>191</v>
      </c>
      <c r="D373" s="282" t="s">
        <v>49</v>
      </c>
      <c r="E373" s="98">
        <f t="shared" si="39"/>
        <v>14</v>
      </c>
      <c r="F373" s="98">
        <v>1868</v>
      </c>
      <c r="G373" s="98">
        <v>1868</v>
      </c>
      <c r="H373" s="299" t="s">
        <v>192</v>
      </c>
      <c r="I373" s="285">
        <v>14.84</v>
      </c>
      <c r="J373" s="286" t="str">
        <f t="shared" si="37"/>
        <v>อ้อยตอ 2</v>
      </c>
      <c r="K373" s="99">
        <v>14.84</v>
      </c>
      <c r="L373" s="99"/>
      <c r="M373" s="99">
        <f t="shared" si="40"/>
        <v>163.24</v>
      </c>
      <c r="N373" s="97">
        <v>11</v>
      </c>
      <c r="O373" s="287">
        <f t="shared" si="41"/>
        <v>148.4</v>
      </c>
      <c r="P373" s="288">
        <v>10</v>
      </c>
      <c r="Q373" s="288" t="str">
        <f>VLOOKUP(F373,[1]รายละเอียดรายแปลง!$D$1:$AU$65536,44,FALSE)</f>
        <v>B</v>
      </c>
      <c r="R373" s="288"/>
      <c r="S373" s="97">
        <f t="shared" si="42"/>
        <v>89.039999999999992</v>
      </c>
      <c r="T373" s="97">
        <v>6</v>
      </c>
      <c r="U373" s="289">
        <v>242951</v>
      </c>
      <c r="V373" s="290">
        <f t="shared" si="38"/>
        <v>-8098.3666666666668</v>
      </c>
      <c r="W373" s="291" t="s">
        <v>90</v>
      </c>
      <c r="X373" s="291" t="s">
        <v>2</v>
      </c>
      <c r="Y373" s="292">
        <v>0</v>
      </c>
      <c r="Z373" s="293" t="s">
        <v>193</v>
      </c>
      <c r="AA373" s="296" t="s">
        <v>85</v>
      </c>
      <c r="AB373" s="294" t="s">
        <v>86</v>
      </c>
      <c r="AC373" s="293">
        <v>1.65</v>
      </c>
      <c r="AD373" s="294" t="s">
        <v>201</v>
      </c>
      <c r="AE373" s="293" t="s">
        <v>166</v>
      </c>
      <c r="AF373" s="293" t="s">
        <v>257</v>
      </c>
      <c r="AG373" s="293" t="s">
        <v>197</v>
      </c>
    </row>
    <row r="374" spans="1:33" ht="24">
      <c r="A374" s="281">
        <v>2</v>
      </c>
      <c r="B374" s="95">
        <v>4</v>
      </c>
      <c r="C374" s="95" t="s">
        <v>191</v>
      </c>
      <c r="D374" s="282" t="s">
        <v>49</v>
      </c>
      <c r="E374" s="98">
        <f t="shared" si="39"/>
        <v>15</v>
      </c>
      <c r="F374" s="98">
        <v>1870</v>
      </c>
      <c r="G374" s="98">
        <v>1870</v>
      </c>
      <c r="H374" s="299" t="s">
        <v>192</v>
      </c>
      <c r="I374" s="285">
        <v>8.85</v>
      </c>
      <c r="J374" s="286" t="str">
        <f t="shared" ref="J374:J425" si="43">W374</f>
        <v>อ้อยตอ 1</v>
      </c>
      <c r="K374" s="99">
        <v>8.85</v>
      </c>
      <c r="L374" s="99"/>
      <c r="M374" s="99">
        <f t="shared" si="40"/>
        <v>88.5</v>
      </c>
      <c r="N374" s="97">
        <v>10</v>
      </c>
      <c r="O374" s="287">
        <f t="shared" si="41"/>
        <v>70.8</v>
      </c>
      <c r="P374" s="288">
        <v>8</v>
      </c>
      <c r="Q374" s="288" t="str">
        <f>VLOOKUP(F374,[1]รายละเอียดรายแปลง!$D$1:$AU$65536,44,FALSE)</f>
        <v>C</v>
      </c>
      <c r="R374" s="288"/>
      <c r="S374" s="97">
        <f t="shared" si="42"/>
        <v>44.25</v>
      </c>
      <c r="T374" s="97">
        <v>5</v>
      </c>
      <c r="U374" s="289" t="s">
        <v>150</v>
      </c>
      <c r="V374" s="309">
        <v>0</v>
      </c>
      <c r="W374" s="291" t="s">
        <v>88</v>
      </c>
      <c r="X374" s="291" t="s">
        <v>2</v>
      </c>
      <c r="Y374" s="292">
        <v>0</v>
      </c>
      <c r="Z374" s="296" t="s">
        <v>193</v>
      </c>
      <c r="AA374" s="296" t="s">
        <v>85</v>
      </c>
      <c r="AB374" s="294" t="s">
        <v>86</v>
      </c>
      <c r="AC374" s="293">
        <v>1.65</v>
      </c>
      <c r="AD374" s="294" t="s">
        <v>201</v>
      </c>
      <c r="AE374" s="293" t="s">
        <v>166</v>
      </c>
      <c r="AF374" s="293" t="s">
        <v>257</v>
      </c>
      <c r="AG374" s="293" t="s">
        <v>197</v>
      </c>
    </row>
    <row r="375" spans="1:33" ht="24">
      <c r="A375" s="281">
        <v>5</v>
      </c>
      <c r="B375" s="95">
        <v>4</v>
      </c>
      <c r="C375" s="95" t="s">
        <v>191</v>
      </c>
      <c r="D375" s="298" t="s">
        <v>47</v>
      </c>
      <c r="E375" s="98">
        <f t="shared" si="39"/>
        <v>16</v>
      </c>
      <c r="F375" s="98">
        <v>1702</v>
      </c>
      <c r="G375" s="98">
        <v>1702</v>
      </c>
      <c r="H375" s="98"/>
      <c r="I375" s="285">
        <v>31.7</v>
      </c>
      <c r="J375" s="286" t="str">
        <f t="shared" si="43"/>
        <v>อ้อยตอ 1</v>
      </c>
      <c r="K375" s="99">
        <v>29.18</v>
      </c>
      <c r="L375" s="99"/>
      <c r="M375" s="99">
        <f t="shared" si="40"/>
        <v>350.15999999999997</v>
      </c>
      <c r="N375" s="97">
        <v>12</v>
      </c>
      <c r="O375" s="287">
        <f t="shared" si="41"/>
        <v>291.8</v>
      </c>
      <c r="P375" s="288">
        <v>10</v>
      </c>
      <c r="Q375" s="288" t="str">
        <f>VLOOKUP(F375,[1]รายละเอียดรายแปลง!$D$1:$AU$65536,44,FALSE)</f>
        <v>B</v>
      </c>
      <c r="R375" s="288"/>
      <c r="S375" s="97">
        <f t="shared" si="42"/>
        <v>204.26</v>
      </c>
      <c r="T375" s="97">
        <v>7</v>
      </c>
      <c r="U375" s="289">
        <v>242879</v>
      </c>
      <c r="V375" s="290">
        <f t="shared" ref="V375:V391" si="44">($V$428-U375)/30</f>
        <v>-8095.9666666666662</v>
      </c>
      <c r="W375" s="291" t="s">
        <v>88</v>
      </c>
      <c r="X375" s="291" t="s">
        <v>2</v>
      </c>
      <c r="Y375" s="292">
        <v>0</v>
      </c>
      <c r="Z375" s="293" t="s">
        <v>193</v>
      </c>
      <c r="AA375" s="294" t="s">
        <v>114</v>
      </c>
      <c r="AB375" s="294" t="s">
        <v>91</v>
      </c>
      <c r="AC375" s="293">
        <v>1.85</v>
      </c>
      <c r="AD375" s="294" t="s">
        <v>194</v>
      </c>
      <c r="AE375" s="293" t="s">
        <v>166</v>
      </c>
      <c r="AF375" s="293" t="s">
        <v>257</v>
      </c>
      <c r="AG375" s="293" t="s">
        <v>197</v>
      </c>
    </row>
    <row r="376" spans="1:33" ht="24">
      <c r="A376" s="281">
        <v>5</v>
      </c>
      <c r="B376" s="95">
        <v>4</v>
      </c>
      <c r="C376" s="95" t="s">
        <v>191</v>
      </c>
      <c r="D376" s="298" t="s">
        <v>47</v>
      </c>
      <c r="E376" s="98">
        <f t="shared" si="39"/>
        <v>17</v>
      </c>
      <c r="F376" s="98">
        <v>1703</v>
      </c>
      <c r="G376" s="98">
        <v>1703</v>
      </c>
      <c r="H376" s="98"/>
      <c r="I376" s="285">
        <v>36.83</v>
      </c>
      <c r="J376" s="286" t="str">
        <f t="shared" si="43"/>
        <v>อ้อยตอ 1</v>
      </c>
      <c r="K376" s="99">
        <v>35.049999999999997</v>
      </c>
      <c r="L376" s="99"/>
      <c r="M376" s="99">
        <f t="shared" si="40"/>
        <v>420.59999999999997</v>
      </c>
      <c r="N376" s="97">
        <v>12</v>
      </c>
      <c r="O376" s="287">
        <f t="shared" si="41"/>
        <v>420.59999999999997</v>
      </c>
      <c r="P376" s="288">
        <v>12</v>
      </c>
      <c r="Q376" s="288" t="str">
        <f>VLOOKUP(F376,[1]รายละเอียดรายแปลง!$D$1:$AU$65536,44,FALSE)</f>
        <v>B</v>
      </c>
      <c r="R376" s="288"/>
      <c r="S376" s="97">
        <f t="shared" si="42"/>
        <v>280.39999999999998</v>
      </c>
      <c r="T376" s="97">
        <v>8</v>
      </c>
      <c r="U376" s="289">
        <v>242879</v>
      </c>
      <c r="V376" s="290">
        <f t="shared" si="44"/>
        <v>-8095.9666666666662</v>
      </c>
      <c r="W376" s="291" t="s">
        <v>88</v>
      </c>
      <c r="X376" s="291" t="s">
        <v>2</v>
      </c>
      <c r="Y376" s="292">
        <v>0</v>
      </c>
      <c r="Z376" s="293" t="s">
        <v>193</v>
      </c>
      <c r="AA376" s="294" t="s">
        <v>114</v>
      </c>
      <c r="AB376" s="294" t="s">
        <v>86</v>
      </c>
      <c r="AC376" s="293">
        <v>1.85</v>
      </c>
      <c r="AD376" s="294" t="s">
        <v>194</v>
      </c>
      <c r="AE376" s="293" t="s">
        <v>166</v>
      </c>
      <c r="AF376" s="293" t="s">
        <v>257</v>
      </c>
      <c r="AG376" s="293" t="s">
        <v>197</v>
      </c>
    </row>
    <row r="377" spans="1:33" ht="24">
      <c r="A377" s="281">
        <v>5</v>
      </c>
      <c r="B377" s="95">
        <v>4</v>
      </c>
      <c r="C377" s="95" t="s">
        <v>191</v>
      </c>
      <c r="D377" s="298" t="s">
        <v>47</v>
      </c>
      <c r="E377" s="98">
        <f t="shared" si="39"/>
        <v>18</v>
      </c>
      <c r="F377" s="98">
        <v>1704</v>
      </c>
      <c r="G377" s="98">
        <v>1704</v>
      </c>
      <c r="H377" s="98"/>
      <c r="I377" s="285">
        <v>25.01</v>
      </c>
      <c r="J377" s="286" t="str">
        <f t="shared" si="43"/>
        <v>อ้อยตอ 2</v>
      </c>
      <c r="K377" s="99">
        <v>25.01</v>
      </c>
      <c r="L377" s="99"/>
      <c r="M377" s="99">
        <f t="shared" si="40"/>
        <v>300.12</v>
      </c>
      <c r="N377" s="97">
        <v>12</v>
      </c>
      <c r="O377" s="287">
        <f t="shared" si="41"/>
        <v>200.08</v>
      </c>
      <c r="P377" s="288">
        <v>8</v>
      </c>
      <c r="Q377" s="288" t="str">
        <f>VLOOKUP(F377,[1]รายละเอียดรายแปลง!$D$1:$AU$65536,44,FALSE)</f>
        <v>C</v>
      </c>
      <c r="R377" s="288"/>
      <c r="S377" s="97">
        <f t="shared" si="42"/>
        <v>175.07000000000002</v>
      </c>
      <c r="T377" s="97">
        <v>7</v>
      </c>
      <c r="U377" s="289">
        <v>242875</v>
      </c>
      <c r="V377" s="290">
        <f t="shared" si="44"/>
        <v>-8095.833333333333</v>
      </c>
      <c r="W377" s="291" t="s">
        <v>90</v>
      </c>
      <c r="X377" s="291" t="s">
        <v>2</v>
      </c>
      <c r="Y377" s="292">
        <v>0</v>
      </c>
      <c r="Z377" s="293" t="s">
        <v>193</v>
      </c>
      <c r="AA377" s="294" t="s">
        <v>114</v>
      </c>
      <c r="AB377" s="294" t="s">
        <v>86</v>
      </c>
      <c r="AC377" s="293">
        <v>1.85</v>
      </c>
      <c r="AD377" s="294" t="s">
        <v>194</v>
      </c>
      <c r="AE377" s="293" t="s">
        <v>166</v>
      </c>
      <c r="AF377" s="293" t="s">
        <v>257</v>
      </c>
      <c r="AG377" s="293" t="s">
        <v>197</v>
      </c>
    </row>
    <row r="378" spans="1:33" ht="24">
      <c r="A378" s="281">
        <v>4</v>
      </c>
      <c r="B378" s="95">
        <v>4</v>
      </c>
      <c r="C378" s="95" t="s">
        <v>191</v>
      </c>
      <c r="D378" s="298" t="s">
        <v>47</v>
      </c>
      <c r="E378" s="98">
        <f t="shared" si="39"/>
        <v>19</v>
      </c>
      <c r="F378" s="98" t="s">
        <v>151</v>
      </c>
      <c r="G378" s="98">
        <v>17041</v>
      </c>
      <c r="H378" s="98"/>
      <c r="I378" s="285">
        <v>16.010000000000002</v>
      </c>
      <c r="J378" s="286" t="str">
        <f t="shared" si="43"/>
        <v>อ้อยน้ำราด</v>
      </c>
      <c r="K378" s="99">
        <v>16.010000000000002</v>
      </c>
      <c r="L378" s="99"/>
      <c r="M378" s="99">
        <f t="shared" si="40"/>
        <v>208.13000000000002</v>
      </c>
      <c r="N378" s="97">
        <v>13</v>
      </c>
      <c r="O378" s="287">
        <f t="shared" si="41"/>
        <v>112.07000000000001</v>
      </c>
      <c r="P378" s="288">
        <v>7</v>
      </c>
      <c r="Q378" s="288" t="str">
        <f>VLOOKUP(F378,[1]รายละเอียดรายแปลง!$D$1:$AU$65536,44,FALSE)</f>
        <v>D</v>
      </c>
      <c r="R378" s="288"/>
      <c r="S378" s="97">
        <f t="shared" si="42"/>
        <v>64.040000000000006</v>
      </c>
      <c r="T378" s="97">
        <v>4</v>
      </c>
      <c r="U378" s="289">
        <v>242898</v>
      </c>
      <c r="V378" s="290">
        <f t="shared" si="44"/>
        <v>-8096.6</v>
      </c>
      <c r="W378" s="291" t="s">
        <v>1</v>
      </c>
      <c r="X378" s="291" t="s">
        <v>83</v>
      </c>
      <c r="Y378" s="292">
        <v>0</v>
      </c>
      <c r="Z378" s="293" t="s">
        <v>193</v>
      </c>
      <c r="AA378" s="294" t="s">
        <v>114</v>
      </c>
      <c r="AB378" s="294" t="s">
        <v>104</v>
      </c>
      <c r="AC378" s="293">
        <v>1.85</v>
      </c>
      <c r="AD378" s="291" t="s">
        <v>194</v>
      </c>
      <c r="AE378" s="293" t="s">
        <v>166</v>
      </c>
      <c r="AF378" s="293" t="s">
        <v>257</v>
      </c>
      <c r="AG378" s="293" t="s">
        <v>197</v>
      </c>
    </row>
    <row r="379" spans="1:33" ht="24">
      <c r="A379" s="281">
        <v>4</v>
      </c>
      <c r="B379" s="95">
        <v>4</v>
      </c>
      <c r="C379" s="95" t="s">
        <v>191</v>
      </c>
      <c r="D379" s="298" t="s">
        <v>47</v>
      </c>
      <c r="E379" s="98">
        <f t="shared" si="39"/>
        <v>20</v>
      </c>
      <c r="F379" s="98">
        <v>1705</v>
      </c>
      <c r="G379" s="98">
        <v>1705</v>
      </c>
      <c r="H379" s="299" t="s">
        <v>192</v>
      </c>
      <c r="I379" s="285">
        <v>17.8</v>
      </c>
      <c r="J379" s="286" t="str">
        <f t="shared" si="43"/>
        <v>อ้อยตอ 1</v>
      </c>
      <c r="K379" s="99">
        <v>17.8</v>
      </c>
      <c r="L379" s="99"/>
      <c r="M379" s="99">
        <f t="shared" si="40"/>
        <v>213.60000000000002</v>
      </c>
      <c r="N379" s="97">
        <v>12</v>
      </c>
      <c r="O379" s="287">
        <f t="shared" si="41"/>
        <v>160.20000000000002</v>
      </c>
      <c r="P379" s="288">
        <v>9</v>
      </c>
      <c r="Q379" s="288" t="str">
        <f>VLOOKUP(F379,[1]รายละเอียดรายแปลง!$D$1:$AU$65536,44,FALSE)</f>
        <v>C</v>
      </c>
      <c r="R379" s="288"/>
      <c r="S379" s="97">
        <f t="shared" si="42"/>
        <v>124.60000000000001</v>
      </c>
      <c r="T379" s="97">
        <v>7</v>
      </c>
      <c r="U379" s="289">
        <v>242922</v>
      </c>
      <c r="V379" s="290">
        <f t="shared" si="44"/>
        <v>-8097.4</v>
      </c>
      <c r="W379" s="291" t="s">
        <v>88</v>
      </c>
      <c r="X379" s="291" t="s">
        <v>2</v>
      </c>
      <c r="Y379" s="292">
        <v>0</v>
      </c>
      <c r="Z379" s="293" t="s">
        <v>193</v>
      </c>
      <c r="AA379" s="294" t="s">
        <v>114</v>
      </c>
      <c r="AB379" s="294" t="s">
        <v>86</v>
      </c>
      <c r="AC379" s="293">
        <v>1.85</v>
      </c>
      <c r="AD379" s="294" t="s">
        <v>194</v>
      </c>
      <c r="AE379" s="293" t="s">
        <v>166</v>
      </c>
      <c r="AF379" s="293" t="s">
        <v>257</v>
      </c>
      <c r="AG379" s="293" t="s">
        <v>197</v>
      </c>
    </row>
    <row r="380" spans="1:33" ht="24">
      <c r="A380" s="281">
        <v>5</v>
      </c>
      <c r="B380" s="95">
        <v>4</v>
      </c>
      <c r="C380" s="95" t="s">
        <v>191</v>
      </c>
      <c r="D380" s="298" t="s">
        <v>47</v>
      </c>
      <c r="E380" s="98">
        <f t="shared" si="39"/>
        <v>21</v>
      </c>
      <c r="F380" s="98" t="s">
        <v>152</v>
      </c>
      <c r="G380" s="98">
        <v>17051</v>
      </c>
      <c r="H380" s="98"/>
      <c r="I380" s="285">
        <v>20.89</v>
      </c>
      <c r="J380" s="286" t="str">
        <f t="shared" si="43"/>
        <v>อ้อยน้ำราด</v>
      </c>
      <c r="K380" s="99">
        <v>20.89</v>
      </c>
      <c r="L380" s="99"/>
      <c r="M380" s="99">
        <f t="shared" si="40"/>
        <v>271.57</v>
      </c>
      <c r="N380" s="97">
        <v>13</v>
      </c>
      <c r="O380" s="287">
        <f t="shared" si="41"/>
        <v>167.12</v>
      </c>
      <c r="P380" s="288">
        <v>8</v>
      </c>
      <c r="Q380" s="288" t="str">
        <f>VLOOKUP(F380,[1]รายละเอียดรายแปลง!$D$1:$AU$65536,44,FALSE)</f>
        <v>D</v>
      </c>
      <c r="R380" s="288"/>
      <c r="S380" s="97">
        <f t="shared" si="42"/>
        <v>146.23000000000002</v>
      </c>
      <c r="T380" s="97">
        <v>7</v>
      </c>
      <c r="U380" s="289">
        <v>242901</v>
      </c>
      <c r="V380" s="290">
        <f t="shared" si="44"/>
        <v>-8096.7</v>
      </c>
      <c r="W380" s="291" t="s">
        <v>1</v>
      </c>
      <c r="X380" s="291" t="s">
        <v>83</v>
      </c>
      <c r="Y380" s="292">
        <v>0</v>
      </c>
      <c r="Z380" s="293" t="s">
        <v>193</v>
      </c>
      <c r="AA380" s="294" t="s">
        <v>114</v>
      </c>
      <c r="AB380" s="294" t="s">
        <v>153</v>
      </c>
      <c r="AC380" s="293">
        <v>1.85</v>
      </c>
      <c r="AD380" s="291" t="s">
        <v>194</v>
      </c>
      <c r="AE380" s="293" t="s">
        <v>166</v>
      </c>
      <c r="AF380" s="293" t="s">
        <v>257</v>
      </c>
      <c r="AG380" s="293" t="s">
        <v>197</v>
      </c>
    </row>
    <row r="381" spans="1:33" ht="24">
      <c r="A381" s="281">
        <v>5</v>
      </c>
      <c r="B381" s="95">
        <v>4</v>
      </c>
      <c r="C381" s="95" t="s">
        <v>191</v>
      </c>
      <c r="D381" s="298" t="s">
        <v>47</v>
      </c>
      <c r="E381" s="98">
        <f t="shared" si="39"/>
        <v>22</v>
      </c>
      <c r="F381" s="98">
        <v>1706</v>
      </c>
      <c r="G381" s="98">
        <v>1706</v>
      </c>
      <c r="H381" s="299" t="s">
        <v>192</v>
      </c>
      <c r="I381" s="285">
        <v>24.35</v>
      </c>
      <c r="J381" s="286" t="str">
        <f t="shared" si="43"/>
        <v>อ้อยน้ำราด</v>
      </c>
      <c r="K381" s="99">
        <v>24.35</v>
      </c>
      <c r="L381" s="99"/>
      <c r="M381" s="99">
        <f t="shared" si="40"/>
        <v>316.55</v>
      </c>
      <c r="N381" s="97">
        <v>13</v>
      </c>
      <c r="O381" s="287">
        <f t="shared" si="41"/>
        <v>219.15</v>
      </c>
      <c r="P381" s="288">
        <v>9</v>
      </c>
      <c r="Q381" s="288" t="str">
        <f>VLOOKUP(F381,[1]รายละเอียดรายแปลง!$D$1:$AU$65536,44,FALSE)</f>
        <v>D</v>
      </c>
      <c r="R381" s="288"/>
      <c r="S381" s="97">
        <f t="shared" si="42"/>
        <v>170.45000000000002</v>
      </c>
      <c r="T381" s="97">
        <v>7</v>
      </c>
      <c r="U381" s="289">
        <v>242900</v>
      </c>
      <c r="V381" s="290">
        <f t="shared" si="44"/>
        <v>-8096.666666666667</v>
      </c>
      <c r="W381" s="291" t="s">
        <v>1</v>
      </c>
      <c r="X381" s="291" t="s">
        <v>83</v>
      </c>
      <c r="Y381" s="292">
        <v>0</v>
      </c>
      <c r="Z381" s="293" t="s">
        <v>193</v>
      </c>
      <c r="AA381" s="294" t="s">
        <v>114</v>
      </c>
      <c r="AB381" s="294" t="s">
        <v>153</v>
      </c>
      <c r="AC381" s="293">
        <v>1.85</v>
      </c>
      <c r="AD381" s="291" t="s">
        <v>194</v>
      </c>
      <c r="AE381" s="293" t="s">
        <v>166</v>
      </c>
      <c r="AF381" s="293" t="s">
        <v>257</v>
      </c>
      <c r="AG381" s="293" t="s">
        <v>197</v>
      </c>
    </row>
    <row r="382" spans="1:33" ht="24">
      <c r="A382" s="281">
        <v>3</v>
      </c>
      <c r="B382" s="95">
        <v>4</v>
      </c>
      <c r="C382" s="95" t="s">
        <v>191</v>
      </c>
      <c r="D382" s="298" t="s">
        <v>47</v>
      </c>
      <c r="E382" s="98">
        <f t="shared" si="39"/>
        <v>23</v>
      </c>
      <c r="F382" s="98" t="s">
        <v>154</v>
      </c>
      <c r="G382" s="98">
        <v>17061</v>
      </c>
      <c r="H382" s="299" t="s">
        <v>192</v>
      </c>
      <c r="I382" s="285">
        <v>11.31</v>
      </c>
      <c r="J382" s="286" t="str">
        <f t="shared" si="43"/>
        <v>อ้อยตอ 2</v>
      </c>
      <c r="K382" s="99">
        <v>11.31</v>
      </c>
      <c r="L382" s="99"/>
      <c r="M382" s="99">
        <f t="shared" si="40"/>
        <v>113.10000000000001</v>
      </c>
      <c r="N382" s="97">
        <v>10</v>
      </c>
      <c r="O382" s="287">
        <f t="shared" si="41"/>
        <v>90.48</v>
      </c>
      <c r="P382" s="288">
        <v>8</v>
      </c>
      <c r="Q382" s="288" t="str">
        <f>VLOOKUP(F382,[1]รายละเอียดรายแปลง!$D$1:$AU$65536,44,FALSE)</f>
        <v>C</v>
      </c>
      <c r="R382" s="288"/>
      <c r="S382" s="97">
        <f t="shared" si="42"/>
        <v>67.86</v>
      </c>
      <c r="T382" s="97">
        <v>6</v>
      </c>
      <c r="U382" s="289">
        <v>242961</v>
      </c>
      <c r="V382" s="290">
        <f t="shared" si="44"/>
        <v>-8098.7</v>
      </c>
      <c r="W382" s="291" t="s">
        <v>90</v>
      </c>
      <c r="X382" s="291" t="s">
        <v>2</v>
      </c>
      <c r="Y382" s="292">
        <v>0</v>
      </c>
      <c r="Z382" s="293" t="s">
        <v>193</v>
      </c>
      <c r="AA382" s="294" t="s">
        <v>114</v>
      </c>
      <c r="AB382" s="294" t="s">
        <v>86</v>
      </c>
      <c r="AC382" s="293">
        <v>1.85</v>
      </c>
      <c r="AD382" s="294" t="s">
        <v>194</v>
      </c>
      <c r="AE382" s="293" t="s">
        <v>166</v>
      </c>
      <c r="AF382" s="293" t="s">
        <v>257</v>
      </c>
      <c r="AG382" s="293" t="s">
        <v>197</v>
      </c>
    </row>
    <row r="383" spans="1:33" ht="24">
      <c r="A383" s="281">
        <v>4</v>
      </c>
      <c r="B383" s="95">
        <v>4</v>
      </c>
      <c r="C383" s="95" t="s">
        <v>191</v>
      </c>
      <c r="D383" s="298" t="s">
        <v>47</v>
      </c>
      <c r="E383" s="98">
        <f t="shared" si="39"/>
        <v>24</v>
      </c>
      <c r="F383" s="98">
        <v>1707</v>
      </c>
      <c r="G383" s="98">
        <v>1707</v>
      </c>
      <c r="H383" s="299" t="s">
        <v>192</v>
      </c>
      <c r="I383" s="285">
        <v>19.93</v>
      </c>
      <c r="J383" s="286" t="str">
        <f t="shared" si="43"/>
        <v>อ้อยตอ 2</v>
      </c>
      <c r="K383" s="99">
        <v>19.93</v>
      </c>
      <c r="L383" s="99"/>
      <c r="M383" s="99">
        <f t="shared" si="40"/>
        <v>219.23</v>
      </c>
      <c r="N383" s="97">
        <v>11</v>
      </c>
      <c r="O383" s="287">
        <f t="shared" si="41"/>
        <v>179.37</v>
      </c>
      <c r="P383" s="288">
        <v>9</v>
      </c>
      <c r="Q383" s="288" t="str">
        <f>VLOOKUP(F383,[1]รายละเอียดรายแปลง!$D$1:$AU$65536,44,FALSE)</f>
        <v>C</v>
      </c>
      <c r="R383" s="288"/>
      <c r="S383" s="97">
        <f t="shared" si="42"/>
        <v>139.51</v>
      </c>
      <c r="T383" s="97">
        <v>7</v>
      </c>
      <c r="U383" s="289">
        <v>242928</v>
      </c>
      <c r="V383" s="290">
        <f t="shared" si="44"/>
        <v>-8097.6</v>
      </c>
      <c r="W383" s="291" t="s">
        <v>90</v>
      </c>
      <c r="X383" s="291" t="s">
        <v>2</v>
      </c>
      <c r="Y383" s="292">
        <v>0</v>
      </c>
      <c r="Z383" s="293" t="s">
        <v>193</v>
      </c>
      <c r="AA383" s="294" t="s">
        <v>114</v>
      </c>
      <c r="AB383" s="294" t="s">
        <v>86</v>
      </c>
      <c r="AC383" s="293">
        <v>1.65</v>
      </c>
      <c r="AD383" s="294" t="s">
        <v>201</v>
      </c>
      <c r="AE383" s="293" t="s">
        <v>166</v>
      </c>
      <c r="AF383" s="293" t="s">
        <v>257</v>
      </c>
      <c r="AG383" s="293" t="s">
        <v>197</v>
      </c>
    </row>
    <row r="384" spans="1:33" ht="24">
      <c r="A384" s="281">
        <v>4</v>
      </c>
      <c r="B384" s="95">
        <v>4</v>
      </c>
      <c r="C384" s="95" t="s">
        <v>191</v>
      </c>
      <c r="D384" s="298" t="s">
        <v>47</v>
      </c>
      <c r="E384" s="98">
        <f t="shared" si="39"/>
        <v>25</v>
      </c>
      <c r="F384" s="98" t="s">
        <v>155</v>
      </c>
      <c r="G384" s="98">
        <v>17071</v>
      </c>
      <c r="H384" s="299" t="s">
        <v>192</v>
      </c>
      <c r="I384" s="285">
        <v>16.02</v>
      </c>
      <c r="J384" s="286" t="str">
        <f t="shared" si="43"/>
        <v>อ้อยตอ 2</v>
      </c>
      <c r="K384" s="99">
        <v>16.02</v>
      </c>
      <c r="L384" s="99"/>
      <c r="M384" s="99">
        <f t="shared" si="40"/>
        <v>176.22</v>
      </c>
      <c r="N384" s="97">
        <v>11</v>
      </c>
      <c r="O384" s="287">
        <f t="shared" si="41"/>
        <v>160.19999999999999</v>
      </c>
      <c r="P384" s="288">
        <v>10</v>
      </c>
      <c r="Q384" s="288" t="str">
        <f>VLOOKUP(F384,[1]รายละเอียดรายแปลง!$D$1:$AU$65536,44,FALSE)</f>
        <v>B</v>
      </c>
      <c r="R384" s="288"/>
      <c r="S384" s="97">
        <f t="shared" si="42"/>
        <v>112.14</v>
      </c>
      <c r="T384" s="97">
        <v>7</v>
      </c>
      <c r="U384" s="289">
        <v>242929</v>
      </c>
      <c r="V384" s="290">
        <f t="shared" si="44"/>
        <v>-8097.6333333333332</v>
      </c>
      <c r="W384" s="291" t="s">
        <v>90</v>
      </c>
      <c r="X384" s="291" t="s">
        <v>2</v>
      </c>
      <c r="Y384" s="292">
        <v>0</v>
      </c>
      <c r="Z384" s="293" t="s">
        <v>193</v>
      </c>
      <c r="AA384" s="294" t="s">
        <v>114</v>
      </c>
      <c r="AB384" s="294" t="s">
        <v>86</v>
      </c>
      <c r="AC384" s="293">
        <v>1.65</v>
      </c>
      <c r="AD384" s="294" t="s">
        <v>201</v>
      </c>
      <c r="AE384" s="293" t="s">
        <v>166</v>
      </c>
      <c r="AF384" s="293" t="s">
        <v>257</v>
      </c>
      <c r="AG384" s="293" t="s">
        <v>197</v>
      </c>
    </row>
    <row r="385" spans="1:33" ht="24">
      <c r="A385" s="281">
        <v>5</v>
      </c>
      <c r="B385" s="95">
        <v>4</v>
      </c>
      <c r="C385" s="95" t="s">
        <v>191</v>
      </c>
      <c r="D385" s="298" t="s">
        <v>47</v>
      </c>
      <c r="E385" s="98">
        <f t="shared" si="39"/>
        <v>26</v>
      </c>
      <c r="F385" s="98">
        <v>1708</v>
      </c>
      <c r="G385" s="98">
        <v>1708</v>
      </c>
      <c r="H385" s="299" t="s">
        <v>192</v>
      </c>
      <c r="I385" s="285">
        <v>24.32</v>
      </c>
      <c r="J385" s="286" t="str">
        <f t="shared" si="43"/>
        <v>อ้อยตอ 2</v>
      </c>
      <c r="K385" s="99">
        <v>24.32</v>
      </c>
      <c r="L385" s="99"/>
      <c r="M385" s="99">
        <f t="shared" si="40"/>
        <v>243.2</v>
      </c>
      <c r="N385" s="97">
        <v>10</v>
      </c>
      <c r="O385" s="287">
        <f t="shared" si="41"/>
        <v>170.24</v>
      </c>
      <c r="P385" s="288">
        <v>7</v>
      </c>
      <c r="Q385" s="288" t="str">
        <f>VLOOKUP(F385,[1]รายละเอียดรายแปลง!$D$1:$AU$65536,44,FALSE)</f>
        <v>D</v>
      </c>
      <c r="R385" s="288"/>
      <c r="S385" s="97">
        <f t="shared" si="42"/>
        <v>121.6</v>
      </c>
      <c r="T385" s="97">
        <v>5</v>
      </c>
      <c r="U385" s="289">
        <v>242960</v>
      </c>
      <c r="V385" s="290">
        <f t="shared" si="44"/>
        <v>-8098.666666666667</v>
      </c>
      <c r="W385" s="291" t="s">
        <v>90</v>
      </c>
      <c r="X385" s="291" t="s">
        <v>2</v>
      </c>
      <c r="Y385" s="292">
        <v>0</v>
      </c>
      <c r="Z385" s="293" t="s">
        <v>193</v>
      </c>
      <c r="AA385" s="294" t="s">
        <v>114</v>
      </c>
      <c r="AB385" s="294" t="s">
        <v>86</v>
      </c>
      <c r="AC385" s="293">
        <v>1.85</v>
      </c>
      <c r="AD385" s="294" t="s">
        <v>194</v>
      </c>
      <c r="AE385" s="293" t="s">
        <v>166</v>
      </c>
      <c r="AF385" s="293" t="s">
        <v>257</v>
      </c>
      <c r="AG385" s="293" t="s">
        <v>197</v>
      </c>
    </row>
    <row r="386" spans="1:33" ht="24">
      <c r="A386" s="281">
        <v>5</v>
      </c>
      <c r="B386" s="95">
        <v>4</v>
      </c>
      <c r="C386" s="95" t="s">
        <v>191</v>
      </c>
      <c r="D386" s="298" t="s">
        <v>47</v>
      </c>
      <c r="E386" s="98">
        <f t="shared" si="39"/>
        <v>27</v>
      </c>
      <c r="F386" s="98">
        <v>1709</v>
      </c>
      <c r="G386" s="98">
        <v>1709</v>
      </c>
      <c r="H386" s="299" t="s">
        <v>192</v>
      </c>
      <c r="I386" s="285">
        <v>53.92</v>
      </c>
      <c r="J386" s="286" t="str">
        <f t="shared" si="43"/>
        <v>อ้อยตอ 1</v>
      </c>
      <c r="K386" s="99">
        <v>53.92</v>
      </c>
      <c r="L386" s="99"/>
      <c r="M386" s="99">
        <f t="shared" si="40"/>
        <v>647.04</v>
      </c>
      <c r="N386" s="97">
        <v>12</v>
      </c>
      <c r="O386" s="287">
        <f t="shared" si="41"/>
        <v>539.20000000000005</v>
      </c>
      <c r="P386" s="288">
        <v>10</v>
      </c>
      <c r="Q386" s="288" t="str">
        <f>VLOOKUP(F386,[1]รายละเอียดรายแปลง!$D$1:$AU$65536,44,FALSE)</f>
        <v>B</v>
      </c>
      <c r="R386" s="288"/>
      <c r="S386" s="97">
        <f t="shared" si="42"/>
        <v>485.28000000000003</v>
      </c>
      <c r="T386" s="97">
        <v>9</v>
      </c>
      <c r="U386" s="289">
        <v>242927</v>
      </c>
      <c r="V386" s="290">
        <f t="shared" si="44"/>
        <v>-8097.5666666666666</v>
      </c>
      <c r="W386" s="291" t="s">
        <v>88</v>
      </c>
      <c r="X386" s="291" t="s">
        <v>2</v>
      </c>
      <c r="Y386" s="292">
        <v>0</v>
      </c>
      <c r="Z386" s="293" t="s">
        <v>193</v>
      </c>
      <c r="AA386" s="296" t="s">
        <v>85</v>
      </c>
      <c r="AB386" s="294" t="s">
        <v>86</v>
      </c>
      <c r="AC386" s="293">
        <v>1.85</v>
      </c>
      <c r="AD386" s="294" t="s">
        <v>194</v>
      </c>
      <c r="AE386" s="293" t="s">
        <v>166</v>
      </c>
      <c r="AF386" s="293" t="s">
        <v>257</v>
      </c>
      <c r="AG386" s="293" t="s">
        <v>197</v>
      </c>
    </row>
    <row r="387" spans="1:33" ht="24">
      <c r="A387" s="281">
        <v>5</v>
      </c>
      <c r="B387" s="95">
        <v>4</v>
      </c>
      <c r="C387" s="95" t="s">
        <v>191</v>
      </c>
      <c r="D387" s="298" t="s">
        <v>47</v>
      </c>
      <c r="E387" s="98">
        <f t="shared" si="39"/>
        <v>28</v>
      </c>
      <c r="F387" s="98">
        <v>1711</v>
      </c>
      <c r="G387" s="98">
        <v>1711</v>
      </c>
      <c r="H387" s="98"/>
      <c r="I387" s="285">
        <v>41.17</v>
      </c>
      <c r="J387" s="286" t="str">
        <f t="shared" si="43"/>
        <v>อ้อยน้ำราด</v>
      </c>
      <c r="K387" s="99">
        <v>41.17</v>
      </c>
      <c r="L387" s="99"/>
      <c r="M387" s="99">
        <f t="shared" si="40"/>
        <v>576.38</v>
      </c>
      <c r="N387" s="97">
        <v>14</v>
      </c>
      <c r="O387" s="287">
        <f t="shared" si="41"/>
        <v>329.36</v>
      </c>
      <c r="P387" s="288">
        <v>8</v>
      </c>
      <c r="Q387" s="288" t="str">
        <f>VLOOKUP(F387,[1]รายละเอียดรายแปลง!$D$1:$AU$65536,44,FALSE)</f>
        <v>D</v>
      </c>
      <c r="R387" s="288"/>
      <c r="S387" s="97">
        <f t="shared" si="42"/>
        <v>247.02</v>
      </c>
      <c r="T387" s="97">
        <v>6</v>
      </c>
      <c r="U387" s="289">
        <v>242891</v>
      </c>
      <c r="V387" s="290">
        <f t="shared" si="44"/>
        <v>-8096.3666666666668</v>
      </c>
      <c r="W387" s="291" t="s">
        <v>1</v>
      </c>
      <c r="X387" s="291" t="s">
        <v>83</v>
      </c>
      <c r="Y387" s="292">
        <v>0</v>
      </c>
      <c r="Z387" s="293" t="s">
        <v>193</v>
      </c>
      <c r="AA387" s="296" t="s">
        <v>85</v>
      </c>
      <c r="AB387" s="294" t="s">
        <v>104</v>
      </c>
      <c r="AC387" s="293">
        <v>1.85</v>
      </c>
      <c r="AD387" s="291" t="s">
        <v>194</v>
      </c>
      <c r="AE387" s="293" t="s">
        <v>166</v>
      </c>
      <c r="AF387" s="293" t="s">
        <v>257</v>
      </c>
      <c r="AG387" s="293" t="s">
        <v>197</v>
      </c>
    </row>
    <row r="388" spans="1:33" ht="24">
      <c r="A388" s="281">
        <v>5</v>
      </c>
      <c r="B388" s="95">
        <v>4</v>
      </c>
      <c r="C388" s="95" t="s">
        <v>191</v>
      </c>
      <c r="D388" s="298" t="s">
        <v>47</v>
      </c>
      <c r="E388" s="98">
        <f t="shared" si="39"/>
        <v>29</v>
      </c>
      <c r="F388" s="98" t="s">
        <v>156</v>
      </c>
      <c r="G388" s="98">
        <v>17111</v>
      </c>
      <c r="H388" s="299" t="s">
        <v>192</v>
      </c>
      <c r="I388" s="285">
        <v>24.87</v>
      </c>
      <c r="J388" s="286" t="str">
        <f t="shared" si="43"/>
        <v>อ้อยตอ 1</v>
      </c>
      <c r="K388" s="99">
        <v>24.87</v>
      </c>
      <c r="L388" s="99"/>
      <c r="M388" s="99">
        <f t="shared" si="40"/>
        <v>248.70000000000002</v>
      </c>
      <c r="N388" s="97">
        <v>10</v>
      </c>
      <c r="O388" s="287">
        <f t="shared" si="41"/>
        <v>223.83</v>
      </c>
      <c r="P388" s="288">
        <v>9</v>
      </c>
      <c r="Q388" s="288" t="str">
        <f>VLOOKUP(F388,[1]รายละเอียดรายแปลง!$D$1:$AU$65536,44,FALSE)</f>
        <v>C</v>
      </c>
      <c r="R388" s="288"/>
      <c r="S388" s="97">
        <f t="shared" si="42"/>
        <v>149.22</v>
      </c>
      <c r="T388" s="97">
        <v>6</v>
      </c>
      <c r="U388" s="289">
        <v>242954</v>
      </c>
      <c r="V388" s="290">
        <f t="shared" si="44"/>
        <v>-8098.4666666666662</v>
      </c>
      <c r="W388" s="291" t="s">
        <v>88</v>
      </c>
      <c r="X388" s="291" t="s">
        <v>2</v>
      </c>
      <c r="Y388" s="292">
        <v>0</v>
      </c>
      <c r="Z388" s="293" t="s">
        <v>193</v>
      </c>
      <c r="AA388" s="296" t="s">
        <v>85</v>
      </c>
      <c r="AB388" s="294" t="s">
        <v>86</v>
      </c>
      <c r="AC388" s="293">
        <v>1.85</v>
      </c>
      <c r="AD388" s="294" t="s">
        <v>194</v>
      </c>
      <c r="AE388" s="293" t="s">
        <v>166</v>
      </c>
      <c r="AF388" s="293" t="s">
        <v>257</v>
      </c>
      <c r="AG388" s="293" t="s">
        <v>197</v>
      </c>
    </row>
    <row r="389" spans="1:33" ht="24">
      <c r="A389" s="281">
        <v>5</v>
      </c>
      <c r="B389" s="95">
        <v>4</v>
      </c>
      <c r="C389" s="95" t="s">
        <v>191</v>
      </c>
      <c r="D389" s="298" t="s">
        <v>47</v>
      </c>
      <c r="E389" s="98">
        <f t="shared" ref="E389:E425" si="45">E388+1</f>
        <v>30</v>
      </c>
      <c r="F389" s="98" t="s">
        <v>157</v>
      </c>
      <c r="G389" s="98">
        <v>17126</v>
      </c>
      <c r="H389" s="299" t="s">
        <v>192</v>
      </c>
      <c r="I389" s="285">
        <v>148.62</v>
      </c>
      <c r="J389" s="286" t="str">
        <f t="shared" si="43"/>
        <v>อ้อยตอ 1</v>
      </c>
      <c r="K389" s="99">
        <v>148.62</v>
      </c>
      <c r="L389" s="99"/>
      <c r="M389" s="99">
        <f t="shared" si="40"/>
        <v>1486.2</v>
      </c>
      <c r="N389" s="97">
        <v>10</v>
      </c>
      <c r="O389" s="287">
        <f t="shared" si="41"/>
        <v>1337.58</v>
      </c>
      <c r="P389" s="288">
        <v>9</v>
      </c>
      <c r="Q389" s="288" t="str">
        <f>VLOOKUP(F389,[1]รายละเอียดรายแปลง!$D$1:$AU$65536,44,FALSE)</f>
        <v>C</v>
      </c>
      <c r="R389" s="288"/>
      <c r="S389" s="97">
        <f t="shared" si="42"/>
        <v>1040.3400000000001</v>
      </c>
      <c r="T389" s="97">
        <v>7</v>
      </c>
      <c r="U389" s="289">
        <v>242956</v>
      </c>
      <c r="V389" s="290">
        <f t="shared" si="44"/>
        <v>-8098.5333333333338</v>
      </c>
      <c r="W389" s="291" t="s">
        <v>88</v>
      </c>
      <c r="X389" s="291" t="s">
        <v>2</v>
      </c>
      <c r="Y389" s="292">
        <v>0</v>
      </c>
      <c r="Z389" s="293" t="s">
        <v>193</v>
      </c>
      <c r="AA389" s="296" t="s">
        <v>85</v>
      </c>
      <c r="AB389" s="294" t="s">
        <v>86</v>
      </c>
      <c r="AC389" s="293">
        <v>1.85</v>
      </c>
      <c r="AD389" s="294" t="s">
        <v>194</v>
      </c>
      <c r="AE389" s="293" t="s">
        <v>166</v>
      </c>
      <c r="AF389" s="293" t="s">
        <v>257</v>
      </c>
      <c r="AG389" s="293" t="s">
        <v>197</v>
      </c>
    </row>
    <row r="390" spans="1:33" ht="24">
      <c r="A390" s="281">
        <v>5</v>
      </c>
      <c r="B390" s="95">
        <v>4</v>
      </c>
      <c r="C390" s="95" t="s">
        <v>191</v>
      </c>
      <c r="D390" s="298" t="s">
        <v>47</v>
      </c>
      <c r="E390" s="98">
        <f t="shared" si="45"/>
        <v>31</v>
      </c>
      <c r="F390" s="98">
        <v>1715</v>
      </c>
      <c r="G390" s="98">
        <v>1715</v>
      </c>
      <c r="H390" s="98"/>
      <c r="I390" s="285">
        <v>30.05</v>
      </c>
      <c r="J390" s="286" t="str">
        <f t="shared" si="43"/>
        <v>อ้อยน้ำราด</v>
      </c>
      <c r="K390" s="99"/>
      <c r="L390" s="99">
        <v>30.05</v>
      </c>
      <c r="M390" s="99">
        <f t="shared" si="40"/>
        <v>0</v>
      </c>
      <c r="N390" s="97">
        <v>13</v>
      </c>
      <c r="O390" s="288"/>
      <c r="P390" s="288"/>
      <c r="Q390" s="288"/>
      <c r="R390" s="288"/>
      <c r="S390" s="97"/>
      <c r="T390" s="97"/>
      <c r="U390" s="289">
        <v>242905</v>
      </c>
      <c r="V390" s="290">
        <f t="shared" si="44"/>
        <v>-8096.833333333333</v>
      </c>
      <c r="W390" s="291" t="s">
        <v>1</v>
      </c>
      <c r="X390" s="291" t="s">
        <v>83</v>
      </c>
      <c r="Y390" s="292">
        <v>0</v>
      </c>
      <c r="Z390" s="293" t="s">
        <v>193</v>
      </c>
      <c r="AA390" s="294" t="s">
        <v>114</v>
      </c>
      <c r="AB390" s="294" t="s">
        <v>104</v>
      </c>
      <c r="AC390" s="293">
        <v>1.85</v>
      </c>
      <c r="AD390" s="291" t="s">
        <v>194</v>
      </c>
      <c r="AE390" s="293" t="s">
        <v>166</v>
      </c>
      <c r="AF390" s="293" t="s">
        <v>257</v>
      </c>
      <c r="AG390" s="293" t="s">
        <v>197</v>
      </c>
    </row>
    <row r="391" spans="1:33" ht="24">
      <c r="A391" s="281">
        <v>3</v>
      </c>
      <c r="B391" s="95">
        <v>4</v>
      </c>
      <c r="C391" s="95" t="s">
        <v>191</v>
      </c>
      <c r="D391" s="298" t="s">
        <v>47</v>
      </c>
      <c r="E391" s="98">
        <f t="shared" si="45"/>
        <v>32</v>
      </c>
      <c r="F391" s="98">
        <v>1715</v>
      </c>
      <c r="G391" s="98">
        <v>1715</v>
      </c>
      <c r="H391" s="98"/>
      <c r="I391" s="285">
        <v>12.150000000000002</v>
      </c>
      <c r="J391" s="286" t="str">
        <f t="shared" si="43"/>
        <v>อ้อยตอ 2</v>
      </c>
      <c r="K391" s="99">
        <v>12.150000000000002</v>
      </c>
      <c r="L391" s="99"/>
      <c r="M391" s="99">
        <f t="shared" si="40"/>
        <v>157.95000000000002</v>
      </c>
      <c r="N391" s="97">
        <v>13</v>
      </c>
      <c r="O391" s="287">
        <f t="shared" ref="O391:O396" si="46">K391*P391</f>
        <v>109.35000000000002</v>
      </c>
      <c r="P391" s="288">
        <v>9</v>
      </c>
      <c r="Q391" s="288" t="str">
        <f>VLOOKUP(F391,[1]รายละเอียดรายแปลง!$D$1:$AU$65536,44,FALSE)</f>
        <v>C</v>
      </c>
      <c r="R391" s="288"/>
      <c r="S391" s="97">
        <f t="shared" ref="S391:S396" si="47">K391*T391</f>
        <v>72.900000000000006</v>
      </c>
      <c r="T391" s="97">
        <v>6</v>
      </c>
      <c r="U391" s="289">
        <v>242882</v>
      </c>
      <c r="V391" s="290">
        <f t="shared" si="44"/>
        <v>-8096.0666666666666</v>
      </c>
      <c r="W391" s="291" t="s">
        <v>90</v>
      </c>
      <c r="X391" s="291" t="s">
        <v>2</v>
      </c>
      <c r="Y391" s="292">
        <v>0</v>
      </c>
      <c r="Z391" s="293" t="s">
        <v>193</v>
      </c>
      <c r="AA391" s="294"/>
      <c r="AB391" s="294" t="s">
        <v>86</v>
      </c>
      <c r="AC391" s="293">
        <v>1.65</v>
      </c>
      <c r="AD391" s="291" t="s">
        <v>201</v>
      </c>
      <c r="AE391" s="293" t="s">
        <v>166</v>
      </c>
      <c r="AF391" s="293" t="s">
        <v>257</v>
      </c>
      <c r="AG391" s="293" t="s">
        <v>197</v>
      </c>
    </row>
    <row r="392" spans="1:33" ht="24">
      <c r="A392" s="281">
        <v>3</v>
      </c>
      <c r="B392" s="95">
        <v>4</v>
      </c>
      <c r="C392" s="95" t="s">
        <v>191</v>
      </c>
      <c r="D392" s="298" t="s">
        <v>47</v>
      </c>
      <c r="E392" s="98">
        <f t="shared" si="45"/>
        <v>33</v>
      </c>
      <c r="F392" s="98">
        <v>1716</v>
      </c>
      <c r="G392" s="98">
        <v>1716</v>
      </c>
      <c r="H392" s="299" t="s">
        <v>192</v>
      </c>
      <c r="I392" s="285">
        <v>19.490000000000002</v>
      </c>
      <c r="J392" s="286" t="str">
        <f t="shared" si="43"/>
        <v>อ้อยตอ 2</v>
      </c>
      <c r="K392" s="99">
        <v>10</v>
      </c>
      <c r="L392" s="99">
        <v>9.49</v>
      </c>
      <c r="M392" s="99">
        <f t="shared" si="40"/>
        <v>90</v>
      </c>
      <c r="N392" s="97">
        <v>9</v>
      </c>
      <c r="O392" s="287">
        <f t="shared" si="46"/>
        <v>90</v>
      </c>
      <c r="P392" s="288">
        <v>9</v>
      </c>
      <c r="Q392" s="288" t="str">
        <f>VLOOKUP(F392,[1]รายละเอียดรายแปลง!$D$1:$AU$65536,44,FALSE)</f>
        <v>C</v>
      </c>
      <c r="R392" s="288"/>
      <c r="S392" s="97">
        <f t="shared" si="47"/>
        <v>60</v>
      </c>
      <c r="T392" s="97">
        <v>6</v>
      </c>
      <c r="U392" s="289"/>
      <c r="V392" s="309">
        <v>0</v>
      </c>
      <c r="W392" s="291" t="s">
        <v>90</v>
      </c>
      <c r="X392" s="291" t="s">
        <v>2</v>
      </c>
      <c r="Y392" s="292">
        <v>0</v>
      </c>
      <c r="Z392" s="293" t="s">
        <v>193</v>
      </c>
      <c r="AA392" s="294" t="s">
        <v>114</v>
      </c>
      <c r="AB392" s="294"/>
      <c r="AC392" s="293"/>
      <c r="AD392" s="291"/>
      <c r="AE392" s="293" t="e">
        <f>VLOOKUP(F392,'[3]รายแปลง6465 (พื้นที่ 10,005 (2'!#REF!,54,0)</f>
        <v>#REF!</v>
      </c>
      <c r="AF392" s="293" t="s">
        <v>257</v>
      </c>
      <c r="AG392" s="293" t="s">
        <v>197</v>
      </c>
    </row>
    <row r="393" spans="1:33" ht="24">
      <c r="A393" s="281">
        <v>3</v>
      </c>
      <c r="B393" s="95">
        <v>4</v>
      </c>
      <c r="C393" s="95" t="s">
        <v>191</v>
      </c>
      <c r="D393" s="298" t="s">
        <v>47</v>
      </c>
      <c r="E393" s="98">
        <f t="shared" si="45"/>
        <v>34</v>
      </c>
      <c r="F393" s="98">
        <v>1717</v>
      </c>
      <c r="G393" s="98">
        <v>1717</v>
      </c>
      <c r="H393" s="299" t="s">
        <v>192</v>
      </c>
      <c r="I393" s="285">
        <v>11.35</v>
      </c>
      <c r="J393" s="286" t="str">
        <f t="shared" si="43"/>
        <v>อ้อยตอ 2</v>
      </c>
      <c r="K393" s="99">
        <v>10</v>
      </c>
      <c r="L393" s="99">
        <v>1.35</v>
      </c>
      <c r="M393" s="99">
        <f t="shared" ref="M393:M419" si="48">K393*N393</f>
        <v>90</v>
      </c>
      <c r="N393" s="97">
        <v>9</v>
      </c>
      <c r="O393" s="287">
        <f t="shared" si="46"/>
        <v>90</v>
      </c>
      <c r="P393" s="288">
        <v>9</v>
      </c>
      <c r="Q393" s="288" t="str">
        <f>VLOOKUP(F393,[1]รายละเอียดรายแปลง!$D$1:$AU$65536,44,FALSE)</f>
        <v>C</v>
      </c>
      <c r="R393" s="288"/>
      <c r="S393" s="97">
        <f t="shared" si="47"/>
        <v>60</v>
      </c>
      <c r="T393" s="97">
        <v>6</v>
      </c>
      <c r="U393" s="289"/>
      <c r="V393" s="309">
        <v>0</v>
      </c>
      <c r="W393" s="291" t="s">
        <v>90</v>
      </c>
      <c r="X393" s="291" t="s">
        <v>2</v>
      </c>
      <c r="Y393" s="292">
        <v>0</v>
      </c>
      <c r="Z393" s="293" t="s">
        <v>193</v>
      </c>
      <c r="AA393" s="294" t="s">
        <v>114</v>
      </c>
      <c r="AB393" s="294"/>
      <c r="AC393" s="293"/>
      <c r="AD393" s="291"/>
      <c r="AE393" s="293" t="e">
        <f>VLOOKUP(F393,'[3]รายแปลง6465 (พื้นที่ 10,005 (2'!#REF!,54,0)</f>
        <v>#REF!</v>
      </c>
      <c r="AF393" s="293" t="s">
        <v>257</v>
      </c>
      <c r="AG393" s="293" t="s">
        <v>197</v>
      </c>
    </row>
    <row r="394" spans="1:33" ht="24">
      <c r="A394" s="281">
        <v>2</v>
      </c>
      <c r="B394" s="95">
        <v>4</v>
      </c>
      <c r="C394" s="95" t="s">
        <v>191</v>
      </c>
      <c r="D394" s="298" t="s">
        <v>47</v>
      </c>
      <c r="E394" s="98">
        <f t="shared" si="45"/>
        <v>35</v>
      </c>
      <c r="F394" s="98" t="s">
        <v>158</v>
      </c>
      <c r="G394" s="98">
        <v>17171</v>
      </c>
      <c r="H394" s="98"/>
      <c r="I394" s="285">
        <v>6.26</v>
      </c>
      <c r="J394" s="286" t="str">
        <f t="shared" si="43"/>
        <v>อ้อยน้ำราด</v>
      </c>
      <c r="K394" s="99">
        <v>6.26</v>
      </c>
      <c r="L394" s="99"/>
      <c r="M394" s="99">
        <f t="shared" si="48"/>
        <v>81.38</v>
      </c>
      <c r="N394" s="97">
        <v>13</v>
      </c>
      <c r="O394" s="287">
        <f t="shared" si="46"/>
        <v>50.08</v>
      </c>
      <c r="P394" s="288">
        <v>8</v>
      </c>
      <c r="Q394" s="288" t="str">
        <f>VLOOKUP(F394,[1]รายละเอียดรายแปลง!$D$1:$AU$65536,44,FALSE)</f>
        <v>D</v>
      </c>
      <c r="R394" s="288"/>
      <c r="S394" s="97">
        <f t="shared" si="47"/>
        <v>50.08</v>
      </c>
      <c r="T394" s="97">
        <v>8</v>
      </c>
      <c r="U394" s="289">
        <v>242869</v>
      </c>
      <c r="V394" s="290">
        <f t="shared" ref="V394:V425" si="49">($V$428-U394)/30</f>
        <v>-8095.6333333333332</v>
      </c>
      <c r="W394" s="291" t="s">
        <v>1</v>
      </c>
      <c r="X394" s="291" t="s">
        <v>83</v>
      </c>
      <c r="Y394" s="292">
        <v>0</v>
      </c>
      <c r="Z394" s="293" t="s">
        <v>193</v>
      </c>
      <c r="AA394" s="294" t="s">
        <v>114</v>
      </c>
      <c r="AB394" s="294" t="s">
        <v>104</v>
      </c>
      <c r="AC394" s="293">
        <v>1.85</v>
      </c>
      <c r="AD394" s="291" t="s">
        <v>194</v>
      </c>
      <c r="AE394" s="293" t="s">
        <v>166</v>
      </c>
      <c r="AF394" s="293" t="s">
        <v>257</v>
      </c>
      <c r="AG394" s="293" t="s">
        <v>197</v>
      </c>
    </row>
    <row r="395" spans="1:33" ht="24">
      <c r="A395" s="281">
        <v>5</v>
      </c>
      <c r="B395" s="95">
        <v>4</v>
      </c>
      <c r="C395" s="95" t="s">
        <v>191</v>
      </c>
      <c r="D395" s="298" t="s">
        <v>47</v>
      </c>
      <c r="E395" s="98">
        <f t="shared" si="45"/>
        <v>36</v>
      </c>
      <c r="F395" s="98">
        <v>1718</v>
      </c>
      <c r="G395" s="98">
        <v>1718</v>
      </c>
      <c r="H395" s="299" t="s">
        <v>192</v>
      </c>
      <c r="I395" s="285">
        <v>52.74</v>
      </c>
      <c r="J395" s="286" t="str">
        <f t="shared" si="43"/>
        <v>อ้อยตอ 2</v>
      </c>
      <c r="K395" s="99">
        <v>52.74</v>
      </c>
      <c r="L395" s="99"/>
      <c r="M395" s="99">
        <f t="shared" si="48"/>
        <v>527.4</v>
      </c>
      <c r="N395" s="97">
        <v>10</v>
      </c>
      <c r="O395" s="287">
        <f t="shared" si="46"/>
        <v>369.18</v>
      </c>
      <c r="P395" s="288">
        <v>7</v>
      </c>
      <c r="Q395" s="288" t="str">
        <f>VLOOKUP(F395,[1]รายละเอียดรายแปลง!$D$1:$AU$65536,44,FALSE)</f>
        <v>D</v>
      </c>
      <c r="R395" s="288"/>
      <c r="S395" s="97">
        <f t="shared" si="47"/>
        <v>369.18</v>
      </c>
      <c r="T395" s="97">
        <v>7</v>
      </c>
      <c r="U395" s="289">
        <v>242958</v>
      </c>
      <c r="V395" s="290">
        <f t="shared" si="49"/>
        <v>-8098.6</v>
      </c>
      <c r="W395" s="291" t="s">
        <v>90</v>
      </c>
      <c r="X395" s="291" t="s">
        <v>2</v>
      </c>
      <c r="Y395" s="292">
        <v>0</v>
      </c>
      <c r="Z395" s="293" t="s">
        <v>193</v>
      </c>
      <c r="AA395" s="294" t="s">
        <v>114</v>
      </c>
      <c r="AB395" s="294" t="s">
        <v>86</v>
      </c>
      <c r="AC395" s="293">
        <v>1.85</v>
      </c>
      <c r="AD395" s="294" t="s">
        <v>194</v>
      </c>
      <c r="AE395" s="293" t="s">
        <v>166</v>
      </c>
      <c r="AF395" s="293" t="s">
        <v>257</v>
      </c>
      <c r="AG395" s="293" t="s">
        <v>197</v>
      </c>
    </row>
    <row r="396" spans="1:33" ht="24">
      <c r="A396" s="281">
        <v>5</v>
      </c>
      <c r="B396" s="95">
        <v>4</v>
      </c>
      <c r="C396" s="95" t="s">
        <v>191</v>
      </c>
      <c r="D396" s="298" t="s">
        <v>37</v>
      </c>
      <c r="E396" s="98">
        <f t="shared" si="45"/>
        <v>37</v>
      </c>
      <c r="F396" s="98">
        <v>1801</v>
      </c>
      <c r="G396" s="98">
        <v>1801</v>
      </c>
      <c r="H396" s="299" t="s">
        <v>192</v>
      </c>
      <c r="I396" s="285">
        <v>24.73</v>
      </c>
      <c r="J396" s="286" t="str">
        <f t="shared" si="43"/>
        <v>อ้อยตอ 1</v>
      </c>
      <c r="K396" s="99">
        <v>22.11</v>
      </c>
      <c r="L396" s="99"/>
      <c r="M396" s="99">
        <f t="shared" si="48"/>
        <v>265.32</v>
      </c>
      <c r="N396" s="97">
        <v>12</v>
      </c>
      <c r="O396" s="287">
        <f t="shared" si="46"/>
        <v>221.1</v>
      </c>
      <c r="P396" s="288">
        <v>10</v>
      </c>
      <c r="Q396" s="288" t="str">
        <f>VLOOKUP(F396,[1]รายละเอียดรายแปลง!$D$1:$AU$65536,44,FALSE)</f>
        <v>B</v>
      </c>
      <c r="R396" s="288"/>
      <c r="S396" s="97">
        <f t="shared" si="47"/>
        <v>132.66</v>
      </c>
      <c r="T396" s="97">
        <v>6</v>
      </c>
      <c r="U396" s="289">
        <v>242870</v>
      </c>
      <c r="V396" s="290">
        <f t="shared" si="49"/>
        <v>-8095.666666666667</v>
      </c>
      <c r="W396" s="291" t="s">
        <v>88</v>
      </c>
      <c r="X396" s="291" t="s">
        <v>2</v>
      </c>
      <c r="Y396" s="292">
        <v>0</v>
      </c>
      <c r="Z396" s="293" t="s">
        <v>193</v>
      </c>
      <c r="AA396" s="294" t="s">
        <v>114</v>
      </c>
      <c r="AB396" s="294" t="s">
        <v>91</v>
      </c>
      <c r="AC396" s="293">
        <v>1.85</v>
      </c>
      <c r="AD396" s="294" t="s">
        <v>194</v>
      </c>
      <c r="AE396" s="293" t="s">
        <v>166</v>
      </c>
      <c r="AF396" s="293" t="s">
        <v>257</v>
      </c>
      <c r="AG396" s="293" t="s">
        <v>197</v>
      </c>
    </row>
    <row r="397" spans="1:33" ht="24">
      <c r="A397" s="281">
        <v>5</v>
      </c>
      <c r="B397" s="95">
        <v>4</v>
      </c>
      <c r="C397" s="95" t="s">
        <v>191</v>
      </c>
      <c r="D397" s="298" t="s">
        <v>37</v>
      </c>
      <c r="E397" s="98">
        <f t="shared" si="45"/>
        <v>38</v>
      </c>
      <c r="F397" s="98">
        <v>1802</v>
      </c>
      <c r="G397" s="98">
        <v>1802</v>
      </c>
      <c r="H397" s="98"/>
      <c r="I397" s="285">
        <v>23.43</v>
      </c>
      <c r="J397" s="286" t="str">
        <f t="shared" si="43"/>
        <v>อ้อยน้ำราด</v>
      </c>
      <c r="K397" s="99"/>
      <c r="L397" s="99">
        <v>23.43</v>
      </c>
      <c r="M397" s="99">
        <f t="shared" si="48"/>
        <v>0</v>
      </c>
      <c r="N397" s="97">
        <v>12</v>
      </c>
      <c r="O397" s="288"/>
      <c r="P397" s="288"/>
      <c r="Q397" s="288"/>
      <c r="R397" s="288"/>
      <c r="S397" s="97"/>
      <c r="T397" s="97"/>
      <c r="U397" s="289">
        <v>242881</v>
      </c>
      <c r="V397" s="290">
        <f t="shared" si="49"/>
        <v>-8096.0333333333338</v>
      </c>
      <c r="W397" s="291" t="s">
        <v>1</v>
      </c>
      <c r="X397" s="291" t="s">
        <v>83</v>
      </c>
      <c r="Y397" s="292">
        <v>0</v>
      </c>
      <c r="Z397" s="293" t="s">
        <v>193</v>
      </c>
      <c r="AA397" s="294" t="s">
        <v>114</v>
      </c>
      <c r="AB397" s="294" t="s">
        <v>94</v>
      </c>
      <c r="AC397" s="293">
        <v>1.85</v>
      </c>
      <c r="AD397" s="291" t="s">
        <v>194</v>
      </c>
      <c r="AE397" s="293" t="s">
        <v>166</v>
      </c>
      <c r="AF397" s="293" t="s">
        <v>257</v>
      </c>
      <c r="AG397" s="293" t="s">
        <v>197</v>
      </c>
    </row>
    <row r="398" spans="1:33" ht="24">
      <c r="A398" s="281">
        <v>5</v>
      </c>
      <c r="B398" s="95">
        <v>4</v>
      </c>
      <c r="C398" s="95" t="s">
        <v>191</v>
      </c>
      <c r="D398" s="298" t="s">
        <v>37</v>
      </c>
      <c r="E398" s="98">
        <f t="shared" si="45"/>
        <v>39</v>
      </c>
      <c r="F398" s="98">
        <v>1804</v>
      </c>
      <c r="G398" s="98">
        <v>1804</v>
      </c>
      <c r="H398" s="299" t="s">
        <v>192</v>
      </c>
      <c r="I398" s="285">
        <v>48.96</v>
      </c>
      <c r="J398" s="286" t="str">
        <f t="shared" si="43"/>
        <v>อ้อยตอ 1</v>
      </c>
      <c r="K398" s="99">
        <v>48.96</v>
      </c>
      <c r="L398" s="99"/>
      <c r="M398" s="99">
        <f t="shared" si="48"/>
        <v>587.52</v>
      </c>
      <c r="N398" s="97">
        <v>12</v>
      </c>
      <c r="O398" s="287">
        <f t="shared" ref="O398:O425" si="50">K398*P398</f>
        <v>342.72</v>
      </c>
      <c r="P398" s="288">
        <v>7</v>
      </c>
      <c r="Q398" s="288" t="str">
        <f>VLOOKUP(F398,[1]รายละเอียดรายแปลง!$D$1:$AU$65536,44,FALSE)</f>
        <v>D</v>
      </c>
      <c r="R398" s="288"/>
      <c r="S398" s="97">
        <f t="shared" ref="S398:S425" si="51">K398*T398</f>
        <v>293.76</v>
      </c>
      <c r="T398" s="97">
        <v>6</v>
      </c>
      <c r="U398" s="289">
        <v>242917</v>
      </c>
      <c r="V398" s="290">
        <f t="shared" si="49"/>
        <v>-8097.2333333333336</v>
      </c>
      <c r="W398" s="291" t="s">
        <v>88</v>
      </c>
      <c r="X398" s="291" t="s">
        <v>2</v>
      </c>
      <c r="Y398" s="292">
        <v>0</v>
      </c>
      <c r="Z398" s="293" t="s">
        <v>193</v>
      </c>
      <c r="AA398" s="294" t="s">
        <v>114</v>
      </c>
      <c r="AB398" s="294" t="s">
        <v>86</v>
      </c>
      <c r="AC398" s="293">
        <v>1.85</v>
      </c>
      <c r="AD398" s="294" t="s">
        <v>194</v>
      </c>
      <c r="AE398" s="293" t="s">
        <v>166</v>
      </c>
      <c r="AF398" s="293" t="s">
        <v>257</v>
      </c>
      <c r="AG398" s="293" t="s">
        <v>197</v>
      </c>
    </row>
    <row r="399" spans="1:33" ht="24">
      <c r="A399" s="281">
        <v>3</v>
      </c>
      <c r="B399" s="95">
        <v>4</v>
      </c>
      <c r="C399" s="95" t="s">
        <v>191</v>
      </c>
      <c r="D399" s="298" t="s">
        <v>37</v>
      </c>
      <c r="E399" s="98">
        <f t="shared" si="45"/>
        <v>40</v>
      </c>
      <c r="F399" s="98">
        <v>1805</v>
      </c>
      <c r="G399" s="98">
        <v>1805</v>
      </c>
      <c r="H399" s="299" t="s">
        <v>192</v>
      </c>
      <c r="I399" s="285">
        <v>12</v>
      </c>
      <c r="J399" s="286" t="str">
        <f t="shared" si="43"/>
        <v>อ้อยน้ำราด</v>
      </c>
      <c r="K399" s="99">
        <v>12</v>
      </c>
      <c r="L399" s="99"/>
      <c r="M399" s="99">
        <f t="shared" si="48"/>
        <v>156</v>
      </c>
      <c r="N399" s="97">
        <v>13</v>
      </c>
      <c r="O399" s="287">
        <f t="shared" si="50"/>
        <v>108</v>
      </c>
      <c r="P399" s="288">
        <v>9</v>
      </c>
      <c r="Q399" s="288" t="str">
        <f>VLOOKUP(F399,[1]รายละเอียดรายแปลง!$D$1:$AU$65536,44,FALSE)</f>
        <v>D</v>
      </c>
      <c r="R399" s="288"/>
      <c r="S399" s="97">
        <f t="shared" si="51"/>
        <v>72</v>
      </c>
      <c r="T399" s="97">
        <v>6</v>
      </c>
      <c r="U399" s="289">
        <v>242886</v>
      </c>
      <c r="V399" s="290">
        <f t="shared" si="49"/>
        <v>-8096.2</v>
      </c>
      <c r="W399" s="291" t="s">
        <v>1</v>
      </c>
      <c r="X399" s="291" t="s">
        <v>83</v>
      </c>
      <c r="Y399" s="292">
        <v>0</v>
      </c>
      <c r="Z399" s="293" t="s">
        <v>193</v>
      </c>
      <c r="AA399" s="294" t="s">
        <v>114</v>
      </c>
      <c r="AB399" s="294" t="s">
        <v>94</v>
      </c>
      <c r="AC399" s="293">
        <v>1.85</v>
      </c>
      <c r="AD399" s="291" t="s">
        <v>194</v>
      </c>
      <c r="AE399" s="293" t="s">
        <v>166</v>
      </c>
      <c r="AF399" s="293" t="s">
        <v>257</v>
      </c>
      <c r="AG399" s="293" t="s">
        <v>197</v>
      </c>
    </row>
    <row r="400" spans="1:33" ht="24">
      <c r="A400" s="281">
        <v>5</v>
      </c>
      <c r="B400" s="95">
        <v>4</v>
      </c>
      <c r="C400" s="95" t="s">
        <v>191</v>
      </c>
      <c r="D400" s="298" t="s">
        <v>37</v>
      </c>
      <c r="E400" s="98">
        <f t="shared" si="45"/>
        <v>41</v>
      </c>
      <c r="F400" s="98">
        <v>1805</v>
      </c>
      <c r="G400" s="98">
        <v>1805</v>
      </c>
      <c r="H400" s="299" t="s">
        <v>192</v>
      </c>
      <c r="I400" s="285">
        <v>32.209999999999994</v>
      </c>
      <c r="J400" s="286" t="str">
        <f t="shared" si="43"/>
        <v>อ้อยตุลาคม</v>
      </c>
      <c r="K400" s="99">
        <v>32.209999999999994</v>
      </c>
      <c r="L400" s="99"/>
      <c r="M400" s="99">
        <f t="shared" si="48"/>
        <v>483.14999999999992</v>
      </c>
      <c r="N400" s="97">
        <v>15</v>
      </c>
      <c r="O400" s="287">
        <f t="shared" si="50"/>
        <v>289.88999999999993</v>
      </c>
      <c r="P400" s="288">
        <v>9</v>
      </c>
      <c r="Q400" s="288" t="str">
        <f>VLOOKUP(F400,[1]รายละเอียดรายแปลง!$D$1:$AU$65536,44,FALSE)</f>
        <v>D</v>
      </c>
      <c r="R400" s="288"/>
      <c r="S400" s="97">
        <f t="shared" si="51"/>
        <v>257.67999999999995</v>
      </c>
      <c r="T400" s="97">
        <v>8</v>
      </c>
      <c r="U400" s="289">
        <v>242866</v>
      </c>
      <c r="V400" s="290">
        <f t="shared" si="49"/>
        <v>-8095.5333333333338</v>
      </c>
      <c r="W400" s="291" t="s">
        <v>93</v>
      </c>
      <c r="X400" s="291" t="s">
        <v>83</v>
      </c>
      <c r="Y400" s="292">
        <v>0</v>
      </c>
      <c r="Z400" s="293" t="s">
        <v>193</v>
      </c>
      <c r="AA400" s="294" t="s">
        <v>114</v>
      </c>
      <c r="AB400" s="294" t="s">
        <v>104</v>
      </c>
      <c r="AC400" s="293">
        <v>1.85</v>
      </c>
      <c r="AD400" s="294" t="s">
        <v>194</v>
      </c>
      <c r="AE400" s="293" t="s">
        <v>166</v>
      </c>
      <c r="AF400" s="293" t="s">
        <v>257</v>
      </c>
      <c r="AG400" s="293" t="s">
        <v>197</v>
      </c>
    </row>
    <row r="401" spans="1:33" ht="24">
      <c r="A401" s="281">
        <v>3</v>
      </c>
      <c r="B401" s="95">
        <v>4</v>
      </c>
      <c r="C401" s="95" t="s">
        <v>191</v>
      </c>
      <c r="D401" s="298" t="s">
        <v>37</v>
      </c>
      <c r="E401" s="98">
        <f t="shared" si="45"/>
        <v>42</v>
      </c>
      <c r="F401" s="98">
        <v>1810</v>
      </c>
      <c r="G401" s="98">
        <v>1810</v>
      </c>
      <c r="H401" s="299" t="s">
        <v>192</v>
      </c>
      <c r="I401" s="285">
        <v>12.65</v>
      </c>
      <c r="J401" s="286" t="str">
        <f t="shared" si="43"/>
        <v>อ้อยตอ 1</v>
      </c>
      <c r="K401" s="99">
        <v>12.65</v>
      </c>
      <c r="L401" s="99"/>
      <c r="M401" s="99">
        <f t="shared" si="48"/>
        <v>126.5</v>
      </c>
      <c r="N401" s="97">
        <v>10</v>
      </c>
      <c r="O401" s="287">
        <f t="shared" si="50"/>
        <v>101.2</v>
      </c>
      <c r="P401" s="288">
        <v>8</v>
      </c>
      <c r="Q401" s="288" t="str">
        <f>VLOOKUP(F401,[1]รายละเอียดรายแปลง!$D$1:$AU$65536,44,FALSE)</f>
        <v>C</v>
      </c>
      <c r="R401" s="288"/>
      <c r="S401" s="97">
        <f t="shared" si="51"/>
        <v>88.55</v>
      </c>
      <c r="T401" s="97">
        <v>7</v>
      </c>
      <c r="U401" s="289">
        <v>242960</v>
      </c>
      <c r="V401" s="290">
        <f t="shared" si="49"/>
        <v>-8098.666666666667</v>
      </c>
      <c r="W401" s="291" t="s">
        <v>88</v>
      </c>
      <c r="X401" s="291" t="s">
        <v>2</v>
      </c>
      <c r="Y401" s="292">
        <v>0</v>
      </c>
      <c r="Z401" s="293" t="s">
        <v>193</v>
      </c>
      <c r="AA401" s="294" t="s">
        <v>114</v>
      </c>
      <c r="AB401" s="294" t="s">
        <v>86</v>
      </c>
      <c r="AC401" s="293">
        <v>1.65</v>
      </c>
      <c r="AD401" s="294" t="s">
        <v>201</v>
      </c>
      <c r="AE401" s="293" t="s">
        <v>166</v>
      </c>
      <c r="AF401" s="293" t="s">
        <v>257</v>
      </c>
      <c r="AG401" s="293" t="s">
        <v>197</v>
      </c>
    </row>
    <row r="402" spans="1:33" ht="24">
      <c r="A402" s="281">
        <v>5</v>
      </c>
      <c r="B402" s="95">
        <v>4</v>
      </c>
      <c r="C402" s="95" t="s">
        <v>191</v>
      </c>
      <c r="D402" s="298" t="s">
        <v>37</v>
      </c>
      <c r="E402" s="98">
        <f t="shared" si="45"/>
        <v>43</v>
      </c>
      <c r="F402" s="98">
        <v>1812</v>
      </c>
      <c r="G402" s="98">
        <v>1812</v>
      </c>
      <c r="H402" s="299" t="s">
        <v>192</v>
      </c>
      <c r="I402" s="285">
        <v>67.44</v>
      </c>
      <c r="J402" s="286" t="str">
        <f t="shared" si="43"/>
        <v>อ้อยตอ 1</v>
      </c>
      <c r="K402" s="99">
        <v>67.44</v>
      </c>
      <c r="L402" s="99"/>
      <c r="M402" s="99">
        <f t="shared" si="48"/>
        <v>809.28</v>
      </c>
      <c r="N402" s="97">
        <v>12</v>
      </c>
      <c r="O402" s="287">
        <f t="shared" si="50"/>
        <v>674.4</v>
      </c>
      <c r="P402" s="288">
        <v>10</v>
      </c>
      <c r="Q402" s="288" t="str">
        <f>VLOOKUP(F402,[1]รายละเอียดรายแปลง!$D$1:$AU$65536,44,FALSE)</f>
        <v>B</v>
      </c>
      <c r="R402" s="288"/>
      <c r="S402" s="97">
        <f t="shared" si="51"/>
        <v>337.2</v>
      </c>
      <c r="T402" s="97">
        <v>5</v>
      </c>
      <c r="U402" s="289">
        <v>242920</v>
      </c>
      <c r="V402" s="290">
        <f t="shared" si="49"/>
        <v>-8097.333333333333</v>
      </c>
      <c r="W402" s="291" t="s">
        <v>88</v>
      </c>
      <c r="X402" s="291" t="s">
        <v>2</v>
      </c>
      <c r="Y402" s="292">
        <v>0</v>
      </c>
      <c r="Z402" s="293" t="s">
        <v>193</v>
      </c>
      <c r="AA402" s="294" t="s">
        <v>114</v>
      </c>
      <c r="AB402" s="294" t="s">
        <v>86</v>
      </c>
      <c r="AC402" s="293">
        <v>1.85</v>
      </c>
      <c r="AD402" s="294" t="s">
        <v>194</v>
      </c>
      <c r="AE402" s="293" t="s">
        <v>166</v>
      </c>
      <c r="AF402" s="293" t="s">
        <v>257</v>
      </c>
      <c r="AG402" s="293" t="s">
        <v>197</v>
      </c>
    </row>
    <row r="403" spans="1:33" ht="24">
      <c r="A403" s="281">
        <v>5</v>
      </c>
      <c r="B403" s="95">
        <v>4</v>
      </c>
      <c r="C403" s="95" t="s">
        <v>191</v>
      </c>
      <c r="D403" s="298" t="s">
        <v>37</v>
      </c>
      <c r="E403" s="98">
        <f t="shared" si="45"/>
        <v>44</v>
      </c>
      <c r="F403" s="98">
        <v>1814</v>
      </c>
      <c r="G403" s="98">
        <v>1814</v>
      </c>
      <c r="H403" s="299" t="s">
        <v>192</v>
      </c>
      <c r="I403" s="285">
        <v>32.25</v>
      </c>
      <c r="J403" s="286" t="str">
        <f t="shared" si="43"/>
        <v>อ้อยน้ำราด</v>
      </c>
      <c r="K403" s="99">
        <v>32.25</v>
      </c>
      <c r="L403" s="99"/>
      <c r="M403" s="99">
        <f t="shared" si="48"/>
        <v>387</v>
      </c>
      <c r="N403" s="97">
        <v>12</v>
      </c>
      <c r="O403" s="287">
        <f t="shared" si="50"/>
        <v>225.75</v>
      </c>
      <c r="P403" s="288">
        <v>7</v>
      </c>
      <c r="Q403" s="288" t="str">
        <f>VLOOKUP(F403,[1]รายละเอียดรายแปลง!$D$1:$AU$65536,44,FALSE)</f>
        <v>D</v>
      </c>
      <c r="R403" s="288"/>
      <c r="S403" s="97">
        <f t="shared" si="51"/>
        <v>129</v>
      </c>
      <c r="T403" s="97">
        <v>4</v>
      </c>
      <c r="U403" s="289">
        <v>242885</v>
      </c>
      <c r="V403" s="290">
        <f t="shared" si="49"/>
        <v>-8096.166666666667</v>
      </c>
      <c r="W403" s="291" t="s">
        <v>1</v>
      </c>
      <c r="X403" s="291" t="s">
        <v>83</v>
      </c>
      <c r="Y403" s="292">
        <v>0</v>
      </c>
      <c r="Z403" s="293" t="s">
        <v>193</v>
      </c>
      <c r="AA403" s="294" t="s">
        <v>114</v>
      </c>
      <c r="AB403" s="294" t="s">
        <v>94</v>
      </c>
      <c r="AC403" s="293">
        <v>1.85</v>
      </c>
      <c r="AD403" s="291" t="s">
        <v>194</v>
      </c>
      <c r="AE403" s="293" t="s">
        <v>166</v>
      </c>
      <c r="AF403" s="293" t="s">
        <v>257</v>
      </c>
      <c r="AG403" s="293" t="s">
        <v>197</v>
      </c>
    </row>
    <row r="404" spans="1:33" ht="24">
      <c r="A404" s="281">
        <v>4</v>
      </c>
      <c r="B404" s="95">
        <v>4</v>
      </c>
      <c r="C404" s="95" t="s">
        <v>191</v>
      </c>
      <c r="D404" s="298" t="s">
        <v>37</v>
      </c>
      <c r="E404" s="98">
        <f t="shared" si="45"/>
        <v>45</v>
      </c>
      <c r="F404" s="98">
        <v>1816</v>
      </c>
      <c r="G404" s="98">
        <v>1816</v>
      </c>
      <c r="H404" s="98"/>
      <c r="I404" s="285">
        <v>17.7</v>
      </c>
      <c r="J404" s="286" t="str">
        <f t="shared" si="43"/>
        <v>อ้อยตอ 2</v>
      </c>
      <c r="K404" s="99">
        <v>17.7</v>
      </c>
      <c r="L404" s="99"/>
      <c r="M404" s="99">
        <f t="shared" si="48"/>
        <v>177</v>
      </c>
      <c r="N404" s="97">
        <v>10</v>
      </c>
      <c r="O404" s="287">
        <f t="shared" si="50"/>
        <v>123.89999999999999</v>
      </c>
      <c r="P404" s="288">
        <v>7</v>
      </c>
      <c r="Q404" s="288" t="str">
        <f>VLOOKUP(F404,[1]รายละเอียดรายแปลง!$D$1:$AU$65536,44,FALSE)</f>
        <v>D</v>
      </c>
      <c r="R404" s="288"/>
      <c r="S404" s="97">
        <f t="shared" si="51"/>
        <v>106.19999999999999</v>
      </c>
      <c r="T404" s="97">
        <v>6</v>
      </c>
      <c r="U404" s="289">
        <v>242908</v>
      </c>
      <c r="V404" s="290">
        <f t="shared" si="49"/>
        <v>-8096.9333333333334</v>
      </c>
      <c r="W404" s="291" t="s">
        <v>90</v>
      </c>
      <c r="X404" s="291" t="s">
        <v>2</v>
      </c>
      <c r="Y404" s="292">
        <v>0</v>
      </c>
      <c r="Z404" s="293" t="s">
        <v>193</v>
      </c>
      <c r="AA404" s="294" t="s">
        <v>114</v>
      </c>
      <c r="AB404" s="294" t="s">
        <v>86</v>
      </c>
      <c r="AC404" s="293">
        <v>1.65</v>
      </c>
      <c r="AD404" s="294" t="s">
        <v>201</v>
      </c>
      <c r="AE404" s="293" t="s">
        <v>166</v>
      </c>
      <c r="AF404" s="293" t="s">
        <v>257</v>
      </c>
      <c r="AG404" s="293" t="s">
        <v>197</v>
      </c>
    </row>
    <row r="405" spans="1:33" ht="24">
      <c r="A405" s="281">
        <v>5</v>
      </c>
      <c r="B405" s="95">
        <v>4</v>
      </c>
      <c r="C405" s="95" t="s">
        <v>191</v>
      </c>
      <c r="D405" s="298" t="s">
        <v>37</v>
      </c>
      <c r="E405" s="98">
        <f t="shared" si="45"/>
        <v>46</v>
      </c>
      <c r="F405" s="98">
        <v>1817</v>
      </c>
      <c r="G405" s="98">
        <v>1817</v>
      </c>
      <c r="H405" s="299" t="s">
        <v>192</v>
      </c>
      <c r="I405" s="285">
        <v>35.86</v>
      </c>
      <c r="J405" s="286" t="str">
        <f t="shared" si="43"/>
        <v>อ้อยตอ 2</v>
      </c>
      <c r="K405" s="99">
        <v>32.6</v>
      </c>
      <c r="L405" s="99"/>
      <c r="M405" s="99">
        <f t="shared" si="48"/>
        <v>326</v>
      </c>
      <c r="N405" s="97">
        <v>10</v>
      </c>
      <c r="O405" s="287">
        <f t="shared" si="50"/>
        <v>260.8</v>
      </c>
      <c r="P405" s="288">
        <v>8</v>
      </c>
      <c r="Q405" s="288" t="str">
        <f>VLOOKUP(F405,[1]รายละเอียดรายแปลง!$D$1:$AU$65536,44,FALSE)</f>
        <v>C</v>
      </c>
      <c r="R405" s="288"/>
      <c r="S405" s="97">
        <f t="shared" si="51"/>
        <v>195.60000000000002</v>
      </c>
      <c r="T405" s="97">
        <v>6</v>
      </c>
      <c r="U405" s="289">
        <v>242910</v>
      </c>
      <c r="V405" s="290">
        <f t="shared" si="49"/>
        <v>-8097</v>
      </c>
      <c r="W405" s="291" t="s">
        <v>90</v>
      </c>
      <c r="X405" s="291" t="s">
        <v>2</v>
      </c>
      <c r="Y405" s="292">
        <v>0</v>
      </c>
      <c r="Z405" s="293" t="s">
        <v>193</v>
      </c>
      <c r="AA405" s="294" t="s">
        <v>114</v>
      </c>
      <c r="AB405" s="294" t="s">
        <v>86</v>
      </c>
      <c r="AC405" s="293">
        <v>1.85</v>
      </c>
      <c r="AD405" s="294" t="s">
        <v>194</v>
      </c>
      <c r="AE405" s="293" t="s">
        <v>166</v>
      </c>
      <c r="AF405" s="293" t="s">
        <v>257</v>
      </c>
      <c r="AG405" s="293" t="s">
        <v>197</v>
      </c>
    </row>
    <row r="406" spans="1:33" ht="24">
      <c r="A406" s="281">
        <v>5</v>
      </c>
      <c r="B406" s="95">
        <v>4</v>
      </c>
      <c r="C406" s="95" t="s">
        <v>191</v>
      </c>
      <c r="D406" s="298" t="s">
        <v>37</v>
      </c>
      <c r="E406" s="98">
        <f t="shared" si="45"/>
        <v>47</v>
      </c>
      <c r="F406" s="98">
        <v>1818</v>
      </c>
      <c r="G406" s="98">
        <v>1818</v>
      </c>
      <c r="H406" s="299" t="s">
        <v>192</v>
      </c>
      <c r="I406" s="310">
        <v>36.03</v>
      </c>
      <c r="J406" s="286" t="str">
        <f t="shared" si="43"/>
        <v>อ้อยตุลาคม</v>
      </c>
      <c r="K406" s="99">
        <v>36.03</v>
      </c>
      <c r="L406" s="99"/>
      <c r="M406" s="99">
        <f t="shared" si="48"/>
        <v>540.45000000000005</v>
      </c>
      <c r="N406" s="97">
        <v>15</v>
      </c>
      <c r="O406" s="287">
        <f t="shared" si="50"/>
        <v>324.27</v>
      </c>
      <c r="P406" s="288">
        <v>9</v>
      </c>
      <c r="Q406" s="288" t="str">
        <f>VLOOKUP(F406,[1]รายละเอียดรายแปลง!$D$1:$AU$65536,44,FALSE)</f>
        <v>D</v>
      </c>
      <c r="R406" s="288"/>
      <c r="S406" s="97">
        <f t="shared" si="51"/>
        <v>252.21</v>
      </c>
      <c r="T406" s="97">
        <v>7</v>
      </c>
      <c r="U406" s="289">
        <v>242864</v>
      </c>
      <c r="V406" s="290">
        <f t="shared" si="49"/>
        <v>-8095.4666666666662</v>
      </c>
      <c r="W406" s="291" t="s">
        <v>93</v>
      </c>
      <c r="X406" s="291" t="s">
        <v>83</v>
      </c>
      <c r="Y406" s="292">
        <v>0</v>
      </c>
      <c r="Z406" s="293" t="s">
        <v>193</v>
      </c>
      <c r="AA406" s="294" t="s">
        <v>114</v>
      </c>
      <c r="AB406" s="294" t="s">
        <v>104</v>
      </c>
      <c r="AC406" s="293">
        <v>1.85</v>
      </c>
      <c r="AD406" s="294" t="s">
        <v>194</v>
      </c>
      <c r="AE406" s="293" t="s">
        <v>166</v>
      </c>
      <c r="AF406" s="293" t="s">
        <v>257</v>
      </c>
      <c r="AG406" s="293" t="s">
        <v>197</v>
      </c>
    </row>
    <row r="407" spans="1:33" ht="24">
      <c r="A407" s="281">
        <v>5</v>
      </c>
      <c r="B407" s="95">
        <v>4</v>
      </c>
      <c r="C407" s="95" t="s">
        <v>191</v>
      </c>
      <c r="D407" s="298" t="s">
        <v>37</v>
      </c>
      <c r="E407" s="98">
        <f t="shared" si="45"/>
        <v>48</v>
      </c>
      <c r="F407" s="98">
        <v>1819</v>
      </c>
      <c r="G407" s="98">
        <v>1819</v>
      </c>
      <c r="H407" s="299" t="s">
        <v>192</v>
      </c>
      <c r="I407" s="310">
        <v>25.15</v>
      </c>
      <c r="J407" s="286" t="str">
        <f t="shared" si="43"/>
        <v>อ้อยตุลาคม</v>
      </c>
      <c r="K407" s="99">
        <v>23.74</v>
      </c>
      <c r="L407" s="99"/>
      <c r="M407" s="99">
        <f t="shared" si="48"/>
        <v>356.09999999999997</v>
      </c>
      <c r="N407" s="97">
        <v>15</v>
      </c>
      <c r="O407" s="287">
        <f t="shared" si="50"/>
        <v>261.14</v>
      </c>
      <c r="P407" s="288">
        <v>11</v>
      </c>
      <c r="Q407" s="288" t="str">
        <f>VLOOKUP(F407,[1]รายละเอียดรายแปลง!$D$1:$AU$65536,44,FALSE)</f>
        <v>C</v>
      </c>
      <c r="R407" s="288"/>
      <c r="S407" s="97">
        <f t="shared" si="51"/>
        <v>189.92</v>
      </c>
      <c r="T407" s="97">
        <v>8</v>
      </c>
      <c r="U407" s="289">
        <v>242860</v>
      </c>
      <c r="V407" s="290">
        <f t="shared" si="49"/>
        <v>-8095.333333333333</v>
      </c>
      <c r="W407" s="291" t="s">
        <v>93</v>
      </c>
      <c r="X407" s="291" t="s">
        <v>83</v>
      </c>
      <c r="Y407" s="292">
        <v>0</v>
      </c>
      <c r="Z407" s="293" t="s">
        <v>193</v>
      </c>
      <c r="AA407" s="294" t="s">
        <v>114</v>
      </c>
      <c r="AB407" s="294" t="s">
        <v>104</v>
      </c>
      <c r="AC407" s="293">
        <v>1.85</v>
      </c>
      <c r="AD407" s="294" t="s">
        <v>194</v>
      </c>
      <c r="AE407" s="293" t="s">
        <v>166</v>
      </c>
      <c r="AF407" s="293" t="s">
        <v>257</v>
      </c>
      <c r="AG407" s="293" t="s">
        <v>197</v>
      </c>
    </row>
    <row r="408" spans="1:33" ht="24">
      <c r="A408" s="281">
        <v>4</v>
      </c>
      <c r="B408" s="95">
        <v>4</v>
      </c>
      <c r="C408" s="95" t="s">
        <v>191</v>
      </c>
      <c r="D408" s="298" t="s">
        <v>32</v>
      </c>
      <c r="E408" s="98">
        <v>1</v>
      </c>
      <c r="F408" s="98">
        <v>1901</v>
      </c>
      <c r="G408" s="98">
        <v>1901</v>
      </c>
      <c r="H408" s="98"/>
      <c r="I408" s="285">
        <v>15.96</v>
      </c>
      <c r="J408" s="286" t="str">
        <f t="shared" si="43"/>
        <v>อ้อยตอ 2</v>
      </c>
      <c r="K408" s="99">
        <v>15.96</v>
      </c>
      <c r="L408" s="99"/>
      <c r="M408" s="99">
        <f t="shared" si="48"/>
        <v>191.52</v>
      </c>
      <c r="N408" s="97">
        <v>12</v>
      </c>
      <c r="O408" s="287">
        <f t="shared" si="50"/>
        <v>143.64000000000001</v>
      </c>
      <c r="P408" s="288">
        <v>9</v>
      </c>
      <c r="Q408" s="288" t="str">
        <f>VLOOKUP(F408,[1]รายละเอียดรายแปลง!$D$1:$AU$65536,44,FALSE)</f>
        <v>C</v>
      </c>
      <c r="R408" s="288"/>
      <c r="S408" s="97">
        <f t="shared" si="51"/>
        <v>143.64000000000001</v>
      </c>
      <c r="T408" s="97">
        <v>9</v>
      </c>
      <c r="U408" s="289">
        <v>242919</v>
      </c>
      <c r="V408" s="290">
        <f t="shared" si="49"/>
        <v>-8097.3</v>
      </c>
      <c r="W408" s="291" t="s">
        <v>90</v>
      </c>
      <c r="X408" s="291" t="s">
        <v>2</v>
      </c>
      <c r="Y408" s="292">
        <v>0</v>
      </c>
      <c r="Z408" s="293" t="s">
        <v>193</v>
      </c>
      <c r="AA408" s="296" t="s">
        <v>85</v>
      </c>
      <c r="AB408" s="294" t="s">
        <v>86</v>
      </c>
      <c r="AC408" s="293" t="s">
        <v>258</v>
      </c>
      <c r="AD408" s="294" t="s">
        <v>259</v>
      </c>
      <c r="AE408" s="293" t="s">
        <v>166</v>
      </c>
      <c r="AF408" s="293" t="s">
        <v>257</v>
      </c>
      <c r="AG408" s="293" t="s">
        <v>197</v>
      </c>
    </row>
    <row r="409" spans="1:33" ht="24">
      <c r="A409" s="281">
        <v>4</v>
      </c>
      <c r="B409" s="95">
        <v>4</v>
      </c>
      <c r="C409" s="95" t="s">
        <v>191</v>
      </c>
      <c r="D409" s="298" t="s">
        <v>32</v>
      </c>
      <c r="E409" s="98">
        <f t="shared" si="45"/>
        <v>2</v>
      </c>
      <c r="F409" s="98">
        <v>1902</v>
      </c>
      <c r="G409" s="98">
        <v>1902</v>
      </c>
      <c r="H409" s="98"/>
      <c r="I409" s="285">
        <v>27.67</v>
      </c>
      <c r="J409" s="286" t="str">
        <f t="shared" si="43"/>
        <v>อ้อยตอ 2</v>
      </c>
      <c r="K409" s="99">
        <v>18.02</v>
      </c>
      <c r="L409" s="99"/>
      <c r="M409" s="99">
        <f t="shared" si="48"/>
        <v>180.2</v>
      </c>
      <c r="N409" s="97">
        <v>10</v>
      </c>
      <c r="O409" s="287">
        <f t="shared" si="50"/>
        <v>126.14</v>
      </c>
      <c r="P409" s="288">
        <v>7</v>
      </c>
      <c r="Q409" s="288" t="str">
        <f>VLOOKUP(F409,[1]รายละเอียดรายแปลง!$D$1:$AU$65536,44,FALSE)</f>
        <v>D</v>
      </c>
      <c r="R409" s="288"/>
      <c r="S409" s="97">
        <f t="shared" si="51"/>
        <v>126.14</v>
      </c>
      <c r="T409" s="97">
        <v>7</v>
      </c>
      <c r="U409" s="289">
        <v>242918</v>
      </c>
      <c r="V409" s="290">
        <f t="shared" si="49"/>
        <v>-8097.2666666666664</v>
      </c>
      <c r="W409" s="291" t="s">
        <v>90</v>
      </c>
      <c r="X409" s="291" t="s">
        <v>2</v>
      </c>
      <c r="Y409" s="292">
        <v>0</v>
      </c>
      <c r="Z409" s="293" t="s">
        <v>193</v>
      </c>
      <c r="AA409" s="296" t="s">
        <v>85</v>
      </c>
      <c r="AB409" s="294" t="s">
        <v>86</v>
      </c>
      <c r="AC409" s="293">
        <v>1.85</v>
      </c>
      <c r="AD409" s="294" t="s">
        <v>194</v>
      </c>
      <c r="AE409" s="293" t="s">
        <v>166</v>
      </c>
      <c r="AF409" s="293" t="s">
        <v>257</v>
      </c>
      <c r="AG409" s="293" t="s">
        <v>197</v>
      </c>
    </row>
    <row r="410" spans="1:33" ht="24">
      <c r="A410" s="281">
        <v>5</v>
      </c>
      <c r="B410" s="95">
        <v>4</v>
      </c>
      <c r="C410" s="95" t="s">
        <v>191</v>
      </c>
      <c r="D410" s="298" t="s">
        <v>32</v>
      </c>
      <c r="E410" s="98">
        <f t="shared" si="45"/>
        <v>3</v>
      </c>
      <c r="F410" s="98">
        <v>1903</v>
      </c>
      <c r="G410" s="98">
        <v>1903</v>
      </c>
      <c r="H410" s="98"/>
      <c r="I410" s="285">
        <v>24.68</v>
      </c>
      <c r="J410" s="286" t="str">
        <f t="shared" si="43"/>
        <v>อ้อยตอ 1</v>
      </c>
      <c r="K410" s="99">
        <v>24.68</v>
      </c>
      <c r="L410" s="99"/>
      <c r="M410" s="99">
        <f t="shared" si="48"/>
        <v>296.15999999999997</v>
      </c>
      <c r="N410" s="97">
        <v>12</v>
      </c>
      <c r="O410" s="287">
        <f t="shared" si="50"/>
        <v>222.12</v>
      </c>
      <c r="P410" s="288">
        <v>9</v>
      </c>
      <c r="Q410" s="288" t="str">
        <f>VLOOKUP(F410,[1]รายละเอียดรายแปลง!$D$1:$AU$65536,44,FALSE)</f>
        <v>C</v>
      </c>
      <c r="R410" s="288"/>
      <c r="S410" s="97">
        <f t="shared" si="51"/>
        <v>172.76</v>
      </c>
      <c r="T410" s="97">
        <v>7</v>
      </c>
      <c r="U410" s="289">
        <v>242895</v>
      </c>
      <c r="V410" s="290">
        <f t="shared" si="49"/>
        <v>-8096.5</v>
      </c>
      <c r="W410" s="291" t="s">
        <v>88</v>
      </c>
      <c r="X410" s="291" t="s">
        <v>2</v>
      </c>
      <c r="Y410" s="292">
        <v>0</v>
      </c>
      <c r="Z410" s="293" t="s">
        <v>193</v>
      </c>
      <c r="AA410" s="296" t="s">
        <v>85</v>
      </c>
      <c r="AB410" s="294" t="s">
        <v>104</v>
      </c>
      <c r="AC410" s="293">
        <v>1.85</v>
      </c>
      <c r="AD410" s="294" t="s">
        <v>194</v>
      </c>
      <c r="AE410" s="293" t="s">
        <v>166</v>
      </c>
      <c r="AF410" s="293" t="s">
        <v>257</v>
      </c>
      <c r="AG410" s="293" t="s">
        <v>197</v>
      </c>
    </row>
    <row r="411" spans="1:33" ht="24">
      <c r="A411" s="281">
        <v>5</v>
      </c>
      <c r="B411" s="95">
        <v>4</v>
      </c>
      <c r="C411" s="95" t="s">
        <v>191</v>
      </c>
      <c r="D411" s="298" t="s">
        <v>32</v>
      </c>
      <c r="E411" s="98">
        <f t="shared" si="45"/>
        <v>4</v>
      </c>
      <c r="F411" s="98">
        <v>1904</v>
      </c>
      <c r="G411" s="98">
        <v>1904</v>
      </c>
      <c r="H411" s="98"/>
      <c r="I411" s="285">
        <v>25.65</v>
      </c>
      <c r="J411" s="286" t="str">
        <f t="shared" si="43"/>
        <v>อ้อยตอ 1</v>
      </c>
      <c r="K411" s="99">
        <v>25.65</v>
      </c>
      <c r="L411" s="99"/>
      <c r="M411" s="99">
        <f t="shared" si="48"/>
        <v>307.79999999999995</v>
      </c>
      <c r="N411" s="97">
        <v>12</v>
      </c>
      <c r="O411" s="287">
        <f t="shared" si="50"/>
        <v>256.5</v>
      </c>
      <c r="P411" s="288">
        <v>10</v>
      </c>
      <c r="Q411" s="288" t="str">
        <f>VLOOKUP(F411,[1]รายละเอียดรายแปลง!$D$1:$AU$65536,44,FALSE)</f>
        <v>B</v>
      </c>
      <c r="R411" s="288"/>
      <c r="S411" s="97">
        <f t="shared" si="51"/>
        <v>179.54999999999998</v>
      </c>
      <c r="T411" s="97">
        <v>7</v>
      </c>
      <c r="U411" s="289">
        <v>242912</v>
      </c>
      <c r="V411" s="290">
        <f t="shared" si="49"/>
        <v>-8097.0666666666666</v>
      </c>
      <c r="W411" s="291" t="s">
        <v>88</v>
      </c>
      <c r="X411" s="291" t="s">
        <v>2</v>
      </c>
      <c r="Y411" s="292">
        <v>0</v>
      </c>
      <c r="Z411" s="293" t="s">
        <v>193</v>
      </c>
      <c r="AA411" s="296" t="s">
        <v>85</v>
      </c>
      <c r="AB411" s="294" t="s">
        <v>109</v>
      </c>
      <c r="AC411" s="293">
        <v>1.85</v>
      </c>
      <c r="AD411" s="294" t="s">
        <v>194</v>
      </c>
      <c r="AE411" s="293" t="s">
        <v>166</v>
      </c>
      <c r="AF411" s="293" t="s">
        <v>257</v>
      </c>
      <c r="AG411" s="293" t="s">
        <v>197</v>
      </c>
    </row>
    <row r="412" spans="1:33" ht="24">
      <c r="A412" s="281">
        <v>4</v>
      </c>
      <c r="B412" s="95">
        <v>4</v>
      </c>
      <c r="C412" s="95" t="s">
        <v>191</v>
      </c>
      <c r="D412" s="298" t="s">
        <v>32</v>
      </c>
      <c r="E412" s="98">
        <f t="shared" si="45"/>
        <v>5</v>
      </c>
      <c r="F412" s="98">
        <v>1905</v>
      </c>
      <c r="G412" s="98">
        <v>1905</v>
      </c>
      <c r="H412" s="98"/>
      <c r="I412" s="285">
        <v>19.170000000000002</v>
      </c>
      <c r="J412" s="286" t="str">
        <f t="shared" si="43"/>
        <v>อ้อยตอ 1</v>
      </c>
      <c r="K412" s="99">
        <v>19.170000000000002</v>
      </c>
      <c r="L412" s="99"/>
      <c r="M412" s="99">
        <f t="shared" si="48"/>
        <v>230.04000000000002</v>
      </c>
      <c r="N412" s="97">
        <v>12</v>
      </c>
      <c r="O412" s="287">
        <f t="shared" si="50"/>
        <v>172.53000000000003</v>
      </c>
      <c r="P412" s="288">
        <v>9</v>
      </c>
      <c r="Q412" s="288" t="str">
        <f>VLOOKUP(F412,[1]รายละเอียดรายแปลง!$D$1:$AU$65536,44,FALSE)</f>
        <v>C</v>
      </c>
      <c r="R412" s="288"/>
      <c r="S412" s="97">
        <f t="shared" si="51"/>
        <v>134.19</v>
      </c>
      <c r="T412" s="97">
        <v>7</v>
      </c>
      <c r="U412" s="289">
        <v>242913</v>
      </c>
      <c r="V412" s="290">
        <f t="shared" si="49"/>
        <v>-8097.1</v>
      </c>
      <c r="W412" s="291" t="s">
        <v>88</v>
      </c>
      <c r="X412" s="291" t="s">
        <v>2</v>
      </c>
      <c r="Y412" s="292">
        <v>0</v>
      </c>
      <c r="Z412" s="293" t="s">
        <v>193</v>
      </c>
      <c r="AA412" s="296" t="s">
        <v>85</v>
      </c>
      <c r="AB412" s="294" t="s">
        <v>94</v>
      </c>
      <c r="AC412" s="293">
        <v>1.85</v>
      </c>
      <c r="AD412" s="294" t="s">
        <v>194</v>
      </c>
      <c r="AE412" s="293" t="s">
        <v>166</v>
      </c>
      <c r="AF412" s="293" t="s">
        <v>257</v>
      </c>
      <c r="AG412" s="293" t="s">
        <v>197</v>
      </c>
    </row>
    <row r="413" spans="1:33" ht="24">
      <c r="A413" s="281">
        <v>4</v>
      </c>
      <c r="B413" s="95">
        <v>4</v>
      </c>
      <c r="C413" s="95" t="s">
        <v>191</v>
      </c>
      <c r="D413" s="298" t="s">
        <v>32</v>
      </c>
      <c r="E413" s="98">
        <f t="shared" si="45"/>
        <v>6</v>
      </c>
      <c r="F413" s="98">
        <v>1907</v>
      </c>
      <c r="G413" s="98">
        <v>1907</v>
      </c>
      <c r="H413" s="98"/>
      <c r="I413" s="285">
        <v>16.149999999999999</v>
      </c>
      <c r="J413" s="286" t="str">
        <f t="shared" si="43"/>
        <v>อ้อยตอ 2</v>
      </c>
      <c r="K413" s="99">
        <v>15.15</v>
      </c>
      <c r="L413" s="99"/>
      <c r="M413" s="99">
        <f t="shared" si="48"/>
        <v>151.5</v>
      </c>
      <c r="N413" s="97">
        <v>10</v>
      </c>
      <c r="O413" s="287">
        <f t="shared" si="50"/>
        <v>121.2</v>
      </c>
      <c r="P413" s="288">
        <v>8</v>
      </c>
      <c r="Q413" s="288" t="str">
        <f>VLOOKUP(F413,[1]รายละเอียดรายแปลง!$D$1:$AU$65536,44,FALSE)</f>
        <v>C</v>
      </c>
      <c r="R413" s="288"/>
      <c r="S413" s="97">
        <f t="shared" si="51"/>
        <v>121.2</v>
      </c>
      <c r="T413" s="97">
        <v>8</v>
      </c>
      <c r="U413" s="289">
        <v>242917</v>
      </c>
      <c r="V413" s="290">
        <f t="shared" si="49"/>
        <v>-8097.2333333333336</v>
      </c>
      <c r="W413" s="291" t="s">
        <v>90</v>
      </c>
      <c r="X413" s="291" t="s">
        <v>2</v>
      </c>
      <c r="Y413" s="292">
        <v>0</v>
      </c>
      <c r="Z413" s="293" t="s">
        <v>193</v>
      </c>
      <c r="AA413" s="296" t="s">
        <v>85</v>
      </c>
      <c r="AB413" s="294" t="s">
        <v>86</v>
      </c>
      <c r="AC413" s="293">
        <v>1.65</v>
      </c>
      <c r="AD413" s="294" t="s">
        <v>201</v>
      </c>
      <c r="AE413" s="293" t="s">
        <v>166</v>
      </c>
      <c r="AF413" s="293" t="s">
        <v>257</v>
      </c>
      <c r="AG413" s="293" t="s">
        <v>197</v>
      </c>
    </row>
    <row r="414" spans="1:33" ht="24">
      <c r="A414" s="281">
        <v>2</v>
      </c>
      <c r="B414" s="95">
        <v>4</v>
      </c>
      <c r="C414" s="95" t="s">
        <v>191</v>
      </c>
      <c r="D414" s="298" t="s">
        <v>32</v>
      </c>
      <c r="E414" s="98">
        <f t="shared" si="45"/>
        <v>7</v>
      </c>
      <c r="F414" s="98" t="s">
        <v>159</v>
      </c>
      <c r="G414" s="98">
        <v>19071</v>
      </c>
      <c r="H414" s="98"/>
      <c r="I414" s="285">
        <v>9.81</v>
      </c>
      <c r="J414" s="286" t="str">
        <f t="shared" si="43"/>
        <v>อ้อยตอ 1</v>
      </c>
      <c r="K414" s="99">
        <v>5.94</v>
      </c>
      <c r="L414" s="99"/>
      <c r="M414" s="99">
        <f t="shared" si="48"/>
        <v>77.22</v>
      </c>
      <c r="N414" s="97">
        <v>13</v>
      </c>
      <c r="O414" s="287">
        <f t="shared" si="50"/>
        <v>47.52</v>
      </c>
      <c r="P414" s="288">
        <v>8</v>
      </c>
      <c r="Q414" s="288" t="str">
        <f>VLOOKUP(F414,[1]รายละเอียดรายแปลง!$D$1:$AU$65536,44,FALSE)</f>
        <v>C</v>
      </c>
      <c r="R414" s="288"/>
      <c r="S414" s="97">
        <f t="shared" si="51"/>
        <v>47.52</v>
      </c>
      <c r="T414" s="97">
        <v>8</v>
      </c>
      <c r="U414" s="289">
        <v>242917</v>
      </c>
      <c r="V414" s="290">
        <f t="shared" si="49"/>
        <v>-8097.2333333333336</v>
      </c>
      <c r="W414" s="291" t="s">
        <v>88</v>
      </c>
      <c r="X414" s="291" t="s">
        <v>2</v>
      </c>
      <c r="Y414" s="292">
        <v>0</v>
      </c>
      <c r="Z414" s="293" t="s">
        <v>193</v>
      </c>
      <c r="AA414" s="296" t="s">
        <v>85</v>
      </c>
      <c r="AB414" s="294" t="s">
        <v>86</v>
      </c>
      <c r="AC414" s="293">
        <v>1.85</v>
      </c>
      <c r="AD414" s="294" t="s">
        <v>194</v>
      </c>
      <c r="AE414" s="293" t="s">
        <v>166</v>
      </c>
      <c r="AF414" s="293" t="s">
        <v>257</v>
      </c>
      <c r="AG414" s="293" t="s">
        <v>197</v>
      </c>
    </row>
    <row r="415" spans="1:33" ht="24">
      <c r="A415" s="281">
        <v>2</v>
      </c>
      <c r="B415" s="95">
        <v>4</v>
      </c>
      <c r="C415" s="95" t="s">
        <v>191</v>
      </c>
      <c r="D415" s="298" t="s">
        <v>32</v>
      </c>
      <c r="E415" s="98">
        <f t="shared" si="45"/>
        <v>8</v>
      </c>
      <c r="F415" s="98" t="s">
        <v>160</v>
      </c>
      <c r="G415" s="98">
        <v>19072</v>
      </c>
      <c r="H415" s="98"/>
      <c r="I415" s="285">
        <v>13.27</v>
      </c>
      <c r="J415" s="286" t="str">
        <f t="shared" si="43"/>
        <v>อ้อยตอ 1</v>
      </c>
      <c r="K415" s="99">
        <v>5.09</v>
      </c>
      <c r="L415" s="99"/>
      <c r="M415" s="99">
        <f t="shared" si="48"/>
        <v>66.17</v>
      </c>
      <c r="N415" s="97">
        <v>13</v>
      </c>
      <c r="O415" s="287">
        <f t="shared" si="50"/>
        <v>35.629999999999995</v>
      </c>
      <c r="P415" s="288">
        <v>7</v>
      </c>
      <c r="Q415" s="288" t="str">
        <f>VLOOKUP(F415,[1]รายละเอียดรายแปลง!$D$1:$AU$65536,44,FALSE)</f>
        <v>D</v>
      </c>
      <c r="R415" s="288"/>
      <c r="S415" s="97">
        <f t="shared" si="51"/>
        <v>35.629999999999995</v>
      </c>
      <c r="T415" s="97">
        <v>7</v>
      </c>
      <c r="U415" s="289">
        <v>242915</v>
      </c>
      <c r="V415" s="290">
        <f t="shared" si="49"/>
        <v>-8097.166666666667</v>
      </c>
      <c r="W415" s="291" t="s">
        <v>88</v>
      </c>
      <c r="X415" s="291" t="s">
        <v>2</v>
      </c>
      <c r="Y415" s="292">
        <v>0</v>
      </c>
      <c r="Z415" s="293" t="s">
        <v>193</v>
      </c>
      <c r="AA415" s="296" t="s">
        <v>85</v>
      </c>
      <c r="AB415" s="294" t="s">
        <v>86</v>
      </c>
      <c r="AC415" s="293">
        <v>1.85</v>
      </c>
      <c r="AD415" s="294" t="s">
        <v>194</v>
      </c>
      <c r="AE415" s="293" t="s">
        <v>166</v>
      </c>
      <c r="AF415" s="293" t="s">
        <v>257</v>
      </c>
      <c r="AG415" s="293" t="s">
        <v>197</v>
      </c>
    </row>
    <row r="416" spans="1:33" ht="24">
      <c r="A416" s="281">
        <v>5</v>
      </c>
      <c r="B416" s="95">
        <v>4</v>
      </c>
      <c r="C416" s="95" t="s">
        <v>191</v>
      </c>
      <c r="D416" s="298" t="s">
        <v>32</v>
      </c>
      <c r="E416" s="98">
        <f t="shared" si="45"/>
        <v>9</v>
      </c>
      <c r="F416" s="98">
        <v>1908</v>
      </c>
      <c r="G416" s="98">
        <v>1908</v>
      </c>
      <c r="H416" s="98"/>
      <c r="I416" s="285">
        <v>29.11</v>
      </c>
      <c r="J416" s="286" t="str">
        <f t="shared" si="43"/>
        <v>อ้อยตอ 1</v>
      </c>
      <c r="K416" s="99">
        <v>27.59</v>
      </c>
      <c r="L416" s="99"/>
      <c r="M416" s="99">
        <f t="shared" si="48"/>
        <v>358.67</v>
      </c>
      <c r="N416" s="97">
        <v>13</v>
      </c>
      <c r="O416" s="287">
        <f t="shared" si="50"/>
        <v>275.89999999999998</v>
      </c>
      <c r="P416" s="288">
        <v>10</v>
      </c>
      <c r="Q416" s="288" t="str">
        <f>VLOOKUP(F416,[1]รายละเอียดรายแปลง!$D$1:$AU$65536,44,FALSE)</f>
        <v>B</v>
      </c>
      <c r="R416" s="288"/>
      <c r="S416" s="97">
        <f t="shared" si="51"/>
        <v>220.72</v>
      </c>
      <c r="T416" s="97">
        <v>8</v>
      </c>
      <c r="U416" s="289">
        <v>242918</v>
      </c>
      <c r="V416" s="290">
        <f t="shared" si="49"/>
        <v>-8097.2666666666664</v>
      </c>
      <c r="W416" s="291" t="s">
        <v>88</v>
      </c>
      <c r="X416" s="291" t="s">
        <v>2</v>
      </c>
      <c r="Y416" s="292">
        <v>0</v>
      </c>
      <c r="Z416" s="293" t="s">
        <v>193</v>
      </c>
      <c r="AA416" s="296" t="s">
        <v>85</v>
      </c>
      <c r="AB416" s="294" t="s">
        <v>86</v>
      </c>
      <c r="AC416" s="293">
        <v>1.85</v>
      </c>
      <c r="AD416" s="294" t="s">
        <v>194</v>
      </c>
      <c r="AE416" s="293" t="s">
        <v>166</v>
      </c>
      <c r="AF416" s="293" t="s">
        <v>257</v>
      </c>
      <c r="AG416" s="293" t="s">
        <v>197</v>
      </c>
    </row>
    <row r="417" spans="1:33" ht="24">
      <c r="A417" s="281">
        <v>2</v>
      </c>
      <c r="B417" s="95">
        <v>4</v>
      </c>
      <c r="C417" s="95" t="s">
        <v>191</v>
      </c>
      <c r="D417" s="298" t="s">
        <v>32</v>
      </c>
      <c r="E417" s="98">
        <f t="shared" si="45"/>
        <v>10</v>
      </c>
      <c r="F417" s="98" t="s">
        <v>161</v>
      </c>
      <c r="G417" s="98">
        <v>19081</v>
      </c>
      <c r="H417" s="98"/>
      <c r="I417" s="285">
        <v>16.93</v>
      </c>
      <c r="J417" s="286" t="str">
        <f t="shared" si="43"/>
        <v>อ้อยตอ 1</v>
      </c>
      <c r="K417" s="99">
        <v>8.43</v>
      </c>
      <c r="L417" s="99"/>
      <c r="M417" s="99">
        <f t="shared" si="48"/>
        <v>109.59</v>
      </c>
      <c r="N417" s="97">
        <v>13</v>
      </c>
      <c r="O417" s="287">
        <f t="shared" si="50"/>
        <v>67.44</v>
      </c>
      <c r="P417" s="288">
        <v>8</v>
      </c>
      <c r="Q417" s="288" t="str">
        <f>VLOOKUP(F417,[1]รายละเอียดรายแปลง!$D$1:$AU$65536,44,FALSE)</f>
        <v>C</v>
      </c>
      <c r="R417" s="288"/>
      <c r="S417" s="97">
        <f t="shared" si="51"/>
        <v>59.01</v>
      </c>
      <c r="T417" s="97">
        <v>7</v>
      </c>
      <c r="U417" s="289">
        <v>242915</v>
      </c>
      <c r="V417" s="290">
        <f t="shared" si="49"/>
        <v>-8097.166666666667</v>
      </c>
      <c r="W417" s="291" t="s">
        <v>88</v>
      </c>
      <c r="X417" s="291" t="s">
        <v>2</v>
      </c>
      <c r="Y417" s="292">
        <v>0</v>
      </c>
      <c r="Z417" s="293" t="s">
        <v>193</v>
      </c>
      <c r="AA417" s="296" t="s">
        <v>85</v>
      </c>
      <c r="AB417" s="294" t="s">
        <v>86</v>
      </c>
      <c r="AC417" s="293">
        <v>1.65</v>
      </c>
      <c r="AD417" s="294" t="s">
        <v>201</v>
      </c>
      <c r="AE417" s="293" t="s">
        <v>166</v>
      </c>
      <c r="AF417" s="293" t="s">
        <v>257</v>
      </c>
      <c r="AG417" s="293" t="s">
        <v>197</v>
      </c>
    </row>
    <row r="418" spans="1:33" ht="24">
      <c r="A418" s="281">
        <v>5</v>
      </c>
      <c r="B418" s="95">
        <v>4</v>
      </c>
      <c r="C418" s="95" t="s">
        <v>191</v>
      </c>
      <c r="D418" s="298" t="s">
        <v>32</v>
      </c>
      <c r="E418" s="98">
        <f t="shared" si="45"/>
        <v>11</v>
      </c>
      <c r="F418" s="98">
        <v>1909</v>
      </c>
      <c r="G418" s="98">
        <v>1909</v>
      </c>
      <c r="H418" s="98"/>
      <c r="I418" s="285">
        <v>26.32</v>
      </c>
      <c r="J418" s="286" t="str">
        <f t="shared" si="43"/>
        <v>อ้อยตอ 1</v>
      </c>
      <c r="K418" s="99">
        <v>20.53</v>
      </c>
      <c r="L418" s="99"/>
      <c r="M418" s="99">
        <f t="shared" si="48"/>
        <v>266.89</v>
      </c>
      <c r="N418" s="97">
        <v>13</v>
      </c>
      <c r="O418" s="287">
        <f t="shared" si="50"/>
        <v>184.77</v>
      </c>
      <c r="P418" s="288">
        <v>9</v>
      </c>
      <c r="Q418" s="288" t="str">
        <f>VLOOKUP(F418,[1]รายละเอียดรายแปลง!$D$1:$AU$65536,44,FALSE)</f>
        <v>C</v>
      </c>
      <c r="R418" s="288"/>
      <c r="S418" s="97">
        <f t="shared" si="51"/>
        <v>184.77</v>
      </c>
      <c r="T418" s="97">
        <v>9</v>
      </c>
      <c r="U418" s="289">
        <v>242914</v>
      </c>
      <c r="V418" s="290">
        <f t="shared" si="49"/>
        <v>-8097.1333333333332</v>
      </c>
      <c r="W418" s="291" t="s">
        <v>88</v>
      </c>
      <c r="X418" s="291" t="s">
        <v>2</v>
      </c>
      <c r="Y418" s="292">
        <v>0</v>
      </c>
      <c r="Z418" s="293" t="s">
        <v>193</v>
      </c>
      <c r="AA418" s="296" t="s">
        <v>85</v>
      </c>
      <c r="AB418" s="294" t="s">
        <v>86</v>
      </c>
      <c r="AC418" s="293">
        <v>1.85</v>
      </c>
      <c r="AD418" s="294" t="s">
        <v>194</v>
      </c>
      <c r="AE418" s="293" t="s">
        <v>166</v>
      </c>
      <c r="AF418" s="293" t="s">
        <v>257</v>
      </c>
      <c r="AG418" s="293" t="s">
        <v>197</v>
      </c>
    </row>
    <row r="419" spans="1:33" ht="24">
      <c r="A419" s="281">
        <v>2</v>
      </c>
      <c r="B419" s="95">
        <v>4</v>
      </c>
      <c r="C419" s="95" t="s">
        <v>191</v>
      </c>
      <c r="D419" s="298" t="s">
        <v>32</v>
      </c>
      <c r="E419" s="98">
        <f t="shared" si="45"/>
        <v>12</v>
      </c>
      <c r="F419" s="98" t="s">
        <v>162</v>
      </c>
      <c r="G419" s="98">
        <v>19091</v>
      </c>
      <c r="H419" s="98"/>
      <c r="I419" s="285">
        <v>9.49</v>
      </c>
      <c r="J419" s="286" t="str">
        <f t="shared" si="43"/>
        <v>อ้อยตอ 1</v>
      </c>
      <c r="K419" s="99">
        <v>7.38</v>
      </c>
      <c r="L419" s="99"/>
      <c r="M419" s="99">
        <f t="shared" si="48"/>
        <v>88.56</v>
      </c>
      <c r="N419" s="97">
        <v>12</v>
      </c>
      <c r="O419" s="287">
        <f t="shared" si="50"/>
        <v>66.42</v>
      </c>
      <c r="P419" s="288">
        <v>9</v>
      </c>
      <c r="Q419" s="288" t="str">
        <f>VLOOKUP(F419,[1]รายละเอียดรายแปลง!$D$1:$AU$65536,44,FALSE)</f>
        <v>C</v>
      </c>
      <c r="R419" s="288"/>
      <c r="S419" s="97">
        <f t="shared" si="51"/>
        <v>51.66</v>
      </c>
      <c r="T419" s="97">
        <v>7</v>
      </c>
      <c r="U419" s="289">
        <v>242920</v>
      </c>
      <c r="V419" s="290">
        <f t="shared" si="49"/>
        <v>-8097.333333333333</v>
      </c>
      <c r="W419" s="291" t="s">
        <v>88</v>
      </c>
      <c r="X419" s="291" t="s">
        <v>2</v>
      </c>
      <c r="Y419" s="292">
        <v>0</v>
      </c>
      <c r="Z419" s="293" t="s">
        <v>193</v>
      </c>
      <c r="AA419" s="296" t="s">
        <v>85</v>
      </c>
      <c r="AB419" s="294" t="s">
        <v>104</v>
      </c>
      <c r="AC419" s="293">
        <v>1.85</v>
      </c>
      <c r="AD419" s="294" t="s">
        <v>194</v>
      </c>
      <c r="AE419" s="293" t="s">
        <v>166</v>
      </c>
      <c r="AF419" s="293" t="s">
        <v>257</v>
      </c>
      <c r="AG419" s="293" t="s">
        <v>197</v>
      </c>
    </row>
    <row r="420" spans="1:33" ht="24">
      <c r="A420" s="281">
        <v>4</v>
      </c>
      <c r="B420" s="95">
        <v>4</v>
      </c>
      <c r="C420" s="95" t="s">
        <v>191</v>
      </c>
      <c r="D420" s="298" t="s">
        <v>32</v>
      </c>
      <c r="E420" s="98">
        <f t="shared" si="45"/>
        <v>13</v>
      </c>
      <c r="F420" s="98">
        <v>1910</v>
      </c>
      <c r="G420" s="98">
        <v>1910</v>
      </c>
      <c r="H420" s="98"/>
      <c r="I420" s="285">
        <v>17.11</v>
      </c>
      <c r="J420" s="286" t="str">
        <f t="shared" si="43"/>
        <v>อ้อยตอ 1</v>
      </c>
      <c r="K420" s="99">
        <v>17.11</v>
      </c>
      <c r="L420" s="99"/>
      <c r="M420" s="99">
        <f>K420*N420-10</f>
        <v>195.32</v>
      </c>
      <c r="N420" s="97">
        <v>12</v>
      </c>
      <c r="O420" s="287">
        <f t="shared" si="50"/>
        <v>153.99</v>
      </c>
      <c r="P420" s="288">
        <v>9</v>
      </c>
      <c r="Q420" s="288" t="str">
        <f>VLOOKUP(F420,[1]รายละเอียดรายแปลง!$D$1:$AU$65536,44,FALSE)</f>
        <v>C</v>
      </c>
      <c r="R420" s="288"/>
      <c r="S420" s="97">
        <f t="shared" si="51"/>
        <v>171.1</v>
      </c>
      <c r="T420" s="97">
        <v>10</v>
      </c>
      <c r="U420" s="289">
        <v>242920</v>
      </c>
      <c r="V420" s="290">
        <f t="shared" si="49"/>
        <v>-8097.333333333333</v>
      </c>
      <c r="W420" s="291" t="s">
        <v>88</v>
      </c>
      <c r="X420" s="291" t="s">
        <v>2</v>
      </c>
      <c r="Y420" s="292">
        <v>0</v>
      </c>
      <c r="Z420" s="293" t="s">
        <v>193</v>
      </c>
      <c r="AA420" s="296" t="s">
        <v>85</v>
      </c>
      <c r="AB420" s="294" t="s">
        <v>86</v>
      </c>
      <c r="AC420" s="293">
        <v>1.85</v>
      </c>
      <c r="AD420" s="294" t="s">
        <v>194</v>
      </c>
      <c r="AE420" s="293" t="s">
        <v>166</v>
      </c>
      <c r="AF420" s="293" t="s">
        <v>257</v>
      </c>
      <c r="AG420" s="293" t="s">
        <v>197</v>
      </c>
    </row>
    <row r="421" spans="1:33" ht="24">
      <c r="A421" s="281">
        <v>5</v>
      </c>
      <c r="B421" s="95">
        <v>4</v>
      </c>
      <c r="C421" s="95" t="s">
        <v>191</v>
      </c>
      <c r="D421" s="298" t="s">
        <v>32</v>
      </c>
      <c r="E421" s="98">
        <f t="shared" si="45"/>
        <v>14</v>
      </c>
      <c r="F421" s="98">
        <v>1913</v>
      </c>
      <c r="G421" s="98">
        <v>1913</v>
      </c>
      <c r="H421" s="98"/>
      <c r="I421" s="285">
        <v>35.479999999999997</v>
      </c>
      <c r="J421" s="286" t="str">
        <f t="shared" si="43"/>
        <v>อ้อยตอ 1</v>
      </c>
      <c r="K421" s="99">
        <v>33.33</v>
      </c>
      <c r="L421" s="99"/>
      <c r="M421" s="99">
        <f>K421*N421</f>
        <v>333.29999999999995</v>
      </c>
      <c r="N421" s="97">
        <v>10</v>
      </c>
      <c r="O421" s="287">
        <f t="shared" si="50"/>
        <v>233.31</v>
      </c>
      <c r="P421" s="288">
        <v>7</v>
      </c>
      <c r="Q421" s="288" t="str">
        <f>VLOOKUP(F421,[1]รายละเอียดรายแปลง!$D$1:$AU$65536,44,FALSE)</f>
        <v>D</v>
      </c>
      <c r="R421" s="288"/>
      <c r="S421" s="97">
        <f t="shared" si="51"/>
        <v>199.98</v>
      </c>
      <c r="T421" s="97">
        <v>6</v>
      </c>
      <c r="U421" s="289">
        <v>242922</v>
      </c>
      <c r="V421" s="290">
        <f t="shared" si="49"/>
        <v>-8097.4</v>
      </c>
      <c r="W421" s="291" t="s">
        <v>88</v>
      </c>
      <c r="X421" s="291" t="s">
        <v>2</v>
      </c>
      <c r="Y421" s="292">
        <v>0</v>
      </c>
      <c r="Z421" s="293" t="s">
        <v>193</v>
      </c>
      <c r="AA421" s="296" t="s">
        <v>85</v>
      </c>
      <c r="AB421" s="294" t="s">
        <v>86</v>
      </c>
      <c r="AC421" s="293">
        <v>1.85</v>
      </c>
      <c r="AD421" s="294" t="s">
        <v>194</v>
      </c>
      <c r="AE421" s="293" t="s">
        <v>166</v>
      </c>
      <c r="AF421" s="293" t="s">
        <v>257</v>
      </c>
      <c r="AG421" s="293" t="s">
        <v>197</v>
      </c>
    </row>
    <row r="422" spans="1:33" ht="24">
      <c r="A422" s="281">
        <v>2</v>
      </c>
      <c r="B422" s="95">
        <v>4</v>
      </c>
      <c r="C422" s="95" t="s">
        <v>191</v>
      </c>
      <c r="D422" s="298" t="s">
        <v>32</v>
      </c>
      <c r="E422" s="98">
        <f t="shared" si="45"/>
        <v>15</v>
      </c>
      <c r="F422" s="98" t="s">
        <v>163</v>
      </c>
      <c r="G422" s="98">
        <v>19132</v>
      </c>
      <c r="H422" s="98"/>
      <c r="I422" s="285">
        <v>9.65</v>
      </c>
      <c r="J422" s="286" t="str">
        <f t="shared" si="43"/>
        <v>อ้อยตอ 2</v>
      </c>
      <c r="K422" s="99">
        <v>9.65</v>
      </c>
      <c r="L422" s="99"/>
      <c r="M422" s="99">
        <f>K422*N422</f>
        <v>96.5</v>
      </c>
      <c r="N422" s="97">
        <v>10</v>
      </c>
      <c r="O422" s="287">
        <f t="shared" si="50"/>
        <v>67.55</v>
      </c>
      <c r="P422" s="288">
        <v>7</v>
      </c>
      <c r="Q422" s="288" t="str">
        <f>VLOOKUP(F422,[1]รายละเอียดรายแปลง!$D$1:$AU$65536,44,FALSE)</f>
        <v>D</v>
      </c>
      <c r="R422" s="288"/>
      <c r="S422" s="97">
        <f t="shared" si="51"/>
        <v>77.2</v>
      </c>
      <c r="T422" s="97">
        <v>8</v>
      </c>
      <c r="U422" s="289">
        <v>242923</v>
      </c>
      <c r="V422" s="290">
        <f t="shared" si="49"/>
        <v>-8097.4333333333334</v>
      </c>
      <c r="W422" s="291" t="s">
        <v>90</v>
      </c>
      <c r="X422" s="291" t="s">
        <v>2</v>
      </c>
      <c r="Y422" s="292">
        <v>0</v>
      </c>
      <c r="Z422" s="293" t="s">
        <v>193</v>
      </c>
      <c r="AA422" s="296" t="s">
        <v>85</v>
      </c>
      <c r="AB422" s="294" t="s">
        <v>86</v>
      </c>
      <c r="AC422" s="293">
        <v>1.85</v>
      </c>
      <c r="AD422" s="294" t="s">
        <v>194</v>
      </c>
      <c r="AE422" s="293" t="s">
        <v>166</v>
      </c>
      <c r="AF422" s="293" t="s">
        <v>257</v>
      </c>
      <c r="AG422" s="293" t="s">
        <v>197</v>
      </c>
    </row>
    <row r="423" spans="1:33" ht="24">
      <c r="A423" s="281">
        <v>4</v>
      </c>
      <c r="B423" s="95">
        <v>4</v>
      </c>
      <c r="C423" s="95" t="s">
        <v>191</v>
      </c>
      <c r="D423" s="298" t="s">
        <v>32</v>
      </c>
      <c r="E423" s="98">
        <f t="shared" si="45"/>
        <v>16</v>
      </c>
      <c r="F423" s="98">
        <v>1914</v>
      </c>
      <c r="G423" s="98">
        <v>1914</v>
      </c>
      <c r="H423" s="98"/>
      <c r="I423" s="285">
        <v>19.7</v>
      </c>
      <c r="J423" s="286" t="str">
        <f t="shared" si="43"/>
        <v>อ้อยตอ 2</v>
      </c>
      <c r="K423" s="99">
        <v>19.7</v>
      </c>
      <c r="L423" s="99"/>
      <c r="M423" s="99">
        <f>K423*N423</f>
        <v>197</v>
      </c>
      <c r="N423" s="97">
        <v>10</v>
      </c>
      <c r="O423" s="287">
        <f t="shared" si="50"/>
        <v>137.9</v>
      </c>
      <c r="P423" s="288">
        <v>7</v>
      </c>
      <c r="Q423" s="288" t="str">
        <f>VLOOKUP(F423,[1]รายละเอียดรายแปลง!$D$1:$AU$65536,44,FALSE)</f>
        <v>D</v>
      </c>
      <c r="R423" s="288"/>
      <c r="S423" s="97">
        <f t="shared" si="51"/>
        <v>118.19999999999999</v>
      </c>
      <c r="T423" s="97">
        <v>6</v>
      </c>
      <c r="U423" s="289">
        <v>242923</v>
      </c>
      <c r="V423" s="290">
        <f t="shared" si="49"/>
        <v>-8097.4333333333334</v>
      </c>
      <c r="W423" s="291" t="s">
        <v>90</v>
      </c>
      <c r="X423" s="291" t="s">
        <v>2</v>
      </c>
      <c r="Y423" s="292">
        <v>0</v>
      </c>
      <c r="Z423" s="293" t="s">
        <v>193</v>
      </c>
      <c r="AA423" s="296" t="s">
        <v>85</v>
      </c>
      <c r="AB423" s="294" t="s">
        <v>86</v>
      </c>
      <c r="AC423" s="293">
        <v>1.65</v>
      </c>
      <c r="AD423" s="294" t="s">
        <v>201</v>
      </c>
      <c r="AE423" s="293" t="s">
        <v>166</v>
      </c>
      <c r="AF423" s="293" t="s">
        <v>257</v>
      </c>
      <c r="AG423" s="293" t="s">
        <v>197</v>
      </c>
    </row>
    <row r="424" spans="1:33" ht="24">
      <c r="A424" s="281">
        <v>5</v>
      </c>
      <c r="B424" s="95">
        <v>4</v>
      </c>
      <c r="C424" s="95" t="s">
        <v>191</v>
      </c>
      <c r="D424" s="298" t="s">
        <v>32</v>
      </c>
      <c r="E424" s="98">
        <f t="shared" si="45"/>
        <v>17</v>
      </c>
      <c r="F424" s="98">
        <v>1915</v>
      </c>
      <c r="G424" s="98">
        <v>1915</v>
      </c>
      <c r="H424" s="98"/>
      <c r="I424" s="285">
        <v>56.14</v>
      </c>
      <c r="J424" s="286" t="str">
        <f t="shared" si="43"/>
        <v>อ้อยตอ 3</v>
      </c>
      <c r="K424" s="99">
        <v>56.14</v>
      </c>
      <c r="L424" s="99"/>
      <c r="M424" s="99">
        <f>K424*N424</f>
        <v>561.4</v>
      </c>
      <c r="N424" s="97">
        <v>10</v>
      </c>
      <c r="O424" s="287">
        <f t="shared" si="50"/>
        <v>505.26</v>
      </c>
      <c r="P424" s="288">
        <v>9</v>
      </c>
      <c r="Q424" s="288" t="str">
        <f>VLOOKUP(F424,[1]รายละเอียดรายแปลง!$D$1:$AU$65536,44,FALSE)</f>
        <v>C</v>
      </c>
      <c r="R424" s="288"/>
      <c r="S424" s="97">
        <f t="shared" si="51"/>
        <v>449.12</v>
      </c>
      <c r="T424" s="97">
        <v>8</v>
      </c>
      <c r="U424" s="289">
        <v>242928</v>
      </c>
      <c r="V424" s="290">
        <f t="shared" si="49"/>
        <v>-8097.6</v>
      </c>
      <c r="W424" s="291" t="s">
        <v>96</v>
      </c>
      <c r="X424" s="291" t="s">
        <v>2</v>
      </c>
      <c r="Y424" s="292" t="s">
        <v>260</v>
      </c>
      <c r="Z424" s="293" t="s">
        <v>193</v>
      </c>
      <c r="AA424" s="296" t="s">
        <v>85</v>
      </c>
      <c r="AB424" s="294" t="s">
        <v>86</v>
      </c>
      <c r="AC424" s="293">
        <v>1.85</v>
      </c>
      <c r="AD424" s="294" t="s">
        <v>194</v>
      </c>
      <c r="AE424" s="293" t="s">
        <v>166</v>
      </c>
      <c r="AF424" s="293" t="s">
        <v>257</v>
      </c>
      <c r="AG424" s="293" t="s">
        <v>197</v>
      </c>
    </row>
    <row r="425" spans="1:33" ht="24">
      <c r="A425" s="281">
        <v>5</v>
      </c>
      <c r="B425" s="95">
        <v>4</v>
      </c>
      <c r="C425" s="95" t="s">
        <v>191</v>
      </c>
      <c r="D425" s="298" t="s">
        <v>32</v>
      </c>
      <c r="E425" s="98">
        <f t="shared" si="45"/>
        <v>18</v>
      </c>
      <c r="F425" s="98">
        <v>1916</v>
      </c>
      <c r="G425" s="98">
        <v>1916</v>
      </c>
      <c r="H425" s="98"/>
      <c r="I425" s="285">
        <v>113.75</v>
      </c>
      <c r="J425" s="286" t="str">
        <f t="shared" si="43"/>
        <v>อ้อยตอ 1</v>
      </c>
      <c r="K425" s="99">
        <v>105.16</v>
      </c>
      <c r="L425" s="99"/>
      <c r="M425" s="99">
        <f>K425*N425</f>
        <v>1051.5999999999999</v>
      </c>
      <c r="N425" s="97">
        <v>10</v>
      </c>
      <c r="O425" s="287">
        <f t="shared" si="50"/>
        <v>1051.5999999999999</v>
      </c>
      <c r="P425" s="288">
        <v>10</v>
      </c>
      <c r="Q425" s="288" t="str">
        <f>VLOOKUP(F425,[1]รายละเอียดรายแปลง!$D$1:$AU$65536,44,FALSE)</f>
        <v>B</v>
      </c>
      <c r="R425" s="288"/>
      <c r="S425" s="97">
        <f t="shared" si="51"/>
        <v>525.79999999999995</v>
      </c>
      <c r="T425" s="97">
        <v>5</v>
      </c>
      <c r="U425" s="289">
        <v>242961</v>
      </c>
      <c r="V425" s="290">
        <f t="shared" si="49"/>
        <v>-8098.7</v>
      </c>
      <c r="W425" s="291" t="s">
        <v>88</v>
      </c>
      <c r="X425" s="291" t="s">
        <v>2</v>
      </c>
      <c r="Y425" s="292" t="s">
        <v>260</v>
      </c>
      <c r="Z425" s="293" t="s">
        <v>193</v>
      </c>
      <c r="AA425" s="296" t="s">
        <v>85</v>
      </c>
      <c r="AB425" s="294" t="s">
        <v>86</v>
      </c>
      <c r="AC425" s="293">
        <v>1.85</v>
      </c>
      <c r="AD425" s="294" t="s">
        <v>194</v>
      </c>
      <c r="AE425" s="293" t="s">
        <v>166</v>
      </c>
      <c r="AF425" s="293" t="s">
        <v>257</v>
      </c>
      <c r="AG425" s="293" t="s">
        <v>197</v>
      </c>
    </row>
    <row r="426" spans="1:33" ht="27" thickBot="1">
      <c r="A426" s="311"/>
      <c r="B426" s="311"/>
      <c r="C426" s="311"/>
      <c r="D426" s="311"/>
      <c r="E426" s="311"/>
      <c r="F426" s="311"/>
      <c r="G426" s="312"/>
      <c r="H426" s="313"/>
      <c r="I426" s="314">
        <f>SUBTOTAL(9,I4:I425)</f>
        <v>10050.670000000002</v>
      </c>
      <c r="J426" s="315"/>
      <c r="K426" s="316">
        <f>SUBTOTAL(9,K4:K425)</f>
        <v>9667.25</v>
      </c>
      <c r="L426" s="316">
        <f>SUBTOTAL(9,L4:L425)</f>
        <v>86.31</v>
      </c>
      <c r="M426" s="317">
        <f>SUBTOTAL(9,M4:M425)</f>
        <v>120000.46000000004</v>
      </c>
      <c r="N426" s="318">
        <f>M426/K426</f>
        <v>12.413091623781327</v>
      </c>
      <c r="O426" s="317">
        <f>SUBTOTAL(9,O4:O425)</f>
        <v>102020.18000000005</v>
      </c>
      <c r="P426" s="318">
        <f>O426/K426</f>
        <v>10.553174894618433</v>
      </c>
      <c r="Q426" s="318"/>
      <c r="R426" s="318"/>
      <c r="S426" s="317">
        <f>SUBTOTAL(9,S4:S425)</f>
        <v>94453.310000000027</v>
      </c>
      <c r="T426" s="318">
        <f>S426/K426</f>
        <v>9.7704424732990276</v>
      </c>
      <c r="U426" s="319"/>
      <c r="V426" s="320">
        <v>0</v>
      </c>
      <c r="W426" s="321">
        <v>0</v>
      </c>
      <c r="X426" s="320"/>
      <c r="Y426" s="322"/>
      <c r="Z426" s="323"/>
      <c r="AA426" s="320"/>
      <c r="AB426" s="324"/>
      <c r="AC426" s="325"/>
      <c r="AD426" s="325"/>
      <c r="AE426" s="320"/>
      <c r="AF426" s="320"/>
      <c r="AG426" s="320"/>
    </row>
    <row r="427" spans="1:33" ht="22.8">
      <c r="A427" s="281"/>
      <c r="B427" s="281"/>
      <c r="C427" s="281"/>
      <c r="D427" s="281"/>
      <c r="E427" s="281"/>
      <c r="F427" s="326"/>
      <c r="G427" s="327"/>
      <c r="H427" s="281"/>
      <c r="I427" s="281"/>
      <c r="J427" s="281"/>
      <c r="K427" s="328"/>
      <c r="L427" s="328"/>
      <c r="M427" s="329"/>
      <c r="N427" s="281"/>
      <c r="O427" s="330"/>
      <c r="P427" s="281"/>
      <c r="Q427" s="281"/>
      <c r="R427" s="281"/>
      <c r="S427" s="281"/>
      <c r="T427" s="281"/>
      <c r="U427" s="331"/>
      <c r="V427" s="281"/>
      <c r="W427" s="332"/>
      <c r="X427" s="281"/>
      <c r="Y427" s="281"/>
      <c r="Z427" s="332"/>
      <c r="AA427" s="332"/>
      <c r="AB427" s="332"/>
      <c r="AC427" s="281"/>
      <c r="AD427" s="281"/>
      <c r="AE427" s="281"/>
      <c r="AF427" s="281"/>
      <c r="AG427" s="281"/>
    </row>
  </sheetData>
  <mergeCells count="3">
    <mergeCell ref="M2:N2"/>
    <mergeCell ref="O2:Q2"/>
    <mergeCell ref="S2:T2"/>
  </mergeCells>
  <conditionalFormatting sqref="F1:F42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I25"/>
  <sheetViews>
    <sheetView showGridLines="0" workbookViewId="0">
      <selection activeCell="AB25" sqref="AB25"/>
    </sheetView>
  </sheetViews>
  <sheetFormatPr defaultColWidth="9.109375" defaultRowHeight="19.5" customHeight="1"/>
  <cols>
    <col min="1" max="1" width="9.109375" style="12"/>
    <col min="2" max="2" width="6.109375" style="13" hidden="1" customWidth="1"/>
    <col min="3" max="3" width="14.21875" style="12" hidden="1" customWidth="1"/>
    <col min="4" max="5" width="14.21875" style="13" hidden="1" customWidth="1"/>
    <col min="6" max="6" width="14.21875" style="14" hidden="1" customWidth="1"/>
    <col min="7" max="7" width="10.109375" style="25" hidden="1" customWidth="1"/>
    <col min="8" max="8" width="6.109375" style="13" hidden="1" customWidth="1"/>
    <col min="9" max="9" width="14.21875" style="12" hidden="1" customWidth="1"/>
    <col min="10" max="11" width="14.21875" style="13" hidden="1" customWidth="1"/>
    <col min="12" max="12" width="14.21875" style="14" hidden="1" customWidth="1"/>
    <col min="13" max="13" width="10.109375" style="25" hidden="1" customWidth="1"/>
    <col min="14" max="14" width="6.109375" style="13" hidden="1" customWidth="1"/>
    <col min="15" max="15" width="14.21875" style="12" hidden="1" customWidth="1"/>
    <col min="16" max="17" width="14.21875" style="13" hidden="1" customWidth="1"/>
    <col min="18" max="18" width="14.21875" style="14" hidden="1" customWidth="1"/>
    <col min="19" max="19" width="10.109375" style="25" hidden="1" customWidth="1"/>
    <col min="20" max="20" width="6.109375" style="13" hidden="1" customWidth="1"/>
    <col min="21" max="21" width="14.21875" style="12" hidden="1" customWidth="1"/>
    <col min="22" max="23" width="14.21875" style="13" hidden="1" customWidth="1"/>
    <col min="24" max="24" width="14.21875" style="14" hidden="1" customWidth="1"/>
    <col min="25" max="25" width="10.109375" style="25" hidden="1" customWidth="1"/>
    <col min="26" max="26" width="6.33203125" style="13" customWidth="1"/>
    <col min="27" max="27" width="17.109375" style="12" customWidth="1"/>
    <col min="28" max="28" width="17.77734375" style="13" customWidth="1"/>
    <col min="29" max="29" width="10.88671875" style="13" customWidth="1"/>
    <col min="30" max="30" width="11.77734375" style="117" customWidth="1"/>
    <col min="31" max="31" width="10" style="118" customWidth="1"/>
    <col min="32" max="32" width="11.33203125" style="12" customWidth="1"/>
    <col min="33" max="33" width="12.88671875" style="12" customWidth="1"/>
    <col min="34" max="16384" width="9.109375" style="12"/>
  </cols>
  <sheetData>
    <row r="1" spans="2:35" s="11" customFormat="1" ht="30.75" customHeight="1" thickBot="1">
      <c r="B1" s="369" t="s">
        <v>261</v>
      </c>
      <c r="C1" s="369"/>
      <c r="D1" s="369"/>
      <c r="E1" s="369"/>
      <c r="F1" s="369"/>
      <c r="G1" s="369"/>
      <c r="H1" s="368" t="s">
        <v>262</v>
      </c>
      <c r="I1" s="368"/>
      <c r="J1" s="368"/>
      <c r="K1" s="368"/>
      <c r="L1" s="368"/>
      <c r="M1" s="368"/>
      <c r="N1" s="365" t="s">
        <v>263</v>
      </c>
      <c r="O1" s="365"/>
      <c r="P1" s="365"/>
      <c r="Q1" s="365"/>
      <c r="R1" s="365"/>
      <c r="S1" s="365"/>
      <c r="T1" s="373" t="s">
        <v>264</v>
      </c>
      <c r="U1" s="373"/>
      <c r="V1" s="373"/>
      <c r="W1" s="373"/>
      <c r="X1" s="373"/>
      <c r="Y1" s="373"/>
      <c r="Z1" s="354" t="s">
        <v>265</v>
      </c>
      <c r="AA1" s="354"/>
      <c r="AB1" s="354"/>
      <c r="AC1" s="354"/>
      <c r="AD1" s="354"/>
      <c r="AE1" s="354"/>
      <c r="AF1" s="154"/>
    </row>
    <row r="2" spans="2:35" ht="19.5" customHeight="1">
      <c r="B2" s="370" t="s">
        <v>266</v>
      </c>
      <c r="C2" s="370" t="s">
        <v>267</v>
      </c>
      <c r="D2" s="6" t="s">
        <v>268</v>
      </c>
      <c r="E2" s="6" t="s">
        <v>269</v>
      </c>
      <c r="F2" s="8" t="s">
        <v>270</v>
      </c>
      <c r="G2" s="21" t="s">
        <v>271</v>
      </c>
      <c r="H2" s="370" t="s">
        <v>266</v>
      </c>
      <c r="I2" s="370" t="s">
        <v>267</v>
      </c>
      <c r="J2" s="6" t="s">
        <v>268</v>
      </c>
      <c r="K2" s="6" t="s">
        <v>269</v>
      </c>
      <c r="L2" s="8" t="s">
        <v>270</v>
      </c>
      <c r="M2" s="21" t="s">
        <v>271</v>
      </c>
      <c r="N2" s="370" t="s">
        <v>266</v>
      </c>
      <c r="O2" s="370" t="s">
        <v>267</v>
      </c>
      <c r="P2" s="6" t="s">
        <v>268</v>
      </c>
      <c r="Q2" s="6" t="s">
        <v>269</v>
      </c>
      <c r="R2" s="8" t="s">
        <v>270</v>
      </c>
      <c r="S2" s="28" t="s">
        <v>271</v>
      </c>
      <c r="T2" s="370" t="s">
        <v>266</v>
      </c>
      <c r="U2" s="370" t="s">
        <v>267</v>
      </c>
      <c r="V2" s="6" t="s">
        <v>268</v>
      </c>
      <c r="W2" s="6" t="s">
        <v>269</v>
      </c>
      <c r="X2" s="8" t="s">
        <v>270</v>
      </c>
      <c r="Y2" s="79" t="s">
        <v>271</v>
      </c>
      <c r="Z2" s="359" t="s">
        <v>266</v>
      </c>
      <c r="AA2" s="361" t="s">
        <v>15</v>
      </c>
      <c r="AB2" s="86" t="s">
        <v>272</v>
      </c>
      <c r="AC2" s="81" t="s">
        <v>269</v>
      </c>
      <c r="AD2" s="113" t="s">
        <v>270</v>
      </c>
      <c r="AE2" s="114" t="s">
        <v>271</v>
      </c>
      <c r="AF2" s="352" t="s">
        <v>273</v>
      </c>
      <c r="AG2" s="352" t="s">
        <v>274</v>
      </c>
    </row>
    <row r="3" spans="2:35" ht="15" customHeight="1" thickBot="1">
      <c r="B3" s="370"/>
      <c r="C3" s="370"/>
      <c r="D3" s="7" t="s">
        <v>275</v>
      </c>
      <c r="E3" s="7" t="s">
        <v>275</v>
      </c>
      <c r="F3" s="9" t="s">
        <v>275</v>
      </c>
      <c r="G3" s="22" t="s">
        <v>75</v>
      </c>
      <c r="H3" s="370"/>
      <c r="I3" s="370"/>
      <c r="J3" s="7" t="s">
        <v>275</v>
      </c>
      <c r="K3" s="7" t="s">
        <v>275</v>
      </c>
      <c r="L3" s="9" t="s">
        <v>275</v>
      </c>
      <c r="M3" s="22" t="s">
        <v>75</v>
      </c>
      <c r="N3" s="370"/>
      <c r="O3" s="370"/>
      <c r="P3" s="7" t="s">
        <v>275</v>
      </c>
      <c r="Q3" s="7" t="s">
        <v>275</v>
      </c>
      <c r="R3" s="9" t="s">
        <v>275</v>
      </c>
      <c r="S3" s="29" t="s">
        <v>75</v>
      </c>
      <c r="T3" s="370"/>
      <c r="U3" s="370"/>
      <c r="V3" s="7" t="s">
        <v>275</v>
      </c>
      <c r="W3" s="7" t="s">
        <v>275</v>
      </c>
      <c r="X3" s="9" t="s">
        <v>275</v>
      </c>
      <c r="Y3" s="80" t="s">
        <v>75</v>
      </c>
      <c r="Z3" s="360"/>
      <c r="AA3" s="362"/>
      <c r="AB3" s="87" t="s">
        <v>275</v>
      </c>
      <c r="AC3" s="82" t="s">
        <v>275</v>
      </c>
      <c r="AD3" s="115" t="s">
        <v>275</v>
      </c>
      <c r="AE3" s="116" t="s">
        <v>75</v>
      </c>
      <c r="AF3" s="353"/>
      <c r="AG3" s="353"/>
    </row>
    <row r="4" spans="2:35" ht="17.25" customHeight="1">
      <c r="B4" s="18">
        <v>1</v>
      </c>
      <c r="C4" s="19" t="s">
        <v>21</v>
      </c>
      <c r="D4" s="18" t="e">
        <f>+GETPIVOTDATA("ไร่ (โซน)",#REF!,"ไร่ (โซน)","กระทุ่ม 1")</f>
        <v>#REF!</v>
      </c>
      <c r="E4" s="18"/>
      <c r="F4" s="20" t="e">
        <f>E4-D4</f>
        <v>#REF!</v>
      </c>
      <c r="G4" s="23" t="e">
        <f>E4*100/D4</f>
        <v>#REF!</v>
      </c>
      <c r="H4" s="18">
        <v>1</v>
      </c>
      <c r="I4" s="19" t="s">
        <v>21</v>
      </c>
      <c r="J4" s="18" t="e">
        <f>+GETPIVOTDATA("ไร่ (โซน)",#REF!,"ไร่ (โซน)","กระทุ่ม 1")</f>
        <v>#REF!</v>
      </c>
      <c r="K4" s="18"/>
      <c r="L4" s="20" t="e">
        <f>K4-J4</f>
        <v>#REF!</v>
      </c>
      <c r="M4" s="23" t="e">
        <f t="shared" ref="M4:M24" si="0">K4*100/J4</f>
        <v>#REF!</v>
      </c>
      <c r="N4" s="18">
        <v>1</v>
      </c>
      <c r="O4" s="19" t="s">
        <v>21</v>
      </c>
      <c r="P4" s="18" t="e">
        <f>+GETPIVOTDATA("ไร่ (โซน)",#REF!,"ไร่ (โซน)","กระทุ่ม 1")</f>
        <v>#REF!</v>
      </c>
      <c r="Q4" s="18"/>
      <c r="R4" s="20" t="e">
        <f>Q4-P4</f>
        <v>#REF!</v>
      </c>
      <c r="S4" s="33" t="e">
        <f t="shared" ref="S4:S24" si="1">Q4*100/P4</f>
        <v>#REF!</v>
      </c>
      <c r="T4" s="18">
        <v>1</v>
      </c>
      <c r="U4" s="19" t="s">
        <v>21</v>
      </c>
      <c r="V4" s="18" t="e">
        <f>+GETPIVOTDATA("ไร่ (โซน)",#REF!,"ไร่ (โซน)","กระทุ่ม 1")</f>
        <v>#REF!</v>
      </c>
      <c r="W4" s="18"/>
      <c r="X4" s="20" t="e">
        <f>W4-V4</f>
        <v>#REF!</v>
      </c>
      <c r="Y4" s="83" t="e">
        <f t="shared" ref="Y4:Y24" si="2">W4*100/V4</f>
        <v>#REF!</v>
      </c>
      <c r="Z4" s="120">
        <v>1</v>
      </c>
      <c r="AA4" s="121" t="s">
        <v>21</v>
      </c>
      <c r="AB4" s="122" t="e">
        <f>COUNTIF(#REF!,ตามงาน!AA4)</f>
        <v>#REF!</v>
      </c>
      <c r="AC4" s="162">
        <v>33</v>
      </c>
      <c r="AD4" s="161" t="e">
        <f>AB4-AC4</f>
        <v>#REF!</v>
      </c>
      <c r="AE4" s="135" t="e">
        <f>AC4*100/AB4</f>
        <v>#REF!</v>
      </c>
      <c r="AF4" s="149">
        <v>8</v>
      </c>
      <c r="AG4" s="149"/>
    </row>
    <row r="5" spans="2:35" ht="17.25" customHeight="1">
      <c r="B5" s="18">
        <v>2</v>
      </c>
      <c r="C5" s="19" t="s">
        <v>22</v>
      </c>
      <c r="D5" s="18" t="e">
        <f>+GETPIVOTDATA("ไร่ (โซน)",#REF!,"ไร่ (โซน)","กระทุ่ม 2")</f>
        <v>#REF!</v>
      </c>
      <c r="E5" s="18"/>
      <c r="F5" s="20" t="e">
        <f t="shared" ref="F5:F25" si="3">E5-D5</f>
        <v>#REF!</v>
      </c>
      <c r="G5" s="23" t="e">
        <f t="shared" ref="G5:G24" si="4">E5*100/D5</f>
        <v>#REF!</v>
      </c>
      <c r="H5" s="18">
        <v>2</v>
      </c>
      <c r="I5" s="19" t="s">
        <v>22</v>
      </c>
      <c r="J5" s="18" t="e">
        <f>+GETPIVOTDATA("ไร่ (โซน)",#REF!,"ไร่ (โซน)","กระทุ่ม 2")</f>
        <v>#REF!</v>
      </c>
      <c r="K5" s="18">
        <v>28</v>
      </c>
      <c r="L5" s="20" t="e">
        <f t="shared" ref="L5:L25" si="5">K5-J5</f>
        <v>#REF!</v>
      </c>
      <c r="M5" s="23" t="e">
        <f t="shared" si="0"/>
        <v>#REF!</v>
      </c>
      <c r="N5" s="18">
        <v>2</v>
      </c>
      <c r="O5" s="19" t="s">
        <v>22</v>
      </c>
      <c r="P5" s="18" t="e">
        <f>+GETPIVOTDATA("ไร่ (โซน)",#REF!,"ไร่ (โซน)","กระทุ่ม 2")</f>
        <v>#REF!</v>
      </c>
      <c r="Q5" s="18">
        <v>28</v>
      </c>
      <c r="R5" s="20" t="e">
        <f t="shared" ref="R5:R25" si="6">Q5-P5</f>
        <v>#REF!</v>
      </c>
      <c r="S5" s="33" t="e">
        <f t="shared" si="1"/>
        <v>#REF!</v>
      </c>
      <c r="T5" s="18">
        <v>2</v>
      </c>
      <c r="U5" s="19" t="s">
        <v>22</v>
      </c>
      <c r="V5" s="18" t="e">
        <f>+GETPIVOTDATA("ไร่ (โซน)",#REF!,"ไร่ (โซน)","กระทุ่ม 2")</f>
        <v>#REF!</v>
      </c>
      <c r="W5" s="18">
        <v>28</v>
      </c>
      <c r="X5" s="20" t="e">
        <f t="shared" ref="X5:X25" si="7">W5-V5</f>
        <v>#REF!</v>
      </c>
      <c r="Y5" s="83" t="e">
        <f t="shared" si="2"/>
        <v>#REF!</v>
      </c>
      <c r="Z5" s="123">
        <v>2</v>
      </c>
      <c r="AA5" s="124" t="s">
        <v>22</v>
      </c>
      <c r="AB5" s="125" t="e">
        <f>COUNTIF(#REF!,ตามงาน!AA5)</f>
        <v>#REF!</v>
      </c>
      <c r="AC5" s="167">
        <v>34</v>
      </c>
      <c r="AD5" s="155" t="e">
        <f>AB5-AC5</f>
        <v>#REF!</v>
      </c>
      <c r="AE5" s="136" t="e">
        <f t="shared" ref="AE5:AE25" si="8">AC5*100/AB5</f>
        <v>#REF!</v>
      </c>
      <c r="AF5" s="150"/>
      <c r="AG5" s="150"/>
    </row>
    <row r="6" spans="2:35" ht="17.25" customHeight="1">
      <c r="B6" s="18">
        <v>5</v>
      </c>
      <c r="C6" s="19" t="s">
        <v>24</v>
      </c>
      <c r="D6" s="18" t="e">
        <f>+GETPIVOTDATA("ไร่ (โซน)",#REF!,"ไร่ (โซน)","สระบัวก่ำ")</f>
        <v>#REF!</v>
      </c>
      <c r="E6" s="18"/>
      <c r="F6" s="20" t="e">
        <f>E6-D6</f>
        <v>#REF!</v>
      </c>
      <c r="G6" s="23" t="e">
        <f>E6*100/D6</f>
        <v>#REF!</v>
      </c>
      <c r="H6" s="18">
        <v>5</v>
      </c>
      <c r="I6" s="19" t="s">
        <v>24</v>
      </c>
      <c r="J6" s="18" t="e">
        <f>+GETPIVOTDATA("ไร่ (โซน)",#REF!,"ไร่ (โซน)","สระบัวก่ำ")</f>
        <v>#REF!</v>
      </c>
      <c r="K6" s="18"/>
      <c r="L6" s="20" t="e">
        <f>K6-J6</f>
        <v>#REF!</v>
      </c>
      <c r="M6" s="23" t="e">
        <f>K6*100/J6</f>
        <v>#REF!</v>
      </c>
      <c r="N6" s="18">
        <v>5</v>
      </c>
      <c r="O6" s="19" t="s">
        <v>24</v>
      </c>
      <c r="P6" s="18" t="e">
        <f>+GETPIVOTDATA("ไร่ (โซน)",#REF!,"ไร่ (โซน)","สระบัวก่ำ")</f>
        <v>#REF!</v>
      </c>
      <c r="Q6" s="18"/>
      <c r="R6" s="20" t="e">
        <f>Q6-P6</f>
        <v>#REF!</v>
      </c>
      <c r="S6" s="33" t="e">
        <f>Q6*100/P6</f>
        <v>#REF!</v>
      </c>
      <c r="T6" s="18">
        <v>5</v>
      </c>
      <c r="U6" s="19" t="s">
        <v>24</v>
      </c>
      <c r="V6" s="18" t="e">
        <f>+GETPIVOTDATA("ไร่ (โซน)",#REF!,"ไร่ (โซน)","สระบัวก่ำ")</f>
        <v>#REF!</v>
      </c>
      <c r="W6" s="18"/>
      <c r="X6" s="20" t="e">
        <f>W6-V6</f>
        <v>#REF!</v>
      </c>
      <c r="Y6" s="83" t="e">
        <f>W6*100/V6</f>
        <v>#REF!</v>
      </c>
      <c r="Z6" s="126">
        <v>3</v>
      </c>
      <c r="AA6" s="127" t="s">
        <v>24</v>
      </c>
      <c r="AB6" s="128" t="e">
        <f>COUNTIF(#REF!,ตามงาน!AA6)</f>
        <v>#REF!</v>
      </c>
      <c r="AC6" s="158">
        <v>15</v>
      </c>
      <c r="AD6" s="148" t="e">
        <f>AB6-AC6</f>
        <v>#REF!</v>
      </c>
      <c r="AE6" s="137" t="e">
        <f t="shared" si="8"/>
        <v>#REF!</v>
      </c>
      <c r="AF6" s="151"/>
      <c r="AG6" s="151"/>
    </row>
    <row r="7" spans="2:35" s="16" customFormat="1" ht="20.25" customHeight="1">
      <c r="B7" s="366" t="s">
        <v>276</v>
      </c>
      <c r="C7" s="367"/>
      <c r="D7" s="15" t="e">
        <f>SUM(#REF!)</f>
        <v>#REF!</v>
      </c>
      <c r="E7" s="15" t="e">
        <f>SUM(#REF!)</f>
        <v>#REF!</v>
      </c>
      <c r="F7" s="10" t="e">
        <f>E7-D7</f>
        <v>#REF!</v>
      </c>
      <c r="G7" s="24" t="e">
        <f>E7*100/D7</f>
        <v>#REF!</v>
      </c>
      <c r="H7" s="366" t="s">
        <v>276</v>
      </c>
      <c r="I7" s="367"/>
      <c r="J7" s="15" t="e">
        <f>SUM(#REF!)</f>
        <v>#REF!</v>
      </c>
      <c r="K7" s="15" t="e">
        <f>SUM(#REF!)</f>
        <v>#REF!</v>
      </c>
      <c r="L7" s="10" t="e">
        <f>K7-J7</f>
        <v>#REF!</v>
      </c>
      <c r="M7" s="24" t="e">
        <f>K7*100/J7</f>
        <v>#REF!</v>
      </c>
      <c r="N7" s="366" t="s">
        <v>276</v>
      </c>
      <c r="O7" s="367"/>
      <c r="P7" s="15" t="e">
        <f>SUM(#REF!)</f>
        <v>#REF!</v>
      </c>
      <c r="Q7" s="15" t="e">
        <f>SUM(#REF!)</f>
        <v>#REF!</v>
      </c>
      <c r="R7" s="10" t="e">
        <f>Q7-P7</f>
        <v>#REF!</v>
      </c>
      <c r="S7" s="24" t="e">
        <f>Q7*100/P7</f>
        <v>#REF!</v>
      </c>
      <c r="T7" s="366" t="s">
        <v>276</v>
      </c>
      <c r="U7" s="367"/>
      <c r="V7" s="15" t="e">
        <f>SUM(#REF!)</f>
        <v>#REF!</v>
      </c>
      <c r="W7" s="15" t="e">
        <f>SUM(#REF!)</f>
        <v>#REF!</v>
      </c>
      <c r="X7" s="10" t="e">
        <f>W7-V7</f>
        <v>#REF!</v>
      </c>
      <c r="Y7" s="84" t="e">
        <f>W7*100/V7</f>
        <v>#REF!</v>
      </c>
      <c r="Z7" s="363" t="s">
        <v>277</v>
      </c>
      <c r="AA7" s="364"/>
      <c r="AB7" s="77" t="e">
        <f>SUM(AB4:AB6)</f>
        <v>#REF!</v>
      </c>
      <c r="AC7" s="134">
        <f>SUM(AC4:AC6)</f>
        <v>82</v>
      </c>
      <c r="AD7" s="141" t="e">
        <f>SUM(AD4:AD6)</f>
        <v>#REF!</v>
      </c>
      <c r="AE7" s="138" t="e">
        <f>AC7*100/AB7</f>
        <v>#REF!</v>
      </c>
      <c r="AF7" s="147">
        <f>SUM(AF4:AF6)</f>
        <v>8</v>
      </c>
      <c r="AG7" s="147">
        <f>SUM(AG4:AG6)</f>
        <v>0</v>
      </c>
      <c r="AI7" s="16" t="s">
        <v>278</v>
      </c>
    </row>
    <row r="8" spans="2:35" ht="17.25" customHeight="1">
      <c r="B8" s="18">
        <v>1</v>
      </c>
      <c r="C8" s="19" t="s">
        <v>23</v>
      </c>
      <c r="D8" s="18" t="e">
        <f>+GETPIVOTDATA("ไร่ (โซน)",#REF!,"ไร่ (โซน)","เขาประทุน")</f>
        <v>#REF!</v>
      </c>
      <c r="E8" s="18"/>
      <c r="F8" s="20" t="e">
        <f t="shared" si="3"/>
        <v>#REF!</v>
      </c>
      <c r="G8" s="23" t="e">
        <f t="shared" si="4"/>
        <v>#REF!</v>
      </c>
      <c r="H8" s="18">
        <v>1</v>
      </c>
      <c r="I8" s="19" t="s">
        <v>23</v>
      </c>
      <c r="J8" s="18" t="e">
        <f>+GETPIVOTDATA("ไร่ (โซน)",#REF!,"ไร่ (โซน)","เขาประทุน")</f>
        <v>#REF!</v>
      </c>
      <c r="K8" s="18"/>
      <c r="L8" s="20" t="e">
        <f t="shared" si="5"/>
        <v>#REF!</v>
      </c>
      <c r="M8" s="23" t="e">
        <f t="shared" si="0"/>
        <v>#REF!</v>
      </c>
      <c r="N8" s="18">
        <v>1</v>
      </c>
      <c r="O8" s="19" t="s">
        <v>23</v>
      </c>
      <c r="P8" s="18" t="e">
        <f>+GETPIVOTDATA("ไร่ (โซน)",#REF!,"ไร่ (โซน)","เขาประทุน")</f>
        <v>#REF!</v>
      </c>
      <c r="Q8" s="18"/>
      <c r="R8" s="20" t="e">
        <f t="shared" si="6"/>
        <v>#REF!</v>
      </c>
      <c r="S8" s="33" t="e">
        <f t="shared" si="1"/>
        <v>#REF!</v>
      </c>
      <c r="T8" s="18">
        <v>1</v>
      </c>
      <c r="U8" s="19" t="s">
        <v>23</v>
      </c>
      <c r="V8" s="18">
        <v>15</v>
      </c>
      <c r="W8" s="18">
        <v>15</v>
      </c>
      <c r="X8" s="26">
        <f t="shared" si="7"/>
        <v>0</v>
      </c>
      <c r="Y8" s="85">
        <f t="shared" si="2"/>
        <v>100</v>
      </c>
      <c r="Z8" s="110">
        <v>4</v>
      </c>
      <c r="AA8" s="111" t="s">
        <v>23</v>
      </c>
      <c r="AB8" s="112" t="e">
        <f>COUNTIF(#REF!,ตามงาน!AA8)</f>
        <v>#REF!</v>
      </c>
      <c r="AC8" s="163">
        <v>25</v>
      </c>
      <c r="AD8" s="142" t="e">
        <f t="shared" ref="AD8:AD14" si="9">AB8-AC8</f>
        <v>#REF!</v>
      </c>
      <c r="AE8" s="139" t="e">
        <f t="shared" si="8"/>
        <v>#REF!</v>
      </c>
      <c r="AF8" s="156">
        <v>0</v>
      </c>
      <c r="AG8" s="152">
        <v>7</v>
      </c>
    </row>
    <row r="9" spans="2:35" ht="17.25" customHeight="1">
      <c r="B9" s="18">
        <v>2</v>
      </c>
      <c r="C9" s="19" t="s">
        <v>25</v>
      </c>
      <c r="D9" s="18" t="e">
        <f>+GETPIVOTDATA("ไร่ (โซน)",#REF!,"ไร่ (โซน)","เขาแหลม ")</f>
        <v>#REF!</v>
      </c>
      <c r="E9" s="18"/>
      <c r="F9" s="20" t="e">
        <f t="shared" si="3"/>
        <v>#REF!</v>
      </c>
      <c r="G9" s="23" t="e">
        <f t="shared" si="4"/>
        <v>#REF!</v>
      </c>
      <c r="H9" s="18">
        <v>2</v>
      </c>
      <c r="I9" s="19" t="s">
        <v>25</v>
      </c>
      <c r="J9" s="18" t="e">
        <f>+GETPIVOTDATA("ไร่ (โซน)",#REF!,"ไร่ (โซน)","เขาแหลม ")</f>
        <v>#REF!</v>
      </c>
      <c r="K9" s="18"/>
      <c r="L9" s="20" t="e">
        <f t="shared" si="5"/>
        <v>#REF!</v>
      </c>
      <c r="M9" s="23" t="e">
        <f t="shared" si="0"/>
        <v>#REF!</v>
      </c>
      <c r="N9" s="18">
        <v>2</v>
      </c>
      <c r="O9" s="19" t="s">
        <v>25</v>
      </c>
      <c r="P9" s="18" t="e">
        <f>+GETPIVOTDATA("ไร่ (โซน)",#REF!,"ไร่ (โซน)","เขาแหลม ")</f>
        <v>#REF!</v>
      </c>
      <c r="Q9" s="18"/>
      <c r="R9" s="20" t="e">
        <f t="shared" si="6"/>
        <v>#REF!</v>
      </c>
      <c r="S9" s="33" t="e">
        <f t="shared" si="1"/>
        <v>#REF!</v>
      </c>
      <c r="T9" s="18">
        <v>2</v>
      </c>
      <c r="U9" s="19" t="s">
        <v>25</v>
      </c>
      <c r="V9" s="18">
        <v>14</v>
      </c>
      <c r="W9" s="18">
        <v>14</v>
      </c>
      <c r="X9" s="26">
        <f t="shared" si="7"/>
        <v>0</v>
      </c>
      <c r="Y9" s="85">
        <f t="shared" si="2"/>
        <v>100</v>
      </c>
      <c r="Z9" s="104">
        <v>5</v>
      </c>
      <c r="AA9" s="105" t="s">
        <v>25</v>
      </c>
      <c r="AB9" s="106" t="e">
        <f>COUNTIF(#REF!,ตามงาน!AA9)</f>
        <v>#REF!</v>
      </c>
      <c r="AC9" s="160">
        <v>19</v>
      </c>
      <c r="AD9" s="143" t="e">
        <f t="shared" si="9"/>
        <v>#REF!</v>
      </c>
      <c r="AE9" s="136" t="e">
        <f t="shared" si="8"/>
        <v>#REF!</v>
      </c>
      <c r="AF9" s="157">
        <v>0</v>
      </c>
      <c r="AG9" s="150">
        <v>13</v>
      </c>
    </row>
    <row r="10" spans="2:35" ht="17.25" customHeight="1">
      <c r="B10" s="18">
        <v>3</v>
      </c>
      <c r="C10" s="19" t="s">
        <v>29</v>
      </c>
      <c r="D10" s="18" t="e">
        <f>+GETPIVOTDATA("ไร่ (โซน)",#REF!,"ไร่ (โซน)","ทัพผึ้ง ")</f>
        <v>#REF!</v>
      </c>
      <c r="E10" s="18"/>
      <c r="F10" s="20" t="e">
        <f t="shared" si="3"/>
        <v>#REF!</v>
      </c>
      <c r="G10" s="23" t="e">
        <f t="shared" si="4"/>
        <v>#REF!</v>
      </c>
      <c r="H10" s="18">
        <v>3</v>
      </c>
      <c r="I10" s="19" t="s">
        <v>29</v>
      </c>
      <c r="J10" s="18" t="e">
        <f>+GETPIVOTDATA("ไร่ (โซน)",#REF!,"ไร่ (โซน)","ทัพผึ้ง ")</f>
        <v>#REF!</v>
      </c>
      <c r="K10" s="18"/>
      <c r="L10" s="20" t="e">
        <f t="shared" si="5"/>
        <v>#REF!</v>
      </c>
      <c r="M10" s="23" t="e">
        <f t="shared" si="0"/>
        <v>#REF!</v>
      </c>
      <c r="N10" s="18">
        <v>3</v>
      </c>
      <c r="O10" s="19" t="s">
        <v>29</v>
      </c>
      <c r="P10" s="18" t="e">
        <f>+GETPIVOTDATA("ไร่ (โซน)",#REF!,"ไร่ (โซน)","ทัพผึ้ง ")</f>
        <v>#REF!</v>
      </c>
      <c r="Q10" s="18"/>
      <c r="R10" s="20" t="e">
        <f t="shared" si="6"/>
        <v>#REF!</v>
      </c>
      <c r="S10" s="33" t="e">
        <f t="shared" si="1"/>
        <v>#REF!</v>
      </c>
      <c r="T10" s="18">
        <v>3</v>
      </c>
      <c r="U10" s="19" t="s">
        <v>29</v>
      </c>
      <c r="V10" s="18">
        <v>24</v>
      </c>
      <c r="W10" s="18">
        <v>24</v>
      </c>
      <c r="X10" s="26">
        <f t="shared" si="7"/>
        <v>0</v>
      </c>
      <c r="Y10" s="85">
        <f t="shared" si="2"/>
        <v>100</v>
      </c>
      <c r="Z10" s="104">
        <v>6</v>
      </c>
      <c r="AA10" s="105" t="s">
        <v>29</v>
      </c>
      <c r="AB10" s="106" t="e">
        <f>COUNTIF(#REF!,ตามงาน!AA10)</f>
        <v>#REF!</v>
      </c>
      <c r="AC10" s="160">
        <v>23</v>
      </c>
      <c r="AD10" s="143" t="e">
        <f t="shared" si="9"/>
        <v>#REF!</v>
      </c>
      <c r="AE10" s="136" t="e">
        <f t="shared" si="8"/>
        <v>#REF!</v>
      </c>
      <c r="AF10" s="157">
        <v>0</v>
      </c>
      <c r="AG10" s="150">
        <v>6</v>
      </c>
    </row>
    <row r="11" spans="2:35" ht="17.25" customHeight="1">
      <c r="B11" s="18">
        <v>5</v>
      </c>
      <c r="C11" s="19" t="s">
        <v>43</v>
      </c>
      <c r="D11" s="18" t="e">
        <f>+GETPIVOTDATA("ไร่ (โซน)",#REF!,"ไร่ (โซน)","หนองยายเงิน")</f>
        <v>#REF!</v>
      </c>
      <c r="E11" s="18">
        <v>9</v>
      </c>
      <c r="F11" s="26" t="e">
        <f t="shared" si="3"/>
        <v>#REF!</v>
      </c>
      <c r="G11" s="27" t="e">
        <f t="shared" si="4"/>
        <v>#REF!</v>
      </c>
      <c r="H11" s="18">
        <v>5</v>
      </c>
      <c r="I11" s="19" t="s">
        <v>43</v>
      </c>
      <c r="J11" s="18" t="e">
        <f>+GETPIVOTDATA("ไร่ (โซน)",#REF!,"ไร่ (โซน)","หนองยายเงิน")</f>
        <v>#REF!</v>
      </c>
      <c r="K11" s="18">
        <v>9</v>
      </c>
      <c r="L11" s="26" t="e">
        <f t="shared" si="5"/>
        <v>#REF!</v>
      </c>
      <c r="M11" s="27" t="e">
        <f t="shared" si="0"/>
        <v>#REF!</v>
      </c>
      <c r="N11" s="18">
        <v>5</v>
      </c>
      <c r="O11" s="19" t="s">
        <v>43</v>
      </c>
      <c r="P11" s="18" t="e">
        <f>+GETPIVOTDATA("ไร่ (โซน)",#REF!,"ไร่ (โซน)","หนองยายเงิน")</f>
        <v>#REF!</v>
      </c>
      <c r="Q11" s="18">
        <v>9</v>
      </c>
      <c r="R11" s="26" t="e">
        <f t="shared" si="6"/>
        <v>#REF!</v>
      </c>
      <c r="S11" s="34" t="e">
        <f t="shared" si="1"/>
        <v>#REF!</v>
      </c>
      <c r="T11" s="18">
        <v>5</v>
      </c>
      <c r="U11" s="19" t="s">
        <v>43</v>
      </c>
      <c r="V11" s="18" t="e">
        <f>+GETPIVOTDATA("ไร่ (โซน)",#REF!,"ไร่ (โซน)","หนองยายเงิน")</f>
        <v>#REF!</v>
      </c>
      <c r="W11" s="18">
        <v>9</v>
      </c>
      <c r="X11" s="26" t="e">
        <f t="shared" si="7"/>
        <v>#REF!</v>
      </c>
      <c r="Y11" s="85" t="e">
        <f t="shared" si="2"/>
        <v>#REF!</v>
      </c>
      <c r="Z11" s="104">
        <v>7</v>
      </c>
      <c r="AA11" s="105" t="s">
        <v>43</v>
      </c>
      <c r="AB11" s="106" t="e">
        <f>COUNTIF(#REF!,ตามงาน!AA11)</f>
        <v>#REF!</v>
      </c>
      <c r="AC11" s="160">
        <v>18</v>
      </c>
      <c r="AD11" s="143" t="e">
        <f t="shared" si="9"/>
        <v>#REF!</v>
      </c>
      <c r="AE11" s="136" t="e">
        <f t="shared" si="8"/>
        <v>#REF!</v>
      </c>
      <c r="AF11" s="157">
        <v>0</v>
      </c>
      <c r="AG11" s="150">
        <v>6</v>
      </c>
    </row>
    <row r="12" spans="2:35" ht="17.25" customHeight="1">
      <c r="B12" s="18">
        <v>4</v>
      </c>
      <c r="C12" s="19" t="s">
        <v>30</v>
      </c>
      <c r="D12" s="18" t="e">
        <f>+GETPIVOTDATA("ไร่ (โซน)",#REF!,"ไร่ (โซน)","ทัพหลวง")</f>
        <v>#REF!</v>
      </c>
      <c r="E12" s="18"/>
      <c r="F12" s="20" t="e">
        <f t="shared" si="3"/>
        <v>#REF!</v>
      </c>
      <c r="G12" s="23" t="e">
        <f t="shared" si="4"/>
        <v>#REF!</v>
      </c>
      <c r="H12" s="18">
        <v>4</v>
      </c>
      <c r="I12" s="19" t="s">
        <v>30</v>
      </c>
      <c r="J12" s="18" t="e">
        <f>+GETPIVOTDATA("ไร่ (โซน)",#REF!,"ไร่ (โซน)","ทัพหลวง")</f>
        <v>#REF!</v>
      </c>
      <c r="K12" s="18"/>
      <c r="L12" s="20" t="e">
        <f t="shared" si="5"/>
        <v>#REF!</v>
      </c>
      <c r="M12" s="23" t="e">
        <f t="shared" si="0"/>
        <v>#REF!</v>
      </c>
      <c r="N12" s="18">
        <v>4</v>
      </c>
      <c r="O12" s="19" t="s">
        <v>30</v>
      </c>
      <c r="P12" s="18" t="e">
        <f>+GETPIVOTDATA("ไร่ (โซน)",#REF!,"ไร่ (โซน)","ทัพหลวง")</f>
        <v>#REF!</v>
      </c>
      <c r="Q12" s="18">
        <v>16</v>
      </c>
      <c r="R12" s="26" t="e">
        <f t="shared" si="6"/>
        <v>#REF!</v>
      </c>
      <c r="S12" s="34" t="e">
        <f t="shared" si="1"/>
        <v>#REF!</v>
      </c>
      <c r="T12" s="18">
        <v>4</v>
      </c>
      <c r="U12" s="19" t="s">
        <v>30</v>
      </c>
      <c r="V12" s="18" t="e">
        <f>+GETPIVOTDATA("ไร่ (โซน)",#REF!,"ไร่ (โซน)","ทัพหลวง")</f>
        <v>#REF!</v>
      </c>
      <c r="W12" s="18">
        <v>16</v>
      </c>
      <c r="X12" s="26" t="e">
        <f t="shared" si="7"/>
        <v>#REF!</v>
      </c>
      <c r="Y12" s="85" t="e">
        <f t="shared" si="2"/>
        <v>#REF!</v>
      </c>
      <c r="Z12" s="104">
        <v>8</v>
      </c>
      <c r="AA12" s="105" t="s">
        <v>30</v>
      </c>
      <c r="AB12" s="106" t="e">
        <f>COUNTIF(#REF!,ตามงาน!AA12)</f>
        <v>#REF!</v>
      </c>
      <c r="AC12" s="159">
        <v>13</v>
      </c>
      <c r="AD12" s="143" t="e">
        <f t="shared" si="9"/>
        <v>#REF!</v>
      </c>
      <c r="AE12" s="136" t="e">
        <f t="shared" si="8"/>
        <v>#REF!</v>
      </c>
      <c r="AF12" s="157">
        <v>0</v>
      </c>
      <c r="AG12" s="150">
        <v>7</v>
      </c>
    </row>
    <row r="13" spans="2:35" ht="17.25" customHeight="1">
      <c r="B13" s="18">
        <v>7</v>
      </c>
      <c r="C13" s="19" t="s">
        <v>42</v>
      </c>
      <c r="D13" s="18" t="e">
        <f>+GETPIVOTDATA("ไร่ (โซน)",#REF!,"ไร่ (โซน)","หนองแก ")</f>
        <v>#REF!</v>
      </c>
      <c r="E13" s="18"/>
      <c r="F13" s="20" t="e">
        <f t="shared" si="3"/>
        <v>#REF!</v>
      </c>
      <c r="G13" s="23" t="e">
        <f t="shared" si="4"/>
        <v>#REF!</v>
      </c>
      <c r="H13" s="18">
        <v>7</v>
      </c>
      <c r="I13" s="19" t="s">
        <v>42</v>
      </c>
      <c r="J13" s="18" t="e">
        <f>+GETPIVOTDATA("ไร่ (โซน)",#REF!,"ไร่ (โซน)","หนองแก ")</f>
        <v>#REF!</v>
      </c>
      <c r="K13" s="18"/>
      <c r="L13" s="20" t="e">
        <f t="shared" si="5"/>
        <v>#REF!</v>
      </c>
      <c r="M13" s="23" t="e">
        <f t="shared" si="0"/>
        <v>#REF!</v>
      </c>
      <c r="N13" s="18">
        <v>7</v>
      </c>
      <c r="O13" s="19" t="s">
        <v>42</v>
      </c>
      <c r="P13" s="18" t="e">
        <f>+GETPIVOTDATA("ไร่ (โซน)",#REF!,"ไร่ (โซน)","หนองแก ")</f>
        <v>#REF!</v>
      </c>
      <c r="Q13" s="18"/>
      <c r="R13" s="20" t="e">
        <f t="shared" si="6"/>
        <v>#REF!</v>
      </c>
      <c r="S13" s="33" t="e">
        <f t="shared" si="1"/>
        <v>#REF!</v>
      </c>
      <c r="T13" s="18">
        <v>7</v>
      </c>
      <c r="U13" s="19" t="s">
        <v>42</v>
      </c>
      <c r="V13" s="18" t="e">
        <f>+GETPIVOTDATA("ไร่ (โซน)",#REF!,"ไร่ (โซน)","หนองแก ")</f>
        <v>#REF!</v>
      </c>
      <c r="W13" s="18">
        <v>27</v>
      </c>
      <c r="X13" s="26" t="e">
        <f t="shared" si="7"/>
        <v>#REF!</v>
      </c>
      <c r="Y13" s="85" t="e">
        <f t="shared" si="2"/>
        <v>#REF!</v>
      </c>
      <c r="Z13" s="104">
        <v>9</v>
      </c>
      <c r="AA13" s="105" t="s">
        <v>42</v>
      </c>
      <c r="AB13" s="106" t="e">
        <f>COUNTIF(#REF!,ตามงาน!AA13)</f>
        <v>#REF!</v>
      </c>
      <c r="AC13" s="159">
        <v>24</v>
      </c>
      <c r="AD13" s="143" t="e">
        <f t="shared" si="9"/>
        <v>#REF!</v>
      </c>
      <c r="AE13" s="136" t="e">
        <f t="shared" si="8"/>
        <v>#REF!</v>
      </c>
      <c r="AF13" s="157">
        <v>0</v>
      </c>
      <c r="AG13" s="150">
        <v>9</v>
      </c>
    </row>
    <row r="14" spans="2:35" ht="17.25" customHeight="1">
      <c r="B14" s="18">
        <v>8</v>
      </c>
      <c r="C14" s="19" t="s">
        <v>39</v>
      </c>
      <c r="D14" s="18" t="e">
        <f>+GETPIVOTDATA("ไร่ (โซน)",#REF!,"ไร่ (โซน)","หนองขาม")</f>
        <v>#REF!</v>
      </c>
      <c r="E14" s="18"/>
      <c r="F14" s="20" t="e">
        <f t="shared" si="3"/>
        <v>#REF!</v>
      </c>
      <c r="G14" s="23" t="e">
        <f t="shared" si="4"/>
        <v>#REF!</v>
      </c>
      <c r="H14" s="18">
        <v>8</v>
      </c>
      <c r="I14" s="19" t="s">
        <v>39</v>
      </c>
      <c r="J14" s="18" t="e">
        <f>+GETPIVOTDATA("ไร่ (โซน)",#REF!,"ไร่ (โซน)","หนองขาม")</f>
        <v>#REF!</v>
      </c>
      <c r="K14" s="18"/>
      <c r="L14" s="20" t="e">
        <f t="shared" si="5"/>
        <v>#REF!</v>
      </c>
      <c r="M14" s="23" t="e">
        <f t="shared" si="0"/>
        <v>#REF!</v>
      </c>
      <c r="N14" s="18">
        <v>8</v>
      </c>
      <c r="O14" s="19" t="s">
        <v>39</v>
      </c>
      <c r="P14" s="18" t="e">
        <f>+GETPIVOTDATA("ไร่ (โซน)",#REF!,"ไร่ (โซน)","หนองขาม")</f>
        <v>#REF!</v>
      </c>
      <c r="Q14" s="18"/>
      <c r="R14" s="20" t="e">
        <f t="shared" si="6"/>
        <v>#REF!</v>
      </c>
      <c r="S14" s="33" t="e">
        <f t="shared" si="1"/>
        <v>#REF!</v>
      </c>
      <c r="T14" s="18">
        <v>8</v>
      </c>
      <c r="U14" s="19" t="s">
        <v>39</v>
      </c>
      <c r="V14" s="18" t="e">
        <f>+GETPIVOTDATA("ไร่ (โซน)",#REF!,"ไร่ (โซน)","หนองขาม")</f>
        <v>#REF!</v>
      </c>
      <c r="W14" s="18">
        <v>19</v>
      </c>
      <c r="X14" s="26" t="e">
        <f t="shared" si="7"/>
        <v>#REF!</v>
      </c>
      <c r="Y14" s="85" t="e">
        <f t="shared" si="2"/>
        <v>#REF!</v>
      </c>
      <c r="Z14" s="107">
        <v>10</v>
      </c>
      <c r="AA14" s="108" t="s">
        <v>39</v>
      </c>
      <c r="AB14" s="109" t="e">
        <f>COUNTIF(#REF!,ตามงาน!AA14)</f>
        <v>#REF!</v>
      </c>
      <c r="AC14" s="164">
        <v>12</v>
      </c>
      <c r="AD14" s="148" t="e">
        <f t="shared" si="9"/>
        <v>#REF!</v>
      </c>
      <c r="AE14" s="137" t="e">
        <f t="shared" si="8"/>
        <v>#REF!</v>
      </c>
      <c r="AF14" s="151">
        <v>2</v>
      </c>
      <c r="AG14" s="151">
        <v>6</v>
      </c>
    </row>
    <row r="15" spans="2:35" s="16" customFormat="1" ht="18.75" customHeight="1">
      <c r="B15" s="366" t="s">
        <v>279</v>
      </c>
      <c r="C15" s="367"/>
      <c r="D15" s="15" t="e">
        <f>SUM(D12:D14)</f>
        <v>#REF!</v>
      </c>
      <c r="E15" s="15">
        <f>SUM(E12:E14)</f>
        <v>0</v>
      </c>
      <c r="F15" s="10" t="e">
        <f t="shared" si="3"/>
        <v>#REF!</v>
      </c>
      <c r="G15" s="24" t="e">
        <f t="shared" si="4"/>
        <v>#REF!</v>
      </c>
      <c r="H15" s="366" t="s">
        <v>279</v>
      </c>
      <c r="I15" s="367"/>
      <c r="J15" s="15" t="e">
        <f>SUM(J12:J14)</f>
        <v>#REF!</v>
      </c>
      <c r="K15" s="15">
        <f>SUM(K12:K14)</f>
        <v>0</v>
      </c>
      <c r="L15" s="10" t="e">
        <f t="shared" si="5"/>
        <v>#REF!</v>
      </c>
      <c r="M15" s="24" t="e">
        <f t="shared" si="0"/>
        <v>#REF!</v>
      </c>
      <c r="N15" s="366" t="s">
        <v>279</v>
      </c>
      <c r="O15" s="367"/>
      <c r="P15" s="15" t="e">
        <f>SUM(P12:P14)</f>
        <v>#REF!</v>
      </c>
      <c r="Q15" s="15">
        <f>SUM(Q12:Q14)</f>
        <v>16</v>
      </c>
      <c r="R15" s="10" t="e">
        <f t="shared" si="6"/>
        <v>#REF!</v>
      </c>
      <c r="S15" s="24" t="e">
        <f t="shared" si="1"/>
        <v>#REF!</v>
      </c>
      <c r="T15" s="366" t="s">
        <v>279</v>
      </c>
      <c r="U15" s="367"/>
      <c r="V15" s="15" t="e">
        <f>SUM(V12:V14)</f>
        <v>#REF!</v>
      </c>
      <c r="W15" s="15">
        <f>SUM(W12:W14)</f>
        <v>62</v>
      </c>
      <c r="X15" s="10" t="e">
        <f t="shared" si="7"/>
        <v>#REF!</v>
      </c>
      <c r="Y15" s="84" t="e">
        <f t="shared" si="2"/>
        <v>#REF!</v>
      </c>
      <c r="Z15" s="363" t="s">
        <v>280</v>
      </c>
      <c r="AA15" s="364"/>
      <c r="AB15" s="77" t="e">
        <f>SUM(AB8:AB14)</f>
        <v>#REF!</v>
      </c>
      <c r="AC15" s="101">
        <f>SUM(AC8:AC14)</f>
        <v>134</v>
      </c>
      <c r="AD15" s="141" t="e">
        <f>SUM(AD8:AD14)</f>
        <v>#REF!</v>
      </c>
      <c r="AE15" s="138" t="e">
        <f>AC15*100/AB15</f>
        <v>#REF!</v>
      </c>
      <c r="AF15" s="132">
        <f>SUM(AF8:AF14)</f>
        <v>2</v>
      </c>
      <c r="AG15" s="132">
        <f>SUM(AG8:AG14)</f>
        <v>54</v>
      </c>
    </row>
    <row r="16" spans="2:35" ht="17.25" customHeight="1">
      <c r="B16" s="18">
        <v>1</v>
      </c>
      <c r="C16" s="19" t="s">
        <v>27</v>
      </c>
      <c r="D16" s="18" t="e">
        <f>+GETPIVOTDATA("ไร่ (โซน)",#REF!,"ไร่ (โซน)","ดงเชือก ")</f>
        <v>#REF!</v>
      </c>
      <c r="E16" s="18"/>
      <c r="F16" s="20" t="e">
        <f>E16-D16</f>
        <v>#REF!</v>
      </c>
      <c r="G16" s="23" t="e">
        <f>E16*100/D16</f>
        <v>#REF!</v>
      </c>
      <c r="H16" s="18">
        <v>1</v>
      </c>
      <c r="I16" s="19" t="s">
        <v>27</v>
      </c>
      <c r="J16" s="18" t="e">
        <f>+GETPIVOTDATA("ไร่ (โซน)",#REF!,"ไร่ (โซน)","ดงเชือก ")</f>
        <v>#REF!</v>
      </c>
      <c r="K16" s="18"/>
      <c r="L16" s="20" t="e">
        <f>K16-J16</f>
        <v>#REF!</v>
      </c>
      <c r="M16" s="23" t="e">
        <f>K16*100/J16</f>
        <v>#REF!</v>
      </c>
      <c r="N16" s="18">
        <v>1</v>
      </c>
      <c r="O16" s="19" t="s">
        <v>27</v>
      </c>
      <c r="P16" s="18" t="e">
        <f>+GETPIVOTDATA("ไร่ (โซน)",#REF!,"ไร่ (โซน)","ดงเชือก ")</f>
        <v>#REF!</v>
      </c>
      <c r="Q16" s="18"/>
      <c r="R16" s="20" t="e">
        <f>Q16-P16</f>
        <v>#REF!</v>
      </c>
      <c r="S16" s="33" t="e">
        <f>Q16*100/P16</f>
        <v>#REF!</v>
      </c>
      <c r="T16" s="18">
        <v>1</v>
      </c>
      <c r="U16" s="19" t="s">
        <v>27</v>
      </c>
      <c r="V16" s="18">
        <v>21</v>
      </c>
      <c r="W16" s="18">
        <v>21</v>
      </c>
      <c r="X16" s="26">
        <f>W16-V16</f>
        <v>0</v>
      </c>
      <c r="Y16" s="85">
        <f>W16*100/V16</f>
        <v>100</v>
      </c>
      <c r="Z16" s="129">
        <v>11</v>
      </c>
      <c r="AA16" s="130" t="s">
        <v>27</v>
      </c>
      <c r="AB16" s="131" t="e">
        <f>COUNTIF(#REF!,ตามงาน!AA16)</f>
        <v>#REF!</v>
      </c>
      <c r="AC16" s="166">
        <v>56</v>
      </c>
      <c r="AD16" s="142" t="e">
        <f>AB16-AC16</f>
        <v>#REF!</v>
      </c>
      <c r="AE16" s="139" t="e">
        <f t="shared" si="8"/>
        <v>#REF!</v>
      </c>
      <c r="AF16" s="152"/>
      <c r="AG16" s="152"/>
    </row>
    <row r="17" spans="2:35" ht="17.25" customHeight="1">
      <c r="B17" s="18">
        <v>2</v>
      </c>
      <c r="C17" s="19" t="s">
        <v>40</v>
      </c>
      <c r="D17" s="18" t="e">
        <f>+GETPIVOTDATA("ไร่ (โซน)",#REF!,"ไร่ (โซน)","หนองกระทิง ")</f>
        <v>#REF!</v>
      </c>
      <c r="E17" s="18"/>
      <c r="F17" s="20" t="e">
        <f>E17-D17</f>
        <v>#REF!</v>
      </c>
      <c r="G17" s="23" t="e">
        <f>E17*100/D17</f>
        <v>#REF!</v>
      </c>
      <c r="H17" s="18">
        <v>2</v>
      </c>
      <c r="I17" s="19" t="s">
        <v>40</v>
      </c>
      <c r="J17" s="18" t="e">
        <f>+GETPIVOTDATA("ไร่ (โซน)",#REF!,"ไร่ (โซน)","หนองกระทิง ")</f>
        <v>#REF!</v>
      </c>
      <c r="K17" s="18"/>
      <c r="L17" s="20" t="e">
        <f>K17-J17</f>
        <v>#REF!</v>
      </c>
      <c r="M17" s="23" t="e">
        <f>K17*100/J17</f>
        <v>#REF!</v>
      </c>
      <c r="N17" s="18">
        <v>2</v>
      </c>
      <c r="O17" s="19" t="s">
        <v>40</v>
      </c>
      <c r="P17" s="18" t="e">
        <f>+GETPIVOTDATA("ไร่ (โซน)",#REF!,"ไร่ (โซน)","หนองกระทิง ")</f>
        <v>#REF!</v>
      </c>
      <c r="Q17" s="18"/>
      <c r="R17" s="20" t="e">
        <f>Q17-P17</f>
        <v>#REF!</v>
      </c>
      <c r="S17" s="33" t="e">
        <f>Q17*100/P17</f>
        <v>#REF!</v>
      </c>
      <c r="T17" s="18">
        <v>2</v>
      </c>
      <c r="U17" s="19" t="s">
        <v>40</v>
      </c>
      <c r="V17" s="18" t="e">
        <f>+GETPIVOTDATA("ไร่ (โซน)",#REF!,"ไร่ (โซน)","หนองกระทิง ")</f>
        <v>#REF!</v>
      </c>
      <c r="W17" s="18"/>
      <c r="X17" s="20" t="e">
        <f>W17-V17</f>
        <v>#REF!</v>
      </c>
      <c r="Y17" s="83" t="e">
        <f>W17*100/V17</f>
        <v>#REF!</v>
      </c>
      <c r="Z17" s="123">
        <v>12</v>
      </c>
      <c r="AA17" s="124" t="s">
        <v>40</v>
      </c>
      <c r="AB17" s="125" t="e">
        <f>COUNTIF(#REF!,ตามงาน!AA17)</f>
        <v>#REF!</v>
      </c>
      <c r="AC17" s="165">
        <v>24</v>
      </c>
      <c r="AD17" s="143" t="e">
        <f>AB17-AC17</f>
        <v>#REF!</v>
      </c>
      <c r="AE17" s="136" t="e">
        <f t="shared" si="8"/>
        <v>#REF!</v>
      </c>
      <c r="AF17" s="150"/>
      <c r="AG17" s="150"/>
    </row>
    <row r="18" spans="2:35" ht="17.25" customHeight="1">
      <c r="B18" s="18">
        <v>3</v>
      </c>
      <c r="C18" s="19" t="s">
        <v>26</v>
      </c>
      <c r="D18" s="18" t="e">
        <f>+GETPIVOTDATA("ไร่ (โซน)",#REF!,"ไร่ (โซน)","หนองขอน")</f>
        <v>#REF!</v>
      </c>
      <c r="E18" s="18"/>
      <c r="F18" s="20" t="e">
        <f>E18-D18</f>
        <v>#REF!</v>
      </c>
      <c r="G18" s="23" t="e">
        <f>E18*100/D18</f>
        <v>#REF!</v>
      </c>
      <c r="H18" s="18">
        <v>3</v>
      </c>
      <c r="I18" s="19" t="s">
        <v>26</v>
      </c>
      <c r="J18" s="18" t="e">
        <f>+GETPIVOTDATA("ไร่ (โซน)",#REF!,"ไร่ (โซน)","หนองขอน")</f>
        <v>#REF!</v>
      </c>
      <c r="K18" s="18"/>
      <c r="L18" s="20" t="e">
        <f>K18-J18</f>
        <v>#REF!</v>
      </c>
      <c r="M18" s="23" t="e">
        <f>K18*100/J18</f>
        <v>#REF!</v>
      </c>
      <c r="N18" s="18">
        <v>3</v>
      </c>
      <c r="O18" s="19" t="s">
        <v>26</v>
      </c>
      <c r="P18" s="18" t="e">
        <f>+GETPIVOTDATA("ไร่ (โซน)",#REF!,"ไร่ (โซน)","หนองขอน")</f>
        <v>#REF!</v>
      </c>
      <c r="Q18" s="18"/>
      <c r="R18" s="20" t="e">
        <f>Q18-P18</f>
        <v>#REF!</v>
      </c>
      <c r="S18" s="33" t="e">
        <f>Q18*100/P18</f>
        <v>#REF!</v>
      </c>
      <c r="T18" s="18">
        <v>3</v>
      </c>
      <c r="U18" s="19" t="s">
        <v>26</v>
      </c>
      <c r="V18" s="18" t="e">
        <f>+GETPIVOTDATA("ไร่ (โซน)",#REF!,"ไร่ (โซน)","หนองขอน")</f>
        <v>#REF!</v>
      </c>
      <c r="W18" s="18"/>
      <c r="X18" s="20" t="e">
        <f>W18-V18</f>
        <v>#REF!</v>
      </c>
      <c r="Y18" s="83" t="e">
        <f>W18*100/V18</f>
        <v>#REF!</v>
      </c>
      <c r="Z18" s="104">
        <v>13</v>
      </c>
      <c r="AA18" s="105" t="s">
        <v>26</v>
      </c>
      <c r="AB18" s="106" t="e">
        <f>COUNTIF(#REF!,ตามงาน!AA18)</f>
        <v>#REF!</v>
      </c>
      <c r="AC18" s="160">
        <v>46</v>
      </c>
      <c r="AD18" s="143" t="e">
        <f>AB18-AC18</f>
        <v>#REF!</v>
      </c>
      <c r="AE18" s="136" t="e">
        <f t="shared" si="8"/>
        <v>#REF!</v>
      </c>
      <c r="AF18" s="150">
        <v>6</v>
      </c>
      <c r="AG18" s="150"/>
    </row>
    <row r="19" spans="2:35" s="16" customFormat="1" ht="20.25" customHeight="1">
      <c r="B19" s="366" t="s">
        <v>276</v>
      </c>
      <c r="C19" s="367"/>
      <c r="D19" s="15" t="e">
        <f>SUM(D4:D19)</f>
        <v>#REF!</v>
      </c>
      <c r="E19" s="15" t="e">
        <f>SUM(E4:E19)</f>
        <v>#REF!</v>
      </c>
      <c r="F19" s="10" t="e">
        <f>E19-D19</f>
        <v>#REF!</v>
      </c>
      <c r="G19" s="24" t="e">
        <f>E19*100/D19</f>
        <v>#REF!</v>
      </c>
      <c r="H19" s="366" t="s">
        <v>276</v>
      </c>
      <c r="I19" s="367"/>
      <c r="J19" s="15" t="e">
        <f>SUM(J4:J19)</f>
        <v>#REF!</v>
      </c>
      <c r="K19" s="15" t="e">
        <f>SUM(K4:K19)</f>
        <v>#REF!</v>
      </c>
      <c r="L19" s="10" t="e">
        <f>K19-J19</f>
        <v>#REF!</v>
      </c>
      <c r="M19" s="24" t="e">
        <f>K19*100/J19</f>
        <v>#REF!</v>
      </c>
      <c r="N19" s="366" t="s">
        <v>276</v>
      </c>
      <c r="O19" s="367"/>
      <c r="P19" s="15" t="e">
        <f>SUM(P4:P19)</f>
        <v>#REF!</v>
      </c>
      <c r="Q19" s="15" t="e">
        <f>SUM(Q4:Q19)</f>
        <v>#REF!</v>
      </c>
      <c r="R19" s="10" t="e">
        <f>Q19-P19</f>
        <v>#REF!</v>
      </c>
      <c r="S19" s="24" t="e">
        <f>Q19*100/P19</f>
        <v>#REF!</v>
      </c>
      <c r="T19" s="366" t="s">
        <v>276</v>
      </c>
      <c r="U19" s="367"/>
      <c r="V19" s="15" t="e">
        <f>SUM(V4:V19)</f>
        <v>#REF!</v>
      </c>
      <c r="W19" s="15" t="e">
        <f>SUM(W4:W19)</f>
        <v>#REF!</v>
      </c>
      <c r="X19" s="10" t="e">
        <f>W19-V19</f>
        <v>#REF!</v>
      </c>
      <c r="Y19" s="84" t="e">
        <f>W19*100/V19</f>
        <v>#REF!</v>
      </c>
      <c r="Z19" s="363" t="s">
        <v>281</v>
      </c>
      <c r="AA19" s="364"/>
      <c r="AB19" s="77" t="e">
        <f>SUM(AB16:AB18)</f>
        <v>#REF!</v>
      </c>
      <c r="AC19" s="101">
        <f>SUM(AC16:AC18)</f>
        <v>126</v>
      </c>
      <c r="AD19" s="141" t="e">
        <f>SUM(AD16:AD18)</f>
        <v>#REF!</v>
      </c>
      <c r="AE19" s="138" t="e">
        <f t="shared" si="8"/>
        <v>#REF!</v>
      </c>
      <c r="AF19" s="132"/>
      <c r="AG19" s="132"/>
      <c r="AI19" s="16" t="s">
        <v>278</v>
      </c>
    </row>
    <row r="20" spans="2:35" ht="17.25" customHeight="1">
      <c r="B20" s="18">
        <v>3</v>
      </c>
      <c r="C20" s="19" t="s">
        <v>32</v>
      </c>
      <c r="D20" s="18" t="e">
        <f>+GETPIVOTDATA("ไร่ (โซน)",#REF!,"ไร่ (โซน)","ทุ่งโป่ง ")</f>
        <v>#REF!</v>
      </c>
      <c r="E20" s="18">
        <v>22</v>
      </c>
      <c r="F20" s="26" t="e">
        <f t="shared" si="3"/>
        <v>#REF!</v>
      </c>
      <c r="G20" s="27" t="e">
        <f t="shared" si="4"/>
        <v>#REF!</v>
      </c>
      <c r="H20" s="18">
        <v>3</v>
      </c>
      <c r="I20" s="19" t="s">
        <v>32</v>
      </c>
      <c r="J20" s="18" t="e">
        <f>+GETPIVOTDATA("ไร่ (โซน)",#REF!,"ไร่ (โซน)","ทุ่งโป่ง ")</f>
        <v>#REF!</v>
      </c>
      <c r="K20" s="18">
        <v>22</v>
      </c>
      <c r="L20" s="26" t="e">
        <f t="shared" si="5"/>
        <v>#REF!</v>
      </c>
      <c r="M20" s="27" t="e">
        <f t="shared" si="0"/>
        <v>#REF!</v>
      </c>
      <c r="N20" s="18">
        <v>3</v>
      </c>
      <c r="O20" s="19" t="s">
        <v>32</v>
      </c>
      <c r="P20" s="18" t="e">
        <f>+GETPIVOTDATA("ไร่ (โซน)",#REF!,"ไร่ (โซน)","ทุ่งโป่ง ")</f>
        <v>#REF!</v>
      </c>
      <c r="Q20" s="18">
        <v>22</v>
      </c>
      <c r="R20" s="26" t="e">
        <f t="shared" si="6"/>
        <v>#REF!</v>
      </c>
      <c r="S20" s="34" t="e">
        <f t="shared" si="1"/>
        <v>#REF!</v>
      </c>
      <c r="T20" s="18">
        <v>3</v>
      </c>
      <c r="U20" s="19" t="s">
        <v>32</v>
      </c>
      <c r="V20" s="18" t="e">
        <f>+GETPIVOTDATA("ไร่ (โซน)",#REF!,"ไร่ (โซน)","ทุ่งโป่ง ")</f>
        <v>#REF!</v>
      </c>
      <c r="W20" s="18">
        <v>22</v>
      </c>
      <c r="X20" s="26" t="e">
        <f t="shared" si="7"/>
        <v>#REF!</v>
      </c>
      <c r="Y20" s="85" t="e">
        <f t="shared" si="2"/>
        <v>#REF!</v>
      </c>
      <c r="Z20" s="104">
        <v>14</v>
      </c>
      <c r="AA20" s="105" t="s">
        <v>32</v>
      </c>
      <c r="AB20" s="106" t="e">
        <f>COUNTIF(#REF!,ตามงาน!AA20)</f>
        <v>#REF!</v>
      </c>
      <c r="AC20" s="159">
        <v>18</v>
      </c>
      <c r="AD20" s="143" t="e">
        <f>AB20-AC20</f>
        <v>#REF!</v>
      </c>
      <c r="AE20" s="136" t="e">
        <f t="shared" si="8"/>
        <v>#REF!</v>
      </c>
      <c r="AF20" s="150"/>
      <c r="AG20" s="150"/>
    </row>
    <row r="21" spans="2:35" ht="17.25" customHeight="1">
      <c r="B21" s="18">
        <v>4</v>
      </c>
      <c r="C21" s="19" t="s">
        <v>37</v>
      </c>
      <c r="D21" s="18" t="e">
        <f>+GETPIVOTDATA("ไร่ (โซน)",#REF!,"ไร่ (โซน)","ลำอีซู ")</f>
        <v>#REF!</v>
      </c>
      <c r="E21" s="18"/>
      <c r="F21" s="20" t="e">
        <f t="shared" si="3"/>
        <v>#REF!</v>
      </c>
      <c r="G21" s="23" t="e">
        <f t="shared" si="4"/>
        <v>#REF!</v>
      </c>
      <c r="H21" s="18">
        <v>4</v>
      </c>
      <c r="I21" s="19" t="s">
        <v>37</v>
      </c>
      <c r="J21" s="18" t="e">
        <f>+GETPIVOTDATA("ไร่ (โซน)",#REF!,"ไร่ (โซน)","ลำอีซู ")</f>
        <v>#REF!</v>
      </c>
      <c r="K21" s="18"/>
      <c r="L21" s="20" t="e">
        <f t="shared" si="5"/>
        <v>#REF!</v>
      </c>
      <c r="M21" s="23" t="e">
        <f t="shared" si="0"/>
        <v>#REF!</v>
      </c>
      <c r="N21" s="18">
        <v>4</v>
      </c>
      <c r="O21" s="19" t="s">
        <v>37</v>
      </c>
      <c r="P21" s="18" t="e">
        <f>+GETPIVOTDATA("ไร่ (โซน)",#REF!,"ไร่ (โซน)","ลำอีซู ")</f>
        <v>#REF!</v>
      </c>
      <c r="Q21" s="18"/>
      <c r="R21" s="20" t="e">
        <f t="shared" si="6"/>
        <v>#REF!</v>
      </c>
      <c r="S21" s="33" t="e">
        <f t="shared" si="1"/>
        <v>#REF!</v>
      </c>
      <c r="T21" s="18">
        <v>4</v>
      </c>
      <c r="U21" s="19" t="s">
        <v>37</v>
      </c>
      <c r="V21" s="18" t="e">
        <f>+GETPIVOTDATA("ไร่ (โซน)",#REF!,"ไร่ (โซน)","ลำอีซู ")</f>
        <v>#REF!</v>
      </c>
      <c r="W21" s="18"/>
      <c r="X21" s="20" t="e">
        <f t="shared" si="7"/>
        <v>#REF!</v>
      </c>
      <c r="Y21" s="83" t="e">
        <f t="shared" si="2"/>
        <v>#REF!</v>
      </c>
      <c r="Z21" s="104">
        <v>15</v>
      </c>
      <c r="AA21" s="105" t="s">
        <v>37</v>
      </c>
      <c r="AB21" s="106" t="e">
        <f>COUNTIF(#REF!,ตามงาน!AA21)</f>
        <v>#REF!</v>
      </c>
      <c r="AC21" s="165">
        <v>12</v>
      </c>
      <c r="AD21" s="143" t="e">
        <f>AB21-AC21</f>
        <v>#REF!</v>
      </c>
      <c r="AE21" s="136" t="e">
        <f t="shared" si="8"/>
        <v>#REF!</v>
      </c>
      <c r="AF21" s="150"/>
      <c r="AG21" s="150"/>
    </row>
    <row r="22" spans="2:35" ht="17.25" customHeight="1">
      <c r="B22" s="18">
        <v>5</v>
      </c>
      <c r="C22" s="19" t="s">
        <v>47</v>
      </c>
      <c r="D22" s="18" t="e">
        <f>+GETPIVOTDATA("ไร่ (โซน)",#REF!,"ไร่ (โซน)","หนองปรือ")</f>
        <v>#REF!</v>
      </c>
      <c r="E22" s="18"/>
      <c r="F22" s="20" t="e">
        <f t="shared" si="3"/>
        <v>#REF!</v>
      </c>
      <c r="G22" s="23" t="e">
        <f t="shared" si="4"/>
        <v>#REF!</v>
      </c>
      <c r="H22" s="18">
        <v>5</v>
      </c>
      <c r="I22" s="19" t="s">
        <v>47</v>
      </c>
      <c r="J22" s="18" t="e">
        <f>+GETPIVOTDATA("ไร่ (โซน)",#REF!,"ไร่ (โซน)","หนองปรือ")</f>
        <v>#REF!</v>
      </c>
      <c r="K22" s="18"/>
      <c r="L22" s="20" t="e">
        <f t="shared" si="5"/>
        <v>#REF!</v>
      </c>
      <c r="M22" s="23" t="e">
        <f t="shared" si="0"/>
        <v>#REF!</v>
      </c>
      <c r="N22" s="18">
        <v>5</v>
      </c>
      <c r="O22" s="19" t="s">
        <v>47</v>
      </c>
      <c r="P22" s="18" t="e">
        <f>+GETPIVOTDATA("ไร่ (โซน)",#REF!,"ไร่ (โซน)","หนองปรือ")</f>
        <v>#REF!</v>
      </c>
      <c r="Q22" s="18"/>
      <c r="R22" s="20" t="e">
        <f t="shared" si="6"/>
        <v>#REF!</v>
      </c>
      <c r="S22" s="33" t="e">
        <f t="shared" si="1"/>
        <v>#REF!</v>
      </c>
      <c r="T22" s="18">
        <v>5</v>
      </c>
      <c r="U22" s="19" t="s">
        <v>47</v>
      </c>
      <c r="V22" s="18" t="e">
        <f>+GETPIVOTDATA("ไร่ (โซน)",#REF!,"ไร่ (โซน)","หนองปรือ")</f>
        <v>#REF!</v>
      </c>
      <c r="W22" s="18"/>
      <c r="X22" s="20" t="e">
        <f t="shared" si="7"/>
        <v>#REF!</v>
      </c>
      <c r="Y22" s="83" t="e">
        <f t="shared" si="2"/>
        <v>#REF!</v>
      </c>
      <c r="Z22" s="104">
        <v>16</v>
      </c>
      <c r="AA22" s="105" t="s">
        <v>47</v>
      </c>
      <c r="AB22" s="106" t="e">
        <f>COUNTIF(#REF!,ตามงาน!AA22)</f>
        <v>#REF!</v>
      </c>
      <c r="AC22" s="159">
        <v>20</v>
      </c>
      <c r="AD22" s="143" t="e">
        <f>AB22-AC22</f>
        <v>#REF!</v>
      </c>
      <c r="AE22" s="136" t="e">
        <f t="shared" si="8"/>
        <v>#REF!</v>
      </c>
      <c r="AF22" s="150"/>
      <c r="AG22" s="150"/>
    </row>
    <row r="23" spans="2:35" ht="17.25" customHeight="1">
      <c r="B23" s="18">
        <v>6</v>
      </c>
      <c r="C23" s="19" t="s">
        <v>49</v>
      </c>
      <c r="D23" s="18" t="e">
        <f>+GETPIVOTDATA("ไร่ (โซน)",#REF!,"ไร่ (โซน)","หนองมะค่า ")</f>
        <v>#REF!</v>
      </c>
      <c r="E23" s="18"/>
      <c r="F23" s="20" t="e">
        <f t="shared" si="3"/>
        <v>#REF!</v>
      </c>
      <c r="G23" s="23" t="e">
        <f t="shared" si="4"/>
        <v>#REF!</v>
      </c>
      <c r="H23" s="18">
        <v>6</v>
      </c>
      <c r="I23" s="19" t="s">
        <v>49</v>
      </c>
      <c r="J23" s="18" t="e">
        <f>+GETPIVOTDATA("ไร่ (โซน)",#REF!,"ไร่ (โซน)","หนองมะค่า ")</f>
        <v>#REF!</v>
      </c>
      <c r="K23" s="18"/>
      <c r="L23" s="20" t="e">
        <f t="shared" si="5"/>
        <v>#REF!</v>
      </c>
      <c r="M23" s="23" t="e">
        <f t="shared" si="0"/>
        <v>#REF!</v>
      </c>
      <c r="N23" s="18">
        <v>6</v>
      </c>
      <c r="O23" s="19" t="s">
        <v>49</v>
      </c>
      <c r="P23" s="18" t="e">
        <f>+GETPIVOTDATA("ไร่ (โซน)",#REF!,"ไร่ (โซน)","หนองมะค่า ")</f>
        <v>#REF!</v>
      </c>
      <c r="Q23" s="18"/>
      <c r="R23" s="20" t="e">
        <f t="shared" si="6"/>
        <v>#REF!</v>
      </c>
      <c r="S23" s="33" t="e">
        <f t="shared" si="1"/>
        <v>#REF!</v>
      </c>
      <c r="T23" s="18">
        <v>6</v>
      </c>
      <c r="U23" s="19" t="s">
        <v>49</v>
      </c>
      <c r="V23" s="18" t="e">
        <f>+GETPIVOTDATA("ไร่ (โซน)",#REF!,"ไร่ (โซน)","หนองมะค่า ")</f>
        <v>#REF!</v>
      </c>
      <c r="W23" s="18"/>
      <c r="X23" s="20" t="e">
        <f t="shared" si="7"/>
        <v>#REF!</v>
      </c>
      <c r="Y23" s="83" t="e">
        <f t="shared" si="2"/>
        <v>#REF!</v>
      </c>
      <c r="Z23" s="107">
        <v>17</v>
      </c>
      <c r="AA23" s="108" t="s">
        <v>49</v>
      </c>
      <c r="AB23" s="109" t="e">
        <f>COUNTIF(#REF!,ตามงาน!AA23)</f>
        <v>#REF!</v>
      </c>
      <c r="AC23" s="159">
        <v>15</v>
      </c>
      <c r="AD23" s="148" t="e">
        <f>AB23-AC23</f>
        <v>#REF!</v>
      </c>
      <c r="AE23" s="137" t="e">
        <f t="shared" si="8"/>
        <v>#REF!</v>
      </c>
      <c r="AF23" s="151"/>
      <c r="AG23" s="151"/>
    </row>
    <row r="24" spans="2:35" s="16" customFormat="1" ht="21" customHeight="1" thickBot="1">
      <c r="B24" s="366" t="s">
        <v>282</v>
      </c>
      <c r="C24" s="367"/>
      <c r="D24" s="15" t="e">
        <f>SUM(D8:D23)</f>
        <v>#REF!</v>
      </c>
      <c r="E24" s="15" t="e">
        <f>SUM(E8:E23)</f>
        <v>#REF!</v>
      </c>
      <c r="F24" s="10" t="e">
        <f t="shared" si="3"/>
        <v>#REF!</v>
      </c>
      <c r="G24" s="24" t="e">
        <f t="shared" si="4"/>
        <v>#REF!</v>
      </c>
      <c r="H24" s="366" t="s">
        <v>282</v>
      </c>
      <c r="I24" s="367"/>
      <c r="J24" s="15" t="e">
        <f>SUM(J8:J23)</f>
        <v>#REF!</v>
      </c>
      <c r="K24" s="15" t="e">
        <f>SUM(K8:K23)</f>
        <v>#REF!</v>
      </c>
      <c r="L24" s="10" t="e">
        <f t="shared" si="5"/>
        <v>#REF!</v>
      </c>
      <c r="M24" s="24" t="e">
        <f t="shared" si="0"/>
        <v>#REF!</v>
      </c>
      <c r="N24" s="366" t="s">
        <v>282</v>
      </c>
      <c r="O24" s="367"/>
      <c r="P24" s="15" t="e">
        <f>SUM(P8:P23)</f>
        <v>#REF!</v>
      </c>
      <c r="Q24" s="15" t="e">
        <f>SUM(Q8:Q23)</f>
        <v>#REF!</v>
      </c>
      <c r="R24" s="10" t="e">
        <f t="shared" si="6"/>
        <v>#REF!</v>
      </c>
      <c r="S24" s="24" t="e">
        <f t="shared" si="1"/>
        <v>#REF!</v>
      </c>
      <c r="T24" s="366" t="s">
        <v>282</v>
      </c>
      <c r="U24" s="367"/>
      <c r="V24" s="15" t="e">
        <f>SUM(V8:V23)</f>
        <v>#REF!</v>
      </c>
      <c r="W24" s="15" t="e">
        <f>SUM(W8:W23)</f>
        <v>#REF!</v>
      </c>
      <c r="X24" s="10" t="e">
        <f t="shared" si="7"/>
        <v>#REF!</v>
      </c>
      <c r="Y24" s="84" t="e">
        <f t="shared" si="2"/>
        <v>#REF!</v>
      </c>
      <c r="Z24" s="355" t="s">
        <v>283</v>
      </c>
      <c r="AA24" s="356"/>
      <c r="AB24" s="88" t="e">
        <f>SUM(AB20:AB23)</f>
        <v>#REF!</v>
      </c>
      <c r="AC24" s="102">
        <f>SUM(AC20:AC23)</f>
        <v>65</v>
      </c>
      <c r="AD24" s="144" t="e">
        <f>SUM(AD20:AD23)</f>
        <v>#REF!</v>
      </c>
      <c r="AE24" s="153" t="e">
        <f t="shared" si="8"/>
        <v>#REF!</v>
      </c>
      <c r="AF24" s="133"/>
      <c r="AG24" s="133"/>
    </row>
    <row r="25" spans="2:35" s="17" customFormat="1" ht="17.25" customHeight="1" thickBot="1">
      <c r="B25" s="371" t="s">
        <v>284</v>
      </c>
      <c r="C25" s="372"/>
      <c r="D25" s="30" t="e">
        <f>+D19+#REF!+D15+D24</f>
        <v>#REF!</v>
      </c>
      <c r="E25" s="30" t="e">
        <f>+E19+#REF!+E15+E23</f>
        <v>#REF!</v>
      </c>
      <c r="F25" s="31" t="e">
        <f t="shared" si="3"/>
        <v>#REF!</v>
      </c>
      <c r="G25" s="32" t="e">
        <f>E25*100/D25</f>
        <v>#REF!</v>
      </c>
      <c r="H25" s="371" t="s">
        <v>284</v>
      </c>
      <c r="I25" s="372"/>
      <c r="J25" s="30" t="e">
        <f>+J19+#REF!+J15+J24</f>
        <v>#REF!</v>
      </c>
      <c r="K25" s="30" t="e">
        <f>+K19+#REF!+K15+K23</f>
        <v>#REF!</v>
      </c>
      <c r="L25" s="31" t="e">
        <f t="shared" si="5"/>
        <v>#REF!</v>
      </c>
      <c r="M25" s="32" t="e">
        <f>K25*100/J25</f>
        <v>#REF!</v>
      </c>
      <c r="N25" s="371" t="s">
        <v>284</v>
      </c>
      <c r="O25" s="372"/>
      <c r="P25" s="30" t="e">
        <f>+P19+#REF!+P15+P24</f>
        <v>#REF!</v>
      </c>
      <c r="Q25" s="30" t="e">
        <f>+Q19+#REF!+Q15+Q23</f>
        <v>#REF!</v>
      </c>
      <c r="R25" s="31" t="e">
        <f t="shared" si="6"/>
        <v>#REF!</v>
      </c>
      <c r="S25" s="32" t="e">
        <f>Q25*100/P25</f>
        <v>#REF!</v>
      </c>
      <c r="T25" s="371" t="s">
        <v>284</v>
      </c>
      <c r="U25" s="372"/>
      <c r="V25" s="30" t="e">
        <f>+V19+#REF!+V15+V24</f>
        <v>#REF!</v>
      </c>
      <c r="W25" s="30" t="e">
        <f>+W19+#REF!+W15+W23</f>
        <v>#REF!</v>
      </c>
      <c r="X25" s="31" t="e">
        <f t="shared" si="7"/>
        <v>#REF!</v>
      </c>
      <c r="Y25" s="78" t="e">
        <f>W25*100/V25</f>
        <v>#REF!</v>
      </c>
      <c r="Z25" s="357" t="s">
        <v>72</v>
      </c>
      <c r="AA25" s="358"/>
      <c r="AB25" s="89" t="e">
        <f>AB7+AB19+AB15+AB24</f>
        <v>#REF!</v>
      </c>
      <c r="AC25" s="103">
        <f>AC7+AC19+AC15+AC24</f>
        <v>407</v>
      </c>
      <c r="AD25" s="145" t="e">
        <f>AD7+AD19+AD15+AD24</f>
        <v>#REF!</v>
      </c>
      <c r="AE25" s="140" t="e">
        <f t="shared" si="8"/>
        <v>#REF!</v>
      </c>
      <c r="AF25" s="146"/>
      <c r="AG25" s="146"/>
    </row>
  </sheetData>
  <mergeCells count="42">
    <mergeCell ref="T1:Y1"/>
    <mergeCell ref="T2:T3"/>
    <mergeCell ref="U2:U3"/>
    <mergeCell ref="T19:U19"/>
    <mergeCell ref="T15:U15"/>
    <mergeCell ref="B25:C25"/>
    <mergeCell ref="H25:I25"/>
    <mergeCell ref="B7:C7"/>
    <mergeCell ref="H7:I7"/>
    <mergeCell ref="Z7:AA7"/>
    <mergeCell ref="N25:O25"/>
    <mergeCell ref="N19:O19"/>
    <mergeCell ref="N15:O15"/>
    <mergeCell ref="T24:U24"/>
    <mergeCell ref="T25:U25"/>
    <mergeCell ref="N7:O7"/>
    <mergeCell ref="T7:U7"/>
    <mergeCell ref="N1:S1"/>
    <mergeCell ref="N24:O24"/>
    <mergeCell ref="H1:M1"/>
    <mergeCell ref="B19:C19"/>
    <mergeCell ref="B15:C15"/>
    <mergeCell ref="B24:C24"/>
    <mergeCell ref="B1:G1"/>
    <mergeCell ref="H19:I19"/>
    <mergeCell ref="H15:I15"/>
    <mergeCell ref="H24:I24"/>
    <mergeCell ref="B2:B3"/>
    <mergeCell ref="C2:C3"/>
    <mergeCell ref="H2:H3"/>
    <mergeCell ref="I2:I3"/>
    <mergeCell ref="N2:N3"/>
    <mergeCell ref="O2:O3"/>
    <mergeCell ref="AG2:AG3"/>
    <mergeCell ref="Z1:AE1"/>
    <mergeCell ref="Z24:AA24"/>
    <mergeCell ref="Z25:AA25"/>
    <mergeCell ref="Z2:Z3"/>
    <mergeCell ref="AA2:AA3"/>
    <mergeCell ref="Z19:AA19"/>
    <mergeCell ref="Z15:AA15"/>
    <mergeCell ref="AF2:AF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40"/>
  <sheetViews>
    <sheetView workbookViewId="0">
      <selection activeCell="K19" sqref="K19"/>
    </sheetView>
  </sheetViews>
  <sheetFormatPr defaultColWidth="9" defaultRowHeight="19.8"/>
  <cols>
    <col min="1" max="1" width="9" style="168" customWidth="1"/>
    <col min="2" max="2" width="10.33203125" style="168" customWidth="1"/>
    <col min="3" max="3" width="9" style="168"/>
    <col min="4" max="4" width="11" style="168" customWidth="1"/>
    <col min="5" max="6" width="9" style="168"/>
    <col min="7" max="7" width="0" style="168" hidden="1" customWidth="1"/>
    <col min="8" max="11" width="9" style="168"/>
    <col min="12" max="12" width="11.6640625" style="168" customWidth="1"/>
    <col min="13" max="13" width="8.33203125" style="172" customWidth="1"/>
    <col min="14" max="14" width="7.6640625" style="168" hidden="1" customWidth="1"/>
    <col min="15" max="15" width="9" style="168" customWidth="1"/>
    <col min="16" max="16" width="7.109375" style="168" customWidth="1"/>
    <col min="17" max="16384" width="9" style="168"/>
  </cols>
  <sheetData>
    <row r="2" spans="1:19" ht="21.75" customHeight="1">
      <c r="A2" s="386" t="s">
        <v>285</v>
      </c>
      <c r="B2" s="388" t="s">
        <v>286</v>
      </c>
      <c r="C2" s="390" t="s">
        <v>78</v>
      </c>
      <c r="D2" s="388" t="s">
        <v>52</v>
      </c>
      <c r="E2" s="381" t="s">
        <v>72</v>
      </c>
      <c r="F2" s="381"/>
      <c r="G2" s="181"/>
      <c r="H2" s="382" t="s">
        <v>287</v>
      </c>
      <c r="I2" s="382"/>
      <c r="J2" s="383" t="s">
        <v>288</v>
      </c>
      <c r="K2" s="383"/>
      <c r="L2" s="384" t="s">
        <v>79</v>
      </c>
      <c r="M2" s="182" t="s">
        <v>289</v>
      </c>
      <c r="N2" s="183" t="s">
        <v>80</v>
      </c>
      <c r="O2" s="384" t="s">
        <v>81</v>
      </c>
      <c r="P2" s="374" t="s">
        <v>188</v>
      </c>
      <c r="Q2" s="177" t="s">
        <v>70</v>
      </c>
      <c r="R2" s="169" t="s">
        <v>71</v>
      </c>
    </row>
    <row r="3" spans="1:19" ht="20.25" customHeight="1">
      <c r="A3" s="387"/>
      <c r="B3" s="389"/>
      <c r="C3" s="391"/>
      <c r="D3" s="389"/>
      <c r="E3" s="184" t="s">
        <v>290</v>
      </c>
      <c r="F3" s="184" t="s">
        <v>291</v>
      </c>
      <c r="G3" s="184"/>
      <c r="H3" s="223" t="s">
        <v>290</v>
      </c>
      <c r="I3" s="223" t="s">
        <v>291</v>
      </c>
      <c r="J3" s="224" t="s">
        <v>290</v>
      </c>
      <c r="K3" s="224" t="s">
        <v>291</v>
      </c>
      <c r="L3" s="385"/>
      <c r="M3" s="185" t="s">
        <v>292</v>
      </c>
      <c r="N3" s="186"/>
      <c r="O3" s="385"/>
      <c r="P3" s="375"/>
      <c r="Q3" s="178"/>
      <c r="R3" s="174"/>
    </row>
    <row r="4" spans="1:19" ht="14.25" customHeight="1">
      <c r="A4" s="377" t="s">
        <v>293</v>
      </c>
      <c r="B4" s="187" t="s">
        <v>22</v>
      </c>
      <c r="C4" s="188" t="s">
        <v>101</v>
      </c>
      <c r="D4" s="187" t="s">
        <v>1</v>
      </c>
      <c r="E4" s="231">
        <v>66.12</v>
      </c>
      <c r="F4" s="231">
        <f>I4+K4</f>
        <v>790.44</v>
      </c>
      <c r="G4" s="216">
        <f>F4/E4</f>
        <v>11.954627949183303</v>
      </c>
      <c r="H4" s="225">
        <f>E4</f>
        <v>66.12</v>
      </c>
      <c r="I4" s="225">
        <f>Q4-3</f>
        <v>790.44</v>
      </c>
      <c r="J4" s="225">
        <v>0</v>
      </c>
      <c r="K4" s="225">
        <v>0</v>
      </c>
      <c r="L4" s="189">
        <v>242918</v>
      </c>
      <c r="M4" s="190">
        <f>(S4-L4)/30</f>
        <v>6.333333333333333</v>
      </c>
      <c r="N4" s="191" t="s">
        <v>86</v>
      </c>
      <c r="O4" s="191" t="s">
        <v>85</v>
      </c>
      <c r="P4" s="192">
        <v>1.85</v>
      </c>
      <c r="Q4" s="179">
        <v>793.44</v>
      </c>
      <c r="R4" s="170">
        <v>12</v>
      </c>
      <c r="S4" s="173">
        <v>243108</v>
      </c>
    </row>
    <row r="5" spans="1:19" ht="14.25" customHeight="1">
      <c r="A5" s="380"/>
      <c r="B5" s="187" t="s">
        <v>22</v>
      </c>
      <c r="C5" s="188">
        <v>937</v>
      </c>
      <c r="D5" s="187" t="s">
        <v>1</v>
      </c>
      <c r="E5" s="231">
        <v>33.630000000000003</v>
      </c>
      <c r="F5" s="231">
        <f>I5+K5</f>
        <v>399.56000000000006</v>
      </c>
      <c r="G5" s="216">
        <f t="shared" ref="G5:G27" si="0">F5/E5</f>
        <v>11.881058578650016</v>
      </c>
      <c r="H5" s="225">
        <f>E5</f>
        <v>33.630000000000003</v>
      </c>
      <c r="I5" s="225">
        <f>Q5-4</f>
        <v>399.56000000000006</v>
      </c>
      <c r="J5" s="225">
        <v>0</v>
      </c>
      <c r="K5" s="225">
        <v>0</v>
      </c>
      <c r="L5" s="189">
        <v>242921</v>
      </c>
      <c r="M5" s="190">
        <f>(S5-L5)/30</f>
        <v>6.2333333333333334</v>
      </c>
      <c r="N5" s="191" t="s">
        <v>86</v>
      </c>
      <c r="O5" s="191" t="s">
        <v>85</v>
      </c>
      <c r="P5" s="192">
        <v>1.85</v>
      </c>
      <c r="Q5" s="179">
        <v>403.56000000000006</v>
      </c>
      <c r="R5" s="170">
        <v>12</v>
      </c>
      <c r="S5" s="173">
        <v>243108</v>
      </c>
    </row>
    <row r="6" spans="1:19" ht="14.25" customHeight="1">
      <c r="A6" s="380"/>
      <c r="B6" s="187" t="s">
        <v>22</v>
      </c>
      <c r="C6" s="188">
        <v>938</v>
      </c>
      <c r="D6" s="187" t="s">
        <v>1</v>
      </c>
      <c r="E6" s="231">
        <v>35.08</v>
      </c>
      <c r="F6" s="231">
        <f>I6+K6</f>
        <v>419.96</v>
      </c>
      <c r="G6" s="216">
        <f t="shared" si="0"/>
        <v>11.971493728620297</v>
      </c>
      <c r="H6" s="225">
        <f>E6</f>
        <v>35.08</v>
      </c>
      <c r="I6" s="225">
        <f>Q6-1</f>
        <v>419.96</v>
      </c>
      <c r="J6" s="225">
        <v>0</v>
      </c>
      <c r="K6" s="225">
        <v>0</v>
      </c>
      <c r="L6" s="189">
        <v>242923</v>
      </c>
      <c r="M6" s="190">
        <f>(S6-L6)/30</f>
        <v>6.166666666666667</v>
      </c>
      <c r="N6" s="191" t="s">
        <v>86</v>
      </c>
      <c r="O6" s="191" t="s">
        <v>85</v>
      </c>
      <c r="P6" s="192">
        <v>1.85</v>
      </c>
      <c r="Q6" s="179">
        <v>420.96</v>
      </c>
      <c r="R6" s="170">
        <v>12</v>
      </c>
      <c r="S6" s="173">
        <v>243108</v>
      </c>
    </row>
    <row r="7" spans="1:19" ht="14.25" customHeight="1">
      <c r="A7" s="378"/>
      <c r="B7" s="194" t="s">
        <v>24</v>
      </c>
      <c r="C7" s="195">
        <v>801353</v>
      </c>
      <c r="D7" s="194" t="s">
        <v>88</v>
      </c>
      <c r="E7" s="232">
        <v>24.82</v>
      </c>
      <c r="F7" s="232">
        <f>I7+K7</f>
        <v>289.84000000000003</v>
      </c>
      <c r="G7" s="217">
        <f t="shared" si="0"/>
        <v>11.67767929089444</v>
      </c>
      <c r="H7" s="226">
        <v>0</v>
      </c>
      <c r="I7" s="226">
        <v>0</v>
      </c>
      <c r="J7" s="226">
        <f>E7</f>
        <v>24.82</v>
      </c>
      <c r="K7" s="226">
        <f>Q7-8</f>
        <v>289.84000000000003</v>
      </c>
      <c r="L7" s="196">
        <v>242951</v>
      </c>
      <c r="M7" s="197">
        <f>(S7-L7)/30</f>
        <v>5.2333333333333334</v>
      </c>
      <c r="N7" s="198" t="s">
        <v>94</v>
      </c>
      <c r="O7" s="198" t="s">
        <v>85</v>
      </c>
      <c r="P7" s="199">
        <v>1.85</v>
      </c>
      <c r="Q7" s="179">
        <v>297.84000000000003</v>
      </c>
      <c r="R7" s="170">
        <v>12</v>
      </c>
      <c r="S7" s="173">
        <v>243108</v>
      </c>
    </row>
    <row r="8" spans="1:19" ht="14.25" customHeight="1">
      <c r="A8" s="176"/>
      <c r="B8" s="379" t="s">
        <v>294</v>
      </c>
      <c r="C8" s="379"/>
      <c r="D8" s="379"/>
      <c r="E8" s="218">
        <f>SUM(E4:E7)</f>
        <v>159.64999999999998</v>
      </c>
      <c r="F8" s="218">
        <f>SUM(F4:F7)</f>
        <v>1899.8000000000002</v>
      </c>
      <c r="G8" s="218">
        <f t="shared" si="0"/>
        <v>11.89978077043533</v>
      </c>
      <c r="H8" s="218">
        <f>SUM(H4:H7)</f>
        <v>134.82999999999998</v>
      </c>
      <c r="I8" s="218">
        <f>SUM(I4:I7)</f>
        <v>1609.96</v>
      </c>
      <c r="J8" s="218">
        <f>SUM(J4:J7)</f>
        <v>24.82</v>
      </c>
      <c r="K8" s="218">
        <f>SUM(K4:K7)</f>
        <v>289.84000000000003</v>
      </c>
      <c r="L8" s="206"/>
      <c r="M8" s="207"/>
      <c r="N8" s="208"/>
      <c r="O8" s="208"/>
      <c r="P8" s="209"/>
      <c r="Q8" s="180"/>
      <c r="R8" s="171"/>
      <c r="S8" s="173">
        <v>243108</v>
      </c>
    </row>
    <row r="9" spans="1:19" ht="16.5" customHeight="1">
      <c r="A9" s="377" t="s">
        <v>295</v>
      </c>
      <c r="B9" s="200" t="s">
        <v>27</v>
      </c>
      <c r="C9" s="201">
        <v>804628</v>
      </c>
      <c r="D9" s="200" t="s">
        <v>1</v>
      </c>
      <c r="E9" s="233">
        <v>17.03</v>
      </c>
      <c r="F9" s="233">
        <f>I9+K9</f>
        <v>220.39000000000001</v>
      </c>
      <c r="G9" s="219">
        <f t="shared" si="0"/>
        <v>12.94128009395185</v>
      </c>
      <c r="H9" s="227">
        <v>0</v>
      </c>
      <c r="I9" s="227">
        <v>0</v>
      </c>
      <c r="J9" s="228">
        <f>E9</f>
        <v>17.03</v>
      </c>
      <c r="K9" s="228">
        <f>Q9-1</f>
        <v>220.39000000000001</v>
      </c>
      <c r="L9" s="202">
        <v>242917</v>
      </c>
      <c r="M9" s="203">
        <f>(S9-L9)/30</f>
        <v>6.3666666666666663</v>
      </c>
      <c r="N9" s="204" t="s">
        <v>94</v>
      </c>
      <c r="O9" s="204" t="s">
        <v>85</v>
      </c>
      <c r="P9" s="205">
        <v>1.85</v>
      </c>
      <c r="Q9" s="179">
        <v>221.39000000000001</v>
      </c>
      <c r="R9" s="170">
        <v>13</v>
      </c>
      <c r="S9" s="173">
        <v>243108</v>
      </c>
    </row>
    <row r="10" spans="1:19" ht="16.5" customHeight="1">
      <c r="A10" s="380"/>
      <c r="B10" s="187" t="s">
        <v>27</v>
      </c>
      <c r="C10" s="188">
        <v>804633</v>
      </c>
      <c r="D10" s="187" t="s">
        <v>1</v>
      </c>
      <c r="E10" s="231">
        <v>10.74</v>
      </c>
      <c r="F10" s="231">
        <f>I10+K10</f>
        <v>139.62</v>
      </c>
      <c r="G10" s="216">
        <f t="shared" si="0"/>
        <v>13</v>
      </c>
      <c r="H10" s="229">
        <v>0</v>
      </c>
      <c r="I10" s="229">
        <v>0</v>
      </c>
      <c r="J10" s="225">
        <f>E10</f>
        <v>10.74</v>
      </c>
      <c r="K10" s="225">
        <f>Q10</f>
        <v>139.62</v>
      </c>
      <c r="L10" s="189">
        <v>242918</v>
      </c>
      <c r="M10" s="190">
        <f>(S10-L10)/30</f>
        <v>6.333333333333333</v>
      </c>
      <c r="N10" s="193" t="s">
        <v>94</v>
      </c>
      <c r="O10" s="191" t="s">
        <v>85</v>
      </c>
      <c r="P10" s="192">
        <v>1.85</v>
      </c>
      <c r="Q10" s="179">
        <v>139.62</v>
      </c>
      <c r="R10" s="170">
        <v>13</v>
      </c>
      <c r="S10" s="173">
        <v>243108</v>
      </c>
    </row>
    <row r="11" spans="1:19" ht="16.5" customHeight="1">
      <c r="A11" s="380"/>
      <c r="B11" s="187" t="s">
        <v>27</v>
      </c>
      <c r="C11" s="188">
        <v>804635</v>
      </c>
      <c r="D11" s="187" t="s">
        <v>1</v>
      </c>
      <c r="E11" s="231">
        <v>8</v>
      </c>
      <c r="F11" s="231">
        <f>I11+K11</f>
        <v>100</v>
      </c>
      <c r="G11" s="216">
        <f t="shared" si="0"/>
        <v>12.5</v>
      </c>
      <c r="H11" s="229">
        <v>0</v>
      </c>
      <c r="I11" s="229">
        <v>0</v>
      </c>
      <c r="J11" s="225">
        <f>E11</f>
        <v>8</v>
      </c>
      <c r="K11" s="225">
        <f>Q11-4</f>
        <v>100</v>
      </c>
      <c r="L11" s="189">
        <v>242918</v>
      </c>
      <c r="M11" s="190">
        <f>(S11-L11)/30</f>
        <v>6.333333333333333</v>
      </c>
      <c r="N11" s="193" t="s">
        <v>94</v>
      </c>
      <c r="O11" s="191" t="s">
        <v>85</v>
      </c>
      <c r="P11" s="192">
        <v>1.85</v>
      </c>
      <c r="Q11" s="179">
        <v>104</v>
      </c>
      <c r="R11" s="170">
        <v>13</v>
      </c>
      <c r="S11" s="173">
        <v>243108</v>
      </c>
    </row>
    <row r="12" spans="1:19" ht="16.5" customHeight="1">
      <c r="A12" s="378"/>
      <c r="B12" s="194" t="s">
        <v>27</v>
      </c>
      <c r="C12" s="195">
        <v>804638</v>
      </c>
      <c r="D12" s="194" t="s">
        <v>1</v>
      </c>
      <c r="E12" s="232">
        <v>17.649999999999999</v>
      </c>
      <c r="F12" s="232">
        <f>I12+K12</f>
        <v>220.09999999999997</v>
      </c>
      <c r="G12" s="217">
        <f t="shared" si="0"/>
        <v>12.47025495750708</v>
      </c>
      <c r="H12" s="230">
        <v>0</v>
      </c>
      <c r="I12" s="230">
        <v>0</v>
      </c>
      <c r="J12" s="226">
        <f>E12</f>
        <v>17.649999999999999</v>
      </c>
      <c r="K12" s="226">
        <f>Q12-27</f>
        <v>220.09999999999997</v>
      </c>
      <c r="L12" s="196">
        <v>242903</v>
      </c>
      <c r="M12" s="197">
        <f>(S12-L12)/30</f>
        <v>6.833333333333333</v>
      </c>
      <c r="N12" s="198" t="s">
        <v>94</v>
      </c>
      <c r="O12" s="198" t="s">
        <v>85</v>
      </c>
      <c r="P12" s="199">
        <v>1.85</v>
      </c>
      <c r="Q12" s="179">
        <v>247.09999999999997</v>
      </c>
      <c r="R12" s="170">
        <v>14</v>
      </c>
      <c r="S12" s="173">
        <v>243108</v>
      </c>
    </row>
    <row r="13" spans="1:19" ht="14.25" customHeight="1">
      <c r="A13" s="176"/>
      <c r="B13" s="379" t="s">
        <v>296</v>
      </c>
      <c r="C13" s="379"/>
      <c r="D13" s="379"/>
      <c r="E13" s="218">
        <f>SUM(E9:E12)</f>
        <v>53.42</v>
      </c>
      <c r="F13" s="218">
        <f>SUM(F9:F12)</f>
        <v>680.1099999999999</v>
      </c>
      <c r="G13" s="218">
        <f t="shared" si="0"/>
        <v>12.731374017222011</v>
      </c>
      <c r="H13" s="220">
        <f>SUM(H9:H12)</f>
        <v>0</v>
      </c>
      <c r="I13" s="220">
        <f>SUM(I9:I12)</f>
        <v>0</v>
      </c>
      <c r="J13" s="218">
        <f>SUM(J9:J12)</f>
        <v>53.42</v>
      </c>
      <c r="K13" s="218">
        <f>SUM(K9:K12)</f>
        <v>680.1099999999999</v>
      </c>
      <c r="L13" s="206"/>
      <c r="M13" s="207"/>
      <c r="N13" s="208"/>
      <c r="O13" s="208"/>
      <c r="P13" s="209"/>
      <c r="Q13" s="180"/>
      <c r="R13" s="171"/>
      <c r="S13" s="173">
        <v>243108</v>
      </c>
    </row>
    <row r="14" spans="1:19" ht="14.25" customHeight="1">
      <c r="A14" s="377" t="s">
        <v>297</v>
      </c>
      <c r="B14" s="200" t="s">
        <v>25</v>
      </c>
      <c r="C14" s="201">
        <v>1211</v>
      </c>
      <c r="D14" s="200" t="s">
        <v>93</v>
      </c>
      <c r="E14" s="233">
        <v>22.16</v>
      </c>
      <c r="F14" s="233">
        <f>I14+K14</f>
        <v>229.76</v>
      </c>
      <c r="G14" s="219">
        <f t="shared" si="0"/>
        <v>10.368231046931408</v>
      </c>
      <c r="H14" s="227">
        <v>0</v>
      </c>
      <c r="I14" s="227">
        <v>0</v>
      </c>
      <c r="J14" s="228">
        <f>E14</f>
        <v>22.16</v>
      </c>
      <c r="K14" s="228">
        <f>Q14-14</f>
        <v>229.76</v>
      </c>
      <c r="L14" s="202">
        <v>242879</v>
      </c>
      <c r="M14" s="203">
        <f t="shared" ref="M14:M25" si="1">(S14-L14)/30</f>
        <v>7.6333333333333337</v>
      </c>
      <c r="N14" s="204" t="s">
        <v>94</v>
      </c>
      <c r="O14" s="204" t="s">
        <v>85</v>
      </c>
      <c r="P14" s="205">
        <v>1.85</v>
      </c>
      <c r="Q14" s="179">
        <v>243.76</v>
      </c>
      <c r="R14" s="170">
        <v>11</v>
      </c>
      <c r="S14" s="173">
        <v>243108</v>
      </c>
    </row>
    <row r="15" spans="1:19" ht="14.25" customHeight="1">
      <c r="A15" s="380"/>
      <c r="B15" s="187" t="s">
        <v>25</v>
      </c>
      <c r="C15" s="188">
        <v>1214</v>
      </c>
      <c r="D15" s="187" t="s">
        <v>93</v>
      </c>
      <c r="E15" s="231">
        <v>43.12</v>
      </c>
      <c r="F15" s="231">
        <f t="shared" ref="F15:F25" si="2">I15+K15</f>
        <v>430.2</v>
      </c>
      <c r="G15" s="216">
        <f t="shared" si="0"/>
        <v>9.9768089053803344</v>
      </c>
      <c r="H15" s="229">
        <v>0</v>
      </c>
      <c r="I15" s="229">
        <v>0</v>
      </c>
      <c r="J15" s="225">
        <f>E15</f>
        <v>43.12</v>
      </c>
      <c r="K15" s="225">
        <f>Q15-1</f>
        <v>430.2</v>
      </c>
      <c r="L15" s="189">
        <v>242849</v>
      </c>
      <c r="M15" s="190">
        <f t="shared" si="1"/>
        <v>8.6333333333333329</v>
      </c>
      <c r="N15" s="191" t="s">
        <v>94</v>
      </c>
      <c r="O15" s="191" t="s">
        <v>85</v>
      </c>
      <c r="P15" s="192">
        <v>1.85</v>
      </c>
      <c r="Q15" s="179">
        <v>431.2</v>
      </c>
      <c r="R15" s="170">
        <v>10</v>
      </c>
      <c r="S15" s="173">
        <v>243108</v>
      </c>
    </row>
    <row r="16" spans="1:19" ht="14.25" customHeight="1">
      <c r="A16" s="380"/>
      <c r="B16" s="187" t="s">
        <v>23</v>
      </c>
      <c r="C16" s="188" t="s">
        <v>127</v>
      </c>
      <c r="D16" s="187" t="s">
        <v>93</v>
      </c>
      <c r="E16" s="231">
        <v>13.66</v>
      </c>
      <c r="F16" s="231">
        <f t="shared" si="2"/>
        <v>150.26</v>
      </c>
      <c r="G16" s="216">
        <f t="shared" si="0"/>
        <v>11</v>
      </c>
      <c r="H16" s="225">
        <f t="shared" ref="H16:H21" si="3">E16</f>
        <v>13.66</v>
      </c>
      <c r="I16" s="225">
        <f>Q16</f>
        <v>150.26</v>
      </c>
      <c r="J16" s="225">
        <v>0</v>
      </c>
      <c r="K16" s="225">
        <v>0</v>
      </c>
      <c r="L16" s="189">
        <v>242839</v>
      </c>
      <c r="M16" s="190">
        <f t="shared" si="1"/>
        <v>8.9666666666666668</v>
      </c>
      <c r="N16" s="191" t="s">
        <v>86</v>
      </c>
      <c r="O16" s="191" t="s">
        <v>85</v>
      </c>
      <c r="P16" s="192">
        <v>1.85</v>
      </c>
      <c r="Q16" s="179">
        <v>150.26</v>
      </c>
      <c r="R16" s="170">
        <v>11</v>
      </c>
      <c r="S16" s="173">
        <v>243108</v>
      </c>
    </row>
    <row r="17" spans="1:19" ht="14.25" customHeight="1">
      <c r="A17" s="380"/>
      <c r="B17" s="187" t="s">
        <v>23</v>
      </c>
      <c r="C17" s="188">
        <v>1319</v>
      </c>
      <c r="D17" s="187" t="s">
        <v>93</v>
      </c>
      <c r="E17" s="231">
        <v>24.54</v>
      </c>
      <c r="F17" s="231">
        <f t="shared" si="2"/>
        <v>310.02</v>
      </c>
      <c r="G17" s="216">
        <f t="shared" si="0"/>
        <v>12.633251833740831</v>
      </c>
      <c r="H17" s="225">
        <f t="shared" si="3"/>
        <v>24.54</v>
      </c>
      <c r="I17" s="225">
        <f>Q17-9</f>
        <v>310.02</v>
      </c>
      <c r="J17" s="225">
        <v>0</v>
      </c>
      <c r="K17" s="225">
        <v>0</v>
      </c>
      <c r="L17" s="189">
        <v>242839</v>
      </c>
      <c r="M17" s="190">
        <f t="shared" si="1"/>
        <v>8.9666666666666668</v>
      </c>
      <c r="N17" s="191" t="s">
        <v>86</v>
      </c>
      <c r="O17" s="191" t="s">
        <v>85</v>
      </c>
      <c r="P17" s="192">
        <v>1.85</v>
      </c>
      <c r="Q17" s="179">
        <v>319.02</v>
      </c>
      <c r="R17" s="170">
        <v>13</v>
      </c>
      <c r="S17" s="173">
        <v>243108</v>
      </c>
    </row>
    <row r="18" spans="1:19" ht="14.25" customHeight="1">
      <c r="A18" s="380"/>
      <c r="B18" s="187" t="s">
        <v>23</v>
      </c>
      <c r="C18" s="188">
        <v>1329</v>
      </c>
      <c r="D18" s="187" t="s">
        <v>93</v>
      </c>
      <c r="E18" s="231">
        <v>59.87</v>
      </c>
      <c r="F18" s="231">
        <f t="shared" si="2"/>
        <v>639.56999999999994</v>
      </c>
      <c r="G18" s="216">
        <f t="shared" si="0"/>
        <v>10.682645732420243</v>
      </c>
      <c r="H18" s="225">
        <f t="shared" si="3"/>
        <v>59.87</v>
      </c>
      <c r="I18" s="225">
        <f>Q18-19</f>
        <v>639.56999999999994</v>
      </c>
      <c r="J18" s="225">
        <v>0</v>
      </c>
      <c r="K18" s="225">
        <v>0</v>
      </c>
      <c r="L18" s="189">
        <v>242843</v>
      </c>
      <c r="M18" s="190">
        <f t="shared" si="1"/>
        <v>8.8333333333333339</v>
      </c>
      <c r="N18" s="191" t="s">
        <v>86</v>
      </c>
      <c r="O18" s="191" t="s">
        <v>85</v>
      </c>
      <c r="P18" s="192">
        <v>1.85</v>
      </c>
      <c r="Q18" s="179">
        <v>658.56999999999994</v>
      </c>
      <c r="R18" s="170">
        <v>11</v>
      </c>
      <c r="S18" s="173">
        <v>243108</v>
      </c>
    </row>
    <row r="19" spans="1:19" ht="14.25" customHeight="1">
      <c r="A19" s="380"/>
      <c r="B19" s="187" t="s">
        <v>23</v>
      </c>
      <c r="C19" s="188">
        <v>1330</v>
      </c>
      <c r="D19" s="187" t="s">
        <v>93</v>
      </c>
      <c r="E19" s="231">
        <v>28.08</v>
      </c>
      <c r="F19" s="231">
        <f t="shared" si="2"/>
        <v>299.88</v>
      </c>
      <c r="G19" s="216">
        <f t="shared" si="0"/>
        <v>10.679487179487181</v>
      </c>
      <c r="H19" s="225">
        <f t="shared" si="3"/>
        <v>28.08</v>
      </c>
      <c r="I19" s="225">
        <f>Q19-9</f>
        <v>299.88</v>
      </c>
      <c r="J19" s="225">
        <v>0</v>
      </c>
      <c r="K19" s="225">
        <v>0</v>
      </c>
      <c r="L19" s="189">
        <v>242844</v>
      </c>
      <c r="M19" s="190">
        <f t="shared" si="1"/>
        <v>8.8000000000000007</v>
      </c>
      <c r="N19" s="191" t="s">
        <v>86</v>
      </c>
      <c r="O19" s="191" t="s">
        <v>85</v>
      </c>
      <c r="P19" s="192">
        <v>1.85</v>
      </c>
      <c r="Q19" s="179">
        <v>308.88</v>
      </c>
      <c r="R19" s="170">
        <v>11</v>
      </c>
      <c r="S19" s="173">
        <v>243108</v>
      </c>
    </row>
    <row r="20" spans="1:19" ht="14.25" customHeight="1">
      <c r="A20" s="380"/>
      <c r="B20" s="187" t="s">
        <v>23</v>
      </c>
      <c r="C20" s="188" t="s">
        <v>129</v>
      </c>
      <c r="D20" s="187" t="s">
        <v>93</v>
      </c>
      <c r="E20" s="231">
        <v>17.809999999999999</v>
      </c>
      <c r="F20" s="231">
        <f t="shared" si="2"/>
        <v>189.91</v>
      </c>
      <c r="G20" s="216">
        <f t="shared" si="0"/>
        <v>10.663110612015721</v>
      </c>
      <c r="H20" s="225">
        <f t="shared" si="3"/>
        <v>17.809999999999999</v>
      </c>
      <c r="I20" s="225">
        <f>Q20-6</f>
        <v>189.91</v>
      </c>
      <c r="J20" s="225">
        <v>0</v>
      </c>
      <c r="K20" s="225">
        <v>0</v>
      </c>
      <c r="L20" s="189">
        <v>242843</v>
      </c>
      <c r="M20" s="190">
        <f t="shared" si="1"/>
        <v>8.8333333333333339</v>
      </c>
      <c r="N20" s="191" t="s">
        <v>86</v>
      </c>
      <c r="O20" s="191" t="s">
        <v>85</v>
      </c>
      <c r="P20" s="192">
        <v>1.85</v>
      </c>
      <c r="Q20" s="179">
        <v>195.91</v>
      </c>
      <c r="R20" s="170">
        <v>11</v>
      </c>
      <c r="S20" s="173">
        <v>243108</v>
      </c>
    </row>
    <row r="21" spans="1:19" ht="14.25" customHeight="1">
      <c r="A21" s="380"/>
      <c r="B21" s="187" t="s">
        <v>23</v>
      </c>
      <c r="C21" s="188">
        <v>525</v>
      </c>
      <c r="D21" s="187" t="s">
        <v>1</v>
      </c>
      <c r="E21" s="231">
        <v>24.43</v>
      </c>
      <c r="F21" s="231">
        <f t="shared" si="2"/>
        <v>260.43</v>
      </c>
      <c r="G21" s="216">
        <f t="shared" si="0"/>
        <v>10.660253786328285</v>
      </c>
      <c r="H21" s="225">
        <f t="shared" si="3"/>
        <v>24.43</v>
      </c>
      <c r="I21" s="225">
        <f>Q21-8.3</f>
        <v>260.43</v>
      </c>
      <c r="J21" s="225">
        <v>0</v>
      </c>
      <c r="K21" s="225">
        <v>0</v>
      </c>
      <c r="L21" s="189">
        <v>242944</v>
      </c>
      <c r="M21" s="190">
        <f t="shared" si="1"/>
        <v>5.4666666666666668</v>
      </c>
      <c r="N21" s="191" t="s">
        <v>86</v>
      </c>
      <c r="O21" s="191" t="s">
        <v>114</v>
      </c>
      <c r="P21" s="192">
        <v>1.85</v>
      </c>
      <c r="Q21" s="179">
        <v>268.73</v>
      </c>
      <c r="R21" s="170">
        <v>11</v>
      </c>
      <c r="S21" s="173">
        <v>243108</v>
      </c>
    </row>
    <row r="22" spans="1:19" ht="14.25" customHeight="1">
      <c r="A22" s="380"/>
      <c r="B22" s="187" t="s">
        <v>23</v>
      </c>
      <c r="C22" s="188">
        <v>526</v>
      </c>
      <c r="D22" s="187" t="s">
        <v>93</v>
      </c>
      <c r="E22" s="231">
        <v>8.86</v>
      </c>
      <c r="F22" s="231">
        <f t="shared" si="2"/>
        <v>100.32</v>
      </c>
      <c r="G22" s="216">
        <f t="shared" si="0"/>
        <v>11.322799097065463</v>
      </c>
      <c r="H22" s="229">
        <v>0</v>
      </c>
      <c r="I22" s="229">
        <v>0</v>
      </c>
      <c r="J22" s="225">
        <f>E22</f>
        <v>8.86</v>
      </c>
      <c r="K22" s="225">
        <f>Q22-6</f>
        <v>100.32</v>
      </c>
      <c r="L22" s="189">
        <v>242880</v>
      </c>
      <c r="M22" s="190">
        <f t="shared" si="1"/>
        <v>7.6</v>
      </c>
      <c r="N22" s="191" t="s">
        <v>94</v>
      </c>
      <c r="O22" s="191" t="s">
        <v>114</v>
      </c>
      <c r="P22" s="192">
        <v>1.85</v>
      </c>
      <c r="Q22" s="179">
        <v>106.32</v>
      </c>
      <c r="R22" s="170">
        <v>12</v>
      </c>
      <c r="S22" s="173">
        <v>243108</v>
      </c>
    </row>
    <row r="23" spans="1:19" ht="14.25" customHeight="1">
      <c r="A23" s="380"/>
      <c r="B23" s="187" t="s">
        <v>43</v>
      </c>
      <c r="C23" s="188">
        <v>1501</v>
      </c>
      <c r="D23" s="187" t="s">
        <v>1</v>
      </c>
      <c r="E23" s="231">
        <v>18.670000000000002</v>
      </c>
      <c r="F23" s="231">
        <f t="shared" si="2"/>
        <v>220.04000000000002</v>
      </c>
      <c r="G23" s="216">
        <f t="shared" si="0"/>
        <v>11.785752544188538</v>
      </c>
      <c r="H23" s="229">
        <v>0</v>
      </c>
      <c r="I23" s="229">
        <v>0</v>
      </c>
      <c r="J23" s="225">
        <f>E23</f>
        <v>18.670000000000002</v>
      </c>
      <c r="K23" s="225">
        <f>Q23-4</f>
        <v>220.04000000000002</v>
      </c>
      <c r="L23" s="189">
        <v>242881</v>
      </c>
      <c r="M23" s="190">
        <f t="shared" si="1"/>
        <v>7.5666666666666664</v>
      </c>
      <c r="N23" s="191" t="s">
        <v>94</v>
      </c>
      <c r="O23" s="191" t="s">
        <v>85</v>
      </c>
      <c r="P23" s="192">
        <v>1.85</v>
      </c>
      <c r="Q23" s="179">
        <v>224.04000000000002</v>
      </c>
      <c r="R23" s="170">
        <v>12</v>
      </c>
      <c r="S23" s="173">
        <v>243108</v>
      </c>
    </row>
    <row r="24" spans="1:19" ht="14.25" customHeight="1">
      <c r="A24" s="380"/>
      <c r="B24" s="187" t="s">
        <v>43</v>
      </c>
      <c r="C24" s="188">
        <v>1503</v>
      </c>
      <c r="D24" s="187" t="s">
        <v>1</v>
      </c>
      <c r="E24" s="231">
        <v>7.52</v>
      </c>
      <c r="F24" s="231">
        <f t="shared" si="2"/>
        <v>89.759999999999991</v>
      </c>
      <c r="G24" s="216">
        <f t="shared" si="0"/>
        <v>11.936170212765957</v>
      </c>
      <c r="H24" s="229">
        <v>0</v>
      </c>
      <c r="I24" s="229">
        <v>0</v>
      </c>
      <c r="J24" s="225">
        <f>E24</f>
        <v>7.52</v>
      </c>
      <c r="K24" s="225">
        <f>Q24-8</f>
        <v>89.759999999999991</v>
      </c>
      <c r="L24" s="189">
        <v>242893</v>
      </c>
      <c r="M24" s="190">
        <f t="shared" si="1"/>
        <v>7.166666666666667</v>
      </c>
      <c r="N24" s="191" t="s">
        <v>94</v>
      </c>
      <c r="O24" s="191" t="s">
        <v>85</v>
      </c>
      <c r="P24" s="192">
        <v>1.85</v>
      </c>
      <c r="Q24" s="179">
        <v>97.759999999999991</v>
      </c>
      <c r="R24" s="170">
        <v>13</v>
      </c>
      <c r="S24" s="173">
        <v>243108</v>
      </c>
    </row>
    <row r="25" spans="1:19" ht="14.25" customHeight="1">
      <c r="A25" s="378"/>
      <c r="B25" s="194" t="s">
        <v>43</v>
      </c>
      <c r="C25" s="195">
        <v>1504</v>
      </c>
      <c r="D25" s="194" t="s">
        <v>1</v>
      </c>
      <c r="E25" s="232">
        <v>42.59</v>
      </c>
      <c r="F25" s="232">
        <f t="shared" si="2"/>
        <v>499.67000000000007</v>
      </c>
      <c r="G25" s="217">
        <f t="shared" si="0"/>
        <v>11.732096736323081</v>
      </c>
      <c r="H25" s="230">
        <v>0</v>
      </c>
      <c r="I25" s="230">
        <v>0</v>
      </c>
      <c r="J25" s="226">
        <f>E25</f>
        <v>42.59</v>
      </c>
      <c r="K25" s="226">
        <f>Q25-54</f>
        <v>499.67000000000007</v>
      </c>
      <c r="L25" s="196">
        <v>242899</v>
      </c>
      <c r="M25" s="197">
        <f t="shared" si="1"/>
        <v>6.9666666666666668</v>
      </c>
      <c r="N25" s="198" t="s">
        <v>94</v>
      </c>
      <c r="O25" s="198" t="s">
        <v>85</v>
      </c>
      <c r="P25" s="199">
        <v>1.85</v>
      </c>
      <c r="Q25" s="179">
        <v>553.67000000000007</v>
      </c>
      <c r="R25" s="170">
        <v>13</v>
      </c>
      <c r="S25" s="173">
        <v>243108</v>
      </c>
    </row>
    <row r="26" spans="1:19" ht="14.25" customHeight="1">
      <c r="A26" s="176"/>
      <c r="B26" s="379" t="s">
        <v>298</v>
      </c>
      <c r="C26" s="379"/>
      <c r="D26" s="379"/>
      <c r="E26" s="218">
        <f>SUM(E14:E25)</f>
        <v>311.31000000000006</v>
      </c>
      <c r="F26" s="218">
        <f>SUM(F14:F25)</f>
        <v>3419.8199999999997</v>
      </c>
      <c r="G26" s="218">
        <f t="shared" si="0"/>
        <v>10.985255854293145</v>
      </c>
      <c r="H26" s="218">
        <f>SUM(H14:H25)</f>
        <v>168.39</v>
      </c>
      <c r="I26" s="218">
        <f>SUM(I14:I25)</f>
        <v>1850.0700000000002</v>
      </c>
      <c r="J26" s="218">
        <f>SUM(J14:J25)</f>
        <v>142.92000000000002</v>
      </c>
      <c r="K26" s="218">
        <f>SUM(K14:K25)</f>
        <v>1569.75</v>
      </c>
      <c r="L26" s="206"/>
      <c r="M26" s="215"/>
      <c r="N26" s="208"/>
      <c r="O26" s="208"/>
      <c r="P26" s="209"/>
      <c r="Q26" s="180"/>
      <c r="R26" s="171"/>
    </row>
    <row r="27" spans="1:19" s="237" customFormat="1" ht="18.75" customHeight="1">
      <c r="A27" s="234"/>
      <c r="B27" s="376" t="s">
        <v>165</v>
      </c>
      <c r="C27" s="376"/>
      <c r="D27" s="376"/>
      <c r="E27" s="210">
        <f>E8+E13+E26</f>
        <v>524.38000000000011</v>
      </c>
      <c r="F27" s="210">
        <f>F8+F13+F26</f>
        <v>5999.73</v>
      </c>
      <c r="G27" s="210">
        <f t="shared" si="0"/>
        <v>11.441569091117126</v>
      </c>
      <c r="H27" s="221">
        <f>H8+H13+H26</f>
        <v>303.21999999999997</v>
      </c>
      <c r="I27" s="221">
        <f>I8+I13+I26</f>
        <v>3460.03</v>
      </c>
      <c r="J27" s="222">
        <f>J8+J13+J26</f>
        <v>221.16000000000003</v>
      </c>
      <c r="K27" s="222">
        <f>K8+K13+K26</f>
        <v>2539.6999999999998</v>
      </c>
      <c r="L27" s="211"/>
      <c r="M27" s="212"/>
      <c r="N27" s="213"/>
      <c r="O27" s="213"/>
      <c r="P27" s="214"/>
      <c r="Q27" s="235">
        <f>SUBTOTAL(9,Q4:Q25)</f>
        <v>6186.03</v>
      </c>
      <c r="R27" s="236"/>
    </row>
    <row r="28" spans="1:19">
      <c r="F28" s="175"/>
      <c r="G28" s="175"/>
    </row>
    <row r="29" spans="1:19" ht="21.75" customHeight="1">
      <c r="A29" s="386" t="s">
        <v>285</v>
      </c>
      <c r="B29" s="388" t="s">
        <v>286</v>
      </c>
      <c r="C29" s="390" t="s">
        <v>78</v>
      </c>
      <c r="D29" s="388" t="s">
        <v>52</v>
      </c>
      <c r="E29" s="381" t="s">
        <v>72</v>
      </c>
      <c r="F29" s="381"/>
      <c r="G29" s="181"/>
      <c r="H29" s="382" t="s">
        <v>287</v>
      </c>
      <c r="I29" s="382"/>
      <c r="J29" s="383" t="s">
        <v>288</v>
      </c>
      <c r="K29" s="383"/>
      <c r="L29" s="384" t="s">
        <v>79</v>
      </c>
      <c r="M29" s="182" t="s">
        <v>289</v>
      </c>
      <c r="N29" s="183" t="s">
        <v>80</v>
      </c>
      <c r="O29" s="384" t="s">
        <v>81</v>
      </c>
      <c r="P29" s="374" t="s">
        <v>188</v>
      </c>
      <c r="Q29" s="177" t="s">
        <v>70</v>
      </c>
      <c r="R29" s="169" t="s">
        <v>71</v>
      </c>
    </row>
    <row r="30" spans="1:19" ht="20.399999999999999">
      <c r="A30" s="387"/>
      <c r="B30" s="389"/>
      <c r="C30" s="391"/>
      <c r="D30" s="389"/>
      <c r="E30" s="184" t="s">
        <v>290</v>
      </c>
      <c r="F30" s="184" t="s">
        <v>291</v>
      </c>
      <c r="G30" s="184"/>
      <c r="H30" s="223" t="s">
        <v>290</v>
      </c>
      <c r="I30" s="223" t="s">
        <v>291</v>
      </c>
      <c r="J30" s="224" t="s">
        <v>290</v>
      </c>
      <c r="K30" s="224" t="s">
        <v>291</v>
      </c>
      <c r="L30" s="385"/>
      <c r="M30" s="185" t="s">
        <v>292</v>
      </c>
      <c r="N30" s="186"/>
      <c r="O30" s="385"/>
      <c r="P30" s="375"/>
      <c r="Q30" s="178"/>
      <c r="R30" s="174"/>
    </row>
    <row r="31" spans="1:19" ht="18.75" customHeight="1">
      <c r="A31" s="377"/>
      <c r="B31" s="187" t="s">
        <v>22</v>
      </c>
      <c r="C31" s="188" t="s">
        <v>101</v>
      </c>
      <c r="D31" s="187" t="s">
        <v>1</v>
      </c>
      <c r="E31" s="231">
        <v>66.12</v>
      </c>
      <c r="F31" s="231">
        <f>I31+K31</f>
        <v>790.44</v>
      </c>
      <c r="G31" s="216">
        <f>F31/E31</f>
        <v>11.954627949183303</v>
      </c>
      <c r="H31" s="225">
        <f>E31</f>
        <v>66.12</v>
      </c>
      <c r="I31" s="225">
        <f>Q31-3</f>
        <v>790.44</v>
      </c>
      <c r="J31" s="225">
        <v>0</v>
      </c>
      <c r="K31" s="225">
        <v>0</v>
      </c>
      <c r="L31" s="189">
        <v>242918</v>
      </c>
      <c r="M31" s="190">
        <f>(S31-L31)/30</f>
        <v>6.333333333333333</v>
      </c>
      <c r="N31" s="191" t="s">
        <v>86</v>
      </c>
      <c r="O31" s="191" t="s">
        <v>85</v>
      </c>
      <c r="P31" s="192">
        <v>1.85</v>
      </c>
      <c r="Q31" s="179">
        <v>793.44</v>
      </c>
      <c r="R31" s="170">
        <v>12</v>
      </c>
      <c r="S31" s="173">
        <v>243108</v>
      </c>
    </row>
    <row r="32" spans="1:19" ht="18.75" customHeight="1">
      <c r="A32" s="378"/>
      <c r="B32" s="194" t="s">
        <v>24</v>
      </c>
      <c r="C32" s="195">
        <v>801353</v>
      </c>
      <c r="D32" s="194" t="s">
        <v>88</v>
      </c>
      <c r="E32" s="232">
        <v>24.82</v>
      </c>
      <c r="F32" s="232">
        <f>I32+K32</f>
        <v>289.84000000000003</v>
      </c>
      <c r="G32" s="217">
        <f t="shared" ref="G32:G40" si="4">F32/E32</f>
        <v>11.67767929089444</v>
      </c>
      <c r="H32" s="226">
        <v>0</v>
      </c>
      <c r="I32" s="226">
        <v>0</v>
      </c>
      <c r="J32" s="226">
        <f>E32</f>
        <v>24.82</v>
      </c>
      <c r="K32" s="226">
        <f>Q32-8</f>
        <v>289.84000000000003</v>
      </c>
      <c r="L32" s="196">
        <v>242951</v>
      </c>
      <c r="M32" s="197">
        <f>(S32-L32)/30</f>
        <v>5.2333333333333334</v>
      </c>
      <c r="N32" s="198" t="s">
        <v>94</v>
      </c>
      <c r="O32" s="198" t="s">
        <v>85</v>
      </c>
      <c r="P32" s="199">
        <v>1.85</v>
      </c>
      <c r="Q32" s="179">
        <v>297.84000000000003</v>
      </c>
      <c r="R32" s="170">
        <v>12</v>
      </c>
      <c r="S32" s="173">
        <v>243108</v>
      </c>
    </row>
    <row r="33" spans="1:19" ht="18.75" customHeight="1">
      <c r="A33" s="176"/>
      <c r="B33" s="379" t="s">
        <v>294</v>
      </c>
      <c r="C33" s="379"/>
      <c r="D33" s="379"/>
      <c r="E33" s="218">
        <f>SUM(E31:E32)</f>
        <v>90.94</v>
      </c>
      <c r="F33" s="218">
        <f>SUM(F31:F32)</f>
        <v>1080.2800000000002</v>
      </c>
      <c r="G33" s="218">
        <f t="shared" si="4"/>
        <v>11.879041126017157</v>
      </c>
      <c r="H33" s="218">
        <f>SUM(H31:H32)</f>
        <v>66.12</v>
      </c>
      <c r="I33" s="218">
        <f>SUM(I31:I32)</f>
        <v>790.44</v>
      </c>
      <c r="J33" s="218">
        <f>SUM(J31:J32)</f>
        <v>24.82</v>
      </c>
      <c r="K33" s="218">
        <f>SUM(K31:K32)</f>
        <v>289.84000000000003</v>
      </c>
      <c r="L33" s="206"/>
      <c r="M33" s="207"/>
      <c r="N33" s="208"/>
      <c r="O33" s="208"/>
      <c r="P33" s="209"/>
      <c r="Q33" s="180"/>
      <c r="R33" s="171"/>
      <c r="S33" s="173">
        <v>243108</v>
      </c>
    </row>
    <row r="34" spans="1:19" ht="18.75" customHeight="1">
      <c r="A34" s="238"/>
      <c r="B34" s="200" t="s">
        <v>27</v>
      </c>
      <c r="C34" s="201">
        <v>804628</v>
      </c>
      <c r="D34" s="200" t="s">
        <v>1</v>
      </c>
      <c r="E34" s="233">
        <v>17.03</v>
      </c>
      <c r="F34" s="233">
        <f>I34+K34</f>
        <v>220.39000000000001</v>
      </c>
      <c r="G34" s="219">
        <f t="shared" si="4"/>
        <v>12.94128009395185</v>
      </c>
      <c r="H34" s="227">
        <v>0</v>
      </c>
      <c r="I34" s="227">
        <v>0</v>
      </c>
      <c r="J34" s="228">
        <f>E34</f>
        <v>17.03</v>
      </c>
      <c r="K34" s="228">
        <f>Q34-1</f>
        <v>220.39000000000001</v>
      </c>
      <c r="L34" s="202">
        <v>242917</v>
      </c>
      <c r="M34" s="203">
        <f>(S34-L34)/30</f>
        <v>6.3666666666666663</v>
      </c>
      <c r="N34" s="204" t="s">
        <v>94</v>
      </c>
      <c r="O34" s="204" t="s">
        <v>85</v>
      </c>
      <c r="P34" s="205">
        <v>1.85</v>
      </c>
      <c r="Q34" s="179">
        <v>221.39000000000001</v>
      </c>
      <c r="R34" s="170">
        <v>13</v>
      </c>
      <c r="S34" s="173">
        <v>243108</v>
      </c>
    </row>
    <row r="35" spans="1:19" ht="18.75" customHeight="1">
      <c r="A35" s="176"/>
      <c r="B35" s="379" t="s">
        <v>296</v>
      </c>
      <c r="C35" s="379"/>
      <c r="D35" s="379"/>
      <c r="E35" s="218">
        <f>SUM(E34:E34)</f>
        <v>17.03</v>
      </c>
      <c r="F35" s="218">
        <f>SUM(F34:F34)</f>
        <v>220.39000000000001</v>
      </c>
      <c r="G35" s="218">
        <f t="shared" si="4"/>
        <v>12.94128009395185</v>
      </c>
      <c r="H35" s="220">
        <f>SUM(H34:H34)</f>
        <v>0</v>
      </c>
      <c r="I35" s="220">
        <f>SUM(I34:I34)</f>
        <v>0</v>
      </c>
      <c r="J35" s="218">
        <f>SUM(J34:J34)</f>
        <v>17.03</v>
      </c>
      <c r="K35" s="218">
        <f>SUM(K34:K34)</f>
        <v>220.39000000000001</v>
      </c>
      <c r="L35" s="206"/>
      <c r="M35" s="207"/>
      <c r="N35" s="208"/>
      <c r="O35" s="208"/>
      <c r="P35" s="209"/>
      <c r="Q35" s="180"/>
      <c r="R35" s="171"/>
      <c r="S35" s="173">
        <v>243108</v>
      </c>
    </row>
    <row r="36" spans="1:19" ht="18.75" customHeight="1">
      <c r="A36" s="377"/>
      <c r="B36" s="200" t="s">
        <v>25</v>
      </c>
      <c r="C36" s="201">
        <v>1211</v>
      </c>
      <c r="D36" s="200" t="s">
        <v>93</v>
      </c>
      <c r="E36" s="233">
        <v>22.16</v>
      </c>
      <c r="F36" s="233">
        <f>I36+K36</f>
        <v>229.76</v>
      </c>
      <c r="G36" s="219">
        <f t="shared" si="4"/>
        <v>10.368231046931408</v>
      </c>
      <c r="H36" s="227">
        <v>0</v>
      </c>
      <c r="I36" s="227">
        <v>0</v>
      </c>
      <c r="J36" s="228">
        <f>E36</f>
        <v>22.16</v>
      </c>
      <c r="K36" s="228">
        <f>Q36-14</f>
        <v>229.76</v>
      </c>
      <c r="L36" s="202">
        <v>242879</v>
      </c>
      <c r="M36" s="203">
        <f>(S36-L36)/30</f>
        <v>7.6333333333333337</v>
      </c>
      <c r="N36" s="204" t="s">
        <v>94</v>
      </c>
      <c r="O36" s="204" t="s">
        <v>85</v>
      </c>
      <c r="P36" s="205">
        <v>1.85</v>
      </c>
      <c r="Q36" s="179">
        <v>243.76</v>
      </c>
      <c r="R36" s="170">
        <v>11</v>
      </c>
      <c r="S36" s="173">
        <v>243108</v>
      </c>
    </row>
    <row r="37" spans="1:19" ht="18.75" customHeight="1">
      <c r="A37" s="380"/>
      <c r="B37" s="187" t="s">
        <v>23</v>
      </c>
      <c r="C37" s="188" t="s">
        <v>127</v>
      </c>
      <c r="D37" s="187" t="s">
        <v>93</v>
      </c>
      <c r="E37" s="231">
        <v>13.66</v>
      </c>
      <c r="F37" s="231">
        <f>I37+K37</f>
        <v>150.26</v>
      </c>
      <c r="G37" s="216">
        <f t="shared" si="4"/>
        <v>11</v>
      </c>
      <c r="H37" s="225">
        <f>E37</f>
        <v>13.66</v>
      </c>
      <c r="I37" s="225">
        <f>Q37</f>
        <v>150.26</v>
      </c>
      <c r="J37" s="225">
        <v>0</v>
      </c>
      <c r="K37" s="225">
        <v>0</v>
      </c>
      <c r="L37" s="189">
        <v>242839</v>
      </c>
      <c r="M37" s="190">
        <f>(S37-L37)/30</f>
        <v>8.9666666666666668</v>
      </c>
      <c r="N37" s="191" t="s">
        <v>86</v>
      </c>
      <c r="O37" s="191" t="s">
        <v>85</v>
      </c>
      <c r="P37" s="192">
        <v>1.85</v>
      </c>
      <c r="Q37" s="179">
        <v>150.26</v>
      </c>
      <c r="R37" s="170">
        <v>11</v>
      </c>
      <c r="S37" s="173">
        <v>243108</v>
      </c>
    </row>
    <row r="38" spans="1:19" ht="18.75" customHeight="1">
      <c r="A38" s="380"/>
      <c r="B38" s="187" t="s">
        <v>43</v>
      </c>
      <c r="C38" s="188">
        <v>1501</v>
      </c>
      <c r="D38" s="187" t="s">
        <v>1</v>
      </c>
      <c r="E38" s="231">
        <v>18.670000000000002</v>
      </c>
      <c r="F38" s="231">
        <f>I38+K38</f>
        <v>220.04000000000002</v>
      </c>
      <c r="G38" s="216">
        <f t="shared" si="4"/>
        <v>11.785752544188538</v>
      </c>
      <c r="H38" s="229">
        <v>0</v>
      </c>
      <c r="I38" s="229">
        <v>0</v>
      </c>
      <c r="J38" s="225">
        <f>E38</f>
        <v>18.670000000000002</v>
      </c>
      <c r="K38" s="225">
        <f>Q38-4</f>
        <v>220.04000000000002</v>
      </c>
      <c r="L38" s="189">
        <v>242881</v>
      </c>
      <c r="M38" s="190">
        <f>(S38-L38)/30</f>
        <v>7.5666666666666664</v>
      </c>
      <c r="N38" s="191" t="s">
        <v>94</v>
      </c>
      <c r="O38" s="191" t="s">
        <v>85</v>
      </c>
      <c r="P38" s="192">
        <v>1.85</v>
      </c>
      <c r="Q38" s="179">
        <v>224.04000000000002</v>
      </c>
      <c r="R38" s="170">
        <v>12</v>
      </c>
      <c r="S38" s="173">
        <v>243108</v>
      </c>
    </row>
    <row r="39" spans="1:19" ht="18.75" customHeight="1">
      <c r="A39" s="176"/>
      <c r="B39" s="379" t="s">
        <v>298</v>
      </c>
      <c r="C39" s="379"/>
      <c r="D39" s="379"/>
      <c r="E39" s="218">
        <f>SUM(E36:E38)</f>
        <v>54.49</v>
      </c>
      <c r="F39" s="218">
        <f>SUM(F36:F38)</f>
        <v>600.05999999999995</v>
      </c>
      <c r="G39" s="218">
        <f t="shared" si="4"/>
        <v>11.012295834097998</v>
      </c>
      <c r="H39" s="218">
        <f>SUM(H36:H38)</f>
        <v>13.66</v>
      </c>
      <c r="I39" s="218">
        <f>SUM(I36:I38)</f>
        <v>150.26</v>
      </c>
      <c r="J39" s="218">
        <f>SUM(J36:J38)</f>
        <v>40.83</v>
      </c>
      <c r="K39" s="218">
        <f>SUM(K36:K38)</f>
        <v>449.8</v>
      </c>
      <c r="L39" s="206"/>
      <c r="M39" s="215"/>
      <c r="N39" s="208"/>
      <c r="O39" s="208"/>
      <c r="P39" s="209"/>
      <c r="Q39" s="180"/>
      <c r="R39" s="171"/>
    </row>
    <row r="40" spans="1:19" s="237" customFormat="1" ht="18.75" customHeight="1">
      <c r="A40" s="234"/>
      <c r="B40" s="376" t="s">
        <v>165</v>
      </c>
      <c r="C40" s="376"/>
      <c r="D40" s="376"/>
      <c r="E40" s="210">
        <f>E33+E35+E39</f>
        <v>162.46</v>
      </c>
      <c r="F40" s="210">
        <f>F33+F35+F39</f>
        <v>1900.7300000000002</v>
      </c>
      <c r="G40" s="210">
        <f t="shared" si="4"/>
        <v>11.699679921211375</v>
      </c>
      <c r="H40" s="221">
        <f>H33+H35+H39</f>
        <v>79.78</v>
      </c>
      <c r="I40" s="221">
        <f>I33+I35+I39</f>
        <v>940.7</v>
      </c>
      <c r="J40" s="222">
        <f>J33+J35+J39</f>
        <v>82.68</v>
      </c>
      <c r="K40" s="222">
        <f>K33+K35+K39</f>
        <v>960.03</v>
      </c>
      <c r="L40" s="211"/>
      <c r="M40" s="212"/>
      <c r="N40" s="213"/>
      <c r="O40" s="213"/>
      <c r="P40" s="214"/>
      <c r="Q40" s="235">
        <f>SUBTOTAL(9,Q31:Q38)</f>
        <v>1930.7300000000002</v>
      </c>
      <c r="R40" s="236"/>
    </row>
  </sheetData>
  <mergeCells count="33">
    <mergeCell ref="A2:A3"/>
    <mergeCell ref="A4:A7"/>
    <mergeCell ref="A9:A12"/>
    <mergeCell ref="A14:A25"/>
    <mergeCell ref="L2:L3"/>
    <mergeCell ref="O2:O3"/>
    <mergeCell ref="P2:P3"/>
    <mergeCell ref="B13:D13"/>
    <mergeCell ref="B8:D8"/>
    <mergeCell ref="J2:K2"/>
    <mergeCell ref="H2:I2"/>
    <mergeCell ref="E2:F2"/>
    <mergeCell ref="D2:D3"/>
    <mergeCell ref="C2:C3"/>
    <mergeCell ref="B2:B3"/>
    <mergeCell ref="B26:D26"/>
    <mergeCell ref="B27:D27"/>
    <mergeCell ref="A29:A30"/>
    <mergeCell ref="B29:B30"/>
    <mergeCell ref="C29:C30"/>
    <mergeCell ref="D29:D30"/>
    <mergeCell ref="P29:P30"/>
    <mergeCell ref="B40:D40"/>
    <mergeCell ref="A31:A32"/>
    <mergeCell ref="B33:D33"/>
    <mergeCell ref="B35:D35"/>
    <mergeCell ref="A36:A38"/>
    <mergeCell ref="B39:D39"/>
    <mergeCell ref="E29:F29"/>
    <mergeCell ref="H29:I29"/>
    <mergeCell ref="J29:K29"/>
    <mergeCell ref="L29:L30"/>
    <mergeCell ref="O29:O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3A0101023EF7C4DBA2CCBA7C28413EA" ma:contentTypeVersion="3" ma:contentTypeDescription="สร้างเอกสารใหม่" ma:contentTypeScope="" ma:versionID="76747a5b25d9dfaca2fe4cfb494960df">
  <xsd:schema xmlns:xsd="http://www.w3.org/2001/XMLSchema" xmlns:xs="http://www.w3.org/2001/XMLSchema" xmlns:p="http://schemas.microsoft.com/office/2006/metadata/properties" xmlns:ns2="574eaa87-8c75-43a0-8c09-1f455240e8ac" targetNamespace="http://schemas.microsoft.com/office/2006/metadata/properties" ma:root="true" ma:fieldsID="51139f7ba0ec31bce6a9465f7f522b41" ns2:_="">
    <xsd:import namespace="574eaa87-8c75-43a0-8c09-1f455240e8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eaa87-8c75-43a0-8c09-1f455240e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864F38-D4FA-46CB-8AEF-F4E2EABBC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4eaa87-8c75-43a0-8c09-1f455240e8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7D5D22-E0EE-4BBA-82D6-1053464F76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A54C4-70AF-42BF-9918-40F99794174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สรุปแยกประเภท</vt:lpstr>
      <vt:lpstr>Sheet2</vt:lpstr>
      <vt:lpstr>dataset</vt:lpstr>
      <vt:lpstr>data_dict</vt:lpstr>
      <vt:lpstr>Sheet5</vt:lpstr>
      <vt:lpstr>ตามงาน</vt:lpstr>
      <vt:lpstr>Sheet4</vt:lpstr>
      <vt:lpstr>dataset!Print_Area</vt:lpstr>
      <vt:lpstr>dataset!Print_Titles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Wilawan Neampan</dc:creator>
  <cp:keywords/>
  <dc:description/>
  <cp:lastModifiedBy>Benjamin Khoadphuwia</cp:lastModifiedBy>
  <cp:revision/>
  <dcterms:created xsi:type="dcterms:W3CDTF">2017-06-17T03:07:38Z</dcterms:created>
  <dcterms:modified xsi:type="dcterms:W3CDTF">2023-07-05T06:16:11Z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0x010100C3A0101023EF7C4DBA2CCBA7C28413EA</vt:lpwstr>
  </property>
  <property fmtid="{D5CDD505-2E9C-101B-9397-08002B2CF9AE}" pid="3" name="MSIP_Label_51dfd8b6-29ce-4202-8f62-d82b133ca2cc_Enabled">
    <vt:lpwstr>true</vt:lpwstr>
  </property>
  <property fmtid="{D5CDD505-2E9C-101B-9397-08002B2CF9AE}" pid="4" name="MSIP_Label_51dfd8b6-29ce-4202-8f62-d82b133ca2cc_SetDate">
    <vt:lpwstr>2023-07-05T05:01:57Z</vt:lpwstr>
  </property>
  <property fmtid="{D5CDD505-2E9C-101B-9397-08002B2CF9AE}" pid="5" name="MSIP_Label_51dfd8b6-29ce-4202-8f62-d82b133ca2cc_Method">
    <vt:lpwstr>Privileged</vt:lpwstr>
  </property>
  <property fmtid="{D5CDD505-2E9C-101B-9397-08002B2CF9AE}" pid="6" name="MSIP_Label_51dfd8b6-29ce-4202-8f62-d82b133ca2cc_Name">
    <vt:lpwstr>Public</vt:lpwstr>
  </property>
  <property fmtid="{D5CDD505-2E9C-101B-9397-08002B2CF9AE}" pid="7" name="MSIP_Label_51dfd8b6-29ce-4202-8f62-d82b133ca2cc_SiteId">
    <vt:lpwstr>097b580b-b474-487c-8883-46e0bb1b5c11</vt:lpwstr>
  </property>
  <property fmtid="{D5CDD505-2E9C-101B-9397-08002B2CF9AE}" pid="8" name="MSIP_Label_51dfd8b6-29ce-4202-8f62-d82b133ca2cc_ActionId">
    <vt:lpwstr>0fa245a3-86fd-40a5-b602-b9eed0995c92</vt:lpwstr>
  </property>
  <property fmtid="{D5CDD505-2E9C-101B-9397-08002B2CF9AE}" pid="9" name="MSIP_Label_51dfd8b6-29ce-4202-8f62-d82b133ca2cc_ContentBits">
    <vt:lpwstr>0</vt:lpwstr>
  </property>
</Properties>
</file>