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dimmi\Downloads\"/>
    </mc:Choice>
  </mc:AlternateContent>
  <xr:revisionPtr revIDLastSave="0" documentId="13_ncr:1_{778DDE75-E832-457D-AAFA-FBE70170ABC0}" xr6:coauthVersionLast="46" xr6:coauthVersionMax="46" xr10:uidLastSave="{00000000-0000-0000-0000-000000000000}"/>
  <bookViews>
    <workbookView xWindow="-28920" yWindow="-120" windowWidth="29040" windowHeight="15840" activeTab="1" xr2:uid="{00000000-000D-0000-FFFF-FFFF00000000}"/>
  </bookViews>
  <sheets>
    <sheet name="Ejercicio1" sheetId="1" r:id="rId1"/>
    <sheet name="Ejercicio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3" i="2" l="1"/>
  <c r="M24" i="2"/>
  <c r="M25" i="2"/>
  <c r="M26" i="2"/>
  <c r="M27" i="2"/>
  <c r="M28" i="2"/>
  <c r="M29" i="2"/>
  <c r="M30" i="2"/>
  <c r="M31" i="2"/>
  <c r="M32" i="2"/>
  <c r="M33" i="2"/>
  <c r="M22" i="2"/>
  <c r="P5" i="2"/>
  <c r="L17" i="2"/>
  <c r="N17" i="2"/>
  <c r="N16" i="2"/>
  <c r="N6" i="2"/>
  <c r="N7" i="2"/>
  <c r="N8" i="2"/>
  <c r="N9" i="2"/>
  <c r="N10" i="2"/>
  <c r="N11" i="2"/>
  <c r="N12" i="2"/>
  <c r="N13" i="2"/>
  <c r="N14" i="2"/>
  <c r="N15" i="2"/>
  <c r="N5" i="2"/>
  <c r="M17" i="2"/>
  <c r="M6" i="2"/>
  <c r="M7" i="2"/>
  <c r="M8" i="2"/>
  <c r="M9" i="2"/>
  <c r="M10" i="2"/>
  <c r="M11" i="2"/>
  <c r="M12" i="2"/>
  <c r="M13" i="2"/>
  <c r="M14" i="2"/>
  <c r="M15" i="2"/>
  <c r="M16" i="2"/>
  <c r="M5" i="2"/>
  <c r="L7" i="2"/>
  <c r="L8" i="2"/>
  <c r="L9" i="2"/>
  <c r="L10" i="2"/>
  <c r="L11" i="2"/>
  <c r="L12" i="2"/>
  <c r="L13" i="2"/>
  <c r="L14" i="2"/>
  <c r="L15" i="2"/>
  <c r="L16" i="2"/>
  <c r="L6" i="2"/>
  <c r="L5" i="2"/>
  <c r="K17" i="2"/>
  <c r="J17" i="2"/>
  <c r="K6" i="2"/>
  <c r="K7" i="2"/>
  <c r="K8" i="2"/>
  <c r="K9" i="2"/>
  <c r="K10" i="2"/>
  <c r="K11" i="2"/>
  <c r="K12" i="2"/>
  <c r="K13" i="2"/>
  <c r="K14" i="2"/>
  <c r="K15" i="2"/>
  <c r="K16" i="2"/>
  <c r="K5" i="2"/>
  <c r="J6" i="2"/>
  <c r="J7" i="2"/>
  <c r="J8" i="2"/>
  <c r="J9" i="2"/>
  <c r="J10" i="2"/>
  <c r="J11" i="2"/>
  <c r="J12" i="2"/>
  <c r="J13" i="2"/>
  <c r="J14" i="2"/>
  <c r="J15" i="2"/>
  <c r="J16" i="2"/>
  <c r="J5" i="2"/>
  <c r="B24" i="2"/>
  <c r="B23" i="2"/>
  <c r="I6" i="2"/>
  <c r="I5" i="2"/>
  <c r="I4" i="1"/>
  <c r="G17" i="2"/>
  <c r="F17" i="2"/>
  <c r="G6" i="2"/>
  <c r="G7" i="2"/>
  <c r="G8" i="2"/>
  <c r="G9" i="2"/>
  <c r="G10" i="2"/>
  <c r="G11" i="2"/>
  <c r="G12" i="2"/>
  <c r="G13" i="2"/>
  <c r="G14" i="2"/>
  <c r="G15" i="2"/>
  <c r="G16" i="2"/>
  <c r="G5" i="2"/>
  <c r="F16" i="2"/>
  <c r="F15" i="2"/>
  <c r="F14" i="2"/>
  <c r="F13" i="2"/>
  <c r="F12" i="2"/>
  <c r="F11" i="2"/>
  <c r="F10" i="2"/>
  <c r="F9" i="2"/>
  <c r="F8" i="2"/>
  <c r="F7" i="2"/>
  <c r="F6" i="2"/>
  <c r="F5" i="2"/>
  <c r="I3" i="1"/>
  <c r="D17" i="2"/>
  <c r="C17" i="2"/>
  <c r="C15" i="1"/>
  <c r="B15" i="1"/>
  <c r="F3" i="1"/>
  <c r="K21" i="1"/>
  <c r="M22" i="1" s="1"/>
  <c r="O22" i="1" s="1"/>
  <c r="J21" i="1"/>
  <c r="L23" i="1" s="1"/>
  <c r="F4" i="1"/>
  <c r="F5" i="1"/>
  <c r="F6" i="1"/>
  <c r="F7" i="1"/>
  <c r="F8" i="1"/>
  <c r="F9" i="1"/>
  <c r="F10" i="1"/>
  <c r="F11" i="1"/>
  <c r="F12" i="1"/>
  <c r="F13" i="1"/>
  <c r="F14" i="1"/>
  <c r="E4" i="1"/>
  <c r="E5" i="1"/>
  <c r="E6" i="1"/>
  <c r="E7" i="1"/>
  <c r="E8" i="1"/>
  <c r="E9" i="1"/>
  <c r="E10" i="1"/>
  <c r="E11" i="1"/>
  <c r="E12" i="1"/>
  <c r="E13" i="1"/>
  <c r="E14" i="1"/>
  <c r="E3" i="1"/>
  <c r="L32" i="1" l="1"/>
  <c r="L26" i="1"/>
  <c r="L30" i="1"/>
  <c r="L29" i="1"/>
  <c r="P29" i="1" s="1"/>
  <c r="L24" i="1"/>
  <c r="L25" i="1"/>
  <c r="L21" i="1"/>
  <c r="N21" i="1" s="1"/>
  <c r="L28" i="1"/>
  <c r="P28" i="1" s="1"/>
  <c r="L22" i="1"/>
  <c r="P22" i="1"/>
  <c r="N23" i="1"/>
  <c r="M21" i="1"/>
  <c r="P21" i="1" s="1"/>
  <c r="M29" i="1"/>
  <c r="O29" i="1" s="1"/>
  <c r="M25" i="1"/>
  <c r="O25" i="1" s="1"/>
  <c r="N29" i="1"/>
  <c r="N25" i="1"/>
  <c r="M32" i="1"/>
  <c r="O32" i="1" s="1"/>
  <c r="M28" i="1"/>
  <c r="O28" i="1" s="1"/>
  <c r="M24" i="1"/>
  <c r="O24" i="1" s="1"/>
  <c r="N32" i="1"/>
  <c r="N24" i="1"/>
  <c r="L31" i="1"/>
  <c r="L27" i="1"/>
  <c r="M31" i="1"/>
  <c r="O31" i="1" s="1"/>
  <c r="M27" i="1"/>
  <c r="O27" i="1" s="1"/>
  <c r="M23" i="1"/>
  <c r="O23" i="1" s="1"/>
  <c r="M30" i="1"/>
  <c r="O30" i="1" s="1"/>
  <c r="M26" i="1"/>
  <c r="O26" i="1" s="1"/>
  <c r="N30" i="1"/>
  <c r="N26" i="1"/>
  <c r="N22" i="1"/>
  <c r="F15" i="1"/>
  <c r="E15" i="1"/>
  <c r="P26" i="1" l="1"/>
  <c r="N28" i="1"/>
  <c r="L33" i="1"/>
  <c r="P30" i="1"/>
  <c r="M33" i="1"/>
  <c r="O21" i="1"/>
  <c r="O33" i="1" s="1"/>
  <c r="P23" i="1"/>
  <c r="P32" i="1"/>
  <c r="P27" i="1"/>
  <c r="N27" i="1"/>
  <c r="P31" i="1"/>
  <c r="N31" i="1"/>
  <c r="N33" i="1" s="1"/>
  <c r="I5" i="1"/>
  <c r="E32" i="1" s="1"/>
  <c r="P25" i="1"/>
  <c r="P24" i="1"/>
  <c r="E24" i="1" l="1"/>
  <c r="E26" i="1"/>
  <c r="E25" i="1"/>
  <c r="E28" i="1"/>
  <c r="H20" i="1"/>
  <c r="E31" i="1"/>
  <c r="E27" i="1"/>
  <c r="E23" i="1"/>
  <c r="E21" i="1"/>
  <c r="E30" i="1"/>
  <c r="E22" i="1"/>
  <c r="E33" i="1"/>
  <c r="H21" i="1" s="1"/>
  <c r="E29" i="1"/>
  <c r="P33" i="1"/>
  <c r="R21" i="1" s="1"/>
</calcChain>
</file>

<file path=xl/sharedStrings.xml><?xml version="1.0" encoding="utf-8"?>
<sst xmlns="http://schemas.openxmlformats.org/spreadsheetml/2006/main" count="70" uniqueCount="59">
  <si>
    <t>a =</t>
  </si>
  <si>
    <t>x</t>
  </si>
  <si>
    <t>y</t>
  </si>
  <si>
    <t>No familias (x)</t>
  </si>
  <si>
    <t>Compra (y)</t>
  </si>
  <si>
    <t>xy</t>
  </si>
  <si>
    <t>x^2</t>
  </si>
  <si>
    <t>n =</t>
  </si>
  <si>
    <t>b =</t>
  </si>
  <si>
    <t>y =</t>
  </si>
  <si>
    <t>Gráfica</t>
  </si>
  <si>
    <t>Mate</t>
  </si>
  <si>
    <t>x (orden)</t>
  </si>
  <si>
    <t>xProm</t>
  </si>
  <si>
    <t>yProm</t>
  </si>
  <si>
    <t>(y - yProm)</t>
  </si>
  <si>
    <t>(x - xProm)</t>
  </si>
  <si>
    <t>(x -xProm) ^2</t>
  </si>
  <si>
    <t>(y - yProm)^2</t>
  </si>
  <si>
    <t>(x - xProm)(y - yProm)</t>
  </si>
  <si>
    <t>suma</t>
  </si>
  <si>
    <t>Pearson</t>
  </si>
  <si>
    <t>Intepretación (gráfica)</t>
  </si>
  <si>
    <t>Interpretación (matemática)</t>
  </si>
  <si>
    <t>Interpretación (Pearson)</t>
  </si>
  <si>
    <t>Los costos de las casas se mantienen al rededor del promedio, aunque hay algunos costos más bajos y unos pocos más alto del promedio. Por lo que se relacionan mucho el valor de la casa con la cantidad de personas que viven allí.</t>
  </si>
  <si>
    <t>El valor del coeficiente de correlación es muy alta, casi un uno, por lo que se puede decir que las dos variables tienen muchas relación.</t>
  </si>
  <si>
    <t>Los valores de maximo y mínimo en la pendiente se acercan a los maximo y mínimo de los valores de familia y compra. Por lo que los valores se acercan mucho la relación entre ambos.</t>
  </si>
  <si>
    <t>Conclusión</t>
  </si>
  <si>
    <t>Las variables sí se realacionan entre ellas, por lo que se  puede decir que el valor de la casa sí depende de la cantidad de personas que viven en ella.</t>
  </si>
  <si>
    <t>Municipio</t>
  </si>
  <si>
    <t>Jóvenes en programa</t>
  </si>
  <si>
    <t>Asaltos x jóvenes</t>
  </si>
  <si>
    <t xml:space="preserve">Panajachel </t>
  </si>
  <si>
    <t>Quetzaltenango</t>
  </si>
  <si>
    <t>Mazatenango</t>
  </si>
  <si>
    <t>Jalapa</t>
  </si>
  <si>
    <t>Colomba</t>
  </si>
  <si>
    <t>San Carlos Sija</t>
  </si>
  <si>
    <t xml:space="preserve">Coatepeque </t>
  </si>
  <si>
    <t>Totonicapán</t>
  </si>
  <si>
    <t>Sololá</t>
  </si>
  <si>
    <t>Río Bravo</t>
  </si>
  <si>
    <t>Tiquisate</t>
  </si>
  <si>
    <t>La Máquina</t>
  </si>
  <si>
    <t>(y)</t>
  </si>
  <si>
    <t>(x)</t>
  </si>
  <si>
    <t>Y- proY</t>
  </si>
  <si>
    <t>X- proX</t>
  </si>
  <si>
    <t>(x -ProX) ^2</t>
  </si>
  <si>
    <t>(y - ProY)^2</t>
  </si>
  <si>
    <t>(x - proX)(y - proY)</t>
  </si>
  <si>
    <t>ProX</t>
  </si>
  <si>
    <t>ProY</t>
  </si>
  <si>
    <t>Interpretacion matematica</t>
  </si>
  <si>
    <t xml:space="preserve">podemos observar que a una mayor canidad de jovenes dentro del programa son menores las cantidades de los robos </t>
  </si>
  <si>
    <t>Interpretacion de pearon</t>
  </si>
  <si>
    <t xml:space="preserve">Algunos de los robos se mantienen en un valor promedio pero se puede apreciar como algunos de los mismos si han disminuido con relacion al resto y otros lograron sobrepasar el promedio por lo que si se logra apreciar que se relacionan los valores de los jovenes dentro del programa con los robos </t>
  </si>
  <si>
    <t>Interpretacion de la grafica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</si>
</sst>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5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CCFFFF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0" fillId="2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2" fontId="0" fillId="0" borderId="0" xfId="0" applyNumberFormat="1"/>
    <xf numFmtId="0" fontId="1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Fill="1"/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164" fontId="0" fillId="0" borderId="0" xfId="0" applyNumberFormat="1"/>
    <xf numFmtId="0" fontId="0" fillId="4" borderId="0" xfId="0" applyFill="1" applyAlignment="1">
      <alignment horizontal="center" vertical="center"/>
    </xf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3" xfId="0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8" borderId="0" xfId="0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0" fillId="0" borderId="4" xfId="0" applyBorder="1"/>
    <xf numFmtId="0" fontId="3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7" xfId="0" applyBorder="1"/>
    <xf numFmtId="0" fontId="2" fillId="0" borderId="4" xfId="0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4" borderId="0" xfId="0" applyFill="1" applyAlignment="1">
      <alignment horizontal="center" vertical="center"/>
    </xf>
    <xf numFmtId="0" fontId="0" fillId="0" borderId="3" xfId="0" applyBorder="1"/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4" xfId="0" applyFill="1" applyBorder="1"/>
    <xf numFmtId="0" fontId="2" fillId="3" borderId="3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0" fillId="3" borderId="3" xfId="0" applyFill="1" applyBorder="1" applyAlignment="1">
      <alignment horizontal="center"/>
    </xf>
    <xf numFmtId="0" fontId="0" fillId="0" borderId="3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FFFF"/>
      <color rgb="FFFF99FF"/>
      <color rgb="FF99FF66"/>
      <color rgb="FF00FFFF"/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Costo de casa por familia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GT"/>
                </a:p>
              </c:txPr>
            </c:trendlineLbl>
          </c:trendline>
          <c:xVal>
            <c:numRef>
              <c:f>Ejercicio1!$B$3:$B$14</c:f>
              <c:numCache>
                <c:formatCode>General</c:formatCode>
                <c:ptCount val="12"/>
                <c:pt idx="0">
                  <c:v>5</c:v>
                </c:pt>
                <c:pt idx="1">
                  <c:v>8</c:v>
                </c:pt>
                <c:pt idx="2">
                  <c:v>9</c:v>
                </c:pt>
                <c:pt idx="3">
                  <c:v>6</c:v>
                </c:pt>
                <c:pt idx="4">
                  <c:v>5</c:v>
                </c:pt>
                <c:pt idx="5">
                  <c:v>4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5</c:v>
                </c:pt>
                <c:pt idx="10">
                  <c:v>8</c:v>
                </c:pt>
                <c:pt idx="11">
                  <c:v>1</c:v>
                </c:pt>
              </c:numCache>
            </c:numRef>
          </c:xVal>
          <c:yVal>
            <c:numRef>
              <c:f>Ejercicio1!$C$3:$C$14</c:f>
              <c:numCache>
                <c:formatCode>General</c:formatCode>
                <c:ptCount val="12"/>
                <c:pt idx="0">
                  <c:v>125000</c:v>
                </c:pt>
                <c:pt idx="1">
                  <c:v>350000</c:v>
                </c:pt>
                <c:pt idx="2">
                  <c:v>350000</c:v>
                </c:pt>
                <c:pt idx="3">
                  <c:v>120000</c:v>
                </c:pt>
                <c:pt idx="4">
                  <c:v>135000</c:v>
                </c:pt>
                <c:pt idx="5">
                  <c:v>132000</c:v>
                </c:pt>
                <c:pt idx="6">
                  <c:v>200000</c:v>
                </c:pt>
                <c:pt idx="7">
                  <c:v>175000</c:v>
                </c:pt>
                <c:pt idx="8">
                  <c:v>110000</c:v>
                </c:pt>
                <c:pt idx="9">
                  <c:v>150000</c:v>
                </c:pt>
                <c:pt idx="10">
                  <c:v>225000</c:v>
                </c:pt>
                <c:pt idx="11">
                  <c:v>100000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6C-4A38-90B1-1B2D483382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6624272"/>
        <c:axId val="426626240"/>
      </c:scatterChart>
      <c:valAx>
        <c:axId val="426624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426626240"/>
        <c:crosses val="autoZero"/>
        <c:crossBetween val="midCat"/>
      </c:valAx>
      <c:valAx>
        <c:axId val="42662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426624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Costo de casa por familia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GT"/>
                </a:p>
              </c:txPr>
            </c:trendlineLbl>
          </c:trendline>
          <c:xVal>
            <c:numRef>
              <c:f>Ejercicio2!$C$5:$C$16</c:f>
              <c:numCache>
                <c:formatCode>General</c:formatCode>
                <c:ptCount val="12"/>
                <c:pt idx="0">
                  <c:v>25</c:v>
                </c:pt>
                <c:pt idx="1">
                  <c:v>100</c:v>
                </c:pt>
                <c:pt idx="2">
                  <c:v>50</c:v>
                </c:pt>
                <c:pt idx="3">
                  <c:v>35</c:v>
                </c:pt>
                <c:pt idx="4">
                  <c:v>15</c:v>
                </c:pt>
                <c:pt idx="5">
                  <c:v>15</c:v>
                </c:pt>
                <c:pt idx="6">
                  <c:v>35</c:v>
                </c:pt>
                <c:pt idx="7">
                  <c:v>125</c:v>
                </c:pt>
                <c:pt idx="8">
                  <c:v>40</c:v>
                </c:pt>
                <c:pt idx="9">
                  <c:v>10</c:v>
                </c:pt>
                <c:pt idx="10">
                  <c:v>25</c:v>
                </c:pt>
                <c:pt idx="11">
                  <c:v>15</c:v>
                </c:pt>
              </c:numCache>
            </c:numRef>
          </c:xVal>
          <c:yVal>
            <c:numRef>
              <c:f>Ejercicio2!$D$5:$D$16</c:f>
              <c:numCache>
                <c:formatCode>General</c:formatCode>
                <c:ptCount val="12"/>
                <c:pt idx="0">
                  <c:v>5</c:v>
                </c:pt>
                <c:pt idx="1">
                  <c:v>25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5</c:v>
                </c:pt>
                <c:pt idx="6">
                  <c:v>10</c:v>
                </c:pt>
                <c:pt idx="7">
                  <c:v>30</c:v>
                </c:pt>
                <c:pt idx="8">
                  <c:v>5</c:v>
                </c:pt>
                <c:pt idx="9">
                  <c:v>10</c:v>
                </c:pt>
                <c:pt idx="10">
                  <c:v>7</c:v>
                </c:pt>
                <c:pt idx="11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02-4929-8418-0DEF22B565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6624272"/>
        <c:axId val="426626240"/>
      </c:scatterChart>
      <c:valAx>
        <c:axId val="426624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426626240"/>
        <c:crosses val="autoZero"/>
        <c:crossBetween val="midCat"/>
      </c:valAx>
      <c:valAx>
        <c:axId val="42662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426624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20002</xdr:colOff>
      <xdr:row>2</xdr:row>
      <xdr:rowOff>195262</xdr:rowOff>
    </xdr:from>
    <xdr:to>
      <xdr:col>18</xdr:col>
      <xdr:colOff>324802</xdr:colOff>
      <xdr:row>16</xdr:row>
      <xdr:rowOff>157162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E2C42F9-6DA1-49C0-8B44-8FF77E4990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495300</xdr:colOff>
      <xdr:row>20</xdr:row>
      <xdr:rowOff>0</xdr:rowOff>
    </xdr:from>
    <xdr:to>
      <xdr:col>10</xdr:col>
      <xdr:colOff>23949</xdr:colOff>
      <xdr:row>34</xdr:row>
      <xdr:rowOff>77289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8682CA49-3604-440D-9CF7-4B260F14CF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A36"/>
  <sheetViews>
    <sheetView zoomScale="70" zoomScaleNormal="70" workbookViewId="0">
      <selection activeCell="T28" sqref="T28:W34"/>
    </sheetView>
  </sheetViews>
  <sheetFormatPr baseColWidth="10" defaultColWidth="8.88671875" defaultRowHeight="14.4" x14ac:dyDescent="0.3"/>
  <cols>
    <col min="2" max="2" width="15.6640625" customWidth="1"/>
    <col min="3" max="3" width="14" customWidth="1"/>
    <col min="9" max="9" width="9.5546875" bestFit="1" customWidth="1"/>
    <col min="12" max="12" width="11.33203125" customWidth="1"/>
    <col min="13" max="13" width="10.44140625" customWidth="1"/>
    <col min="14" max="14" width="13" customWidth="1"/>
    <col min="15" max="15" width="12.6640625" customWidth="1"/>
    <col min="16" max="16" width="9.109375" customWidth="1"/>
    <col min="18" max="18" width="12" bestFit="1" customWidth="1"/>
  </cols>
  <sheetData>
    <row r="2" spans="1:23" ht="15" thickBot="1" x14ac:dyDescent="0.35">
      <c r="B2" t="s">
        <v>3</v>
      </c>
      <c r="C2" t="s">
        <v>4</v>
      </c>
      <c r="E2" t="s">
        <v>5</v>
      </c>
      <c r="F2" t="s">
        <v>6</v>
      </c>
      <c r="L2" s="14" t="s">
        <v>10</v>
      </c>
    </row>
    <row r="3" spans="1:23" ht="15.6" thickBot="1" x14ac:dyDescent="0.35">
      <c r="B3" s="1">
        <v>5</v>
      </c>
      <c r="C3" s="1">
        <v>125000</v>
      </c>
      <c r="E3">
        <f>(B3*C3)</f>
        <v>625000</v>
      </c>
      <c r="F3">
        <f>(B3*B3)</f>
        <v>25</v>
      </c>
      <c r="H3" s="17" t="s">
        <v>7</v>
      </c>
      <c r="I3">
        <f>COUNT(B3:B14)</f>
        <v>12</v>
      </c>
    </row>
    <row r="4" spans="1:23" ht="15.6" thickBot="1" x14ac:dyDescent="0.35">
      <c r="B4" s="2">
        <v>8</v>
      </c>
      <c r="C4" s="2">
        <v>350000</v>
      </c>
      <c r="E4">
        <f t="shared" ref="E4:E14" si="0">(B4*C4)</f>
        <v>2800000</v>
      </c>
      <c r="F4">
        <f t="shared" ref="F4:F14" si="1">(B4*B4)</f>
        <v>64</v>
      </c>
      <c r="H4" s="15" t="s">
        <v>0</v>
      </c>
      <c r="I4">
        <f>( ((I3*E15) - (B15*C15))/((I3*F15) - (B15^2)) )</f>
        <v>27772.727272727272</v>
      </c>
    </row>
    <row r="5" spans="1:23" ht="15.6" thickBot="1" x14ac:dyDescent="0.35">
      <c r="B5" s="2">
        <v>9</v>
      </c>
      <c r="C5" s="2">
        <v>350000</v>
      </c>
      <c r="E5">
        <f t="shared" si="0"/>
        <v>3150000</v>
      </c>
      <c r="F5">
        <f t="shared" si="1"/>
        <v>81</v>
      </c>
      <c r="H5" s="16" t="s">
        <v>8</v>
      </c>
      <c r="I5">
        <f>( ((C15) - (I4*B15)) / I3 )</f>
        <v>42136.363636363647</v>
      </c>
    </row>
    <row r="6" spans="1:23" ht="15.6" thickBot="1" x14ac:dyDescent="0.35">
      <c r="B6" s="2">
        <v>6</v>
      </c>
      <c r="C6" s="2">
        <v>120000</v>
      </c>
      <c r="E6">
        <f t="shared" si="0"/>
        <v>720000</v>
      </c>
      <c r="F6">
        <f t="shared" si="1"/>
        <v>36</v>
      </c>
    </row>
    <row r="7" spans="1:23" ht="15.6" thickBot="1" x14ac:dyDescent="0.35">
      <c r="B7" s="2">
        <v>5</v>
      </c>
      <c r="C7" s="2">
        <v>135000</v>
      </c>
      <c r="E7">
        <f t="shared" si="0"/>
        <v>675000</v>
      </c>
      <c r="F7">
        <f t="shared" si="1"/>
        <v>25</v>
      </c>
    </row>
    <row r="8" spans="1:23" ht="15.6" thickBot="1" x14ac:dyDescent="0.35">
      <c r="B8" s="2">
        <v>4</v>
      </c>
      <c r="C8" s="2">
        <v>132000</v>
      </c>
      <c r="E8">
        <f t="shared" si="0"/>
        <v>528000</v>
      </c>
      <c r="F8">
        <f t="shared" si="1"/>
        <v>16</v>
      </c>
    </row>
    <row r="9" spans="1:23" ht="15.6" thickBot="1" x14ac:dyDescent="0.35">
      <c r="B9" s="2">
        <v>4</v>
      </c>
      <c r="C9" s="2">
        <v>200000</v>
      </c>
      <c r="E9">
        <f t="shared" si="0"/>
        <v>800000</v>
      </c>
      <c r="F9">
        <f t="shared" si="1"/>
        <v>16</v>
      </c>
    </row>
    <row r="10" spans="1:23" ht="15.6" thickBot="1" x14ac:dyDescent="0.35">
      <c r="B10" s="2">
        <v>3</v>
      </c>
      <c r="C10" s="2">
        <v>175000</v>
      </c>
      <c r="E10">
        <f t="shared" si="0"/>
        <v>525000</v>
      </c>
      <c r="F10">
        <f t="shared" si="1"/>
        <v>9</v>
      </c>
      <c r="T10" s="32" t="s">
        <v>22</v>
      </c>
      <c r="U10" s="32"/>
      <c r="V10" s="32"/>
      <c r="W10" s="32"/>
    </row>
    <row r="11" spans="1:23" ht="15.75" customHeight="1" thickBot="1" x14ac:dyDescent="0.35">
      <c r="B11" s="2">
        <v>2</v>
      </c>
      <c r="C11" s="2">
        <v>110000</v>
      </c>
      <c r="E11">
        <f t="shared" si="0"/>
        <v>220000</v>
      </c>
      <c r="F11">
        <f t="shared" si="1"/>
        <v>4</v>
      </c>
      <c r="T11" s="31" t="s">
        <v>25</v>
      </c>
      <c r="U11" s="31"/>
      <c r="V11" s="31"/>
      <c r="W11" s="31"/>
    </row>
    <row r="12" spans="1:23" ht="15.6" thickBot="1" x14ac:dyDescent="0.35">
      <c r="B12" s="2">
        <v>5</v>
      </c>
      <c r="C12" s="2">
        <v>150000</v>
      </c>
      <c r="E12">
        <f t="shared" si="0"/>
        <v>750000</v>
      </c>
      <c r="F12">
        <f t="shared" si="1"/>
        <v>25</v>
      </c>
      <c r="T12" s="31"/>
      <c r="U12" s="31"/>
      <c r="V12" s="31"/>
      <c r="W12" s="31"/>
    </row>
    <row r="13" spans="1:23" ht="15.6" thickBot="1" x14ac:dyDescent="0.35">
      <c r="B13" s="2">
        <v>8</v>
      </c>
      <c r="C13" s="2">
        <v>225000</v>
      </c>
      <c r="E13">
        <f t="shared" si="0"/>
        <v>1800000</v>
      </c>
      <c r="F13">
        <f t="shared" si="1"/>
        <v>64</v>
      </c>
      <c r="T13" s="31"/>
      <c r="U13" s="31"/>
      <c r="V13" s="31"/>
      <c r="W13" s="31"/>
    </row>
    <row r="14" spans="1:23" ht="15.6" thickBot="1" x14ac:dyDescent="0.35">
      <c r="B14" s="2">
        <v>1</v>
      </c>
      <c r="C14" s="2">
        <v>100000</v>
      </c>
      <c r="E14">
        <f t="shared" si="0"/>
        <v>100000</v>
      </c>
      <c r="F14">
        <f t="shared" si="1"/>
        <v>1</v>
      </c>
      <c r="T14" s="31"/>
      <c r="U14" s="31"/>
      <c r="V14" s="31"/>
      <c r="W14" s="31"/>
    </row>
    <row r="15" spans="1:23" x14ac:dyDescent="0.3">
      <c r="A15" t="s">
        <v>20</v>
      </c>
      <c r="B15" s="10">
        <f>SUM(B3:B14)</f>
        <v>60</v>
      </c>
      <c r="C15" s="10">
        <f>SUM(C3:C14)</f>
        <v>2172000</v>
      </c>
      <c r="D15" s="3"/>
      <c r="E15" s="3">
        <f t="shared" ref="E15:F15" si="2">SUM(E3:E14)</f>
        <v>12693000</v>
      </c>
      <c r="F15" s="3">
        <f t="shared" si="2"/>
        <v>366</v>
      </c>
      <c r="T15" s="31"/>
      <c r="U15" s="31"/>
      <c r="V15" s="31"/>
      <c r="W15" s="31"/>
    </row>
    <row r="16" spans="1:23" x14ac:dyDescent="0.3">
      <c r="T16" s="31"/>
      <c r="U16" s="31"/>
      <c r="V16" s="31"/>
      <c r="W16" s="31"/>
    </row>
    <row r="17" spans="1:27" x14ac:dyDescent="0.3">
      <c r="T17" s="31"/>
      <c r="U17" s="31"/>
      <c r="V17" s="31"/>
      <c r="W17" s="31"/>
    </row>
    <row r="18" spans="1:27" x14ac:dyDescent="0.3">
      <c r="Y18" s="32" t="s">
        <v>28</v>
      </c>
      <c r="Z18" s="32"/>
      <c r="AA18" s="32"/>
    </row>
    <row r="19" spans="1:27" x14ac:dyDescent="0.3">
      <c r="A19" s="5"/>
      <c r="B19" t="s">
        <v>12</v>
      </c>
      <c r="D19" s="14" t="s">
        <v>11</v>
      </c>
      <c r="G19" s="18" t="s">
        <v>1</v>
      </c>
      <c r="H19" s="18" t="s">
        <v>2</v>
      </c>
      <c r="J19" s="9"/>
      <c r="T19" s="32" t="s">
        <v>23</v>
      </c>
      <c r="U19" s="32"/>
      <c r="V19" s="32"/>
      <c r="W19" s="32"/>
      <c r="Y19" s="31" t="s">
        <v>29</v>
      </c>
      <c r="Z19" s="31"/>
      <c r="AA19" s="31"/>
    </row>
    <row r="20" spans="1:27" x14ac:dyDescent="0.3">
      <c r="B20" s="8">
        <v>0</v>
      </c>
      <c r="G20" s="18">
        <v>0</v>
      </c>
      <c r="H20" s="18">
        <f>I5</f>
        <v>42136.363636363647</v>
      </c>
      <c r="I20" s="6"/>
      <c r="J20" s="20" t="s">
        <v>13</v>
      </c>
      <c r="K20" s="20" t="s">
        <v>14</v>
      </c>
      <c r="L20" s="20" t="s">
        <v>16</v>
      </c>
      <c r="M20" s="20" t="s">
        <v>15</v>
      </c>
      <c r="N20" s="20" t="s">
        <v>17</v>
      </c>
      <c r="O20" s="20" t="s">
        <v>18</v>
      </c>
      <c r="P20" s="20" t="s">
        <v>19</v>
      </c>
      <c r="Q20" s="4"/>
      <c r="R20" s="13" t="s">
        <v>21</v>
      </c>
      <c r="T20" s="31" t="s">
        <v>27</v>
      </c>
      <c r="U20" s="31"/>
      <c r="V20" s="31"/>
      <c r="W20" s="31"/>
      <c r="Y20" s="31"/>
      <c r="Z20" s="31"/>
      <c r="AA20" s="31"/>
    </row>
    <row r="21" spans="1:27" ht="15" x14ac:dyDescent="0.3">
      <c r="B21" s="7">
        <v>1</v>
      </c>
      <c r="D21" t="s">
        <v>9</v>
      </c>
      <c r="E21">
        <f t="shared" ref="E21:E33" si="3">(($I$4*B20) + $I$5)</f>
        <v>42136.363636363647</v>
      </c>
      <c r="G21" s="18">
        <v>9</v>
      </c>
      <c r="H21" s="18">
        <f>E33</f>
        <v>292090.90909090906</v>
      </c>
      <c r="I21" s="6"/>
      <c r="J21" s="4">
        <f>AVERAGE(B3:B14)</f>
        <v>5</v>
      </c>
      <c r="K21" s="4">
        <f>AVERAGE(C3:C14)</f>
        <v>181000</v>
      </c>
      <c r="L21" s="4">
        <f>(B3-$J$21)</f>
        <v>0</v>
      </c>
      <c r="M21" s="4">
        <f>(C3-$K$21)</f>
        <v>-56000</v>
      </c>
      <c r="N21" s="4">
        <f>(L21^2)</f>
        <v>0</v>
      </c>
      <c r="O21" s="4">
        <f>(M21^2)</f>
        <v>3136000000</v>
      </c>
      <c r="P21" s="4">
        <f>(L21*M21)</f>
        <v>0</v>
      </c>
      <c r="Q21" s="4"/>
      <c r="R21" s="12">
        <f>((P33)/((SQRT(N33)*(SQRT(O33)))))</f>
        <v>0.78131885031159276</v>
      </c>
      <c r="T21" s="31"/>
      <c r="U21" s="31"/>
      <c r="V21" s="31"/>
      <c r="W21" s="31"/>
      <c r="Y21" s="31"/>
      <c r="Z21" s="31"/>
      <c r="AA21" s="31"/>
    </row>
    <row r="22" spans="1:27" ht="15" x14ac:dyDescent="0.3">
      <c r="B22" s="7">
        <v>2</v>
      </c>
      <c r="E22">
        <f t="shared" si="3"/>
        <v>69909.090909090912</v>
      </c>
      <c r="J22" s="4"/>
      <c r="K22" s="4"/>
      <c r="L22" s="4">
        <f t="shared" ref="L22:L32" si="4">(B4-$J$21)</f>
        <v>3</v>
      </c>
      <c r="M22" s="4">
        <f t="shared" ref="M22:M32" si="5">(C4-$K$21)</f>
        <v>169000</v>
      </c>
      <c r="N22" s="4">
        <f t="shared" ref="N22:N32" si="6">(L22^2)</f>
        <v>9</v>
      </c>
      <c r="O22" s="4">
        <f t="shared" ref="O22:O32" si="7">(M22^2)</f>
        <v>28561000000</v>
      </c>
      <c r="P22" s="4">
        <f t="shared" ref="P22:P32" si="8">(L22*M22)</f>
        <v>507000</v>
      </c>
      <c r="Q22" s="4"/>
      <c r="T22" s="31"/>
      <c r="U22" s="31"/>
      <c r="V22" s="31"/>
      <c r="W22" s="31"/>
      <c r="Y22" s="31"/>
      <c r="Z22" s="31"/>
      <c r="AA22" s="31"/>
    </row>
    <row r="23" spans="1:27" ht="15" x14ac:dyDescent="0.3">
      <c r="B23" s="7">
        <v>3</v>
      </c>
      <c r="E23">
        <f t="shared" si="3"/>
        <v>97681.818181818191</v>
      </c>
      <c r="J23" s="4"/>
      <c r="K23" s="4"/>
      <c r="L23" s="4">
        <f t="shared" si="4"/>
        <v>4</v>
      </c>
      <c r="M23" s="4">
        <f t="shared" si="5"/>
        <v>169000</v>
      </c>
      <c r="N23" s="4">
        <f t="shared" si="6"/>
        <v>16</v>
      </c>
      <c r="O23" s="4">
        <f t="shared" si="7"/>
        <v>28561000000</v>
      </c>
      <c r="P23" s="4">
        <f t="shared" si="8"/>
        <v>676000</v>
      </c>
      <c r="Q23" s="4"/>
      <c r="T23" s="31"/>
      <c r="U23" s="31"/>
      <c r="V23" s="31"/>
      <c r="W23" s="31"/>
      <c r="Y23" s="31"/>
      <c r="Z23" s="31"/>
      <c r="AA23" s="31"/>
    </row>
    <row r="24" spans="1:27" ht="15" x14ac:dyDescent="0.3">
      <c r="B24" s="7">
        <v>4</v>
      </c>
      <c r="E24">
        <f t="shared" si="3"/>
        <v>125454.54545454547</v>
      </c>
      <c r="J24" s="4"/>
      <c r="K24" s="4"/>
      <c r="L24" s="4">
        <f t="shared" si="4"/>
        <v>1</v>
      </c>
      <c r="M24" s="4">
        <f t="shared" si="5"/>
        <v>-61000</v>
      </c>
      <c r="N24" s="4">
        <f t="shared" si="6"/>
        <v>1</v>
      </c>
      <c r="O24" s="4">
        <f t="shared" si="7"/>
        <v>3721000000</v>
      </c>
      <c r="P24" s="4">
        <f t="shared" si="8"/>
        <v>-61000</v>
      </c>
      <c r="Q24" s="4"/>
      <c r="T24" s="31"/>
      <c r="U24" s="31"/>
      <c r="V24" s="31"/>
      <c r="W24" s="31"/>
      <c r="Y24" s="31"/>
      <c r="Z24" s="31"/>
      <c r="AA24" s="31"/>
    </row>
    <row r="25" spans="1:27" ht="15" x14ac:dyDescent="0.3">
      <c r="B25" s="7">
        <v>4</v>
      </c>
      <c r="E25">
        <f t="shared" si="3"/>
        <v>153227.27272727274</v>
      </c>
      <c r="J25" s="4"/>
      <c r="K25" s="4"/>
      <c r="L25" s="4">
        <f t="shared" si="4"/>
        <v>0</v>
      </c>
      <c r="M25" s="4">
        <f t="shared" si="5"/>
        <v>-46000</v>
      </c>
      <c r="N25" s="4">
        <f t="shared" si="6"/>
        <v>0</v>
      </c>
      <c r="O25" s="4">
        <f t="shared" si="7"/>
        <v>2116000000</v>
      </c>
      <c r="P25" s="4">
        <f t="shared" si="8"/>
        <v>0</v>
      </c>
      <c r="Q25" s="4"/>
      <c r="T25" s="31"/>
      <c r="U25" s="31"/>
      <c r="V25" s="31"/>
      <c r="W25" s="31"/>
      <c r="Y25" s="31"/>
      <c r="Z25" s="31"/>
      <c r="AA25" s="31"/>
    </row>
    <row r="26" spans="1:27" ht="15" x14ac:dyDescent="0.3">
      <c r="B26" s="7">
        <v>5</v>
      </c>
      <c r="E26">
        <f t="shared" si="3"/>
        <v>153227.27272727274</v>
      </c>
      <c r="J26" s="4"/>
      <c r="K26" s="4"/>
      <c r="L26" s="4">
        <f t="shared" si="4"/>
        <v>-1</v>
      </c>
      <c r="M26" s="4">
        <f t="shared" si="5"/>
        <v>-49000</v>
      </c>
      <c r="N26" s="4">
        <f t="shared" si="6"/>
        <v>1</v>
      </c>
      <c r="O26" s="4">
        <f t="shared" si="7"/>
        <v>2401000000</v>
      </c>
      <c r="P26" s="4">
        <f t="shared" si="8"/>
        <v>49000</v>
      </c>
      <c r="Q26" s="4"/>
      <c r="Y26" s="31"/>
      <c r="Z26" s="31"/>
      <c r="AA26" s="31"/>
    </row>
    <row r="27" spans="1:27" ht="15" x14ac:dyDescent="0.3">
      <c r="B27" s="7">
        <v>5</v>
      </c>
      <c r="E27">
        <f t="shared" si="3"/>
        <v>181000</v>
      </c>
      <c r="J27" s="4"/>
      <c r="K27" s="4"/>
      <c r="L27" s="4">
        <f t="shared" si="4"/>
        <v>-1</v>
      </c>
      <c r="M27" s="4">
        <f t="shared" si="5"/>
        <v>19000</v>
      </c>
      <c r="N27" s="4">
        <f t="shared" si="6"/>
        <v>1</v>
      </c>
      <c r="O27" s="4">
        <f t="shared" si="7"/>
        <v>361000000</v>
      </c>
      <c r="P27" s="4">
        <f t="shared" si="8"/>
        <v>-19000</v>
      </c>
      <c r="Q27" s="4"/>
      <c r="T27" s="32" t="s">
        <v>24</v>
      </c>
      <c r="U27" s="32"/>
      <c r="V27" s="32"/>
      <c r="W27" s="32"/>
    </row>
    <row r="28" spans="1:27" ht="16.5" customHeight="1" x14ac:dyDescent="0.3">
      <c r="B28" s="7">
        <v>5</v>
      </c>
      <c r="E28">
        <f t="shared" si="3"/>
        <v>181000</v>
      </c>
      <c r="J28" s="4"/>
      <c r="K28" s="4"/>
      <c r="L28" s="4">
        <f t="shared" si="4"/>
        <v>-2</v>
      </c>
      <c r="M28" s="4">
        <f t="shared" si="5"/>
        <v>-6000</v>
      </c>
      <c r="N28" s="4">
        <f t="shared" si="6"/>
        <v>4</v>
      </c>
      <c r="O28" s="4">
        <f t="shared" si="7"/>
        <v>36000000</v>
      </c>
      <c r="P28" s="4">
        <f t="shared" si="8"/>
        <v>12000</v>
      </c>
      <c r="Q28" s="4"/>
      <c r="T28" s="31" t="s">
        <v>26</v>
      </c>
      <c r="U28" s="31"/>
      <c r="V28" s="31"/>
      <c r="W28" s="31"/>
    </row>
    <row r="29" spans="1:27" ht="15" x14ac:dyDescent="0.3">
      <c r="B29" s="7">
        <v>6</v>
      </c>
      <c r="E29">
        <f t="shared" si="3"/>
        <v>181000</v>
      </c>
      <c r="J29" s="4"/>
      <c r="K29" s="4"/>
      <c r="L29" s="4">
        <f t="shared" si="4"/>
        <v>-3</v>
      </c>
      <c r="M29" s="4">
        <f t="shared" si="5"/>
        <v>-71000</v>
      </c>
      <c r="N29" s="4">
        <f t="shared" si="6"/>
        <v>9</v>
      </c>
      <c r="O29" s="4">
        <f t="shared" si="7"/>
        <v>5041000000</v>
      </c>
      <c r="P29" s="4">
        <f t="shared" si="8"/>
        <v>213000</v>
      </c>
      <c r="Q29" s="4"/>
      <c r="T29" s="31"/>
      <c r="U29" s="31"/>
      <c r="V29" s="31"/>
      <c r="W29" s="31"/>
    </row>
    <row r="30" spans="1:27" ht="15" customHeight="1" x14ac:dyDescent="0.3">
      <c r="B30" s="7">
        <v>8</v>
      </c>
      <c r="E30">
        <f t="shared" si="3"/>
        <v>208772.72727272729</v>
      </c>
      <c r="J30" s="4"/>
      <c r="K30" s="4"/>
      <c r="L30" s="4">
        <f t="shared" si="4"/>
        <v>0</v>
      </c>
      <c r="M30" s="4">
        <f t="shared" si="5"/>
        <v>-31000</v>
      </c>
      <c r="N30" s="4">
        <f t="shared" si="6"/>
        <v>0</v>
      </c>
      <c r="O30" s="4">
        <f t="shared" si="7"/>
        <v>961000000</v>
      </c>
      <c r="P30" s="4">
        <f t="shared" si="8"/>
        <v>0</v>
      </c>
      <c r="Q30" s="4"/>
      <c r="T30" s="31"/>
      <c r="U30" s="31"/>
      <c r="V30" s="31"/>
      <c r="W30" s="31"/>
    </row>
    <row r="31" spans="1:27" ht="15" x14ac:dyDescent="0.3">
      <c r="B31" s="7">
        <v>8</v>
      </c>
      <c r="E31">
        <f t="shared" si="3"/>
        <v>264318.18181818182</v>
      </c>
      <c r="J31" s="4"/>
      <c r="K31" s="4"/>
      <c r="L31" s="4">
        <f t="shared" si="4"/>
        <v>3</v>
      </c>
      <c r="M31" s="4">
        <f t="shared" si="5"/>
        <v>44000</v>
      </c>
      <c r="N31" s="4">
        <f t="shared" si="6"/>
        <v>9</v>
      </c>
      <c r="O31" s="4">
        <f t="shared" si="7"/>
        <v>1936000000</v>
      </c>
      <c r="P31" s="4">
        <f t="shared" si="8"/>
        <v>132000</v>
      </c>
      <c r="Q31" s="4"/>
      <c r="T31" s="31"/>
      <c r="U31" s="31"/>
      <c r="V31" s="31"/>
      <c r="W31" s="31"/>
    </row>
    <row r="32" spans="1:27" ht="15" x14ac:dyDescent="0.3">
      <c r="B32" s="7">
        <v>9</v>
      </c>
      <c r="E32">
        <f t="shared" si="3"/>
        <v>264318.18181818182</v>
      </c>
      <c r="J32" s="4"/>
      <c r="K32" s="4"/>
      <c r="L32" s="4">
        <f t="shared" si="4"/>
        <v>-4</v>
      </c>
      <c r="M32" s="4">
        <f t="shared" si="5"/>
        <v>-81000</v>
      </c>
      <c r="N32" s="4">
        <f t="shared" si="6"/>
        <v>16</v>
      </c>
      <c r="O32" s="4">
        <f t="shared" si="7"/>
        <v>6561000000</v>
      </c>
      <c r="P32" s="4">
        <f t="shared" si="8"/>
        <v>324000</v>
      </c>
      <c r="Q32" s="4"/>
      <c r="T32" s="31"/>
      <c r="U32" s="31"/>
      <c r="V32" s="31"/>
      <c r="W32" s="31"/>
    </row>
    <row r="33" spans="5:23" x14ac:dyDescent="0.3">
      <c r="E33">
        <f t="shared" si="3"/>
        <v>292090.90909090906</v>
      </c>
      <c r="J33" s="4"/>
      <c r="K33" s="4" t="s">
        <v>20</v>
      </c>
      <c r="L33" s="11">
        <f>SUM(L21:L32)</f>
        <v>0</v>
      </c>
      <c r="M33" s="11">
        <f t="shared" ref="M33:P33" si="9">SUM(M21:M32)</f>
        <v>0</v>
      </c>
      <c r="N33" s="11">
        <f t="shared" si="9"/>
        <v>66</v>
      </c>
      <c r="O33" s="11">
        <f t="shared" si="9"/>
        <v>83392000000</v>
      </c>
      <c r="P33" s="11">
        <f t="shared" si="9"/>
        <v>1833000</v>
      </c>
      <c r="Q33" s="4"/>
      <c r="T33" s="31"/>
      <c r="U33" s="31"/>
      <c r="V33" s="31"/>
      <c r="W33" s="31"/>
    </row>
    <row r="34" spans="5:23" x14ac:dyDescent="0.3">
      <c r="T34" s="31"/>
      <c r="U34" s="31"/>
      <c r="V34" s="31"/>
      <c r="W34" s="31"/>
    </row>
    <row r="35" spans="5:23" x14ac:dyDescent="0.3">
      <c r="T35" s="19"/>
      <c r="U35" s="19"/>
      <c r="V35" s="19"/>
      <c r="W35" s="19"/>
    </row>
    <row r="36" spans="5:23" x14ac:dyDescent="0.3">
      <c r="T36" s="19"/>
      <c r="U36" s="19"/>
      <c r="V36" s="19"/>
      <c r="W36" s="19"/>
    </row>
  </sheetData>
  <sortState xmlns:xlrd2="http://schemas.microsoft.com/office/spreadsheetml/2017/richdata2" ref="B21:B32">
    <sortCondition ref="B20:B32"/>
  </sortState>
  <mergeCells count="8">
    <mergeCell ref="T27:W27"/>
    <mergeCell ref="T28:W34"/>
    <mergeCell ref="T11:W17"/>
    <mergeCell ref="T10:W10"/>
    <mergeCell ref="T19:W19"/>
    <mergeCell ref="Y18:AA18"/>
    <mergeCell ref="Y19:AA26"/>
    <mergeCell ref="T20:W25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CD4A9B-3A49-497F-B7EF-5C950D105002}">
  <dimension ref="A3:S34"/>
  <sheetViews>
    <sheetView tabSelected="1" zoomScale="80" zoomScaleNormal="80" workbookViewId="0">
      <selection activeCell="W14" sqref="W14"/>
    </sheetView>
  </sheetViews>
  <sheetFormatPr baseColWidth="10" defaultRowHeight="14.4" x14ac:dyDescent="0.3"/>
  <cols>
    <col min="1" max="1" width="8.21875" customWidth="1"/>
    <col min="2" max="2" width="15.21875" customWidth="1"/>
    <col min="3" max="3" width="13.33203125" customWidth="1"/>
    <col min="4" max="4" width="13.21875" customWidth="1"/>
    <col min="6" max="7" width="11.77734375" bestFit="1" customWidth="1"/>
    <col min="8" max="8" width="18.6640625" bestFit="1" customWidth="1"/>
    <col min="9" max="9" width="12" bestFit="1" customWidth="1"/>
    <col min="10" max="10" width="9.77734375" customWidth="1"/>
    <col min="11" max="11" width="12.6640625" bestFit="1" customWidth="1"/>
    <col min="12" max="13" width="10.33203125" bestFit="1" customWidth="1"/>
    <col min="14" max="14" width="17.44140625" bestFit="1" customWidth="1"/>
  </cols>
  <sheetData>
    <row r="3" spans="2:19" ht="15" thickBot="1" x14ac:dyDescent="0.35">
      <c r="C3" s="4" t="s">
        <v>45</v>
      </c>
      <c r="D3" s="4" t="s">
        <v>46</v>
      </c>
    </row>
    <row r="4" spans="2:19" ht="27.6" thickTop="1" thickBot="1" x14ac:dyDescent="0.35">
      <c r="B4" s="26" t="s">
        <v>30</v>
      </c>
      <c r="C4" s="26" t="s">
        <v>31</v>
      </c>
      <c r="D4" s="26" t="s">
        <v>32</v>
      </c>
      <c r="F4" s="30" t="s">
        <v>6</v>
      </c>
      <c r="G4" s="30" t="s">
        <v>5</v>
      </c>
      <c r="H4" s="22" t="s">
        <v>7</v>
      </c>
      <c r="I4" s="4">
        <v>12</v>
      </c>
      <c r="J4" s="24" t="s">
        <v>48</v>
      </c>
      <c r="K4" s="24" t="s">
        <v>47</v>
      </c>
      <c r="L4" s="24" t="s">
        <v>49</v>
      </c>
      <c r="M4" s="24" t="s">
        <v>50</v>
      </c>
      <c r="N4" s="24" t="s">
        <v>51</v>
      </c>
      <c r="P4" s="38" t="s">
        <v>21</v>
      </c>
    </row>
    <row r="5" spans="2:19" ht="16.2" thickTop="1" thickBot="1" x14ac:dyDescent="0.35">
      <c r="B5" s="27" t="s">
        <v>33</v>
      </c>
      <c r="C5" s="27">
        <v>25</v>
      </c>
      <c r="D5" s="28">
        <v>5</v>
      </c>
      <c r="F5" s="23">
        <f>D5^2</f>
        <v>25</v>
      </c>
      <c r="G5" s="23">
        <f>D5*C5</f>
        <v>125</v>
      </c>
      <c r="H5" s="21" t="s">
        <v>0</v>
      </c>
      <c r="I5">
        <f>(((I4*G17)-(D17*C17))/((I4*F17)-(D17)^2))</f>
        <v>3.5480059084194977</v>
      </c>
      <c r="J5" s="25">
        <f>D5-$B$23</f>
        <v>-4.75</v>
      </c>
      <c r="K5" s="25">
        <f>C5-$B$24</f>
        <v>-15.833333333333336</v>
      </c>
      <c r="L5" s="25">
        <f>J5^2</f>
        <v>22.5625</v>
      </c>
      <c r="M5" s="25">
        <f>K5^2</f>
        <v>250.69444444444451</v>
      </c>
      <c r="N5" s="25">
        <f>J5*K5</f>
        <v>75.208333333333343</v>
      </c>
      <c r="P5" s="33">
        <f>((N17)/((SQRT(L17)*(SQRT(M17)))))</f>
        <v>0.86639706871805178</v>
      </c>
    </row>
    <row r="6" spans="2:19" ht="16.2" thickTop="1" thickBot="1" x14ac:dyDescent="0.35">
      <c r="B6" s="27" t="s">
        <v>34</v>
      </c>
      <c r="C6" s="27">
        <v>100</v>
      </c>
      <c r="D6" s="28">
        <v>25</v>
      </c>
      <c r="F6" s="23">
        <f t="shared" ref="F6:F16" si="0">D6^2</f>
        <v>625</v>
      </c>
      <c r="G6" s="23">
        <f t="shared" ref="G6:G16" si="1">D6*C6</f>
        <v>2500</v>
      </c>
      <c r="H6" s="22" t="s">
        <v>8</v>
      </c>
      <c r="I6">
        <f>(C17-(I5*D17))/I4</f>
        <v>6.2402757262432305</v>
      </c>
      <c r="J6" s="25">
        <f t="shared" ref="J6:J16" si="2">D6-$B$23</f>
        <v>15.25</v>
      </c>
      <c r="K6" s="25">
        <f t="shared" ref="K6:K16" si="3">C6-$B$24</f>
        <v>59.166666666666664</v>
      </c>
      <c r="L6" s="25">
        <f>J6^2</f>
        <v>232.5625</v>
      </c>
      <c r="M6" s="25">
        <f t="shared" ref="M6:M16" si="4">K6^2</f>
        <v>3500.6944444444443</v>
      </c>
      <c r="N6" s="25">
        <f t="shared" ref="N6:N15" si="5">J6*K6</f>
        <v>902.29166666666663</v>
      </c>
    </row>
    <row r="7" spans="2:19" ht="16.2" thickTop="1" thickBot="1" x14ac:dyDescent="0.35">
      <c r="B7" s="27" t="s">
        <v>35</v>
      </c>
      <c r="C7" s="27">
        <v>50</v>
      </c>
      <c r="D7" s="28">
        <v>3</v>
      </c>
      <c r="F7" s="23">
        <f t="shared" si="0"/>
        <v>9</v>
      </c>
      <c r="G7" s="23">
        <f t="shared" si="1"/>
        <v>150</v>
      </c>
      <c r="J7" s="25">
        <f t="shared" si="2"/>
        <v>-6.75</v>
      </c>
      <c r="K7" s="25">
        <f t="shared" si="3"/>
        <v>9.1666666666666643</v>
      </c>
      <c r="L7" s="25">
        <f t="shared" ref="L7:L16" si="6">J7^2</f>
        <v>45.5625</v>
      </c>
      <c r="M7" s="25">
        <f t="shared" si="4"/>
        <v>84.027777777777729</v>
      </c>
      <c r="N7" s="25">
        <f t="shared" si="5"/>
        <v>-61.874999999999986</v>
      </c>
    </row>
    <row r="8" spans="2:19" ht="16.2" thickTop="1" thickBot="1" x14ac:dyDescent="0.35">
      <c r="B8" s="27" t="s">
        <v>36</v>
      </c>
      <c r="C8" s="27">
        <v>35</v>
      </c>
      <c r="D8" s="28">
        <v>5</v>
      </c>
      <c r="F8" s="23">
        <f t="shared" si="0"/>
        <v>25</v>
      </c>
      <c r="G8" s="23">
        <f t="shared" si="1"/>
        <v>175</v>
      </c>
      <c r="J8" s="25">
        <f t="shared" si="2"/>
        <v>-4.75</v>
      </c>
      <c r="K8" s="25">
        <f t="shared" si="3"/>
        <v>-5.8333333333333357</v>
      </c>
      <c r="L8" s="25">
        <f t="shared" si="6"/>
        <v>22.5625</v>
      </c>
      <c r="M8" s="25">
        <f t="shared" si="4"/>
        <v>34.027777777777807</v>
      </c>
      <c r="N8" s="25">
        <f t="shared" si="5"/>
        <v>27.708333333333343</v>
      </c>
    </row>
    <row r="9" spans="2:19" ht="16.2" thickTop="1" thickBot="1" x14ac:dyDescent="0.35">
      <c r="B9" s="27" t="s">
        <v>37</v>
      </c>
      <c r="C9" s="27">
        <v>15</v>
      </c>
      <c r="D9" s="28">
        <v>10</v>
      </c>
      <c r="F9" s="23">
        <f t="shared" si="0"/>
        <v>100</v>
      </c>
      <c r="G9" s="23">
        <f t="shared" si="1"/>
        <v>150</v>
      </c>
      <c r="J9" s="25">
        <f t="shared" si="2"/>
        <v>0.25</v>
      </c>
      <c r="K9" s="25">
        <f t="shared" si="3"/>
        <v>-25.833333333333336</v>
      </c>
      <c r="L9" s="25">
        <f t="shared" si="6"/>
        <v>6.25E-2</v>
      </c>
      <c r="M9" s="25">
        <f t="shared" si="4"/>
        <v>667.3611111111112</v>
      </c>
      <c r="N9" s="25">
        <f t="shared" si="5"/>
        <v>-6.4583333333333339</v>
      </c>
    </row>
    <row r="10" spans="2:19" ht="16.2" thickTop="1" thickBot="1" x14ac:dyDescent="0.35">
      <c r="B10" s="27" t="s">
        <v>38</v>
      </c>
      <c r="C10" s="27">
        <v>15</v>
      </c>
      <c r="D10" s="28">
        <v>5</v>
      </c>
      <c r="F10" s="23">
        <f t="shared" si="0"/>
        <v>25</v>
      </c>
      <c r="G10" s="23">
        <f t="shared" si="1"/>
        <v>75</v>
      </c>
      <c r="J10" s="25">
        <f t="shared" si="2"/>
        <v>-4.75</v>
      </c>
      <c r="K10" s="25">
        <f t="shared" si="3"/>
        <v>-25.833333333333336</v>
      </c>
      <c r="L10" s="25">
        <f t="shared" si="6"/>
        <v>22.5625</v>
      </c>
      <c r="M10" s="25">
        <f t="shared" si="4"/>
        <v>667.3611111111112</v>
      </c>
      <c r="N10" s="25">
        <f t="shared" si="5"/>
        <v>122.70833333333334</v>
      </c>
      <c r="P10" s="40" t="s">
        <v>54</v>
      </c>
      <c r="Q10" s="40"/>
      <c r="R10" s="40"/>
      <c r="S10" s="40"/>
    </row>
    <row r="11" spans="2:19" ht="16.2" customHeight="1" thickTop="1" thickBot="1" x14ac:dyDescent="0.35">
      <c r="B11" s="27" t="s">
        <v>39</v>
      </c>
      <c r="C11" s="27">
        <v>35</v>
      </c>
      <c r="D11" s="28">
        <v>10</v>
      </c>
      <c r="F11" s="23">
        <f t="shared" si="0"/>
        <v>100</v>
      </c>
      <c r="G11" s="23">
        <f t="shared" si="1"/>
        <v>350</v>
      </c>
      <c r="J11" s="25">
        <f t="shared" si="2"/>
        <v>0.25</v>
      </c>
      <c r="K11" s="25">
        <f t="shared" si="3"/>
        <v>-5.8333333333333357</v>
      </c>
      <c r="L11" s="25">
        <f t="shared" si="6"/>
        <v>6.25E-2</v>
      </c>
      <c r="M11" s="25">
        <f t="shared" si="4"/>
        <v>34.027777777777807</v>
      </c>
      <c r="N11" s="25">
        <f t="shared" si="5"/>
        <v>-1.4583333333333339</v>
      </c>
      <c r="P11" s="41" t="s">
        <v>55</v>
      </c>
      <c r="Q11" s="41"/>
      <c r="R11" s="41"/>
      <c r="S11" s="41"/>
    </row>
    <row r="12" spans="2:19" ht="16.2" thickTop="1" thickBot="1" x14ac:dyDescent="0.35">
      <c r="B12" s="27" t="s">
        <v>40</v>
      </c>
      <c r="C12" s="27">
        <v>125</v>
      </c>
      <c r="D12" s="28">
        <v>30</v>
      </c>
      <c r="F12" s="23">
        <f t="shared" si="0"/>
        <v>900</v>
      </c>
      <c r="G12" s="23">
        <f t="shared" si="1"/>
        <v>3750</v>
      </c>
      <c r="J12" s="25">
        <f t="shared" si="2"/>
        <v>20.25</v>
      </c>
      <c r="K12" s="25">
        <f t="shared" si="3"/>
        <v>84.166666666666657</v>
      </c>
      <c r="L12" s="25">
        <f t="shared" si="6"/>
        <v>410.0625</v>
      </c>
      <c r="M12" s="25">
        <f t="shared" si="4"/>
        <v>7084.0277777777765</v>
      </c>
      <c r="N12" s="25">
        <f t="shared" si="5"/>
        <v>1704.3749999999998</v>
      </c>
      <c r="P12" s="41"/>
      <c r="Q12" s="41"/>
      <c r="R12" s="41"/>
      <c r="S12" s="41"/>
    </row>
    <row r="13" spans="2:19" ht="16.2" thickTop="1" thickBot="1" x14ac:dyDescent="0.35">
      <c r="B13" s="27" t="s">
        <v>41</v>
      </c>
      <c r="C13" s="27">
        <v>40</v>
      </c>
      <c r="D13" s="28">
        <v>5</v>
      </c>
      <c r="F13" s="23">
        <f t="shared" si="0"/>
        <v>25</v>
      </c>
      <c r="G13" s="23">
        <f t="shared" si="1"/>
        <v>200</v>
      </c>
      <c r="J13" s="25">
        <f t="shared" si="2"/>
        <v>-4.75</v>
      </c>
      <c r="K13" s="25">
        <f t="shared" si="3"/>
        <v>-0.8333333333333357</v>
      </c>
      <c r="L13" s="25">
        <f t="shared" si="6"/>
        <v>22.5625</v>
      </c>
      <c r="M13" s="25">
        <f t="shared" si="4"/>
        <v>0.69444444444444842</v>
      </c>
      <c r="N13" s="25">
        <f t="shared" si="5"/>
        <v>3.9583333333333446</v>
      </c>
      <c r="P13" s="41"/>
      <c r="Q13" s="41"/>
      <c r="R13" s="41"/>
      <c r="S13" s="41"/>
    </row>
    <row r="14" spans="2:19" ht="16.2" thickTop="1" thickBot="1" x14ac:dyDescent="0.35">
      <c r="B14" s="27" t="s">
        <v>42</v>
      </c>
      <c r="C14" s="27">
        <v>10</v>
      </c>
      <c r="D14" s="28">
        <v>10</v>
      </c>
      <c r="F14" s="23">
        <f t="shared" si="0"/>
        <v>100</v>
      </c>
      <c r="G14" s="23">
        <f t="shared" si="1"/>
        <v>100</v>
      </c>
      <c r="J14" s="25">
        <f t="shared" si="2"/>
        <v>0.25</v>
      </c>
      <c r="K14" s="25">
        <f t="shared" si="3"/>
        <v>-30.833333333333336</v>
      </c>
      <c r="L14" s="25">
        <f t="shared" si="6"/>
        <v>6.25E-2</v>
      </c>
      <c r="M14" s="25">
        <f t="shared" si="4"/>
        <v>950.69444444444457</v>
      </c>
      <c r="N14" s="25">
        <f t="shared" si="5"/>
        <v>-7.7083333333333339</v>
      </c>
      <c r="P14" s="41"/>
      <c r="Q14" s="41"/>
      <c r="R14" s="41"/>
      <c r="S14" s="41"/>
    </row>
    <row r="15" spans="2:19" ht="16.2" thickTop="1" thickBot="1" x14ac:dyDescent="0.35">
      <c r="B15" s="27" t="s">
        <v>43</v>
      </c>
      <c r="C15" s="27">
        <v>25</v>
      </c>
      <c r="D15" s="28">
        <v>7</v>
      </c>
      <c r="F15" s="23">
        <f t="shared" si="0"/>
        <v>49</v>
      </c>
      <c r="G15" s="23">
        <f t="shared" si="1"/>
        <v>175</v>
      </c>
      <c r="J15" s="25">
        <f t="shared" si="2"/>
        <v>-2.75</v>
      </c>
      <c r="K15" s="25">
        <f t="shared" si="3"/>
        <v>-15.833333333333336</v>
      </c>
      <c r="L15" s="25">
        <f t="shared" si="6"/>
        <v>7.5625</v>
      </c>
      <c r="M15" s="25">
        <f t="shared" si="4"/>
        <v>250.69444444444451</v>
      </c>
      <c r="N15" s="25">
        <f t="shared" si="5"/>
        <v>43.541666666666671</v>
      </c>
      <c r="P15" s="39"/>
      <c r="Q15" s="39"/>
      <c r="R15" s="39"/>
      <c r="S15" s="39"/>
    </row>
    <row r="16" spans="2:19" ht="16.2" thickTop="1" thickBot="1" x14ac:dyDescent="0.35">
      <c r="B16" s="27" t="s">
        <v>44</v>
      </c>
      <c r="C16" s="27">
        <v>15</v>
      </c>
      <c r="D16" s="28">
        <v>2</v>
      </c>
      <c r="F16" s="23">
        <f t="shared" si="0"/>
        <v>4</v>
      </c>
      <c r="G16" s="23">
        <f t="shared" si="1"/>
        <v>30</v>
      </c>
      <c r="J16" s="25">
        <f t="shared" si="2"/>
        <v>-7.75</v>
      </c>
      <c r="K16" s="25">
        <f t="shared" si="3"/>
        <v>-25.833333333333336</v>
      </c>
      <c r="L16" s="25">
        <f t="shared" si="6"/>
        <v>60.0625</v>
      </c>
      <c r="M16" s="25">
        <f t="shared" si="4"/>
        <v>667.3611111111112</v>
      </c>
      <c r="N16" s="25">
        <f>J16*K16</f>
        <v>200.20833333333334</v>
      </c>
      <c r="P16" s="39"/>
      <c r="Q16" s="39"/>
      <c r="R16" s="39"/>
      <c r="S16" s="39"/>
    </row>
    <row r="17" spans="1:19" ht="15.6" thickTop="1" thickBot="1" x14ac:dyDescent="0.35">
      <c r="B17" s="22" t="s">
        <v>20</v>
      </c>
      <c r="C17" s="34">
        <f>SUM(C5:C16)</f>
        <v>490</v>
      </c>
      <c r="D17" s="35">
        <f>SUM(D5:D16)</f>
        <v>117</v>
      </c>
      <c r="E17" s="29"/>
      <c r="F17" s="36">
        <f>SUM(F5:F16)</f>
        <v>1987</v>
      </c>
      <c r="G17" s="36">
        <f>SUM(G5:G16)</f>
        <v>7780</v>
      </c>
      <c r="I17" s="22" t="s">
        <v>20</v>
      </c>
      <c r="J17" s="37">
        <f>SUM(J5:J16)</f>
        <v>0</v>
      </c>
      <c r="K17" s="37">
        <f>SUM(K5:K16)</f>
        <v>-3.5527136788005009E-14</v>
      </c>
      <c r="L17" s="37">
        <f>SUM(L5:L16)</f>
        <v>846.25</v>
      </c>
      <c r="M17" s="37">
        <f>SUM(M5:M16)</f>
        <v>14191.666666666668</v>
      </c>
      <c r="N17" s="37">
        <f>SUM(N5:N16)</f>
        <v>3002.5</v>
      </c>
      <c r="P17" s="40" t="s">
        <v>56</v>
      </c>
      <c r="Q17" s="40"/>
      <c r="R17" s="40"/>
      <c r="S17" s="40"/>
    </row>
    <row r="18" spans="1:19" ht="15" thickTop="1" x14ac:dyDescent="0.3">
      <c r="P18" s="41" t="s">
        <v>26</v>
      </c>
      <c r="Q18" s="41"/>
      <c r="R18" s="41"/>
      <c r="S18" s="41"/>
    </row>
    <row r="19" spans="1:19" x14ac:dyDescent="0.3">
      <c r="P19" s="41"/>
      <c r="Q19" s="41"/>
      <c r="R19" s="41"/>
      <c r="S19" s="41"/>
    </row>
    <row r="20" spans="1:19" x14ac:dyDescent="0.3">
      <c r="P20" s="41"/>
      <c r="Q20" s="41"/>
      <c r="R20" s="41"/>
      <c r="S20" s="41"/>
    </row>
    <row r="21" spans="1:19" ht="15" thickBot="1" x14ac:dyDescent="0.35">
      <c r="L21" s="22" t="s">
        <v>9</v>
      </c>
      <c r="P21" s="41"/>
      <c r="Q21" s="41"/>
      <c r="R21" s="41"/>
      <c r="S21" s="41"/>
    </row>
    <row r="22" spans="1:19" ht="16.2" thickTop="1" thickBot="1" x14ac:dyDescent="0.35">
      <c r="L22" s="28">
        <v>5</v>
      </c>
      <c r="M22">
        <f>$I$5*D5+$I$6</f>
        <v>23.980305268340718</v>
      </c>
    </row>
    <row r="23" spans="1:19" ht="16.2" thickTop="1" thickBot="1" x14ac:dyDescent="0.35">
      <c r="A23" s="25" t="s">
        <v>52</v>
      </c>
      <c r="B23" s="25">
        <f>D17/12</f>
        <v>9.75</v>
      </c>
      <c r="L23" s="28">
        <v>25</v>
      </c>
      <c r="M23">
        <f>$I$5*D6+$I$6</f>
        <v>94.940423436730669</v>
      </c>
    </row>
    <row r="24" spans="1:19" ht="16.2" thickTop="1" thickBot="1" x14ac:dyDescent="0.35">
      <c r="A24" s="25" t="s">
        <v>53</v>
      </c>
      <c r="B24" s="25">
        <f>C17/12</f>
        <v>40.833333333333336</v>
      </c>
      <c r="L24" s="28">
        <v>3</v>
      </c>
      <c r="M24">
        <f>$I$5*D7+$I$6</f>
        <v>16.884293451501723</v>
      </c>
    </row>
    <row r="25" spans="1:19" ht="16.2" thickTop="1" thickBot="1" x14ac:dyDescent="0.35">
      <c r="L25" s="28">
        <v>5</v>
      </c>
      <c r="M25">
        <f>$I$5*D8+$I$6</f>
        <v>23.980305268340718</v>
      </c>
      <c r="P25" s="40" t="s">
        <v>58</v>
      </c>
      <c r="Q25" s="40"/>
      <c r="R25" s="40"/>
      <c r="S25" s="40"/>
    </row>
    <row r="26" spans="1:19" ht="16.2" customHeight="1" thickTop="1" thickBot="1" x14ac:dyDescent="0.35">
      <c r="L26" s="28">
        <v>10</v>
      </c>
      <c r="M26">
        <f>$I$5*D9+$I$6</f>
        <v>41.72033481043821</v>
      </c>
      <c r="P26" s="41" t="s">
        <v>57</v>
      </c>
      <c r="Q26" s="41"/>
      <c r="R26" s="41"/>
      <c r="S26" s="41"/>
    </row>
    <row r="27" spans="1:19" ht="16.2" thickTop="1" thickBot="1" x14ac:dyDescent="0.35">
      <c r="L27" s="28">
        <v>5</v>
      </c>
      <c r="M27">
        <f>$I$5*D10+$I$6</f>
        <v>23.980305268340718</v>
      </c>
      <c r="P27" s="41"/>
      <c r="Q27" s="41"/>
      <c r="R27" s="41"/>
      <c r="S27" s="41"/>
    </row>
    <row r="28" spans="1:19" ht="16.2" thickTop="1" thickBot="1" x14ac:dyDescent="0.35">
      <c r="L28" s="28">
        <v>10</v>
      </c>
      <c r="M28">
        <f>$I$5*D11+$I$6</f>
        <v>41.72033481043821</v>
      </c>
      <c r="P28" s="41"/>
      <c r="Q28" s="41"/>
      <c r="R28" s="41"/>
      <c r="S28" s="41"/>
    </row>
    <row r="29" spans="1:19" ht="16.2" thickTop="1" thickBot="1" x14ac:dyDescent="0.35">
      <c r="L29" s="28">
        <v>30</v>
      </c>
      <c r="M29">
        <f>$I$5*D12+$I$6</f>
        <v>112.68045297882816</v>
      </c>
      <c r="P29" s="41"/>
      <c r="Q29" s="41"/>
      <c r="R29" s="41"/>
      <c r="S29" s="41"/>
    </row>
    <row r="30" spans="1:19" ht="16.2" thickTop="1" thickBot="1" x14ac:dyDescent="0.35">
      <c r="L30" s="28">
        <v>5</v>
      </c>
      <c r="M30">
        <f>$I$5*D13+$I$6</f>
        <v>23.980305268340718</v>
      </c>
      <c r="P30" s="41"/>
      <c r="Q30" s="41"/>
      <c r="R30" s="41"/>
      <c r="S30" s="41"/>
    </row>
    <row r="31" spans="1:19" ht="16.2" thickTop="1" thickBot="1" x14ac:dyDescent="0.35">
      <c r="L31" s="28">
        <v>10</v>
      </c>
      <c r="M31">
        <f>$I$5*D14+$I$6</f>
        <v>41.72033481043821</v>
      </c>
      <c r="P31" s="41"/>
      <c r="Q31" s="41"/>
      <c r="R31" s="41"/>
      <c r="S31" s="41"/>
    </row>
    <row r="32" spans="1:19" ht="16.2" thickTop="1" thickBot="1" x14ac:dyDescent="0.35">
      <c r="L32" s="28">
        <v>7</v>
      </c>
      <c r="M32">
        <f>$I$5*D15+$I$6</f>
        <v>31.076317085179713</v>
      </c>
    </row>
    <row r="33" spans="12:13" ht="16.2" thickTop="1" thickBot="1" x14ac:dyDescent="0.35">
      <c r="L33" s="28">
        <v>2</v>
      </c>
      <c r="M33">
        <f>$I$5*D16+$I$6</f>
        <v>13.336287543082225</v>
      </c>
    </row>
    <row r="34" spans="12:13" ht="15" thickTop="1" x14ac:dyDescent="0.3"/>
  </sheetData>
  <mergeCells count="6">
    <mergeCell ref="P25:S25"/>
    <mergeCell ref="P26:S31"/>
    <mergeCell ref="P10:S10"/>
    <mergeCell ref="P11:S14"/>
    <mergeCell ref="P17:S17"/>
    <mergeCell ref="P18:S21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Ejercicio1</vt:lpstr>
      <vt:lpstr>Ejercicio2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LuiiVásquez</dc:creator>
  <cp:lastModifiedBy>Benjamyn Recinos Ovalle</cp:lastModifiedBy>
  <dcterms:created xsi:type="dcterms:W3CDTF">2015-06-05T18:17:20Z</dcterms:created>
  <dcterms:modified xsi:type="dcterms:W3CDTF">2021-05-11T23:18:40Z</dcterms:modified>
</cp:coreProperties>
</file>