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onnell_Lab\Documents\Ben_Anderson_Robot_stuff\COBOT-Transducer-Control-Code\"/>
    </mc:Choice>
  </mc:AlternateContent>
  <xr:revisionPtr revIDLastSave="0" documentId="13_ncr:1_{4990A630-F5E1-4443-BC44-124BE11FB8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H Parameter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8" i="1" l="1"/>
  <c r="O58" i="1"/>
  <c r="P58" i="1"/>
  <c r="P50" i="1"/>
  <c r="P42" i="1"/>
  <c r="P34" i="1"/>
  <c r="O34" i="1"/>
  <c r="N34" i="1"/>
  <c r="P26" i="1"/>
  <c r="O26" i="1"/>
  <c r="N26" i="1"/>
  <c r="O7" i="1"/>
  <c r="P25" i="1" s="1"/>
  <c r="O8" i="1"/>
  <c r="O33" i="1" s="1"/>
  <c r="O9" i="1"/>
  <c r="O10" i="1"/>
  <c r="O11" i="1"/>
  <c r="M56" i="1" s="1"/>
  <c r="O6" i="1"/>
  <c r="P18" i="1"/>
  <c r="AD39" i="1" s="1"/>
  <c r="R10" i="1"/>
  <c r="O50" i="1" s="1"/>
  <c r="R9" i="1"/>
  <c r="N42" i="1" s="1"/>
  <c r="R6" i="1"/>
  <c r="O18" i="1" s="1"/>
  <c r="N18" i="1" l="1"/>
  <c r="N40" i="1"/>
  <c r="O42" i="1"/>
  <c r="N50" i="1"/>
  <c r="O48" i="1"/>
  <c r="O17" i="1"/>
  <c r="N24" i="1"/>
  <c r="N25" i="1"/>
  <c r="M24" i="1"/>
  <c r="M25" i="1"/>
  <c r="O49" i="1"/>
  <c r="N48" i="1"/>
  <c r="P49" i="1"/>
  <c r="M48" i="1"/>
  <c r="M49" i="1"/>
  <c r="P48" i="1"/>
  <c r="N49" i="1"/>
  <c r="O32" i="1"/>
  <c r="O24" i="1"/>
  <c r="O25" i="1"/>
  <c r="P24" i="1"/>
  <c r="M57" i="1"/>
  <c r="P56" i="1"/>
  <c r="N57" i="1"/>
  <c r="O56" i="1"/>
  <c r="O57" i="1"/>
  <c r="N56" i="1"/>
  <c r="P57" i="1"/>
  <c r="M41" i="1"/>
  <c r="O40" i="1"/>
  <c r="P41" i="1"/>
  <c r="M40" i="1"/>
  <c r="P40" i="1"/>
  <c r="N41" i="1"/>
  <c r="O41" i="1"/>
  <c r="P33" i="1"/>
  <c r="M33" i="1"/>
  <c r="N32" i="1"/>
  <c r="N33" i="1"/>
  <c r="P32" i="1"/>
  <c r="M32" i="1"/>
  <c r="O16" i="1"/>
  <c r="P16" i="1"/>
  <c r="AB39" i="1" s="1"/>
  <c r="P17" i="1"/>
  <c r="AC39" i="1" s="1"/>
  <c r="M17" i="1"/>
  <c r="M16" i="1"/>
  <c r="N16" i="1"/>
  <c r="N17" i="1"/>
  <c r="V24" i="1" l="1" a="1"/>
  <c r="V24" i="1" s="1"/>
  <c r="Y26" i="1" l="1"/>
  <c r="AD40" i="1" s="1"/>
  <c r="V25" i="1"/>
  <c r="Y27" i="1"/>
  <c r="X26" i="1"/>
  <c r="X25" i="1"/>
  <c r="W24" i="1"/>
  <c r="W27" i="1"/>
  <c r="V26" i="1"/>
  <c r="W25" i="1"/>
  <c r="X24" i="1"/>
  <c r="V27" i="1"/>
  <c r="Y25" i="1"/>
  <c r="AC40" i="1" s="1"/>
  <c r="Y24" i="1"/>
  <c r="AB40" i="1" s="1"/>
  <c r="X27" i="1"/>
  <c r="W26" i="1"/>
  <c r="V32" i="1" l="1" a="1"/>
  <c r="V32" i="1" s="1"/>
  <c r="Y34" i="1" l="1"/>
  <c r="AD41" i="1" s="1"/>
  <c r="Y35" i="1"/>
  <c r="X34" i="1"/>
  <c r="W34" i="1"/>
  <c r="V34" i="1"/>
  <c r="Y33" i="1"/>
  <c r="AC41" i="1" s="1"/>
  <c r="X33" i="1"/>
  <c r="W33" i="1"/>
  <c r="V33" i="1"/>
  <c r="Y32" i="1"/>
  <c r="AB41" i="1" s="1"/>
  <c r="X32" i="1"/>
  <c r="W32" i="1"/>
  <c r="X35" i="1"/>
  <c r="W35" i="1"/>
  <c r="V35" i="1"/>
  <c r="V40" i="1" l="1" a="1"/>
  <c r="Y43" i="1" s="1"/>
  <c r="W42" i="1" l="1"/>
  <c r="V42" i="1"/>
  <c r="Y41" i="1"/>
  <c r="AC42" i="1" s="1"/>
  <c r="V40" i="1"/>
  <c r="V41" i="1"/>
  <c r="X41" i="1"/>
  <c r="Y40" i="1"/>
  <c r="AB42" i="1" s="1"/>
  <c r="W43" i="1"/>
  <c r="Y42" i="1"/>
  <c r="AD42" i="1" s="1"/>
  <c r="W40" i="1"/>
  <c r="W41" i="1"/>
  <c r="X40" i="1"/>
  <c r="X43" i="1"/>
  <c r="V43" i="1"/>
  <c r="X42" i="1"/>
  <c r="V48" i="1" l="1" a="1"/>
  <c r="X51" i="1" s="1"/>
  <c r="V50" i="1" l="1"/>
  <c r="X48" i="1"/>
  <c r="Y49" i="1"/>
  <c r="AC43" i="1" s="1"/>
  <c r="Y51" i="1"/>
  <c r="V48" i="1"/>
  <c r="W50" i="1"/>
  <c r="X50" i="1"/>
  <c r="Y50" i="1"/>
  <c r="AD43" i="1" s="1"/>
  <c r="W48" i="1"/>
  <c r="X49" i="1"/>
  <c r="W51" i="1"/>
  <c r="W49" i="1"/>
  <c r="V51" i="1"/>
  <c r="Y48" i="1"/>
  <c r="AB43" i="1" s="1"/>
  <c r="V49" i="1"/>
  <c r="V56" i="1" l="1" a="1"/>
  <c r="V56" i="1" s="1"/>
  <c r="X56" i="1" l="1"/>
  <c r="X57" i="1"/>
  <c r="V59" i="1"/>
  <c r="W58" i="1"/>
  <c r="Y59" i="1"/>
  <c r="Y58" i="1"/>
  <c r="AD44" i="1" s="1"/>
  <c r="X59" i="1"/>
  <c r="W56" i="1"/>
  <c r="Y57" i="1"/>
  <c r="AC44" i="1" s="1"/>
  <c r="Y56" i="1"/>
  <c r="AB44" i="1" s="1"/>
  <c r="V58" i="1"/>
  <c r="W59" i="1"/>
  <c r="X58" i="1"/>
  <c r="W57" i="1"/>
  <c r="V57" i="1"/>
  <c r="AB48" i="1" l="1"/>
  <c r="AB49" i="1" s="1"/>
  <c r="AD48" i="1" l="1"/>
  <c r="AD49" i="1" s="1"/>
  <c r="AC48" i="1"/>
  <c r="AC49" i="1" s="1"/>
</calcChain>
</file>

<file path=xl/sharedStrings.xml><?xml version="1.0" encoding="utf-8"?>
<sst xmlns="http://schemas.openxmlformats.org/spreadsheetml/2006/main" count="40" uniqueCount="39">
  <si>
    <t>UR5e</t>
  </si>
  <si>
    <t>Kinematics</t>
  </si>
  <si>
    <t>a [m]</t>
  </si>
  <si>
    <t>d [m]</t>
  </si>
  <si>
    <t>Θ [rad]</t>
  </si>
  <si>
    <t>α [rad]</t>
  </si>
  <si>
    <t>Θ [Grad]</t>
  </si>
  <si>
    <t>Denavit-Hartenberg-Parameter</t>
  </si>
  <si>
    <t>Joint 1 (Base)</t>
  </si>
  <si>
    <t>Joint 2 (Shoulder)</t>
  </si>
  <si>
    <t>Joint 3 (Elbow)</t>
  </si>
  <si>
    <t>Joint 4 (Wirst 1)</t>
  </si>
  <si>
    <t>Joint 5 (Wrist 2)</t>
  </si>
  <si>
    <t>Joint 6 (Wrist 3)</t>
  </si>
  <si>
    <t>0T1</t>
  </si>
  <si>
    <t>1T2</t>
  </si>
  <si>
    <t>2T3</t>
  </si>
  <si>
    <t>3T4</t>
  </si>
  <si>
    <t>4T5</t>
  </si>
  <si>
    <t>5T6</t>
  </si>
  <si>
    <t>←</t>
  </si>
  <si>
    <t>X</t>
  </si>
  <si>
    <t>Y</t>
  </si>
  <si>
    <t>Z</t>
  </si>
  <si>
    <t>beta</t>
  </si>
  <si>
    <t>alpha</t>
  </si>
  <si>
    <t>gamma</t>
  </si>
  <si>
    <t>Joint angle in rad</t>
  </si>
  <si>
    <t>DH-Parameter from UR Supportwebsite</t>
  </si>
  <si>
    <r>
      <rPr>
        <sz val="11"/>
        <color theme="0"/>
        <rFont val="Calibri"/>
        <family val="2"/>
      </rPr>
      <t xml:space="preserve">← </t>
    </r>
    <r>
      <rPr>
        <sz val="11"/>
        <color theme="0"/>
        <rFont val="Calibri"/>
        <family val="2"/>
        <scheme val="minor"/>
      </rPr>
      <t>Mulitplicated Denavit-Hartenberg transformation matrix 5T6</t>
    </r>
  </si>
  <si>
    <t>← Mulitplicated Denavit-Hartenberg transformation matrix 4T5</t>
  </si>
  <si>
    <t>← Mulitplicated Denavit-Hartenberg transformation matrix 3T4</t>
  </si>
  <si>
    <t>←Mulitplicated Denavit-Hartenberg transformation…</t>
  </si>
  <si>
    <t>← Mulitplicated Denavit…</t>
  </si>
  <si>
    <t>Sven Krüger - February 2021 - © by Universal Robots all rights reserved</t>
  </si>
  <si>
    <t xml:space="preserve">	-0.24355</t>
  </si>
  <si>
    <t xml:space="preserve">	-0.2132</t>
  </si>
  <si>
    <t xml:space="preserve">0.08535	</t>
  </si>
  <si>
    <t xml:space="preserve">	0.0921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</si>
</sst>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030"/>
      <name val="Roboto"/>
    </font>
    <font>
      <b/>
      <sz val="10"/>
      <color rgb="FF303030"/>
      <name val="Roboto"/>
    </font>
    <font>
      <b/>
      <sz val="12"/>
      <color rgb="FF303030"/>
      <name val="Roboto"/>
    </font>
    <font>
      <sz val="10"/>
      <color theme="0"/>
      <name val="Roboto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0" fontId="0" fillId="0" borderId="0" xfId="0" applyFill="1"/>
    <xf numFmtId="0" fontId="1" fillId="0" borderId="0" xfId="0" applyFont="1" applyFill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8" borderId="0" xfId="0" applyFill="1"/>
    <xf numFmtId="0" fontId="0" fillId="5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1" fillId="8" borderId="4" xfId="0" applyFont="1" applyFill="1" applyBorder="1"/>
    <xf numFmtId="164" fontId="1" fillId="8" borderId="4" xfId="0" applyNumberFormat="1" applyFont="1" applyFill="1" applyBorder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2" xfId="0" applyFont="1" applyFill="1" applyBorder="1" applyAlignment="1"/>
    <xf numFmtId="165" fontId="0" fillId="0" borderId="1" xfId="0" applyNumberFormat="1" applyBorder="1"/>
    <xf numFmtId="165" fontId="0" fillId="0" borderId="0" xfId="0" applyNumberFormat="1"/>
    <xf numFmtId="165" fontId="7" fillId="0" borderId="1" xfId="0" applyNumberFormat="1" applyFont="1" applyBorder="1"/>
    <xf numFmtId="165" fontId="8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5" xfId="0" applyNumberFormat="1" applyFont="1" applyBorder="1"/>
    <xf numFmtId="165" fontId="8" fillId="0" borderId="5" xfId="0" applyNumberFormat="1" applyFont="1" applyBorder="1"/>
    <xf numFmtId="165" fontId="9" fillId="0" borderId="5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8" borderId="0" xfId="0" applyFont="1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4-40CC-9968-A5B258EA7BD2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4-40CC-9968-A5B258E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0.15185000000000001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7-44FC-AEE9-EEAE8701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5533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0.15185000000000001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D-4FB5-88AA-921C6875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N$6" horiz="1" max="360" page="10" val="302"/>
</file>

<file path=xl/ctrlProps/ctrlProp2.xml><?xml version="1.0" encoding="utf-8"?>
<formControlPr xmlns="http://schemas.microsoft.com/office/spreadsheetml/2009/9/main" objectType="Scroll" dx="20" fmlaLink="$N$7" horiz="1" max="360" page="10" val="190"/>
</file>

<file path=xl/ctrlProps/ctrlProp3.xml><?xml version="1.0" encoding="utf-8"?>
<formControlPr xmlns="http://schemas.microsoft.com/office/spreadsheetml/2009/9/main" objectType="Scroll" dx="20" fmlaLink="$N$8" horiz="1" max="360" page="10" val="59"/>
</file>

<file path=xl/ctrlProps/ctrlProp4.xml><?xml version="1.0" encoding="utf-8"?>
<formControlPr xmlns="http://schemas.microsoft.com/office/spreadsheetml/2009/9/main" objectType="Scroll" dx="20" fmlaLink="$N$10" horiz="1" max="360" page="10" val="120"/>
</file>

<file path=xl/ctrlProps/ctrlProp5.xml><?xml version="1.0" encoding="utf-8"?>
<formControlPr xmlns="http://schemas.microsoft.com/office/spreadsheetml/2009/9/main" objectType="Scroll" dx="20" fmlaLink="$N$9" horiz="1" max="360" page="10" val="199"/>
</file>

<file path=xl/ctrlProps/ctrlProp6.xml><?xml version="1.0" encoding="utf-8"?>
<formControlPr xmlns="http://schemas.microsoft.com/office/spreadsheetml/2009/9/main" objectType="Scroll" dx="20" fmlaLink="$N$11" horiz="1" max="360" page="10" val="9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microsoft.com/office/2007/relationships/hdphoto" Target="../media/hdphoto2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24</xdr:col>
          <xdr:colOff>0</xdr:colOff>
          <xdr:row>6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0</xdr:colOff>
          <xdr:row>7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0</xdr:colOff>
          <xdr:row>8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0</xdr:colOff>
          <xdr:row>10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0</xdr:colOff>
          <xdr:row>9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0</xdr:colOff>
          <xdr:row>11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333551</xdr:colOff>
      <xdr:row>17</xdr:row>
      <xdr:rowOff>19050</xdr:rowOff>
    </xdr:from>
    <xdr:to>
      <xdr:col>29</xdr:col>
      <xdr:colOff>781051</xdr:colOff>
      <xdr:row>19</xdr:row>
      <xdr:rowOff>112451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5221126" y="3209925"/>
          <a:ext cx="447500" cy="45535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14</xdr:row>
      <xdr:rowOff>126124</xdr:rowOff>
    </xdr:from>
    <xdr:to>
      <xdr:col>44</xdr:col>
      <xdr:colOff>421976</xdr:colOff>
      <xdr:row>18</xdr:row>
      <xdr:rowOff>86187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616463" y="2774731"/>
          <a:ext cx="643679" cy="701042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14</xdr:row>
      <xdr:rowOff>138553</xdr:rowOff>
    </xdr:from>
    <xdr:to>
      <xdr:col>37</xdr:col>
      <xdr:colOff>199697</xdr:colOff>
      <xdr:row>18</xdr:row>
      <xdr:rowOff>120841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1004866" y="2787160"/>
          <a:ext cx="478279" cy="723267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17" name="Pfeil nach unt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10753" y="3532093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25" name="Pfeil nach unt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101787" y="4966490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12</xdr:col>
      <xdr:colOff>842680</xdr:colOff>
      <xdr:row>35</xdr:row>
      <xdr:rowOff>9053</xdr:rowOff>
    </xdr:from>
    <xdr:to>
      <xdr:col>15</xdr:col>
      <xdr:colOff>295833</xdr:colOff>
      <xdr:row>37</xdr:row>
      <xdr:rowOff>98699</xdr:rowOff>
    </xdr:to>
    <xdr:sp macro="" textlink="">
      <xdr:nvSpPr>
        <xdr:cNvPr id="27" name="Pfeil nach unt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01786" y="6400888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28" name="Pfeil nach unt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101787" y="7835194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29" name="Pfeil nach unt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101787" y="9269589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30" name="Pfeil nach unt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6200000">
          <a:off x="6391840" y="9305361"/>
          <a:ext cx="1102661" cy="208877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31" name="Pfeil nach unt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>
          <a:off x="6535276" y="7853079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32" name="Pfeil nach unt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6553207" y="6472515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33" name="Pfeil nach unt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6200000">
          <a:off x="6544243" y="5020233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34" name="Pfeil nach unt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6200000">
          <a:off x="6544244" y="3612774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Q63"/>
  <sheetViews>
    <sheetView tabSelected="1" zoomScale="85" zoomScaleNormal="85" workbookViewId="0">
      <selection activeCell="R20" sqref="R20"/>
    </sheetView>
  </sheetViews>
  <sheetFormatPr defaultColWidth="11.5703125" defaultRowHeight="15" x14ac:dyDescent="0.25"/>
  <cols>
    <col min="1" max="12" width="2.7109375" customWidth="1"/>
    <col min="13" max="13" width="16.42578125" customWidth="1"/>
    <col min="14" max="14" width="12.7109375" bestFit="1" customWidth="1"/>
    <col min="15" max="15" width="12" bestFit="1" customWidth="1"/>
    <col min="19" max="21" width="2.7109375" customWidth="1"/>
    <col min="22" max="25" width="13.28515625" customWidth="1"/>
    <col min="29" max="30" width="12" bestFit="1" customWidth="1"/>
  </cols>
  <sheetData>
    <row r="1" spans="6:24" x14ac:dyDescent="0.25">
      <c r="O1" s="85" t="s">
        <v>7</v>
      </c>
      <c r="P1" s="85"/>
      <c r="Q1" s="85"/>
      <c r="R1" s="85"/>
    </row>
    <row r="2" spans="6:24" x14ac:dyDescent="0.25">
      <c r="O2" s="86" t="s">
        <v>27</v>
      </c>
      <c r="P2" s="86" t="s">
        <v>28</v>
      </c>
      <c r="Q2" s="86"/>
      <c r="R2" s="86"/>
    </row>
    <row r="3" spans="6:24" x14ac:dyDescent="0.25">
      <c r="O3" s="87"/>
      <c r="P3" s="87"/>
      <c r="Q3" s="87"/>
      <c r="R3" s="87"/>
    </row>
    <row r="4" spans="6:24" x14ac:dyDescent="0.25">
      <c r="M4" s="83" t="s">
        <v>0</v>
      </c>
      <c r="N4" s="83"/>
      <c r="O4" s="83"/>
      <c r="P4" s="83"/>
      <c r="Q4" s="83"/>
      <c r="R4" s="83"/>
    </row>
    <row r="5" spans="6:24" ht="15.75" x14ac:dyDescent="0.25">
      <c r="M5" s="15" t="s">
        <v>1</v>
      </c>
      <c r="N5" s="15" t="s">
        <v>6</v>
      </c>
      <c r="O5" s="15" t="s">
        <v>4</v>
      </c>
      <c r="P5" s="15" t="s">
        <v>2</v>
      </c>
      <c r="Q5" s="15" t="s">
        <v>3</v>
      </c>
      <c r="R5" s="15" t="s">
        <v>5</v>
      </c>
    </row>
    <row r="6" spans="6:24" x14ac:dyDescent="0.25">
      <c r="K6" s="2"/>
      <c r="L6" s="2"/>
      <c r="M6" s="16" t="s">
        <v>8</v>
      </c>
      <c r="N6" s="17">
        <v>302</v>
      </c>
      <c r="O6" s="18">
        <f>RADIANS(N6)</f>
        <v>5.270894341022875</v>
      </c>
      <c r="P6" s="19">
        <v>0</v>
      </c>
      <c r="Q6" s="19">
        <v>0.15185000000000001</v>
      </c>
      <c r="R6" s="18">
        <f>PI()/2</f>
        <v>1.5707963267948966</v>
      </c>
    </row>
    <row r="7" spans="6:24" x14ac:dyDescent="0.25">
      <c r="J7" s="3"/>
      <c r="K7" s="3"/>
      <c r="L7" s="3"/>
      <c r="M7" s="20" t="s">
        <v>9</v>
      </c>
      <c r="N7" s="21">
        <v>190</v>
      </c>
      <c r="O7" s="22">
        <f t="shared" ref="O7:O11" si="0">RADIANS(N7)</f>
        <v>3.3161255787892263</v>
      </c>
      <c r="P7" s="23" t="s">
        <v>35</v>
      </c>
      <c r="Q7" s="23">
        <v>0</v>
      </c>
      <c r="R7" s="22">
        <v>0</v>
      </c>
    </row>
    <row r="8" spans="6:24" x14ac:dyDescent="0.25">
      <c r="I8" s="5"/>
      <c r="J8" s="5"/>
      <c r="K8" s="5"/>
      <c r="L8" s="5"/>
      <c r="M8" s="24" t="s">
        <v>10</v>
      </c>
      <c r="N8" s="25">
        <v>59</v>
      </c>
      <c r="O8" s="26">
        <f t="shared" si="0"/>
        <v>1.0297442586766545</v>
      </c>
      <c r="P8" s="27" t="s">
        <v>36</v>
      </c>
      <c r="Q8" s="27">
        <v>0</v>
      </c>
      <c r="R8" s="26">
        <v>0</v>
      </c>
    </row>
    <row r="9" spans="6:24" x14ac:dyDescent="0.25">
      <c r="H9" s="7"/>
      <c r="I9" s="7"/>
      <c r="J9" s="7"/>
      <c r="K9" s="7"/>
      <c r="L9" s="7"/>
      <c r="M9" s="28" t="s">
        <v>11</v>
      </c>
      <c r="N9" s="29">
        <v>199</v>
      </c>
      <c r="O9" s="30">
        <f t="shared" si="0"/>
        <v>3.473205211468716</v>
      </c>
      <c r="P9" s="31">
        <v>0</v>
      </c>
      <c r="Q9" s="31">
        <v>0.13105</v>
      </c>
      <c r="R9" s="30">
        <f>PI()/2</f>
        <v>1.5707963267948966</v>
      </c>
    </row>
    <row r="10" spans="6:24" x14ac:dyDescent="0.25">
      <c r="G10" s="10"/>
      <c r="H10" s="10"/>
      <c r="I10" s="10"/>
      <c r="J10" s="10"/>
      <c r="K10" s="10"/>
      <c r="L10" s="10"/>
      <c r="M10" s="32" t="s">
        <v>12</v>
      </c>
      <c r="N10" s="33">
        <v>120</v>
      </c>
      <c r="O10" s="34">
        <f t="shared" si="0"/>
        <v>2.0943951023931953</v>
      </c>
      <c r="P10" s="35">
        <v>0</v>
      </c>
      <c r="Q10" s="35" t="s">
        <v>37</v>
      </c>
      <c r="R10" s="34">
        <f>(PI()/2)*(-1)</f>
        <v>-1.5707963267948966</v>
      </c>
    </row>
    <row r="11" spans="6:24" x14ac:dyDescent="0.25">
      <c r="F11" s="41"/>
      <c r="G11" s="41"/>
      <c r="H11" s="41"/>
      <c r="I11" s="41"/>
      <c r="J11" s="41"/>
      <c r="K11" s="41"/>
      <c r="L11" s="41"/>
      <c r="M11" s="36" t="s">
        <v>13</v>
      </c>
      <c r="N11" s="37">
        <v>90</v>
      </c>
      <c r="O11" s="38">
        <f t="shared" si="0"/>
        <v>1.5707963267948966</v>
      </c>
      <c r="P11" s="39">
        <v>0</v>
      </c>
      <c r="Q11" s="39" t="s">
        <v>38</v>
      </c>
      <c r="R11" s="38">
        <v>0</v>
      </c>
    </row>
    <row r="12" spans="6:24" ht="15.75" x14ac:dyDescent="0.25">
      <c r="F12" s="88" t="s">
        <v>29</v>
      </c>
      <c r="G12" s="89" t="s">
        <v>30</v>
      </c>
      <c r="H12" s="92" t="s">
        <v>31</v>
      </c>
      <c r="I12" s="91" t="s">
        <v>32</v>
      </c>
      <c r="J12" s="90" t="s">
        <v>33</v>
      </c>
      <c r="K12" s="43" t="s">
        <v>20</v>
      </c>
    </row>
    <row r="13" spans="6:24" x14ac:dyDescent="0.25">
      <c r="F13" s="88"/>
      <c r="G13" s="89"/>
      <c r="H13" s="92"/>
      <c r="I13" s="91"/>
      <c r="J13" s="90"/>
      <c r="K13" s="2"/>
      <c r="L13" s="69"/>
      <c r="M13" s="69"/>
      <c r="N13" s="69"/>
      <c r="O13" s="69"/>
      <c r="P13" s="69"/>
      <c r="S13" s="40"/>
      <c r="T13" s="40"/>
      <c r="U13" s="40"/>
      <c r="V13" s="40"/>
      <c r="W13" s="40"/>
      <c r="X13" s="40"/>
    </row>
    <row r="14" spans="6:24" x14ac:dyDescent="0.25">
      <c r="F14" s="88"/>
      <c r="G14" s="89"/>
      <c r="H14" s="92"/>
      <c r="I14" s="91"/>
      <c r="J14" s="90"/>
      <c r="K14" s="2"/>
      <c r="L14" s="69"/>
      <c r="M14" s="69"/>
      <c r="N14" s="69"/>
      <c r="O14" s="69"/>
      <c r="P14" s="69"/>
      <c r="S14" s="40"/>
      <c r="T14" s="40"/>
      <c r="U14" s="40"/>
      <c r="V14" s="40"/>
      <c r="W14" s="40"/>
      <c r="X14" s="40"/>
    </row>
    <row r="15" spans="6:24" ht="15" customHeight="1" x14ac:dyDescent="0.25">
      <c r="F15" s="88"/>
      <c r="G15" s="89"/>
      <c r="H15" s="92"/>
      <c r="I15" s="91"/>
      <c r="J15" s="90"/>
      <c r="K15" s="2"/>
      <c r="L15" s="13"/>
      <c r="M15" s="84" t="s">
        <v>14</v>
      </c>
      <c r="N15" s="84"/>
      <c r="O15" s="84"/>
      <c r="P15" s="84"/>
    </row>
    <row r="16" spans="6:24" x14ac:dyDescent="0.25">
      <c r="F16" s="88"/>
      <c r="G16" s="89"/>
      <c r="H16" s="92"/>
      <c r="I16" s="91"/>
      <c r="J16" s="90"/>
      <c r="K16" s="2"/>
      <c r="L16" s="2"/>
      <c r="M16" s="1">
        <f>COS(O6)</f>
        <v>0.52991926423320468</v>
      </c>
      <c r="N16" s="1">
        <f>-(SIN(O6))*COS(R6)</f>
        <v>5.1949240734712118E-17</v>
      </c>
      <c r="O16" s="1">
        <f>SIN(O6)*SIN(R6)</f>
        <v>-0.84804809615642618</v>
      </c>
      <c r="P16" s="1">
        <f>P6*COS(O6)</f>
        <v>0</v>
      </c>
      <c r="Q16" s="14"/>
    </row>
    <row r="17" spans="6:25" x14ac:dyDescent="0.25">
      <c r="F17" s="88"/>
      <c r="G17" s="89"/>
      <c r="H17" s="92"/>
      <c r="I17" s="91"/>
      <c r="J17" s="90"/>
      <c r="K17" s="2"/>
      <c r="L17" s="82"/>
      <c r="M17" s="1">
        <f>SIN(O6)</f>
        <v>-0.84804809615642618</v>
      </c>
      <c r="N17" s="1">
        <f>COS(O6)*COS(R6)</f>
        <v>3.2461488390081175E-17</v>
      </c>
      <c r="O17" s="1">
        <f>-(COS(O6))*SIN(R6)</f>
        <v>-0.52991926423320468</v>
      </c>
      <c r="P17" s="1">
        <f>P6*SIN(O6)</f>
        <v>0</v>
      </c>
      <c r="Q17" s="14"/>
    </row>
    <row r="18" spans="6:25" x14ac:dyDescent="0.25">
      <c r="F18" s="88"/>
      <c r="G18" s="89"/>
      <c r="H18" s="92"/>
      <c r="I18" s="91"/>
      <c r="J18" s="90"/>
      <c r="K18" s="2"/>
      <c r="L18" s="82"/>
      <c r="M18" s="1">
        <v>0</v>
      </c>
      <c r="N18" s="1">
        <f>SIN(R6)</f>
        <v>1</v>
      </c>
      <c r="O18" s="1">
        <f>COS(R6)</f>
        <v>6.1257422745431001E-17</v>
      </c>
      <c r="P18" s="1">
        <f>Q6</f>
        <v>0.15185000000000001</v>
      </c>
      <c r="Q18" s="14"/>
    </row>
    <row r="19" spans="6:25" x14ac:dyDescent="0.25">
      <c r="F19" s="88"/>
      <c r="G19" s="89"/>
      <c r="H19" s="92"/>
      <c r="I19" s="91"/>
      <c r="J19" s="90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4"/>
    </row>
    <row r="20" spans="6:25" x14ac:dyDescent="0.25">
      <c r="F20" s="88"/>
      <c r="G20" s="89"/>
      <c r="H20" s="92"/>
      <c r="I20" s="91"/>
      <c r="J20" s="90"/>
      <c r="Q20" s="14"/>
      <c r="R20" s="14"/>
      <c r="S20" s="46"/>
      <c r="T20" s="46"/>
      <c r="U20" s="47"/>
    </row>
    <row r="21" spans="6:25" x14ac:dyDescent="0.25">
      <c r="F21" s="88"/>
      <c r="G21" s="89"/>
      <c r="H21" s="92"/>
      <c r="I21" s="91"/>
      <c r="J21" s="3"/>
      <c r="K21" s="13"/>
      <c r="L21" s="13"/>
      <c r="M21" s="69"/>
      <c r="N21" s="69"/>
      <c r="O21" s="69"/>
      <c r="P21" s="69"/>
      <c r="Q21" s="14"/>
      <c r="R21" s="14"/>
      <c r="S21" s="46"/>
      <c r="T21" s="46"/>
      <c r="U21" s="47"/>
    </row>
    <row r="22" spans="6:25" x14ac:dyDescent="0.25">
      <c r="F22" s="88"/>
      <c r="G22" s="89"/>
      <c r="H22" s="92"/>
      <c r="I22" s="91"/>
      <c r="J22" s="3"/>
      <c r="K22" s="13"/>
      <c r="L22" s="13"/>
      <c r="M22" s="69"/>
      <c r="N22" s="69"/>
      <c r="O22" s="69"/>
      <c r="P22" s="69"/>
      <c r="Q22" s="14"/>
      <c r="R22" s="14"/>
      <c r="S22" s="46"/>
      <c r="T22" s="46"/>
      <c r="U22" s="47"/>
    </row>
    <row r="23" spans="6:25" x14ac:dyDescent="0.25">
      <c r="F23" s="88"/>
      <c r="G23" s="89"/>
      <c r="H23" s="92"/>
      <c r="I23" s="91"/>
      <c r="J23" s="3"/>
      <c r="K23" s="13"/>
      <c r="L23" s="13"/>
      <c r="M23" s="84" t="s">
        <v>15</v>
      </c>
      <c r="N23" s="84"/>
      <c r="O23" s="84"/>
      <c r="P23" s="84"/>
      <c r="Q23" s="14"/>
      <c r="R23" s="47"/>
      <c r="S23" s="46"/>
      <c r="T23" s="46"/>
      <c r="U23" s="47"/>
    </row>
    <row r="24" spans="6:25" x14ac:dyDescent="0.25">
      <c r="F24" s="88"/>
      <c r="G24" s="89"/>
      <c r="H24" s="92"/>
      <c r="I24" s="91"/>
      <c r="J24" s="3"/>
      <c r="K24" s="3"/>
      <c r="L24" s="3"/>
      <c r="M24" s="4">
        <f>COS(O7)</f>
        <v>-0.98480775301220802</v>
      </c>
      <c r="N24" s="4">
        <f>-(SIN(O7))*COS(R7)</f>
        <v>0.17364817766693047</v>
      </c>
      <c r="O24" s="4">
        <f>SIN(O7)*SIN(R7)</f>
        <v>0</v>
      </c>
      <c r="P24" s="4" t="e">
        <f>P7*COS(O7)</f>
        <v>#VALUE!</v>
      </c>
      <c r="Q24" s="14"/>
      <c r="R24" s="48"/>
      <c r="S24" s="48"/>
      <c r="T24" s="47"/>
      <c r="U24" s="49"/>
      <c r="V24" s="50" t="e">
        <f t="array" ref="V24:Y27">MMULT(M16:P19,M24:P27)</f>
        <v>#VALUE!</v>
      </c>
      <c r="W24" s="50" t="e">
        <v>#VALUE!</v>
      </c>
      <c r="X24" s="50" t="e">
        <v>#VALUE!</v>
      </c>
      <c r="Y24" s="52" t="e">
        <v>#VALUE!</v>
      </c>
    </row>
    <row r="25" spans="6:25" x14ac:dyDescent="0.25">
      <c r="F25" s="88"/>
      <c r="G25" s="89"/>
      <c r="H25" s="92"/>
      <c r="I25" s="91"/>
      <c r="J25" s="3"/>
      <c r="K25" s="3"/>
      <c r="L25" s="3"/>
      <c r="M25" s="4">
        <f>SIN(O7)</f>
        <v>-0.17364817766693047</v>
      </c>
      <c r="N25" s="4">
        <f>COS(O7)*COS(R7)</f>
        <v>-0.98480775301220802</v>
      </c>
      <c r="O25" s="4">
        <f>-(COS(O7))*SIN(R7)</f>
        <v>0</v>
      </c>
      <c r="P25" s="4" t="e">
        <f>P7*SIN(O7)</f>
        <v>#VALUE!</v>
      </c>
      <c r="Q25" s="14"/>
      <c r="R25" s="14"/>
      <c r="S25" s="14"/>
      <c r="T25" s="47"/>
      <c r="U25" s="49"/>
      <c r="V25" s="50" t="e">
        <v>#VALUE!</v>
      </c>
      <c r="W25" s="50" t="e">
        <v>#VALUE!</v>
      </c>
      <c r="X25" s="50" t="e">
        <v>#VALUE!</v>
      </c>
      <c r="Y25" s="53" t="e">
        <v>#VALUE!</v>
      </c>
    </row>
    <row r="26" spans="6:25" x14ac:dyDescent="0.25">
      <c r="F26" s="88"/>
      <c r="G26" s="89"/>
      <c r="H26" s="92"/>
      <c r="I26" s="91"/>
      <c r="J26" s="3"/>
      <c r="K26" s="3"/>
      <c r="L26" s="3"/>
      <c r="M26" s="4">
        <v>0</v>
      </c>
      <c r="N26" s="4">
        <f>SIN(R7)</f>
        <v>0</v>
      </c>
      <c r="O26" s="4">
        <f>COS(R7)</f>
        <v>1</v>
      </c>
      <c r="P26" s="4">
        <f>Q7</f>
        <v>0</v>
      </c>
      <c r="Q26" s="14"/>
      <c r="R26" s="14"/>
      <c r="S26" s="14"/>
      <c r="T26" s="47"/>
      <c r="U26" s="49"/>
      <c r="V26" s="50" t="e">
        <v>#VALUE!</v>
      </c>
      <c r="W26" s="50" t="e">
        <v>#VALUE!</v>
      </c>
      <c r="X26" s="50" t="e">
        <v>#VALUE!</v>
      </c>
      <c r="Y26" s="54" t="e">
        <v>#VALUE!</v>
      </c>
    </row>
    <row r="27" spans="6:25" x14ac:dyDescent="0.25">
      <c r="F27" s="88"/>
      <c r="G27" s="89"/>
      <c r="H27" s="92"/>
      <c r="I27" s="91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4"/>
      <c r="R27" s="14"/>
      <c r="S27" s="14"/>
      <c r="T27" s="47"/>
      <c r="U27" s="49"/>
      <c r="V27" s="50" t="e">
        <v>#VALUE!</v>
      </c>
      <c r="W27" s="50" t="e">
        <v>#VALUE!</v>
      </c>
      <c r="X27" s="50" t="e">
        <v>#VALUE!</v>
      </c>
      <c r="Y27" s="50" t="e">
        <v>#VALUE!</v>
      </c>
    </row>
    <row r="28" spans="6:25" x14ac:dyDescent="0.25">
      <c r="F28" s="88"/>
      <c r="G28" s="89"/>
      <c r="H28" s="92"/>
      <c r="I28" s="91"/>
      <c r="Q28" s="14"/>
      <c r="R28" s="14"/>
      <c r="S28" s="14"/>
      <c r="T28" s="14"/>
      <c r="U28" s="14"/>
      <c r="V28" s="51"/>
      <c r="W28" s="51"/>
      <c r="X28" s="51"/>
      <c r="Y28" s="51"/>
    </row>
    <row r="29" spans="6:25" x14ac:dyDescent="0.25">
      <c r="F29" s="88"/>
      <c r="G29" s="89"/>
      <c r="H29" s="92"/>
      <c r="I29" s="42"/>
      <c r="J29" s="13"/>
      <c r="K29" s="13"/>
      <c r="L29" s="13"/>
      <c r="M29" s="69"/>
      <c r="N29" s="69"/>
      <c r="O29" s="69"/>
      <c r="P29" s="69"/>
      <c r="Q29" s="14"/>
      <c r="R29" s="14"/>
      <c r="S29" s="14"/>
      <c r="T29" s="14"/>
      <c r="U29" s="14"/>
      <c r="V29" s="51"/>
      <c r="W29" s="51"/>
      <c r="X29" s="51"/>
      <c r="Y29" s="51"/>
    </row>
    <row r="30" spans="6:25" x14ac:dyDescent="0.25">
      <c r="F30" s="88"/>
      <c r="G30" s="89"/>
      <c r="H30" s="92"/>
      <c r="I30" s="5"/>
      <c r="J30" s="13"/>
      <c r="K30" s="13"/>
      <c r="L30" s="13"/>
      <c r="M30" s="69"/>
      <c r="N30" s="69"/>
      <c r="O30" s="69"/>
      <c r="P30" s="69"/>
      <c r="Q30" s="14"/>
      <c r="R30" s="14"/>
      <c r="S30" s="14"/>
      <c r="T30" s="14"/>
      <c r="U30" s="14"/>
      <c r="V30" s="51"/>
      <c r="W30" s="51"/>
      <c r="X30" s="51"/>
      <c r="Y30" s="51"/>
    </row>
    <row r="31" spans="6:25" x14ac:dyDescent="0.25">
      <c r="F31" s="88"/>
      <c r="G31" s="89"/>
      <c r="H31" s="92"/>
      <c r="I31" s="5"/>
      <c r="J31" s="13"/>
      <c r="K31" s="13"/>
      <c r="L31" s="13"/>
      <c r="M31" s="84" t="s">
        <v>16</v>
      </c>
      <c r="N31" s="84"/>
      <c r="O31" s="84"/>
      <c r="P31" s="84"/>
      <c r="Q31" s="14"/>
      <c r="R31" s="14"/>
      <c r="S31" s="14"/>
      <c r="T31" s="14"/>
      <c r="U31" s="14"/>
      <c r="V31" s="51"/>
      <c r="W31" s="51"/>
      <c r="X31" s="51"/>
      <c r="Y31" s="51"/>
    </row>
    <row r="32" spans="6:25" x14ac:dyDescent="0.25">
      <c r="F32" s="88"/>
      <c r="G32" s="89"/>
      <c r="H32" s="92"/>
      <c r="I32" s="5"/>
      <c r="J32" s="5"/>
      <c r="K32" s="5"/>
      <c r="L32" s="5"/>
      <c r="M32" s="6">
        <f>COS(O8)</f>
        <v>0.51503807491005416</v>
      </c>
      <c r="N32" s="6">
        <f>-(SIN(O8))*COS(R8)</f>
        <v>-0.85716730070211233</v>
      </c>
      <c r="O32" s="6">
        <f>SIN(O8)*SIN(R8)</f>
        <v>0</v>
      </c>
      <c r="P32" s="6" t="e">
        <f>P8*COS(O8)</f>
        <v>#VALUE!</v>
      </c>
      <c r="Q32" s="14"/>
      <c r="R32" s="14"/>
      <c r="S32" s="14"/>
      <c r="T32" s="14"/>
      <c r="U32" s="14"/>
      <c r="V32" s="50" t="e">
        <f t="array" ref="V32:Y35">MMULT(V24:Y27,M32:P35)</f>
        <v>#VALUE!</v>
      </c>
      <c r="W32" s="50" t="e">
        <v>#VALUE!</v>
      </c>
      <c r="X32" s="50" t="e">
        <v>#VALUE!</v>
      </c>
      <c r="Y32" s="52" t="e">
        <v>#VALUE!</v>
      </c>
    </row>
    <row r="33" spans="6:43" x14ac:dyDescent="0.25">
      <c r="F33" s="88"/>
      <c r="G33" s="89"/>
      <c r="H33" s="92"/>
      <c r="I33" s="5"/>
      <c r="J33" s="5"/>
      <c r="K33" s="5"/>
      <c r="L33" s="5"/>
      <c r="M33" s="6">
        <f>SIN(O8)</f>
        <v>0.85716730070211233</v>
      </c>
      <c r="N33" s="6">
        <f>COS(O8)*COS(R8)</f>
        <v>0.51503807491005416</v>
      </c>
      <c r="O33" s="6">
        <f>-(COS(O8))*SIN(R8)</f>
        <v>0</v>
      </c>
      <c r="P33" s="6" t="e">
        <f>P8*SIN(O8)</f>
        <v>#VALUE!</v>
      </c>
      <c r="Q33" s="14"/>
      <c r="R33" s="14"/>
      <c r="S33" s="14"/>
      <c r="T33" s="14"/>
      <c r="U33" s="14"/>
      <c r="V33" s="50" t="e">
        <v>#VALUE!</v>
      </c>
      <c r="W33" s="50" t="e">
        <v>#VALUE!</v>
      </c>
      <c r="X33" s="50" t="e">
        <v>#VALUE!</v>
      </c>
      <c r="Y33" s="53" t="e">
        <v>#VALUE!</v>
      </c>
    </row>
    <row r="34" spans="6:43" x14ac:dyDescent="0.25">
      <c r="F34" s="88"/>
      <c r="G34" s="89"/>
      <c r="H34" s="92"/>
      <c r="I34" s="5"/>
      <c r="J34" s="5"/>
      <c r="K34" s="5"/>
      <c r="L34" s="5"/>
      <c r="M34" s="6">
        <v>0</v>
      </c>
      <c r="N34" s="6">
        <f>SIN(R8)</f>
        <v>0</v>
      </c>
      <c r="O34" s="6">
        <f>COS(R8)</f>
        <v>1</v>
      </c>
      <c r="P34" s="6">
        <f>Q8</f>
        <v>0</v>
      </c>
      <c r="Q34" s="14"/>
      <c r="R34" s="14"/>
      <c r="S34" s="14"/>
      <c r="T34" s="14"/>
      <c r="U34" s="14"/>
      <c r="V34" s="50" t="e">
        <v>#VALUE!</v>
      </c>
      <c r="W34" s="50" t="e">
        <v>#VALUE!</v>
      </c>
      <c r="X34" s="50" t="e">
        <v>#VALUE!</v>
      </c>
      <c r="Y34" s="54" t="e">
        <v>#VALUE!</v>
      </c>
    </row>
    <row r="35" spans="6:43" x14ac:dyDescent="0.25">
      <c r="F35" s="88"/>
      <c r="G35" s="89"/>
      <c r="H35" s="92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4"/>
      <c r="R35" s="14"/>
      <c r="S35" s="14"/>
      <c r="T35" s="14"/>
      <c r="U35" s="14"/>
      <c r="V35" s="50" t="e">
        <v>#VALUE!</v>
      </c>
      <c r="W35" s="50" t="e">
        <v>#VALUE!</v>
      </c>
      <c r="X35" s="50" t="e">
        <v>#VALUE!</v>
      </c>
      <c r="Y35" s="50" t="e">
        <v>#VALUE!</v>
      </c>
    </row>
    <row r="36" spans="6:43" x14ac:dyDescent="0.25">
      <c r="F36" s="88"/>
      <c r="G36" s="89"/>
      <c r="H36" s="92"/>
      <c r="V36" s="51"/>
      <c r="W36" s="51"/>
      <c r="X36" s="51"/>
      <c r="Y36" s="51"/>
    </row>
    <row r="37" spans="6:43" ht="15.75" thickBot="1" x14ac:dyDescent="0.3">
      <c r="F37" s="88"/>
      <c r="G37" s="89"/>
      <c r="H37" s="7"/>
      <c r="I37" s="13"/>
      <c r="J37" s="13"/>
      <c r="K37" s="13"/>
      <c r="L37" s="13"/>
      <c r="M37" s="69"/>
      <c r="N37" s="69"/>
      <c r="O37" s="69"/>
      <c r="P37" s="69"/>
      <c r="V37" s="51"/>
      <c r="W37" s="51"/>
      <c r="X37" s="51"/>
      <c r="Y37" s="51"/>
    </row>
    <row r="38" spans="6:43" x14ac:dyDescent="0.25">
      <c r="F38" s="88"/>
      <c r="G38" s="89"/>
      <c r="H38" s="7"/>
      <c r="I38" s="13"/>
      <c r="J38" s="13"/>
      <c r="K38" s="13"/>
      <c r="L38" s="13"/>
      <c r="M38" s="69"/>
      <c r="N38" s="69"/>
      <c r="O38" s="69"/>
      <c r="P38" s="69"/>
      <c r="V38" s="51"/>
      <c r="W38" s="51"/>
      <c r="X38" s="51"/>
      <c r="Y38" s="51"/>
      <c r="AB38" s="55" t="s">
        <v>21</v>
      </c>
      <c r="AC38" s="55" t="s">
        <v>22</v>
      </c>
      <c r="AD38" s="55" t="s">
        <v>23</v>
      </c>
      <c r="AG38" s="71" t="s">
        <v>34</v>
      </c>
      <c r="AH38" s="72"/>
      <c r="AI38" s="72"/>
      <c r="AJ38" s="72"/>
      <c r="AK38" s="72"/>
      <c r="AL38" s="72"/>
      <c r="AM38" s="72"/>
      <c r="AN38" s="72"/>
      <c r="AO38" s="72"/>
      <c r="AP38" s="72"/>
      <c r="AQ38" s="73"/>
    </row>
    <row r="39" spans="6:43" x14ac:dyDescent="0.25">
      <c r="F39" s="88"/>
      <c r="G39" s="89"/>
      <c r="H39" s="7"/>
      <c r="I39" s="13"/>
      <c r="J39" s="13"/>
      <c r="K39" s="13"/>
      <c r="L39" s="13"/>
      <c r="M39" s="84" t="s">
        <v>17</v>
      </c>
      <c r="N39" s="84"/>
      <c r="O39" s="84"/>
      <c r="P39" s="84"/>
      <c r="V39" s="51"/>
      <c r="W39" s="51"/>
      <c r="X39" s="51"/>
      <c r="Y39" s="51"/>
      <c r="AB39" s="55">
        <f>P16</f>
        <v>0</v>
      </c>
      <c r="AC39" s="55">
        <f>P17</f>
        <v>0</v>
      </c>
      <c r="AD39" s="55">
        <f>P18</f>
        <v>0.15185000000000001</v>
      </c>
      <c r="AG39" s="74"/>
      <c r="AH39" s="75"/>
      <c r="AI39" s="75"/>
      <c r="AJ39" s="75"/>
      <c r="AK39" s="75"/>
      <c r="AL39" s="75"/>
      <c r="AM39" s="75"/>
      <c r="AN39" s="75"/>
      <c r="AO39" s="75"/>
      <c r="AP39" s="75"/>
      <c r="AQ39" s="76"/>
    </row>
    <row r="40" spans="6:43" x14ac:dyDescent="0.25">
      <c r="F40" s="88"/>
      <c r="G40" s="89"/>
      <c r="H40" s="7"/>
      <c r="I40" s="7"/>
      <c r="J40" s="7"/>
      <c r="K40" s="7"/>
      <c r="L40" s="7"/>
      <c r="M40" s="8">
        <f>COS(O9)</f>
        <v>-0.94551857559931674</v>
      </c>
      <c r="N40" s="8">
        <f>-(SIN(O9))*COS(R9)</f>
        <v>1.9943466070031826E-17</v>
      </c>
      <c r="O40" s="8">
        <f>SIN(O9)*SIN(R9)</f>
        <v>-0.32556815445715676</v>
      </c>
      <c r="P40" s="8">
        <f>P9*COS(O9)</f>
        <v>0</v>
      </c>
      <c r="V40" s="50" t="e">
        <f t="array" ref="V40:Y43">MMULT(V32:Y35,M40:P43)</f>
        <v>#VALUE!</v>
      </c>
      <c r="W40" s="50" t="e">
        <v>#VALUE!</v>
      </c>
      <c r="X40" s="50" t="e">
        <v>#VALUE!</v>
      </c>
      <c r="Y40" s="52" t="e">
        <v>#VALUE!</v>
      </c>
      <c r="AB40" s="56" t="e">
        <f>Y24</f>
        <v>#VALUE!</v>
      </c>
      <c r="AC40" s="56" t="e">
        <f>Y25</f>
        <v>#VALUE!</v>
      </c>
      <c r="AD40" s="56" t="e">
        <f>Y26</f>
        <v>#VALUE!</v>
      </c>
      <c r="AG40" s="74"/>
      <c r="AH40" s="75"/>
      <c r="AI40" s="75"/>
      <c r="AJ40" s="75"/>
      <c r="AK40" s="75"/>
      <c r="AL40" s="75"/>
      <c r="AM40" s="75"/>
      <c r="AN40" s="75"/>
      <c r="AO40" s="75"/>
      <c r="AP40" s="75"/>
      <c r="AQ40" s="76"/>
    </row>
    <row r="41" spans="6:43" x14ac:dyDescent="0.25">
      <c r="F41" s="88"/>
      <c r="G41" s="89"/>
      <c r="H41" s="7"/>
      <c r="I41" s="7"/>
      <c r="J41" s="7"/>
      <c r="K41" s="7"/>
      <c r="L41" s="7"/>
      <c r="M41" s="8">
        <f>SIN(O9)</f>
        <v>-0.32556815445715676</v>
      </c>
      <c r="N41" s="8">
        <f>COS(O9)*COS(R9)</f>
        <v>-5.79200310991451E-17</v>
      </c>
      <c r="O41" s="8">
        <f>-(COS(O9))*SIN(R9)</f>
        <v>0.94551857559931674</v>
      </c>
      <c r="P41" s="8">
        <f>P9*SIN(O9)</f>
        <v>0</v>
      </c>
      <c r="V41" s="50" t="e">
        <v>#VALUE!</v>
      </c>
      <c r="W41" s="50" t="e">
        <v>#VALUE!</v>
      </c>
      <c r="X41" s="50" t="e">
        <v>#VALUE!</v>
      </c>
      <c r="Y41" s="53" t="e">
        <v>#VALUE!</v>
      </c>
      <c r="AB41" s="56" t="e">
        <f>Y32</f>
        <v>#VALUE!</v>
      </c>
      <c r="AC41" s="56" t="e">
        <f>Y33</f>
        <v>#VALUE!</v>
      </c>
      <c r="AD41" s="56" t="e">
        <f>Y34</f>
        <v>#VALUE!</v>
      </c>
      <c r="AG41" s="74"/>
      <c r="AH41" s="75"/>
      <c r="AI41" s="75"/>
      <c r="AJ41" s="75"/>
      <c r="AK41" s="75"/>
      <c r="AL41" s="75"/>
      <c r="AM41" s="75"/>
      <c r="AN41" s="75"/>
      <c r="AO41" s="75"/>
      <c r="AP41" s="75"/>
      <c r="AQ41" s="76"/>
    </row>
    <row r="42" spans="6:43" ht="15.75" thickBot="1" x14ac:dyDescent="0.3">
      <c r="F42" s="88"/>
      <c r="G42" s="89"/>
      <c r="H42" s="7"/>
      <c r="I42" s="7"/>
      <c r="J42" s="7"/>
      <c r="K42" s="7"/>
      <c r="L42" s="7"/>
      <c r="M42" s="8">
        <v>0</v>
      </c>
      <c r="N42" s="8">
        <f>SIN(R9)</f>
        <v>1</v>
      </c>
      <c r="O42" s="8">
        <f>COS(R9)</f>
        <v>6.1257422745431001E-17</v>
      </c>
      <c r="P42" s="9">
        <f>Q9</f>
        <v>0.13105</v>
      </c>
      <c r="V42" s="50" t="e">
        <v>#VALUE!</v>
      </c>
      <c r="W42" s="50" t="e">
        <v>#VALUE!</v>
      </c>
      <c r="X42" s="50" t="e">
        <v>#VALUE!</v>
      </c>
      <c r="Y42" s="54" t="e">
        <v>#VALUE!</v>
      </c>
      <c r="AB42" s="56" t="e">
        <f>Y40</f>
        <v>#VALUE!</v>
      </c>
      <c r="AC42" s="56" t="e">
        <f>Y41</f>
        <v>#VALUE!</v>
      </c>
      <c r="AD42" s="56" t="e">
        <f>Y42</f>
        <v>#VALUE!</v>
      </c>
      <c r="AG42" s="77"/>
      <c r="AH42" s="78"/>
      <c r="AI42" s="78"/>
      <c r="AJ42" s="78"/>
      <c r="AK42" s="78"/>
      <c r="AL42" s="78"/>
      <c r="AM42" s="78"/>
      <c r="AN42" s="78"/>
      <c r="AO42" s="78"/>
      <c r="AP42" s="78"/>
      <c r="AQ42" s="79"/>
    </row>
    <row r="43" spans="6:43" x14ac:dyDescent="0.25">
      <c r="F43" s="88"/>
      <c r="G43" s="89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50" t="e">
        <v>#VALUE!</v>
      </c>
      <c r="W43" s="50" t="e">
        <v>#VALUE!</v>
      </c>
      <c r="X43" s="50" t="e">
        <v>#VALUE!</v>
      </c>
      <c r="Y43" s="50" t="e">
        <v>#VALUE!</v>
      </c>
      <c r="AB43" s="56" t="e">
        <f>Y48</f>
        <v>#VALUE!</v>
      </c>
      <c r="AC43" s="56" t="e">
        <f>Y49</f>
        <v>#VALUE!</v>
      </c>
      <c r="AD43" s="56" t="e">
        <f>Y50</f>
        <v>#VALUE!</v>
      </c>
    </row>
    <row r="44" spans="6:43" x14ac:dyDescent="0.25">
      <c r="F44" s="88"/>
      <c r="G44" s="89"/>
      <c r="V44" s="51"/>
      <c r="W44" s="51"/>
      <c r="X44" s="51"/>
      <c r="Y44" s="51"/>
      <c r="AB44" s="56" t="e">
        <f>Y56</f>
        <v>#VALUE!</v>
      </c>
      <c r="AC44" s="56" t="e">
        <f>Y57</f>
        <v>#VALUE!</v>
      </c>
      <c r="AD44" s="56" t="e">
        <f>Y58</f>
        <v>#VALUE!</v>
      </c>
    </row>
    <row r="45" spans="6:43" x14ac:dyDescent="0.25">
      <c r="F45" s="88"/>
      <c r="G45" s="10"/>
      <c r="H45" s="13"/>
      <c r="I45" s="13"/>
      <c r="J45" s="13"/>
      <c r="K45" s="13"/>
      <c r="L45" s="13"/>
      <c r="M45" s="69"/>
      <c r="N45" s="69"/>
      <c r="O45" s="69"/>
      <c r="P45" s="69"/>
      <c r="V45" s="51"/>
      <c r="W45" s="51"/>
      <c r="X45" s="51"/>
      <c r="Y45" s="51"/>
    </row>
    <row r="46" spans="6:43" x14ac:dyDescent="0.25">
      <c r="F46" s="88"/>
      <c r="G46" s="10"/>
      <c r="H46" s="13"/>
      <c r="I46" s="13"/>
      <c r="J46" s="13"/>
      <c r="K46" s="13"/>
      <c r="L46" s="13"/>
      <c r="M46" s="69"/>
      <c r="N46" s="69"/>
      <c r="O46" s="69"/>
      <c r="P46" s="69"/>
      <c r="V46" s="51"/>
      <c r="W46" s="51"/>
      <c r="X46" s="51"/>
      <c r="Y46" s="51"/>
    </row>
    <row r="47" spans="6:43" x14ac:dyDescent="0.25">
      <c r="F47" s="88"/>
      <c r="G47" s="10"/>
      <c r="H47" s="13"/>
      <c r="I47" s="13"/>
      <c r="J47" s="13"/>
      <c r="K47" s="13"/>
      <c r="L47" s="13"/>
      <c r="M47" s="84" t="s">
        <v>18</v>
      </c>
      <c r="N47" s="84"/>
      <c r="O47" s="84"/>
      <c r="P47" s="84"/>
      <c r="V47" s="51"/>
      <c r="W47" s="51"/>
      <c r="X47" s="51"/>
      <c r="Y47" s="51"/>
      <c r="AB47" s="55" t="s">
        <v>24</v>
      </c>
      <c r="AC47" s="55" t="s">
        <v>25</v>
      </c>
      <c r="AD47" s="55" t="s">
        <v>26</v>
      </c>
    </row>
    <row r="48" spans="6:43" x14ac:dyDescent="0.25">
      <c r="F48" s="88"/>
      <c r="G48" s="10"/>
      <c r="H48" s="10"/>
      <c r="I48" s="10"/>
      <c r="J48" s="10"/>
      <c r="K48" s="10"/>
      <c r="L48" s="10"/>
      <c r="M48" s="11">
        <f>COS(O10)</f>
        <v>-0.49999999999999978</v>
      </c>
      <c r="N48" s="11">
        <f>-(SIN(O10))*COS(R10)</f>
        <v>-5.3050484267905944E-17</v>
      </c>
      <c r="O48" s="11">
        <f>SIN(O10)*SIN(R10)</f>
        <v>-0.86602540378443871</v>
      </c>
      <c r="P48" s="11">
        <f>P10*COS(O10)</f>
        <v>0</v>
      </c>
      <c r="V48" s="50" t="e">
        <f t="array" ref="V48:Y51">MMULT(V40:Y43,M48:P51)</f>
        <v>#VALUE!</v>
      </c>
      <c r="W48" s="50" t="e">
        <v>#VALUE!</v>
      </c>
      <c r="X48" s="50" t="e">
        <v>#VALUE!</v>
      </c>
      <c r="Y48" s="52" t="e">
        <v>#VALUE!</v>
      </c>
      <c r="AB48" s="56" t="e">
        <f>ATAN2(-V58,SQRT(POWER(V56,2)+POWER(V57,2)))</f>
        <v>#VALUE!</v>
      </c>
      <c r="AC48" s="56" t="e">
        <f>ATAN2(V57/COS(AB48),V56/COS(AB48))</f>
        <v>#VALUE!</v>
      </c>
      <c r="AD48" s="56" t="e">
        <f>ATAN2(W58/COS(AB48),X58/COS(AB48))</f>
        <v>#VALUE!</v>
      </c>
    </row>
    <row r="49" spans="6:30" x14ac:dyDescent="0.25">
      <c r="F49" s="88"/>
      <c r="G49" s="10"/>
      <c r="H49" s="10"/>
      <c r="I49" s="10"/>
      <c r="J49" s="10"/>
      <c r="K49" s="10"/>
      <c r="L49" s="10"/>
      <c r="M49" s="11">
        <f>SIN(O10)</f>
        <v>0.86602540378443871</v>
      </c>
      <c r="N49" s="11">
        <f>COS(O10)*COS(R10)</f>
        <v>-3.0628711372715488E-17</v>
      </c>
      <c r="O49" s="11">
        <f>-(COS(O10))*SIN(R10)</f>
        <v>-0.49999999999999978</v>
      </c>
      <c r="P49" s="11">
        <f>P10*SIN(O10)</f>
        <v>0</v>
      </c>
      <c r="V49" s="50" t="e">
        <v>#VALUE!</v>
      </c>
      <c r="W49" s="50" t="e">
        <v>#VALUE!</v>
      </c>
      <c r="X49" s="50" t="e">
        <v>#VALUE!</v>
      </c>
      <c r="Y49" s="53" t="e">
        <v>#VALUE!</v>
      </c>
      <c r="AB49" s="56" t="e">
        <f>DEGREES(AB48)</f>
        <v>#VALUE!</v>
      </c>
      <c r="AC49" s="56" t="e">
        <f>DEGREES(AC48)</f>
        <v>#VALUE!</v>
      </c>
      <c r="AD49" s="56" t="e">
        <f>DEGREES(AD48)</f>
        <v>#VALUE!</v>
      </c>
    </row>
    <row r="50" spans="6:30" x14ac:dyDescent="0.25">
      <c r="F50" s="88"/>
      <c r="G50" s="10"/>
      <c r="H50" s="10"/>
      <c r="I50" s="10"/>
      <c r="J50" s="10"/>
      <c r="K50" s="10"/>
      <c r="L50" s="10"/>
      <c r="M50" s="11">
        <v>0</v>
      </c>
      <c r="N50" s="11">
        <f>SIN(R10)</f>
        <v>-1</v>
      </c>
      <c r="O50" s="11">
        <f>COS(R10)</f>
        <v>6.1257422745431001E-17</v>
      </c>
      <c r="P50" s="12" t="str">
        <f>Q10</f>
        <v xml:space="preserve">0.08535	</v>
      </c>
      <c r="V50" s="50" t="e">
        <v>#VALUE!</v>
      </c>
      <c r="W50" s="50" t="e">
        <v>#VALUE!</v>
      </c>
      <c r="X50" s="50" t="e">
        <v>#VALUE!</v>
      </c>
      <c r="Y50" s="54" t="e">
        <v>#VALUE!</v>
      </c>
    </row>
    <row r="51" spans="6:30" x14ac:dyDescent="0.25">
      <c r="F51" s="88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50" t="e">
        <v>#VALUE!</v>
      </c>
      <c r="W51" s="50" t="e">
        <v>#VALUE!</v>
      </c>
      <c r="X51" s="50" t="e">
        <v>#VALUE!</v>
      </c>
      <c r="Y51" s="50" t="e">
        <v>#VALUE!</v>
      </c>
    </row>
    <row r="52" spans="6:30" x14ac:dyDescent="0.25">
      <c r="F52" s="88"/>
      <c r="V52" s="51"/>
      <c r="W52" s="51"/>
      <c r="X52" s="51"/>
      <c r="Y52" s="51"/>
    </row>
    <row r="53" spans="6:30" x14ac:dyDescent="0.25">
      <c r="F53" s="41"/>
      <c r="G53" s="13"/>
      <c r="H53" s="13"/>
      <c r="I53" s="13"/>
      <c r="J53" s="13"/>
      <c r="K53" s="13"/>
      <c r="L53" s="13"/>
      <c r="M53" s="70" t="s">
        <v>19</v>
      </c>
      <c r="N53" s="70"/>
      <c r="O53" s="70"/>
      <c r="P53" s="70"/>
      <c r="V53" s="51"/>
      <c r="W53" s="51"/>
      <c r="X53" s="51"/>
      <c r="Y53" s="51"/>
    </row>
    <row r="54" spans="6:30" x14ac:dyDescent="0.25">
      <c r="F54" s="41"/>
      <c r="G54" s="13"/>
      <c r="H54" s="13"/>
      <c r="I54" s="13"/>
      <c r="J54" s="13"/>
      <c r="K54" s="13"/>
      <c r="L54" s="13"/>
      <c r="M54" s="70"/>
      <c r="N54" s="70"/>
      <c r="O54" s="70"/>
      <c r="P54" s="70"/>
      <c r="V54" s="51"/>
      <c r="W54" s="51"/>
      <c r="X54" s="51"/>
      <c r="Y54" s="51"/>
    </row>
    <row r="55" spans="6:30" ht="15.75" thickBot="1" x14ac:dyDescent="0.3">
      <c r="F55" s="41"/>
      <c r="G55" s="13"/>
      <c r="H55" s="13"/>
      <c r="I55" s="13"/>
      <c r="J55" s="13"/>
      <c r="K55" s="13"/>
      <c r="L55" s="13"/>
      <c r="M55" s="80" t="s">
        <v>19</v>
      </c>
      <c r="N55" s="81"/>
      <c r="O55" s="81"/>
      <c r="P55" s="81"/>
      <c r="V55" s="51"/>
      <c r="W55" s="51"/>
      <c r="X55" s="51"/>
      <c r="Y55" s="51"/>
    </row>
    <row r="56" spans="6:30" x14ac:dyDescent="0.25">
      <c r="F56" s="41"/>
      <c r="G56" s="41"/>
      <c r="H56" s="41"/>
      <c r="I56" s="41"/>
      <c r="J56" s="41"/>
      <c r="K56" s="41"/>
      <c r="L56" s="41"/>
      <c r="M56" s="44">
        <f>COS(O11)</f>
        <v>6.1257422745431001E-17</v>
      </c>
      <c r="N56" s="44">
        <f>-(SIN(O11))*COS(R11)</f>
        <v>-1</v>
      </c>
      <c r="O56" s="44">
        <f>SIN(O11)*SIN(R11)</f>
        <v>0</v>
      </c>
      <c r="P56" s="44">
        <f>P11*COS(O11)</f>
        <v>0</v>
      </c>
      <c r="V56" s="61" t="e">
        <f t="array" ref="V56:Y59">MMULT(V48:Y51,M56:P59)</f>
        <v>#VALUE!</v>
      </c>
      <c r="W56" s="62" t="e">
        <v>#VALUE!</v>
      </c>
      <c r="X56" s="63" t="e">
        <v>#VALUE!</v>
      </c>
      <c r="Y56" s="57" t="e">
        <v>#VALUE!</v>
      </c>
    </row>
    <row r="57" spans="6:30" x14ac:dyDescent="0.25">
      <c r="F57" s="41"/>
      <c r="G57" s="41"/>
      <c r="H57" s="41"/>
      <c r="I57" s="41"/>
      <c r="J57" s="41"/>
      <c r="K57" s="41"/>
      <c r="L57" s="41"/>
      <c r="M57" s="44">
        <f>SIN(O11)</f>
        <v>1</v>
      </c>
      <c r="N57" s="44">
        <f>COS(O11)*COS(R11)</f>
        <v>6.1257422745431001E-17</v>
      </c>
      <c r="O57" s="44">
        <f>-(COS(O11))*SIN(R11)</f>
        <v>0</v>
      </c>
      <c r="P57" s="44">
        <f>P11*SIN(O11)</f>
        <v>0</v>
      </c>
      <c r="V57" s="64" t="e">
        <v>#VALUE!</v>
      </c>
      <c r="W57" s="50" t="e">
        <v>#VALUE!</v>
      </c>
      <c r="X57" s="65" t="e">
        <v>#VALUE!</v>
      </c>
      <c r="Y57" s="58" t="e">
        <v>#VALUE!</v>
      </c>
    </row>
    <row r="58" spans="6:30" ht="15.75" thickBot="1" x14ac:dyDescent="0.3">
      <c r="F58" s="41"/>
      <c r="G58" s="41"/>
      <c r="H58" s="41"/>
      <c r="I58" s="41"/>
      <c r="J58" s="41"/>
      <c r="K58" s="41"/>
      <c r="L58" s="41"/>
      <c r="M58" s="44">
        <v>0</v>
      </c>
      <c r="N58" s="44">
        <f>SIN(R11)</f>
        <v>0</v>
      </c>
      <c r="O58" s="44">
        <f>COS(R11)</f>
        <v>1</v>
      </c>
      <c r="P58" s="45" t="str">
        <f>Q11</f>
        <v xml:space="preserve">	0.0921</v>
      </c>
      <c r="V58" s="66" t="e">
        <v>#VALUE!</v>
      </c>
      <c r="W58" s="67" t="e">
        <v>#VALUE!</v>
      </c>
      <c r="X58" s="68" t="e">
        <v>#VALUE!</v>
      </c>
      <c r="Y58" s="59" t="e">
        <v>#VALUE!</v>
      </c>
    </row>
    <row r="59" spans="6:30" x14ac:dyDescent="0.25">
      <c r="F59" s="41"/>
      <c r="G59" s="41"/>
      <c r="H59" s="41"/>
      <c r="I59" s="41"/>
      <c r="J59" s="41"/>
      <c r="K59" s="41"/>
      <c r="L59" s="41"/>
      <c r="M59" s="44">
        <v>0</v>
      </c>
      <c r="N59" s="44">
        <v>0</v>
      </c>
      <c r="O59" s="44">
        <v>0</v>
      </c>
      <c r="P59" s="44">
        <v>1</v>
      </c>
      <c r="V59" s="60" t="e">
        <v>#VALUE!</v>
      </c>
      <c r="W59" s="60" t="e">
        <v>#VALUE!</v>
      </c>
      <c r="X59" s="60" t="e">
        <v>#VALUE!</v>
      </c>
      <c r="Y59" s="50" t="e">
        <v>#VALUE!</v>
      </c>
    </row>
    <row r="63" spans="6:30" ht="15" customHeight="1" x14ac:dyDescent="0.25"/>
  </sheetData>
  <mergeCells count="17">
    <mergeCell ref="O1:R1"/>
    <mergeCell ref="P2:R3"/>
    <mergeCell ref="O2:O3"/>
    <mergeCell ref="F12:F52"/>
    <mergeCell ref="G12:G44"/>
    <mergeCell ref="J12:J20"/>
    <mergeCell ref="I12:I28"/>
    <mergeCell ref="H12:H36"/>
    <mergeCell ref="AG38:AQ42"/>
    <mergeCell ref="M55:P55"/>
    <mergeCell ref="L17:L18"/>
    <mergeCell ref="M4:R4"/>
    <mergeCell ref="M15:P15"/>
    <mergeCell ref="M23:P23"/>
    <mergeCell ref="M31:P31"/>
    <mergeCell ref="M39:P39"/>
    <mergeCell ref="M47:P47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Krüger</dc:creator>
  <cp:keywords>UR</cp:keywords>
  <cp:lastModifiedBy>Odonnell_Lab</cp:lastModifiedBy>
  <dcterms:created xsi:type="dcterms:W3CDTF">2020-12-06T08:38:09Z</dcterms:created>
  <dcterms:modified xsi:type="dcterms:W3CDTF">2022-09-06T21:11:22Z</dcterms:modified>
  <cp:contentStatus/>
</cp:coreProperties>
</file>