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-3660" yWindow="30" windowWidth="14805" windowHeight="7800" firstSheet="1" activeTab="2"/>
  </bookViews>
  <sheets>
    <sheet name="对照表" sheetId="1" state="hidden" r:id="rId1"/>
    <sheet name="使用表" sheetId="2" r:id="rId2"/>
    <sheet name="申报表(27亿)" sheetId="3" r:id="rId3"/>
    <sheet name="Sheet1" sheetId="4" state="hidden" r:id="rId4"/>
    <sheet name="申报表" sheetId="5" r:id="rId5"/>
  </sheets>
  <calcPr calcId="162913"/>
</workbook>
</file>

<file path=xl/calcChain.xml><?xml version="1.0" encoding="utf-8"?>
<calcChain xmlns="http://schemas.openxmlformats.org/spreadsheetml/2006/main">
  <c r="L40" i="5" l="1"/>
  <c r="L45" i="5"/>
  <c r="E46" i="5"/>
  <c r="I46" i="5"/>
  <c r="L46" i="5"/>
  <c r="M46" i="5"/>
  <c r="E48" i="5"/>
  <c r="E49" i="5"/>
  <c r="I49" i="5"/>
  <c r="L49" i="5"/>
  <c r="M49" i="5"/>
  <c r="E50" i="5"/>
  <c r="I50" i="5"/>
  <c r="L50" i="5"/>
  <c r="M50" i="5"/>
  <c r="E51" i="5"/>
  <c r="E52" i="5"/>
  <c r="E53" i="5"/>
  <c r="I53" i="5"/>
  <c r="E54" i="5"/>
  <c r="I54" i="5"/>
  <c r="L54" i="5"/>
  <c r="M54" i="5"/>
  <c r="E55" i="5"/>
  <c r="I55" i="5"/>
  <c r="L55" i="5"/>
  <c r="M55" i="5"/>
  <c r="E56" i="5"/>
  <c r="I56" i="5"/>
  <c r="L56" i="5"/>
  <c r="M56" i="5"/>
  <c r="E57" i="5"/>
  <c r="I57" i="5"/>
  <c r="L57" i="5"/>
  <c r="M57" i="5"/>
  <c r="E58" i="5"/>
  <c r="I58" i="5"/>
  <c r="L58" i="5"/>
  <c r="M58" i="5"/>
  <c r="E59" i="5"/>
  <c r="I59" i="5"/>
  <c r="L59" i="5"/>
  <c r="M59" i="5"/>
  <c r="E60" i="5"/>
  <c r="I60" i="5"/>
  <c r="L60" i="5"/>
  <c r="M60" i="5"/>
  <c r="C73" i="5"/>
  <c r="D70" i="5" s="1"/>
  <c r="H73" i="5"/>
  <c r="C61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Q31" i="5"/>
  <c r="Q30" i="5"/>
  <c r="Q29" i="5"/>
  <c r="Q28" i="5"/>
  <c r="Q27" i="5"/>
  <c r="Q26" i="5"/>
  <c r="Q25" i="5"/>
  <c r="O4" i="5"/>
  <c r="N4" i="5"/>
  <c r="M4" i="5"/>
  <c r="M5" i="5" s="1"/>
  <c r="M37" i="5" s="1"/>
  <c r="L4" i="5"/>
  <c r="L5" i="5" s="1"/>
  <c r="L38" i="5" s="1"/>
  <c r="K4" i="5"/>
  <c r="J4" i="5"/>
  <c r="I4" i="5"/>
  <c r="I5" i="5" s="1"/>
  <c r="I37" i="5" s="1"/>
  <c r="H4" i="5"/>
  <c r="H5" i="5" s="1"/>
  <c r="G4" i="5"/>
  <c r="F4" i="5"/>
  <c r="E4" i="5"/>
  <c r="E5" i="5" s="1"/>
  <c r="E37" i="5" s="1"/>
  <c r="D4" i="5"/>
  <c r="I52" i="5" l="1"/>
  <c r="I51" i="5"/>
  <c r="I48" i="5"/>
  <c r="I47" i="5"/>
  <c r="L43" i="5"/>
  <c r="D33" i="5"/>
  <c r="E47" i="5"/>
  <c r="L42" i="5"/>
  <c r="M53" i="5"/>
  <c r="M52" i="5"/>
  <c r="M51" i="5"/>
  <c r="M48" i="5"/>
  <c r="M47" i="5"/>
  <c r="L41" i="5"/>
  <c r="H33" i="5"/>
  <c r="L33" i="5"/>
  <c r="L37" i="5"/>
  <c r="D69" i="5"/>
  <c r="L53" i="5"/>
  <c r="L52" i="5"/>
  <c r="L51" i="5"/>
  <c r="L48" i="5"/>
  <c r="L47" i="5"/>
  <c r="L44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L39" i="5"/>
  <c r="D72" i="5"/>
  <c r="M45" i="5"/>
  <c r="I45" i="5"/>
  <c r="E45" i="5"/>
  <c r="M44" i="5"/>
  <c r="I44" i="5"/>
  <c r="E44" i="5"/>
  <c r="M43" i="5"/>
  <c r="I43" i="5"/>
  <c r="E43" i="5"/>
  <c r="M42" i="5"/>
  <c r="I42" i="5"/>
  <c r="E42" i="5"/>
  <c r="M41" i="5"/>
  <c r="I41" i="5"/>
  <c r="E41" i="5"/>
  <c r="M40" i="5"/>
  <c r="I40" i="5"/>
  <c r="E40" i="5"/>
  <c r="M39" i="5"/>
  <c r="I39" i="5"/>
  <c r="E39" i="5"/>
  <c r="M38" i="5"/>
  <c r="I38" i="5"/>
  <c r="E38" i="5"/>
  <c r="D65" i="5"/>
  <c r="D68" i="5"/>
  <c r="D67" i="5"/>
  <c r="D71" i="5"/>
  <c r="D66" i="5"/>
  <c r="K33" i="5"/>
  <c r="O33" i="5"/>
  <c r="N33" i="5"/>
  <c r="J33" i="5"/>
  <c r="G33" i="5"/>
  <c r="F33" i="5"/>
  <c r="P4" i="5"/>
  <c r="C63" i="5" s="1"/>
  <c r="E71" i="5" s="1"/>
  <c r="I71" i="5" s="1"/>
  <c r="P10" i="5" s="1"/>
  <c r="Q10" i="5" s="1"/>
  <c r="D5" i="5"/>
  <c r="E33" i="5"/>
  <c r="I33" i="5"/>
  <c r="M33" i="5"/>
  <c r="G5" i="5"/>
  <c r="K5" i="5"/>
  <c r="O5" i="5"/>
  <c r="F5" i="5"/>
  <c r="J5" i="5"/>
  <c r="N5" i="5"/>
  <c r="E69" i="5" l="1"/>
  <c r="I69" i="5" s="1"/>
  <c r="P19" i="5" s="1"/>
  <c r="Q19" i="5" s="1"/>
  <c r="E65" i="5"/>
  <c r="I65" i="5" s="1"/>
  <c r="P23" i="5" s="1"/>
  <c r="Q23" i="5" s="1"/>
  <c r="E70" i="5"/>
  <c r="I70" i="5" s="1"/>
  <c r="P21" i="5" s="1"/>
  <c r="Q21" i="5" s="1"/>
  <c r="E66" i="5"/>
  <c r="I66" i="5" s="1"/>
  <c r="P18" i="5" s="1"/>
  <c r="Q18" i="5" s="1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37" i="5"/>
  <c r="F51" i="5"/>
  <c r="F52" i="5"/>
  <c r="F53" i="5"/>
  <c r="F55" i="5"/>
  <c r="F56" i="5"/>
  <c r="F58" i="5"/>
  <c r="F59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4" i="5"/>
  <c r="F57" i="5"/>
  <c r="F60" i="5"/>
  <c r="F37" i="5"/>
  <c r="J54" i="5"/>
  <c r="J55" i="5"/>
  <c r="J57" i="5"/>
  <c r="J58" i="5"/>
  <c r="J60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6" i="5"/>
  <c r="J59" i="5"/>
  <c r="J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37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N53" i="5"/>
  <c r="N56" i="5"/>
  <c r="N59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4" i="5"/>
  <c r="N55" i="5"/>
  <c r="N57" i="5"/>
  <c r="N58" i="5"/>
  <c r="N60" i="5"/>
  <c r="N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37" i="5"/>
  <c r="E68" i="5"/>
  <c r="I68" i="5" s="1"/>
  <c r="P13" i="5" s="1"/>
  <c r="E72" i="5"/>
  <c r="I72" i="5" s="1"/>
  <c r="P8" i="5" s="1"/>
  <c r="Q8" i="5" s="1"/>
  <c r="E67" i="5"/>
  <c r="I67" i="5" s="1"/>
  <c r="P15" i="5" s="1"/>
  <c r="Q15" i="5" s="1"/>
  <c r="M61" i="5"/>
  <c r="E61" i="5"/>
  <c r="L61" i="5"/>
  <c r="I61" i="5"/>
  <c r="H61" i="5"/>
  <c r="Q13" i="5" l="1"/>
  <c r="S13" i="5"/>
  <c r="S14" i="5"/>
  <c r="I73" i="5"/>
  <c r="D61" i="5"/>
  <c r="G61" i="5"/>
  <c r="J61" i="5"/>
  <c r="O61" i="5"/>
  <c r="F61" i="5"/>
  <c r="K61" i="5"/>
  <c r="N61" i="5"/>
  <c r="Q56" i="1" l="1"/>
  <c r="R33" i="1"/>
  <c r="S33" i="1"/>
  <c r="T33" i="1"/>
  <c r="U33" i="1"/>
  <c r="V33" i="1"/>
  <c r="W33" i="1"/>
  <c r="X33" i="1"/>
  <c r="Y33" i="1"/>
  <c r="Z33" i="1"/>
  <c r="AA33" i="1"/>
  <c r="AB33" i="1"/>
  <c r="AC33" i="1"/>
  <c r="R34" i="1"/>
  <c r="S34" i="1"/>
  <c r="T34" i="1"/>
  <c r="U34" i="1"/>
  <c r="V34" i="1"/>
  <c r="W34" i="1"/>
  <c r="X34" i="1"/>
  <c r="Y34" i="1"/>
  <c r="Z34" i="1"/>
  <c r="AA34" i="1"/>
  <c r="AB34" i="1"/>
  <c r="AC34" i="1"/>
  <c r="R35" i="1"/>
  <c r="S35" i="1"/>
  <c r="T35" i="1"/>
  <c r="U35" i="1"/>
  <c r="V35" i="1"/>
  <c r="W35" i="1"/>
  <c r="X35" i="1"/>
  <c r="Y35" i="1"/>
  <c r="Z35" i="1"/>
  <c r="AA35" i="1"/>
  <c r="AB35" i="1"/>
  <c r="AC35" i="1"/>
  <c r="R36" i="1"/>
  <c r="S36" i="1"/>
  <c r="T36" i="1"/>
  <c r="U36" i="1"/>
  <c r="V36" i="1"/>
  <c r="W36" i="1"/>
  <c r="X36" i="1"/>
  <c r="Y36" i="1"/>
  <c r="Z36" i="1"/>
  <c r="AA36" i="1"/>
  <c r="AB36" i="1"/>
  <c r="AC36" i="1"/>
  <c r="R37" i="1"/>
  <c r="S37" i="1"/>
  <c r="T37" i="1"/>
  <c r="U37" i="1"/>
  <c r="V37" i="1"/>
  <c r="W37" i="1"/>
  <c r="X37" i="1"/>
  <c r="Y37" i="1"/>
  <c r="Z37" i="1"/>
  <c r="AA37" i="1"/>
  <c r="AB37" i="1"/>
  <c r="AC37" i="1"/>
  <c r="R38" i="1"/>
  <c r="S38" i="1"/>
  <c r="T38" i="1"/>
  <c r="U38" i="1"/>
  <c r="V38" i="1"/>
  <c r="W38" i="1"/>
  <c r="X38" i="1"/>
  <c r="Y38" i="1"/>
  <c r="Z38" i="1"/>
  <c r="AA38" i="1"/>
  <c r="AB38" i="1"/>
  <c r="AC38" i="1"/>
  <c r="R39" i="1"/>
  <c r="S39" i="1"/>
  <c r="T39" i="1"/>
  <c r="U39" i="1"/>
  <c r="V39" i="1"/>
  <c r="W39" i="1"/>
  <c r="X39" i="1"/>
  <c r="Y39" i="1"/>
  <c r="Z39" i="1"/>
  <c r="AA39" i="1"/>
  <c r="AB39" i="1"/>
  <c r="AC39" i="1"/>
  <c r="R40" i="1"/>
  <c r="S40" i="1"/>
  <c r="T40" i="1"/>
  <c r="U40" i="1"/>
  <c r="V40" i="1"/>
  <c r="W40" i="1"/>
  <c r="X40" i="1"/>
  <c r="Y40" i="1"/>
  <c r="Z40" i="1"/>
  <c r="AA40" i="1"/>
  <c r="AB40" i="1"/>
  <c r="AC40" i="1"/>
  <c r="R41" i="1"/>
  <c r="S41" i="1"/>
  <c r="T41" i="1"/>
  <c r="U41" i="1"/>
  <c r="V41" i="1"/>
  <c r="W41" i="1"/>
  <c r="X41" i="1"/>
  <c r="Y41" i="1"/>
  <c r="Z41" i="1"/>
  <c r="AA41" i="1"/>
  <c r="AB41" i="1"/>
  <c r="AC41" i="1"/>
  <c r="R42" i="1"/>
  <c r="S42" i="1"/>
  <c r="T42" i="1"/>
  <c r="U42" i="1"/>
  <c r="V42" i="1"/>
  <c r="W42" i="1"/>
  <c r="X42" i="1"/>
  <c r="Y42" i="1"/>
  <c r="Z42" i="1"/>
  <c r="AA42" i="1"/>
  <c r="AB42" i="1"/>
  <c r="AC42" i="1"/>
  <c r="R43" i="1"/>
  <c r="S43" i="1"/>
  <c r="T43" i="1"/>
  <c r="U43" i="1"/>
  <c r="V43" i="1"/>
  <c r="W43" i="1"/>
  <c r="X43" i="1"/>
  <c r="Y43" i="1"/>
  <c r="Z43" i="1"/>
  <c r="AA43" i="1"/>
  <c r="AB43" i="1"/>
  <c r="AC43" i="1"/>
  <c r="R44" i="1"/>
  <c r="S44" i="1"/>
  <c r="T44" i="1"/>
  <c r="U44" i="1"/>
  <c r="V44" i="1"/>
  <c r="W44" i="1"/>
  <c r="X44" i="1"/>
  <c r="Y44" i="1"/>
  <c r="Z44" i="1"/>
  <c r="AA44" i="1"/>
  <c r="AB44" i="1"/>
  <c r="AC44" i="1"/>
  <c r="R45" i="1"/>
  <c r="S45" i="1"/>
  <c r="T45" i="1"/>
  <c r="U45" i="1"/>
  <c r="V45" i="1"/>
  <c r="W45" i="1"/>
  <c r="X45" i="1"/>
  <c r="Y45" i="1"/>
  <c r="Z45" i="1"/>
  <c r="AA45" i="1"/>
  <c r="AB45" i="1"/>
  <c r="AC45" i="1"/>
  <c r="R46" i="1"/>
  <c r="S46" i="1"/>
  <c r="T46" i="1"/>
  <c r="U46" i="1"/>
  <c r="V46" i="1"/>
  <c r="W46" i="1"/>
  <c r="X46" i="1"/>
  <c r="Y46" i="1"/>
  <c r="Z46" i="1"/>
  <c r="AA46" i="1"/>
  <c r="AB46" i="1"/>
  <c r="AC46" i="1"/>
  <c r="R47" i="1"/>
  <c r="S47" i="1"/>
  <c r="T47" i="1"/>
  <c r="U47" i="1"/>
  <c r="V47" i="1"/>
  <c r="W47" i="1"/>
  <c r="X47" i="1"/>
  <c r="Y47" i="1"/>
  <c r="Z47" i="1"/>
  <c r="AA47" i="1"/>
  <c r="AB47" i="1"/>
  <c r="AC47" i="1"/>
  <c r="R48" i="1"/>
  <c r="S48" i="1"/>
  <c r="T48" i="1"/>
  <c r="U48" i="1"/>
  <c r="V48" i="1"/>
  <c r="W48" i="1"/>
  <c r="X48" i="1"/>
  <c r="Y48" i="1"/>
  <c r="Z48" i="1"/>
  <c r="AA48" i="1"/>
  <c r="AB48" i="1"/>
  <c r="AC48" i="1"/>
  <c r="R49" i="1"/>
  <c r="S49" i="1"/>
  <c r="T49" i="1"/>
  <c r="U49" i="1"/>
  <c r="V49" i="1"/>
  <c r="W49" i="1"/>
  <c r="X49" i="1"/>
  <c r="Y49" i="1"/>
  <c r="Z49" i="1"/>
  <c r="AA49" i="1"/>
  <c r="AB49" i="1"/>
  <c r="AC49" i="1"/>
  <c r="R50" i="1"/>
  <c r="S50" i="1"/>
  <c r="T50" i="1"/>
  <c r="U50" i="1"/>
  <c r="V50" i="1"/>
  <c r="W50" i="1"/>
  <c r="X50" i="1"/>
  <c r="Y50" i="1"/>
  <c r="Z50" i="1"/>
  <c r="AA50" i="1"/>
  <c r="AB50" i="1"/>
  <c r="AC50" i="1"/>
  <c r="R51" i="1"/>
  <c r="S51" i="1"/>
  <c r="T51" i="1"/>
  <c r="U51" i="1"/>
  <c r="V51" i="1"/>
  <c r="W51" i="1"/>
  <c r="X51" i="1"/>
  <c r="Y51" i="1"/>
  <c r="Z51" i="1"/>
  <c r="AA51" i="1"/>
  <c r="AB51" i="1"/>
  <c r="AC51" i="1"/>
  <c r="R52" i="1"/>
  <c r="S52" i="1"/>
  <c r="T52" i="1"/>
  <c r="U52" i="1"/>
  <c r="V52" i="1"/>
  <c r="W52" i="1"/>
  <c r="X52" i="1"/>
  <c r="Y52" i="1"/>
  <c r="Z52" i="1"/>
  <c r="AA52" i="1"/>
  <c r="AB52" i="1"/>
  <c r="AC52" i="1"/>
  <c r="R53" i="1"/>
  <c r="S53" i="1"/>
  <c r="T53" i="1"/>
  <c r="U53" i="1"/>
  <c r="V53" i="1"/>
  <c r="W53" i="1"/>
  <c r="X53" i="1"/>
  <c r="Y53" i="1"/>
  <c r="Z53" i="1"/>
  <c r="AA53" i="1"/>
  <c r="AB53" i="1"/>
  <c r="AC53" i="1"/>
  <c r="R54" i="1"/>
  <c r="S54" i="1"/>
  <c r="T54" i="1"/>
  <c r="U54" i="1"/>
  <c r="V54" i="1"/>
  <c r="W54" i="1"/>
  <c r="X54" i="1"/>
  <c r="Y54" i="1"/>
  <c r="Z54" i="1"/>
  <c r="AA54" i="1"/>
  <c r="AB54" i="1"/>
  <c r="AC54" i="1"/>
  <c r="R55" i="1"/>
  <c r="S55" i="1"/>
  <c r="T55" i="1"/>
  <c r="U55" i="1"/>
  <c r="V55" i="1"/>
  <c r="W55" i="1"/>
  <c r="X55" i="1"/>
  <c r="Y55" i="1"/>
  <c r="Z55" i="1"/>
  <c r="AA55" i="1"/>
  <c r="AB55" i="1"/>
  <c r="AC55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3" i="1"/>
  <c r="G63" i="1"/>
  <c r="H63" i="1"/>
  <c r="I63" i="1"/>
  <c r="J63" i="1"/>
  <c r="K63" i="1"/>
  <c r="L63" i="1"/>
  <c r="M63" i="1"/>
  <c r="N63" i="1"/>
  <c r="F64" i="1"/>
  <c r="G64" i="1"/>
  <c r="H64" i="1"/>
  <c r="I64" i="1"/>
  <c r="J64" i="1"/>
  <c r="K64" i="1"/>
  <c r="L64" i="1"/>
  <c r="M64" i="1"/>
  <c r="N64" i="1"/>
  <c r="F65" i="1"/>
  <c r="G65" i="1"/>
  <c r="H65" i="1"/>
  <c r="I65" i="1"/>
  <c r="J65" i="1"/>
  <c r="K65" i="1"/>
  <c r="L65" i="1"/>
  <c r="M65" i="1"/>
  <c r="N65" i="1"/>
  <c r="F66" i="1"/>
  <c r="G66" i="1"/>
  <c r="H66" i="1"/>
  <c r="I66" i="1"/>
  <c r="J66" i="1"/>
  <c r="K66" i="1"/>
  <c r="L66" i="1"/>
  <c r="M66" i="1"/>
  <c r="N66" i="1"/>
  <c r="F67" i="1"/>
  <c r="G67" i="1"/>
  <c r="H67" i="1"/>
  <c r="I67" i="1"/>
  <c r="J67" i="1"/>
  <c r="K67" i="1"/>
  <c r="L67" i="1"/>
  <c r="M67" i="1"/>
  <c r="N67" i="1"/>
  <c r="F68" i="1"/>
  <c r="G68" i="1"/>
  <c r="H68" i="1"/>
  <c r="I68" i="1"/>
  <c r="J68" i="1"/>
  <c r="K68" i="1"/>
  <c r="L68" i="1"/>
  <c r="M68" i="1"/>
  <c r="N68" i="1"/>
  <c r="F69" i="1"/>
  <c r="G69" i="1"/>
  <c r="H69" i="1"/>
  <c r="I69" i="1"/>
  <c r="J69" i="1"/>
  <c r="K69" i="1"/>
  <c r="L69" i="1"/>
  <c r="M69" i="1"/>
  <c r="N69" i="1"/>
  <c r="F70" i="1"/>
  <c r="G70" i="1"/>
  <c r="H70" i="1"/>
  <c r="I70" i="1"/>
  <c r="J70" i="1"/>
  <c r="K70" i="1"/>
  <c r="L70" i="1"/>
  <c r="M70" i="1"/>
  <c r="N70" i="1"/>
  <c r="F71" i="1"/>
  <c r="G71" i="1"/>
  <c r="H71" i="1"/>
  <c r="I71" i="1"/>
  <c r="J71" i="1"/>
  <c r="K71" i="1"/>
  <c r="L71" i="1"/>
  <c r="M71" i="1"/>
  <c r="N71" i="1"/>
  <c r="F72" i="1"/>
  <c r="G72" i="1"/>
  <c r="H72" i="1"/>
  <c r="I72" i="1"/>
  <c r="J72" i="1"/>
  <c r="K72" i="1"/>
  <c r="L72" i="1"/>
  <c r="M72" i="1"/>
  <c r="N72" i="1"/>
  <c r="F73" i="1"/>
  <c r="G73" i="1"/>
  <c r="H73" i="1"/>
  <c r="I73" i="1"/>
  <c r="J73" i="1"/>
  <c r="K73" i="1"/>
  <c r="L73" i="1"/>
  <c r="M73" i="1"/>
  <c r="N73" i="1"/>
  <c r="F74" i="1"/>
  <c r="G74" i="1"/>
  <c r="H74" i="1"/>
  <c r="I74" i="1"/>
  <c r="J74" i="1"/>
  <c r="K74" i="1"/>
  <c r="L74" i="1"/>
  <c r="M74" i="1"/>
  <c r="N74" i="1"/>
  <c r="F75" i="1"/>
  <c r="G75" i="1"/>
  <c r="H75" i="1"/>
  <c r="I75" i="1"/>
  <c r="J75" i="1"/>
  <c r="K75" i="1"/>
  <c r="L75" i="1"/>
  <c r="M75" i="1"/>
  <c r="N75" i="1"/>
  <c r="F76" i="1"/>
  <c r="G76" i="1"/>
  <c r="H76" i="1"/>
  <c r="I76" i="1"/>
  <c r="J76" i="1"/>
  <c r="K76" i="1"/>
  <c r="L76" i="1"/>
  <c r="M76" i="1"/>
  <c r="N76" i="1"/>
  <c r="F77" i="1"/>
  <c r="G77" i="1"/>
  <c r="H77" i="1"/>
  <c r="I77" i="1"/>
  <c r="J77" i="1"/>
  <c r="K77" i="1"/>
  <c r="L77" i="1"/>
  <c r="M77" i="1"/>
  <c r="N77" i="1"/>
  <c r="F78" i="1"/>
  <c r="G78" i="1"/>
  <c r="H78" i="1"/>
  <c r="I78" i="1"/>
  <c r="J78" i="1"/>
  <c r="K78" i="1"/>
  <c r="L78" i="1"/>
  <c r="M78" i="1"/>
  <c r="N78" i="1"/>
  <c r="F79" i="1"/>
  <c r="G79" i="1"/>
  <c r="H79" i="1"/>
  <c r="I79" i="1"/>
  <c r="J79" i="1"/>
  <c r="K79" i="1"/>
  <c r="L79" i="1"/>
  <c r="M79" i="1"/>
  <c r="N79" i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F82" i="1"/>
  <c r="G82" i="1"/>
  <c r="H82" i="1"/>
  <c r="I82" i="1"/>
  <c r="J82" i="1"/>
  <c r="K82" i="1"/>
  <c r="L82" i="1"/>
  <c r="M82" i="1"/>
  <c r="N82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59" i="1"/>
  <c r="F59" i="1"/>
  <c r="G59" i="1"/>
  <c r="H59" i="1"/>
  <c r="I59" i="1"/>
  <c r="J59" i="1"/>
  <c r="K59" i="1"/>
  <c r="L59" i="1"/>
  <c r="M59" i="1"/>
  <c r="M83" i="1" s="1"/>
  <c r="N59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59" i="1"/>
  <c r="N83" i="1"/>
  <c r="B83" i="1"/>
  <c r="B56" i="1"/>
  <c r="N32" i="1"/>
  <c r="AC32" i="1" s="1"/>
  <c r="AC56" i="1" s="1"/>
  <c r="M32" i="1"/>
  <c r="AB32" i="1" s="1"/>
  <c r="AB56" i="1" s="1"/>
  <c r="L32" i="1"/>
  <c r="AA32" i="1" s="1"/>
  <c r="AA56" i="1" s="1"/>
  <c r="K32" i="1"/>
  <c r="Z32" i="1" s="1"/>
  <c r="Z56" i="1" s="1"/>
  <c r="J32" i="1"/>
  <c r="Y32" i="1" s="1"/>
  <c r="Y56" i="1" s="1"/>
  <c r="I32" i="1"/>
  <c r="X32" i="1" s="1"/>
  <c r="X56" i="1" s="1"/>
  <c r="H32" i="1"/>
  <c r="W32" i="1" s="1"/>
  <c r="W56" i="1" s="1"/>
  <c r="G32" i="1"/>
  <c r="V32" i="1" s="1"/>
  <c r="V56" i="1" s="1"/>
  <c r="F32" i="1"/>
  <c r="U32" i="1" s="1"/>
  <c r="U56" i="1" s="1"/>
  <c r="E32" i="1"/>
  <c r="T32" i="1" s="1"/>
  <c r="T56" i="1" s="1"/>
  <c r="D32" i="1"/>
  <c r="S32" i="1" s="1"/>
  <c r="S56" i="1" s="1"/>
  <c r="C32" i="1"/>
  <c r="R32" i="1" s="1"/>
  <c r="R56" i="1" s="1"/>
  <c r="C83" i="1" l="1"/>
  <c r="J83" i="1"/>
  <c r="E83" i="1"/>
  <c r="K83" i="1"/>
  <c r="I83" i="1"/>
  <c r="F83" i="1"/>
  <c r="L83" i="1"/>
  <c r="H83" i="1"/>
  <c r="G83" i="1"/>
  <c r="D83" i="1"/>
  <c r="D28" i="1"/>
  <c r="E28" i="1"/>
  <c r="F28" i="1"/>
  <c r="G28" i="1"/>
  <c r="H28" i="1"/>
  <c r="I28" i="1"/>
  <c r="J28" i="1"/>
  <c r="K28" i="1"/>
  <c r="L28" i="1"/>
  <c r="M28" i="1"/>
  <c r="N28" i="1"/>
  <c r="C28" i="1"/>
  <c r="B28" i="1" l="1"/>
</calcChain>
</file>

<file path=xl/sharedStrings.xml><?xml version="1.0" encoding="utf-8"?>
<sst xmlns="http://schemas.openxmlformats.org/spreadsheetml/2006/main" count="361" uniqueCount="126">
  <si>
    <t>后石1-6号机</t>
    <phoneticPr fontId="1" type="noConversion"/>
  </si>
  <si>
    <t>后石7号机</t>
    <phoneticPr fontId="1" type="noConversion"/>
  </si>
  <si>
    <t>华能1/2机</t>
    <phoneticPr fontId="1" type="noConversion"/>
  </si>
  <si>
    <t>华能3/4机</t>
    <phoneticPr fontId="1" type="noConversion"/>
  </si>
  <si>
    <t>华能5/6机</t>
    <phoneticPr fontId="1" type="noConversion"/>
  </si>
  <si>
    <t>江阴1/2机</t>
    <phoneticPr fontId="1" type="noConversion"/>
  </si>
  <si>
    <t>可门1-4机</t>
    <phoneticPr fontId="1" type="noConversion"/>
  </si>
  <si>
    <t>坑口5/6机</t>
    <phoneticPr fontId="1" type="noConversion"/>
  </si>
  <si>
    <t>湄洲湾1/2机</t>
    <phoneticPr fontId="1" type="noConversion"/>
  </si>
  <si>
    <t>湄洲湾3/4机</t>
    <phoneticPr fontId="1" type="noConversion"/>
  </si>
  <si>
    <t>南浦3/4机</t>
    <phoneticPr fontId="1" type="noConversion"/>
  </si>
  <si>
    <t>宁德1-4机</t>
    <phoneticPr fontId="1" type="noConversion"/>
  </si>
  <si>
    <t>嵩屿1/2机</t>
    <phoneticPr fontId="1" type="noConversion"/>
  </si>
  <si>
    <t>嵩屿3/4机</t>
    <phoneticPr fontId="1" type="noConversion"/>
  </si>
  <si>
    <t>伍堡3/4机</t>
    <phoneticPr fontId="1" type="noConversion"/>
  </si>
  <si>
    <t>永安二厂一台</t>
    <phoneticPr fontId="1" type="noConversion"/>
  </si>
  <si>
    <t>漳平5/6机</t>
    <phoneticPr fontId="1" type="noConversion"/>
  </si>
  <si>
    <t>宁德核电1/2机</t>
    <phoneticPr fontId="1" type="noConversion"/>
  </si>
  <si>
    <t>宁德核电3机</t>
    <phoneticPr fontId="1" type="noConversion"/>
  </si>
  <si>
    <t>宁德核电4机</t>
    <phoneticPr fontId="1" type="noConversion"/>
  </si>
  <si>
    <t>福清核电1机</t>
    <phoneticPr fontId="1" type="noConversion"/>
  </si>
  <si>
    <t>福清核电2机</t>
    <phoneticPr fontId="1" type="noConversion"/>
  </si>
  <si>
    <t>福清核电3机</t>
    <phoneticPr fontId="1" type="noConversion"/>
  </si>
  <si>
    <t>福清核电4机</t>
    <phoneticPr fontId="1" type="noConversion"/>
  </si>
  <si>
    <t>总计</t>
    <phoneticPr fontId="1" type="noConversion"/>
  </si>
  <si>
    <t>装机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</si>
  <si>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</si>
  <si>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</si>
  <si>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</si>
  <si>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</si>
  <si>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</si>
  <si>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</si>
  <si>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</si>
  <si>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</si>
  <si>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</si>
  <si>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</si>
  <si>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</si>
  <si>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</si>
  <si>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参与集团</t>
    <phoneticPr fontId="1" type="noConversion"/>
  </si>
  <si>
    <t>预估均价</t>
    <phoneticPr fontId="1" type="noConversion"/>
  </si>
  <si>
    <t>补偿比例</t>
    <phoneticPr fontId="1" type="noConversion"/>
  </si>
  <si>
    <t>机组容量
(MW)</t>
    <phoneticPr fontId="1" type="noConversion"/>
  </si>
  <si>
    <t>容量占比
(%)</t>
    <phoneticPr fontId="1" type="noConversion"/>
  </si>
  <si>
    <t>容量电量
（万度）</t>
    <phoneticPr fontId="1" type="noConversion"/>
  </si>
  <si>
    <t>遗留补偿
（万元）</t>
    <phoneticPr fontId="1" type="noConversion"/>
  </si>
  <si>
    <t>实际补偿
（万元）</t>
    <phoneticPr fontId="1" type="noConversion"/>
  </si>
  <si>
    <t>折算电量
（万度）</t>
    <phoneticPr fontId="1" type="noConversion"/>
  </si>
  <si>
    <t>交易总量（万度）</t>
    <phoneticPr fontId="1" type="noConversion"/>
  </si>
  <si>
    <t>合计电量
（万度）</t>
    <phoneticPr fontId="1" type="noConversion"/>
  </si>
  <si>
    <t>全额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</si>
  <si>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</si>
  <si>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</si>
  <si>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</si>
  <si>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</si>
  <si>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</si>
  <si>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</si>
  <si>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</si>
  <si>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</si>
  <si>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</si>
  <si>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</si>
  <si>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</si>
  <si>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</si>
  <si>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各家应拿量</t>
    <phoneticPr fontId="1" type="noConversion"/>
  </si>
  <si>
    <t>差额</t>
    <phoneticPr fontId="1" type="noConversion"/>
  </si>
  <si>
    <t>火电可中标电量</t>
    <phoneticPr fontId="1" type="noConversion"/>
  </si>
  <si>
    <t>单家上限</t>
    <phoneticPr fontId="1" type="noConversion"/>
  </si>
  <si>
    <t>后石1-6号机</t>
    <phoneticPr fontId="1" type="noConversion"/>
  </si>
  <si>
    <t>后石7号机</t>
    <phoneticPr fontId="1" type="noConversion"/>
  </si>
  <si>
    <t>华能1/2机</t>
    <phoneticPr fontId="1" type="noConversion"/>
  </si>
  <si>
    <t>江阴1/2机</t>
    <phoneticPr fontId="1" type="noConversion"/>
  </si>
  <si>
    <t>南浦3/4机</t>
    <phoneticPr fontId="1" type="noConversion"/>
  </si>
  <si>
    <t>可门1-4机</t>
    <phoneticPr fontId="1" type="noConversion"/>
  </si>
  <si>
    <t>永安二厂一台</t>
    <phoneticPr fontId="1" type="noConversion"/>
  </si>
  <si>
    <t>漳平5/6机</t>
    <phoneticPr fontId="1" type="noConversion"/>
  </si>
  <si>
    <t>宁德1-4机</t>
    <phoneticPr fontId="1" type="noConversion"/>
  </si>
  <si>
    <t>湄洲湾1/2机</t>
    <phoneticPr fontId="1" type="noConversion"/>
  </si>
  <si>
    <t>湄洲湾3/4机</t>
    <phoneticPr fontId="1" type="noConversion"/>
  </si>
  <si>
    <t>嵩屿1/2机</t>
    <phoneticPr fontId="1" type="noConversion"/>
  </si>
  <si>
    <t>嵩屿3/4机</t>
    <phoneticPr fontId="1" type="noConversion"/>
  </si>
  <si>
    <t>宁德核电1/2机</t>
    <phoneticPr fontId="1" type="noConversion"/>
  </si>
  <si>
    <t>宁德核电3机</t>
    <phoneticPr fontId="1" type="noConversion"/>
  </si>
  <si>
    <t>宁德核电4机</t>
    <phoneticPr fontId="1" type="noConversion"/>
  </si>
  <si>
    <t>福清核电1机</t>
    <phoneticPr fontId="1" type="noConversion"/>
  </si>
  <si>
    <t>福清核电2机</t>
    <phoneticPr fontId="1" type="noConversion"/>
  </si>
  <si>
    <t>福清核电3机</t>
    <phoneticPr fontId="1" type="noConversion"/>
  </si>
  <si>
    <t>福清核电4机</t>
    <phoneticPr fontId="1" type="noConversion"/>
  </si>
  <si>
    <t>总计</t>
    <phoneticPr fontId="1" type="noConversion"/>
  </si>
  <si>
    <t>当月剩余量</t>
    <phoneticPr fontId="1" type="noConversion"/>
  </si>
  <si>
    <t>校核表</t>
    <phoneticPr fontId="1" type="noConversion"/>
  </si>
  <si>
    <t>嵩屿</t>
    <phoneticPr fontId="1" type="noConversion"/>
  </si>
  <si>
    <t>大唐集团</t>
    <phoneticPr fontId="1" type="noConversion"/>
  </si>
  <si>
    <t>华电集团</t>
    <phoneticPr fontId="1" type="noConversion"/>
  </si>
  <si>
    <t>国电集团</t>
    <phoneticPr fontId="1" type="noConversion"/>
  </si>
  <si>
    <t>神华集团</t>
    <phoneticPr fontId="1" type="noConversion"/>
  </si>
  <si>
    <t>湄洲湾</t>
    <phoneticPr fontId="1" type="noConversion"/>
  </si>
  <si>
    <t>华能集团</t>
    <phoneticPr fontId="1" type="noConversion"/>
  </si>
  <si>
    <t>台塑集团</t>
    <phoneticPr fontId="1" type="noConversion"/>
  </si>
  <si>
    <t>合计</t>
    <phoneticPr fontId="1" type="noConversion"/>
  </si>
  <si>
    <t>大连A</t>
  </si>
  <si>
    <t>大连A</t>
    <phoneticPr fontId="1" type="noConversion"/>
  </si>
  <si>
    <t>大连B</t>
  </si>
  <si>
    <t>大连B</t>
    <phoneticPr fontId="1" type="noConversion"/>
  </si>
  <si>
    <t>青岛</t>
  </si>
  <si>
    <t>青岛</t>
    <phoneticPr fontId="1" type="noConversion"/>
  </si>
  <si>
    <t>济南</t>
  </si>
  <si>
    <t>济南</t>
    <phoneticPr fontId="1" type="noConversion"/>
  </si>
  <si>
    <t>厦门</t>
  </si>
  <si>
    <t>厦门</t>
    <phoneticPr fontId="1" type="noConversion"/>
  </si>
  <si>
    <t>福州</t>
  </si>
  <si>
    <t>福州</t>
    <phoneticPr fontId="1" type="noConversion"/>
  </si>
  <si>
    <t>广州</t>
  </si>
  <si>
    <t>广州</t>
    <phoneticPr fontId="1" type="noConversion"/>
  </si>
  <si>
    <t>深圳</t>
  </si>
  <si>
    <t>深圳</t>
    <phoneticPr fontId="1" type="noConversion"/>
  </si>
  <si>
    <t>成都</t>
  </si>
  <si>
    <t>成都</t>
    <phoneticPr fontId="1" type="noConversion"/>
  </si>
  <si>
    <t>重庆A</t>
  </si>
  <si>
    <t>重庆A</t>
    <phoneticPr fontId="1" type="noConversion"/>
  </si>
  <si>
    <t>重庆B</t>
  </si>
  <si>
    <t>重庆B</t>
    <phoneticPr fontId="1" type="noConversion"/>
  </si>
  <si>
    <t>1月</t>
  </si>
  <si>
    <t>供货需求量</t>
    <phoneticPr fontId="1" type="noConversion"/>
  </si>
  <si>
    <t>表二：各仓库每月供货能力</t>
    <phoneticPr fontId="1" type="noConversion"/>
  </si>
  <si>
    <t>表一：工厂每月供货需求量</t>
    <phoneticPr fontId="1" type="noConversion"/>
  </si>
  <si>
    <t>库存</t>
    <phoneticPr fontId="1" type="noConversion"/>
  </si>
  <si>
    <t xml:space="preserve">    一家工厂，每月向各地仓库调货。表一是工厂每月货物需求量，表二是给工厂供货的各个仓库每月的供货能力，供货须具备以下要求：
    一、工厂每月供货需求必须正好满足，不能多不能少
    二、每月可以由两个仓库给工厂供货，也可以由两个以上仓库给工厂供货。第一家仓库供货数量取工厂每月需求量的50%或该仓库当月供货能力二者中的小者，第二家仓库供货数量取工厂每月需求量的50%或第二家仓库当月供货能力二者中的小者，以此类推，直到工厂当月供货需求正好满足，只有最后一家仓库的供货数量可以小于工厂每月需求量的50%或该仓库当月供货能力。举例来说，比如三月份，大连A仓库首先供货，根据要求最多只能供6500（三月份工厂需求50%）；其次重庆A仓库供货，根据要求最多只能供货6165.5（重庆A三月份供货能力），最后福州仓库供货，只能供最后剩余的13000-6500-6165.5=334.5，因为工厂需求已经满足了，不能多也不能少。
    三、大连A仓库和大连B仓库共用库存，重庆A仓库和重庆B仓库共用库存。
    最终，要求各地库存数接近于0，库存可正可负，尽可能多的列出最接近0的方案。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</si>
</sst>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_ "/>
    <numFmt numFmtId="178" formatCode="0.00_ 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6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18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76" fontId="3" fillId="0" borderId="1" xfId="0" applyNumberFormat="1" applyFont="1" applyBorder="1"/>
    <xf numFmtId="0" fontId="3" fillId="0" borderId="0" xfId="0" applyFont="1"/>
    <xf numFmtId="177" fontId="3" fillId="0" borderId="1" xfId="0" applyNumberFormat="1" applyFont="1" applyBorder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37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176" fontId="4" fillId="2" borderId="14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36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0" xfId="0" applyFont="1"/>
    <xf numFmtId="0" fontId="11" fillId="0" borderId="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77" fontId="1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77" fontId="12" fillId="0" borderId="3" xfId="0" applyNumberFormat="1" applyFont="1" applyBorder="1" applyAlignment="1">
      <alignment horizontal="center" vertical="center"/>
    </xf>
    <xf numFmtId="177" fontId="12" fillId="0" borderId="36" xfId="0" applyNumberFormat="1" applyFont="1" applyBorder="1" applyAlignment="1">
      <alignment horizontal="center" vertical="center"/>
    </xf>
    <xf numFmtId="177" fontId="12" fillId="0" borderId="5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3"/>
  <sheetViews>
    <sheetView topLeftCell="A13" workbookViewId="0">
      <selection activeCell="S24" sqref="S24"/>
    </sheetView>
  </sheetViews>
  <sheetFormatPr defaultRowHeight="13.5" x14ac:dyDescent="0.15"/>
  <cols>
    <col min="1" max="1" width="14.5" customWidth="1"/>
    <col min="3" max="3" width="9.5" bestFit="1" customWidth="1"/>
    <col min="4" max="4" width="9.125" bestFit="1" customWidth="1"/>
    <col min="5" max="14" width="9.5" bestFit="1" customWidth="1"/>
    <col min="16" max="16" width="13.875" customWidth="1"/>
  </cols>
  <sheetData>
    <row r="1" spans="1:14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15">
      <c r="A2" s="4"/>
      <c r="B2" s="4"/>
      <c r="C2" s="4">
        <v>30</v>
      </c>
      <c r="D2" s="4">
        <v>8</v>
      </c>
      <c r="E2" s="4">
        <v>31</v>
      </c>
      <c r="F2" s="4">
        <v>25</v>
      </c>
      <c r="G2" s="4">
        <v>30</v>
      </c>
      <c r="H2" s="4">
        <v>27</v>
      </c>
      <c r="I2" s="4">
        <v>31</v>
      </c>
      <c r="J2" s="4">
        <v>31</v>
      </c>
      <c r="K2" s="4">
        <v>27</v>
      </c>
      <c r="L2" s="4">
        <v>24</v>
      </c>
      <c r="M2" s="4">
        <v>30</v>
      </c>
      <c r="N2" s="4">
        <v>31</v>
      </c>
    </row>
    <row r="3" spans="1:14" x14ac:dyDescent="0.15">
      <c r="A3" s="4"/>
      <c r="B3" s="4" t="s">
        <v>25</v>
      </c>
      <c r="C3" s="4" t="s">
        <v>26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</row>
    <row r="4" spans="1:14" x14ac:dyDescent="0.15">
      <c r="A4" s="4" t="s">
        <v>0</v>
      </c>
      <c r="B4" s="5">
        <v>3600</v>
      </c>
      <c r="C4" s="5">
        <v>612.04999999999995</v>
      </c>
      <c r="D4" s="5">
        <v>530.6</v>
      </c>
      <c r="E4" s="5">
        <v>580.83000000000004</v>
      </c>
      <c r="F4" s="5">
        <v>799.5</v>
      </c>
      <c r="G4" s="5">
        <v>813.98</v>
      </c>
      <c r="H4" s="5">
        <v>688.67</v>
      </c>
      <c r="I4" s="5">
        <v>560.22</v>
      </c>
      <c r="J4" s="5">
        <v>583.22</v>
      </c>
      <c r="K4" s="5">
        <v>540.91999999999996</v>
      </c>
      <c r="L4" s="5">
        <v>516.39</v>
      </c>
      <c r="M4" s="5">
        <v>475.4</v>
      </c>
      <c r="N4" s="5">
        <v>513</v>
      </c>
    </row>
    <row r="5" spans="1:14" x14ac:dyDescent="0.15">
      <c r="A5" s="4" t="s">
        <v>1</v>
      </c>
      <c r="B5" s="5">
        <v>600</v>
      </c>
      <c r="C5" s="5">
        <v>102.01</v>
      </c>
      <c r="D5" s="5">
        <v>88.43</v>
      </c>
      <c r="E5" s="5">
        <v>0</v>
      </c>
      <c r="F5" s="5">
        <v>0</v>
      </c>
      <c r="G5" s="5">
        <v>113.05</v>
      </c>
      <c r="H5" s="5">
        <v>57.39</v>
      </c>
      <c r="I5" s="5">
        <v>46.68</v>
      </c>
      <c r="J5" s="5">
        <v>48.6</v>
      </c>
      <c r="K5" s="5">
        <v>45.08</v>
      </c>
      <c r="L5" s="5">
        <v>51.64</v>
      </c>
      <c r="M5" s="5">
        <v>54.85</v>
      </c>
      <c r="N5" s="5">
        <v>51.3</v>
      </c>
    </row>
    <row r="6" spans="1:14" x14ac:dyDescent="0.15">
      <c r="A6" s="4" t="s">
        <v>2</v>
      </c>
      <c r="B6" s="5">
        <v>700</v>
      </c>
      <c r="C6" s="5">
        <v>119.01</v>
      </c>
      <c r="D6" s="5">
        <v>103.17</v>
      </c>
      <c r="E6" s="5">
        <v>112.94</v>
      </c>
      <c r="F6" s="5">
        <v>0</v>
      </c>
      <c r="G6" s="5">
        <v>0</v>
      </c>
      <c r="H6" s="5">
        <v>0</v>
      </c>
      <c r="I6" s="5">
        <v>108.93</v>
      </c>
      <c r="J6" s="5">
        <v>113.4</v>
      </c>
      <c r="K6" s="5">
        <v>105.18</v>
      </c>
      <c r="L6" s="5">
        <v>120.49</v>
      </c>
      <c r="M6" s="5">
        <v>127.99</v>
      </c>
      <c r="N6" s="5">
        <v>119.7</v>
      </c>
    </row>
    <row r="7" spans="1:14" x14ac:dyDescent="0.15">
      <c r="A7" s="4" t="s">
        <v>3</v>
      </c>
      <c r="B7" s="5">
        <v>700</v>
      </c>
      <c r="C7" s="5">
        <v>119.01</v>
      </c>
      <c r="D7" s="5">
        <v>73.69</v>
      </c>
      <c r="E7" s="5">
        <v>8.07</v>
      </c>
      <c r="F7" s="5">
        <v>88.83</v>
      </c>
      <c r="G7" s="5">
        <v>158.27000000000001</v>
      </c>
      <c r="H7" s="5">
        <v>133.91</v>
      </c>
      <c r="I7" s="5">
        <v>108.93</v>
      </c>
      <c r="J7" s="5">
        <v>113.4</v>
      </c>
      <c r="K7" s="5">
        <v>105.18</v>
      </c>
      <c r="L7" s="5">
        <v>120.49</v>
      </c>
      <c r="M7" s="5">
        <v>127.99</v>
      </c>
      <c r="N7" s="5">
        <v>119.7</v>
      </c>
    </row>
    <row r="8" spans="1:14" x14ac:dyDescent="0.15">
      <c r="A8" s="4" t="s">
        <v>4</v>
      </c>
      <c r="B8" s="5">
        <v>1320</v>
      </c>
      <c r="C8" s="5">
        <v>224.42</v>
      </c>
      <c r="D8" s="5">
        <v>194.55</v>
      </c>
      <c r="E8" s="5">
        <v>212.97</v>
      </c>
      <c r="F8" s="5">
        <v>293.14999999999998</v>
      </c>
      <c r="G8" s="5">
        <v>149.22999999999999</v>
      </c>
      <c r="H8" s="5">
        <v>183.65</v>
      </c>
      <c r="I8" s="5">
        <v>205.41</v>
      </c>
      <c r="J8" s="5">
        <v>213.85</v>
      </c>
      <c r="K8" s="5">
        <v>198.34</v>
      </c>
      <c r="L8" s="5">
        <v>227.21</v>
      </c>
      <c r="M8" s="5">
        <v>241.36</v>
      </c>
      <c r="N8" s="5">
        <v>225.72</v>
      </c>
    </row>
    <row r="9" spans="1:14" x14ac:dyDescent="0.15">
      <c r="A9" s="4" t="s">
        <v>5</v>
      </c>
      <c r="B9" s="5">
        <v>1200</v>
      </c>
      <c r="C9" s="5">
        <v>204.02</v>
      </c>
      <c r="D9" s="5">
        <v>162.13</v>
      </c>
      <c r="E9" s="5">
        <v>96.8</v>
      </c>
      <c r="F9" s="5">
        <v>199.88</v>
      </c>
      <c r="G9" s="5">
        <v>271.33</v>
      </c>
      <c r="H9" s="5">
        <v>229.56</v>
      </c>
      <c r="I9" s="5">
        <v>186.74</v>
      </c>
      <c r="J9" s="5">
        <v>194.41</v>
      </c>
      <c r="K9" s="5">
        <v>180.31</v>
      </c>
      <c r="L9" s="5">
        <v>137.69999999999999</v>
      </c>
      <c r="M9" s="5">
        <v>109.71</v>
      </c>
      <c r="N9" s="5">
        <v>205.2</v>
      </c>
    </row>
    <row r="10" spans="1:14" x14ac:dyDescent="0.15">
      <c r="A10" s="4" t="s">
        <v>6</v>
      </c>
      <c r="B10" s="5">
        <v>2400</v>
      </c>
      <c r="C10" s="5">
        <v>408.04</v>
      </c>
      <c r="D10" s="5">
        <v>265.3</v>
      </c>
      <c r="E10" s="5">
        <v>338.82</v>
      </c>
      <c r="F10" s="5">
        <v>399.75</v>
      </c>
      <c r="G10" s="5">
        <v>406.99</v>
      </c>
      <c r="H10" s="5">
        <v>344.34</v>
      </c>
      <c r="I10" s="5">
        <v>373.48</v>
      </c>
      <c r="J10" s="5">
        <v>388.81</v>
      </c>
      <c r="K10" s="5">
        <v>270.45999999999998</v>
      </c>
      <c r="L10" s="5">
        <v>413.11</v>
      </c>
      <c r="M10" s="5">
        <v>438.83</v>
      </c>
      <c r="N10" s="5">
        <v>307.8</v>
      </c>
    </row>
    <row r="11" spans="1:14" x14ac:dyDescent="0.15">
      <c r="A11" s="4" t="s">
        <v>7</v>
      </c>
      <c r="B11" s="5">
        <v>600</v>
      </c>
      <c r="C11" s="5">
        <v>102.01</v>
      </c>
      <c r="D11" s="5">
        <v>88.43</v>
      </c>
      <c r="E11" s="5">
        <v>96.8</v>
      </c>
      <c r="F11" s="5">
        <v>133.25</v>
      </c>
      <c r="G11" s="5">
        <v>90.44</v>
      </c>
      <c r="H11" s="5">
        <v>114.78</v>
      </c>
      <c r="I11" s="5">
        <v>93.37</v>
      </c>
      <c r="J11" s="5">
        <v>97.2</v>
      </c>
      <c r="K11" s="5">
        <v>90.15</v>
      </c>
      <c r="L11" s="5">
        <v>103.28</v>
      </c>
      <c r="M11" s="5">
        <v>109.71</v>
      </c>
      <c r="N11" s="5">
        <v>68.41</v>
      </c>
    </row>
    <row r="12" spans="1:14" x14ac:dyDescent="0.15">
      <c r="A12" s="4" t="s">
        <v>8</v>
      </c>
      <c r="B12" s="5">
        <v>786</v>
      </c>
      <c r="C12" s="5">
        <v>0</v>
      </c>
      <c r="D12" s="5">
        <v>95.8</v>
      </c>
      <c r="E12" s="5">
        <v>126.81</v>
      </c>
      <c r="F12" s="5">
        <v>174.56</v>
      </c>
      <c r="G12" s="5">
        <v>177.72</v>
      </c>
      <c r="H12" s="5">
        <v>150.36000000000001</v>
      </c>
      <c r="I12" s="5">
        <v>122.31</v>
      </c>
      <c r="J12" s="5">
        <v>127.34</v>
      </c>
      <c r="K12" s="5">
        <v>118.1</v>
      </c>
      <c r="L12" s="5">
        <v>135.29</v>
      </c>
      <c r="M12" s="5">
        <v>118.85</v>
      </c>
      <c r="N12" s="5">
        <v>88.92</v>
      </c>
    </row>
    <row r="13" spans="1:14" x14ac:dyDescent="0.15">
      <c r="A13" s="4" t="s">
        <v>9</v>
      </c>
      <c r="B13" s="5">
        <v>200</v>
      </c>
      <c r="C13" s="5">
        <v>340.03</v>
      </c>
      <c r="D13" s="5">
        <v>294.77999999999997</v>
      </c>
      <c r="E13" s="5">
        <v>322.68</v>
      </c>
      <c r="F13" s="5">
        <v>333.13</v>
      </c>
      <c r="G13" s="5">
        <v>226.1</v>
      </c>
      <c r="H13" s="5">
        <v>353.9</v>
      </c>
      <c r="I13" s="5">
        <v>311.23</v>
      </c>
      <c r="J13" s="5">
        <v>324.01</v>
      </c>
      <c r="K13" s="5">
        <v>225.38</v>
      </c>
      <c r="L13" s="5">
        <v>172.13</v>
      </c>
      <c r="M13" s="5">
        <v>338.27</v>
      </c>
      <c r="N13" s="5">
        <v>342</v>
      </c>
    </row>
    <row r="14" spans="1:14" x14ac:dyDescent="0.15">
      <c r="A14" s="4" t="s">
        <v>10</v>
      </c>
      <c r="B14" s="5">
        <v>1340</v>
      </c>
      <c r="C14" s="5">
        <v>187.02</v>
      </c>
      <c r="D14" s="5">
        <v>191.61</v>
      </c>
      <c r="E14" s="5">
        <v>216.2</v>
      </c>
      <c r="F14" s="5">
        <v>297.58999999999997</v>
      </c>
      <c r="G14" s="5">
        <v>248.72</v>
      </c>
      <c r="H14" s="5">
        <v>126.26</v>
      </c>
      <c r="I14" s="5">
        <v>136.94</v>
      </c>
      <c r="J14" s="5">
        <v>217.09</v>
      </c>
      <c r="K14" s="5">
        <v>201.34</v>
      </c>
      <c r="L14" s="5">
        <v>123.93</v>
      </c>
      <c r="M14" s="5">
        <v>201.13</v>
      </c>
      <c r="N14" s="5">
        <v>229.14</v>
      </c>
    </row>
    <row r="15" spans="1:14" x14ac:dyDescent="0.15">
      <c r="A15" s="4" t="s">
        <v>11</v>
      </c>
      <c r="B15" s="5">
        <v>2520</v>
      </c>
      <c r="C15" s="5">
        <v>428.44</v>
      </c>
      <c r="D15" s="5">
        <v>371.42</v>
      </c>
      <c r="E15" s="5">
        <v>406.58</v>
      </c>
      <c r="F15" s="5">
        <v>559.65</v>
      </c>
      <c r="G15" s="5">
        <v>463.52</v>
      </c>
      <c r="H15" s="5">
        <v>355.82</v>
      </c>
      <c r="I15" s="5">
        <v>392.15</v>
      </c>
      <c r="J15" s="5">
        <v>408.25</v>
      </c>
      <c r="K15" s="5">
        <v>288.49</v>
      </c>
      <c r="L15" s="5">
        <v>330.49</v>
      </c>
      <c r="M15" s="5">
        <v>351.07</v>
      </c>
      <c r="N15" s="5">
        <v>430.92</v>
      </c>
    </row>
    <row r="16" spans="1:14" x14ac:dyDescent="0.15">
      <c r="A16" s="4" t="s">
        <v>12</v>
      </c>
      <c r="B16" s="5">
        <v>300</v>
      </c>
      <c r="C16" s="5">
        <v>102.01</v>
      </c>
      <c r="D16" s="5">
        <v>88.43</v>
      </c>
      <c r="E16" s="5">
        <v>96.8</v>
      </c>
      <c r="F16" s="5">
        <v>133.25</v>
      </c>
      <c r="G16" s="5">
        <v>135.66</v>
      </c>
      <c r="H16" s="5">
        <v>114.78</v>
      </c>
      <c r="I16" s="5">
        <v>93.37</v>
      </c>
      <c r="J16" s="5">
        <v>97.2</v>
      </c>
      <c r="K16" s="5">
        <v>90.15</v>
      </c>
      <c r="L16" s="5">
        <v>65.41</v>
      </c>
      <c r="M16" s="5">
        <v>69.48</v>
      </c>
      <c r="N16" s="5">
        <v>102.6</v>
      </c>
    </row>
    <row r="17" spans="1:29" x14ac:dyDescent="0.15">
      <c r="A17" s="4" t="s">
        <v>13</v>
      </c>
      <c r="B17" s="5">
        <v>600</v>
      </c>
      <c r="C17" s="5">
        <v>102.01</v>
      </c>
      <c r="D17" s="5">
        <v>88.43</v>
      </c>
      <c r="E17" s="5">
        <v>96.8</v>
      </c>
      <c r="F17" s="5">
        <v>84.39</v>
      </c>
      <c r="G17" s="5">
        <v>85.92</v>
      </c>
      <c r="H17" s="5">
        <v>114.78</v>
      </c>
      <c r="I17" s="5">
        <v>93.37</v>
      </c>
      <c r="J17" s="5">
        <v>97.2</v>
      </c>
      <c r="K17" s="5">
        <v>90.15</v>
      </c>
      <c r="L17" s="5">
        <v>103.28</v>
      </c>
      <c r="M17" s="5">
        <v>109.71</v>
      </c>
      <c r="N17" s="5">
        <v>102.6</v>
      </c>
    </row>
    <row r="18" spans="1:29" x14ac:dyDescent="0.15">
      <c r="A18" s="4" t="s">
        <v>14</v>
      </c>
      <c r="B18" s="5">
        <v>2100</v>
      </c>
      <c r="C18" s="5">
        <v>178.52</v>
      </c>
      <c r="D18" s="5">
        <v>154.76</v>
      </c>
      <c r="E18" s="5">
        <v>217.81</v>
      </c>
      <c r="F18" s="5">
        <v>233.19</v>
      </c>
      <c r="G18" s="5">
        <v>237.41</v>
      </c>
      <c r="H18" s="5">
        <v>334.77</v>
      </c>
      <c r="I18" s="5">
        <v>326.79000000000002</v>
      </c>
      <c r="J18" s="5">
        <v>340.21</v>
      </c>
      <c r="K18" s="5">
        <v>315.54000000000002</v>
      </c>
      <c r="L18" s="5">
        <v>361.47</v>
      </c>
      <c r="M18" s="5">
        <v>383.98</v>
      </c>
      <c r="N18" s="5">
        <v>359.1</v>
      </c>
    </row>
    <row r="19" spans="1:29" x14ac:dyDescent="0.15">
      <c r="A19" s="4" t="s">
        <v>15</v>
      </c>
      <c r="B19" s="5">
        <v>300</v>
      </c>
      <c r="C19" s="5">
        <v>51</v>
      </c>
      <c r="D19" s="5">
        <v>44.22</v>
      </c>
      <c r="E19" s="5">
        <v>48.4</v>
      </c>
      <c r="F19" s="5">
        <v>66.63</v>
      </c>
      <c r="G19" s="5">
        <v>0</v>
      </c>
      <c r="H19" s="5">
        <v>57.39</v>
      </c>
      <c r="I19" s="5">
        <v>46.68</v>
      </c>
      <c r="J19" s="5">
        <v>48.6</v>
      </c>
      <c r="K19" s="5">
        <v>45.08</v>
      </c>
      <c r="L19" s="5">
        <v>51.64</v>
      </c>
      <c r="M19" s="5">
        <v>21.94</v>
      </c>
      <c r="N19" s="5">
        <v>51.3</v>
      </c>
    </row>
    <row r="20" spans="1:29" x14ac:dyDescent="0.15">
      <c r="A20" s="4" t="s">
        <v>16</v>
      </c>
      <c r="B20" s="5">
        <v>600</v>
      </c>
      <c r="C20" s="5">
        <v>102.01</v>
      </c>
      <c r="D20" s="5">
        <v>44.22</v>
      </c>
      <c r="E20" s="5">
        <v>80.67</v>
      </c>
      <c r="F20" s="5">
        <v>133.25</v>
      </c>
      <c r="G20" s="5">
        <v>135.66</v>
      </c>
      <c r="H20" s="5">
        <v>95.65</v>
      </c>
      <c r="I20" s="5">
        <v>93.37</v>
      </c>
      <c r="J20" s="5">
        <v>97.2</v>
      </c>
      <c r="K20" s="5">
        <v>90.15</v>
      </c>
      <c r="L20" s="5">
        <v>86.06</v>
      </c>
      <c r="M20" s="5">
        <v>109.71</v>
      </c>
      <c r="N20" s="5">
        <v>102.6</v>
      </c>
    </row>
    <row r="21" spans="1:29" x14ac:dyDescent="0.15">
      <c r="A21" s="4" t="s">
        <v>17</v>
      </c>
      <c r="B21" s="5">
        <v>2178</v>
      </c>
      <c r="C21" s="5">
        <v>610.4</v>
      </c>
      <c r="D21" s="5">
        <v>436.05</v>
      </c>
      <c r="E21" s="5">
        <v>357.11</v>
      </c>
      <c r="F21" s="5">
        <v>655</v>
      </c>
      <c r="G21" s="5">
        <v>619</v>
      </c>
      <c r="H21" s="5">
        <v>576</v>
      </c>
      <c r="I21" s="5">
        <v>579.19000000000005</v>
      </c>
      <c r="J21" s="5">
        <v>668.57</v>
      </c>
      <c r="K21" s="5">
        <v>619.28</v>
      </c>
      <c r="L21" s="5">
        <v>613.52</v>
      </c>
      <c r="M21" s="5">
        <v>645.71</v>
      </c>
      <c r="N21" s="5">
        <v>456</v>
      </c>
    </row>
    <row r="22" spans="1:29" x14ac:dyDescent="0.15">
      <c r="A22" s="4" t="s">
        <v>18</v>
      </c>
      <c r="B22" s="5">
        <v>1089</v>
      </c>
      <c r="C22" s="5">
        <v>120.51</v>
      </c>
      <c r="D22" s="5">
        <v>296.79000000000002</v>
      </c>
      <c r="E22" s="5">
        <v>306.20999999999998</v>
      </c>
      <c r="F22" s="5">
        <v>327.5</v>
      </c>
      <c r="G22" s="5">
        <v>309.5</v>
      </c>
      <c r="H22" s="5">
        <v>288</v>
      </c>
      <c r="I22" s="5">
        <v>289.58999999999997</v>
      </c>
      <c r="J22" s="5">
        <v>334.29</v>
      </c>
      <c r="K22" s="5">
        <v>309.64</v>
      </c>
      <c r="L22" s="5">
        <v>306.76</v>
      </c>
      <c r="M22" s="5">
        <v>322.86</v>
      </c>
      <c r="N22" s="5">
        <v>304</v>
      </c>
    </row>
    <row r="23" spans="1:29" x14ac:dyDescent="0.15">
      <c r="A23" s="4" t="s">
        <v>19</v>
      </c>
      <c r="B23" s="5">
        <v>1089</v>
      </c>
      <c r="C23" s="5">
        <v>305.2</v>
      </c>
      <c r="D23" s="5">
        <v>296.79000000000002</v>
      </c>
      <c r="E23" s="5">
        <v>306.20999999999998</v>
      </c>
      <c r="F23" s="5">
        <v>327.5</v>
      </c>
      <c r="G23" s="5">
        <v>309.5</v>
      </c>
      <c r="H23" s="5">
        <v>288</v>
      </c>
      <c r="I23" s="5">
        <v>289.58999999999997</v>
      </c>
      <c r="J23" s="5">
        <v>334.29</v>
      </c>
      <c r="K23" s="5">
        <v>309.64</v>
      </c>
      <c r="L23" s="5">
        <v>306.76</v>
      </c>
      <c r="M23" s="5">
        <v>322.86</v>
      </c>
      <c r="N23" s="5">
        <v>304</v>
      </c>
    </row>
    <row r="24" spans="1:29" x14ac:dyDescent="0.15">
      <c r="A24" s="4" t="s">
        <v>20</v>
      </c>
      <c r="B24" s="5">
        <v>1089</v>
      </c>
      <c r="C24" s="5">
        <v>302.68</v>
      </c>
      <c r="D24" s="5">
        <v>0</v>
      </c>
      <c r="E24" s="5">
        <v>151.84</v>
      </c>
      <c r="F24" s="5">
        <v>327.5</v>
      </c>
      <c r="G24" s="5">
        <v>309.5</v>
      </c>
      <c r="H24" s="5">
        <v>288</v>
      </c>
      <c r="I24" s="5">
        <v>289.58999999999997</v>
      </c>
      <c r="J24" s="5">
        <v>334.29</v>
      </c>
      <c r="K24" s="5">
        <v>309.64</v>
      </c>
      <c r="L24" s="5">
        <v>306.76</v>
      </c>
      <c r="M24" s="5">
        <v>322.86</v>
      </c>
      <c r="N24" s="5">
        <v>304</v>
      </c>
    </row>
    <row r="25" spans="1:29" x14ac:dyDescent="0.15">
      <c r="A25" s="4" t="s">
        <v>21</v>
      </c>
      <c r="B25" s="5">
        <v>1089</v>
      </c>
      <c r="C25" s="5">
        <v>305.2</v>
      </c>
      <c r="D25" s="5">
        <v>296.79000000000002</v>
      </c>
      <c r="E25" s="5">
        <v>306.20999999999998</v>
      </c>
      <c r="F25" s="5">
        <v>327.5</v>
      </c>
      <c r="G25" s="5">
        <v>309.5</v>
      </c>
      <c r="H25" s="5">
        <v>288</v>
      </c>
      <c r="I25" s="5">
        <v>289.58999999999997</v>
      </c>
      <c r="J25" s="5">
        <v>334.29</v>
      </c>
      <c r="K25" s="5">
        <v>56.87</v>
      </c>
      <c r="L25" s="5">
        <v>98.59</v>
      </c>
      <c r="M25" s="5">
        <v>322.86</v>
      </c>
      <c r="N25" s="5">
        <v>304</v>
      </c>
    </row>
    <row r="26" spans="1:29" x14ac:dyDescent="0.15">
      <c r="A26" s="4" t="s">
        <v>22</v>
      </c>
      <c r="B26" s="5">
        <v>1089</v>
      </c>
      <c r="C26" s="5">
        <v>305.2</v>
      </c>
      <c r="D26" s="5">
        <v>296.79000000000002</v>
      </c>
      <c r="E26" s="5">
        <v>306.20999999999998</v>
      </c>
      <c r="F26" s="5">
        <v>327.5</v>
      </c>
      <c r="G26" s="5">
        <v>309.5</v>
      </c>
      <c r="H26" s="5">
        <v>288</v>
      </c>
      <c r="I26" s="5">
        <v>289.58999999999997</v>
      </c>
      <c r="J26" s="5">
        <v>334.29</v>
      </c>
      <c r="K26" s="5">
        <v>309.64</v>
      </c>
      <c r="L26" s="5">
        <v>140.85</v>
      </c>
      <c r="M26" s="5">
        <v>0</v>
      </c>
      <c r="N26" s="5">
        <v>304</v>
      </c>
    </row>
    <row r="27" spans="1:29" x14ac:dyDescent="0.15">
      <c r="A27" s="4" t="s">
        <v>23</v>
      </c>
      <c r="B27" s="5">
        <v>1089</v>
      </c>
      <c r="C27" s="5">
        <v>305.2</v>
      </c>
      <c r="D27" s="5">
        <v>296.79000000000002</v>
      </c>
      <c r="E27" s="5">
        <v>306.20999999999998</v>
      </c>
      <c r="F27" s="5">
        <v>327.5</v>
      </c>
      <c r="G27" s="5">
        <v>309.5</v>
      </c>
      <c r="H27" s="5">
        <v>288</v>
      </c>
      <c r="I27" s="5">
        <v>172.85</v>
      </c>
      <c r="J27" s="5">
        <v>0</v>
      </c>
      <c r="K27" s="5">
        <v>85.3</v>
      </c>
      <c r="L27" s="5">
        <v>306.76</v>
      </c>
      <c r="M27" s="5">
        <v>322.86</v>
      </c>
      <c r="N27" s="5">
        <v>304</v>
      </c>
    </row>
    <row r="28" spans="1:29" x14ac:dyDescent="0.15">
      <c r="A28" s="4" t="s">
        <v>24</v>
      </c>
      <c r="B28" s="5">
        <f>SUM(B4:B27)</f>
        <v>28578</v>
      </c>
      <c r="C28" s="5">
        <f>SUM(C4:C27)</f>
        <v>5636</v>
      </c>
      <c r="D28" s="5">
        <f t="shared" ref="D28:N28" si="0">SUM(D4:D27)</f>
        <v>4799.9699999999993</v>
      </c>
      <c r="E28" s="5">
        <f t="shared" si="0"/>
        <v>5099.9800000000005</v>
      </c>
      <c r="F28" s="5">
        <f t="shared" si="0"/>
        <v>6550</v>
      </c>
      <c r="G28" s="5">
        <f t="shared" si="0"/>
        <v>6189.9999999999991</v>
      </c>
      <c r="H28" s="5">
        <f t="shared" si="0"/>
        <v>5760.01</v>
      </c>
      <c r="I28" s="5">
        <f t="shared" si="0"/>
        <v>5499.9600000000009</v>
      </c>
      <c r="J28" s="5">
        <f t="shared" si="0"/>
        <v>5850.0099999999993</v>
      </c>
      <c r="K28" s="5">
        <f t="shared" si="0"/>
        <v>5000.0100000000011</v>
      </c>
      <c r="L28" s="5">
        <f t="shared" si="0"/>
        <v>5200.01</v>
      </c>
      <c r="M28" s="5">
        <f t="shared" si="0"/>
        <v>5649.9899999999989</v>
      </c>
      <c r="N28" s="5">
        <f t="shared" si="0"/>
        <v>5700.01</v>
      </c>
    </row>
    <row r="30" spans="1:29" x14ac:dyDescent="0.15">
      <c r="A30" s="1"/>
      <c r="B30" s="1"/>
      <c r="C30" s="4">
        <v>30</v>
      </c>
      <c r="D30" s="4">
        <v>8</v>
      </c>
      <c r="E30" s="4">
        <v>31</v>
      </c>
      <c r="F30" s="4">
        <v>25</v>
      </c>
      <c r="G30" s="4">
        <v>30</v>
      </c>
      <c r="H30" s="4">
        <v>27</v>
      </c>
      <c r="I30" s="4">
        <v>31</v>
      </c>
      <c r="J30" s="4">
        <v>31</v>
      </c>
      <c r="K30" s="4">
        <v>27</v>
      </c>
      <c r="L30" s="4">
        <v>24</v>
      </c>
      <c r="M30" s="4">
        <v>30</v>
      </c>
      <c r="N30" s="4">
        <v>31</v>
      </c>
      <c r="P30" s="1"/>
      <c r="Q30" s="1"/>
      <c r="R30" s="4">
        <v>30</v>
      </c>
      <c r="S30" s="4">
        <v>8</v>
      </c>
      <c r="T30" s="4">
        <v>31</v>
      </c>
      <c r="U30" s="4">
        <v>25</v>
      </c>
      <c r="V30" s="4">
        <v>30</v>
      </c>
      <c r="W30" s="4">
        <v>27</v>
      </c>
      <c r="X30" s="4">
        <v>31</v>
      </c>
      <c r="Y30" s="4">
        <v>31</v>
      </c>
      <c r="Z30" s="4">
        <v>27</v>
      </c>
      <c r="AA30" s="4">
        <v>24</v>
      </c>
      <c r="AB30" s="4">
        <v>30</v>
      </c>
      <c r="AC30" s="4">
        <v>31</v>
      </c>
    </row>
    <row r="31" spans="1:29" x14ac:dyDescent="0.15">
      <c r="A31" s="4"/>
      <c r="B31" s="4" t="s">
        <v>25</v>
      </c>
      <c r="C31" s="4" t="s">
        <v>26</v>
      </c>
      <c r="D31" s="4" t="s">
        <v>27</v>
      </c>
      <c r="E31" s="4" t="s">
        <v>28</v>
      </c>
      <c r="F31" s="4" t="s">
        <v>29</v>
      </c>
      <c r="G31" s="4" t="s">
        <v>30</v>
      </c>
      <c r="H31" s="4" t="s">
        <v>31</v>
      </c>
      <c r="I31" s="4" t="s">
        <v>32</v>
      </c>
      <c r="J31" s="4" t="s">
        <v>33</v>
      </c>
      <c r="K31" s="4" t="s">
        <v>34</v>
      </c>
      <c r="L31" s="4" t="s">
        <v>35</v>
      </c>
      <c r="M31" s="4" t="s">
        <v>36</v>
      </c>
      <c r="N31" s="4" t="s">
        <v>37</v>
      </c>
      <c r="O31" s="7"/>
      <c r="P31" s="4"/>
      <c r="Q31" s="4" t="s">
        <v>25</v>
      </c>
      <c r="R31" s="4" t="s">
        <v>26</v>
      </c>
      <c r="S31" s="4" t="s">
        <v>27</v>
      </c>
      <c r="T31" s="4" t="s">
        <v>28</v>
      </c>
      <c r="U31" s="4" t="s">
        <v>29</v>
      </c>
      <c r="V31" s="4" t="s">
        <v>30</v>
      </c>
      <c r="W31" s="4" t="s">
        <v>31</v>
      </c>
      <c r="X31" s="4" t="s">
        <v>32</v>
      </c>
      <c r="Y31" s="4" t="s">
        <v>33</v>
      </c>
      <c r="Z31" s="4" t="s">
        <v>34</v>
      </c>
      <c r="AA31" s="4" t="s">
        <v>35</v>
      </c>
      <c r="AB31" s="4" t="s">
        <v>36</v>
      </c>
      <c r="AC31" s="4" t="s">
        <v>37</v>
      </c>
    </row>
    <row r="32" spans="1:29" x14ac:dyDescent="0.15">
      <c r="A32" s="4" t="s">
        <v>0</v>
      </c>
      <c r="B32" s="5">
        <v>3600</v>
      </c>
      <c r="C32" s="5">
        <f>C56-SUM(C33:C55)</f>
        <v>390304</v>
      </c>
      <c r="D32" s="5">
        <f t="shared" ref="D32:N32" si="1">D56-SUM(D33:D55)</f>
        <v>88597</v>
      </c>
      <c r="E32" s="5">
        <f t="shared" si="1"/>
        <v>369929</v>
      </c>
      <c r="F32" s="5">
        <f t="shared" si="1"/>
        <v>411595</v>
      </c>
      <c r="G32" s="5">
        <f t="shared" si="1"/>
        <v>498836</v>
      </c>
      <c r="H32" s="5">
        <f t="shared" si="1"/>
        <v>369030</v>
      </c>
      <c r="I32" s="5">
        <f t="shared" si="1"/>
        <v>354991</v>
      </c>
      <c r="J32" s="5">
        <f t="shared" si="1"/>
        <v>374489</v>
      </c>
      <c r="K32" s="5">
        <f t="shared" si="1"/>
        <v>301417</v>
      </c>
      <c r="L32" s="5">
        <f t="shared" si="1"/>
        <v>255325</v>
      </c>
      <c r="M32" s="5">
        <f t="shared" si="1"/>
        <v>296151</v>
      </c>
      <c r="N32" s="5">
        <f t="shared" si="1"/>
        <v>328219</v>
      </c>
      <c r="O32" s="7"/>
      <c r="P32" s="4" t="s">
        <v>0</v>
      </c>
      <c r="Q32" s="5">
        <v>3600</v>
      </c>
      <c r="R32" s="8">
        <f>C32/(R$30*24)</f>
        <v>542.08888888888885</v>
      </c>
      <c r="S32" s="8">
        <f t="shared" ref="S32:AC32" si="2">D32/(S$30*24)</f>
        <v>461.44270833333331</v>
      </c>
      <c r="T32" s="8">
        <f t="shared" si="2"/>
        <v>497.21639784946234</v>
      </c>
      <c r="U32" s="8">
        <f t="shared" si="2"/>
        <v>685.99166666666667</v>
      </c>
      <c r="V32" s="8">
        <f t="shared" si="2"/>
        <v>692.82777777777778</v>
      </c>
      <c r="W32" s="8">
        <f t="shared" si="2"/>
        <v>569.49074074074076</v>
      </c>
      <c r="X32" s="8">
        <f t="shared" si="2"/>
        <v>477.13844086021504</v>
      </c>
      <c r="Y32" s="8">
        <f t="shared" si="2"/>
        <v>503.34543010752691</v>
      </c>
      <c r="Z32" s="8">
        <f t="shared" si="2"/>
        <v>465.14969135802471</v>
      </c>
      <c r="AA32" s="8">
        <f t="shared" si="2"/>
        <v>443.27256944444446</v>
      </c>
      <c r="AB32" s="8">
        <f t="shared" si="2"/>
        <v>411.32083333333333</v>
      </c>
      <c r="AC32" s="8">
        <f t="shared" si="2"/>
        <v>441.15456989247309</v>
      </c>
    </row>
    <row r="33" spans="1:29" x14ac:dyDescent="0.15">
      <c r="A33" s="4" t="s">
        <v>1</v>
      </c>
      <c r="B33" s="5">
        <v>600</v>
      </c>
      <c r="C33" s="5">
        <v>65051</v>
      </c>
      <c r="D33" s="5">
        <v>14766</v>
      </c>
      <c r="E33" s="5">
        <v>0</v>
      </c>
      <c r="F33" s="5">
        <v>0</v>
      </c>
      <c r="G33" s="5">
        <v>69283</v>
      </c>
      <c r="H33" s="5">
        <v>61505</v>
      </c>
      <c r="I33" s="5">
        <v>59166</v>
      </c>
      <c r="J33" s="5">
        <v>62415</v>
      </c>
      <c r="K33" s="5">
        <v>50236</v>
      </c>
      <c r="L33" s="5">
        <v>51066</v>
      </c>
      <c r="M33" s="5">
        <v>68342</v>
      </c>
      <c r="N33" s="5">
        <v>65644</v>
      </c>
      <c r="O33" s="7"/>
      <c r="P33" s="4" t="s">
        <v>1</v>
      </c>
      <c r="Q33" s="5">
        <v>600</v>
      </c>
      <c r="R33" s="8">
        <f t="shared" ref="R33:R55" si="3">C33/(R$30*24)</f>
        <v>90.348611111111111</v>
      </c>
      <c r="S33" s="8">
        <f t="shared" ref="S33:S55" si="4">D33/(S$30*24)</f>
        <v>76.90625</v>
      </c>
      <c r="T33" s="8">
        <f t="shared" ref="T33:T55" si="5">E33/(T$30*24)</f>
        <v>0</v>
      </c>
      <c r="U33" s="8">
        <f t="shared" ref="U33:U55" si="6">F33/(U$30*24)</f>
        <v>0</v>
      </c>
      <c r="V33" s="8">
        <f t="shared" ref="V33:V55" si="7">G33/(V$30*24)</f>
        <v>96.226388888888891</v>
      </c>
      <c r="W33" s="8">
        <f t="shared" ref="W33:W55" si="8">H33/(W$30*24)</f>
        <v>94.915123456790127</v>
      </c>
      <c r="X33" s="8">
        <f t="shared" ref="X33:X55" si="9">I33/(X$30*24)</f>
        <v>79.524193548387103</v>
      </c>
      <c r="Y33" s="8">
        <f t="shared" ref="Y33:Y55" si="10">J33/(Y$30*24)</f>
        <v>83.891129032258064</v>
      </c>
      <c r="Z33" s="8">
        <f t="shared" ref="Z33:Z55" si="11">K33/(Z$30*24)</f>
        <v>77.524691358024697</v>
      </c>
      <c r="AA33" s="8">
        <f t="shared" ref="AA33:AA55" si="12">L33/(AA$30*24)</f>
        <v>88.65625</v>
      </c>
      <c r="AB33" s="8">
        <f t="shared" ref="AB33:AB55" si="13">M33/(AB$30*24)</f>
        <v>94.919444444444451</v>
      </c>
      <c r="AC33" s="8">
        <f t="shared" ref="AC33:AC55" si="14">N33/(AC$30*24)</f>
        <v>88.231182795698928</v>
      </c>
    </row>
    <row r="34" spans="1:29" x14ac:dyDescent="0.15">
      <c r="A34" s="4" t="s">
        <v>2</v>
      </c>
      <c r="B34" s="5">
        <v>700</v>
      </c>
      <c r="C34" s="5">
        <v>75892</v>
      </c>
      <c r="D34" s="5">
        <v>17227</v>
      </c>
      <c r="E34" s="5">
        <v>71930</v>
      </c>
      <c r="F34" s="5">
        <v>40016</v>
      </c>
      <c r="G34" s="5">
        <v>48498</v>
      </c>
      <c r="H34" s="5">
        <v>35878</v>
      </c>
      <c r="I34" s="5">
        <v>69026</v>
      </c>
      <c r="J34" s="5">
        <v>72817</v>
      </c>
      <c r="K34" s="5">
        <v>58609</v>
      </c>
      <c r="L34" s="5">
        <v>59577</v>
      </c>
      <c r="M34" s="5">
        <v>79733</v>
      </c>
      <c r="N34" s="5">
        <v>76584</v>
      </c>
      <c r="O34" s="7"/>
      <c r="P34" s="4" t="s">
        <v>2</v>
      </c>
      <c r="Q34" s="5">
        <v>700</v>
      </c>
      <c r="R34" s="8">
        <f t="shared" si="3"/>
        <v>105.40555555555555</v>
      </c>
      <c r="S34" s="8">
        <f t="shared" si="4"/>
        <v>89.723958333333329</v>
      </c>
      <c r="T34" s="8">
        <f t="shared" si="5"/>
        <v>96.680107526881727</v>
      </c>
      <c r="U34" s="8">
        <f t="shared" si="6"/>
        <v>66.693333333333328</v>
      </c>
      <c r="V34" s="8">
        <f t="shared" si="7"/>
        <v>67.358333333333334</v>
      </c>
      <c r="W34" s="8">
        <f t="shared" si="8"/>
        <v>55.367283950617285</v>
      </c>
      <c r="X34" s="8">
        <f t="shared" si="9"/>
        <v>92.776881720430111</v>
      </c>
      <c r="Y34" s="8">
        <f t="shared" si="10"/>
        <v>97.872311827956992</v>
      </c>
      <c r="Z34" s="8">
        <f t="shared" si="11"/>
        <v>90.445987654320987</v>
      </c>
      <c r="AA34" s="8">
        <f t="shared" si="12"/>
        <v>103.43229166666667</v>
      </c>
      <c r="AB34" s="8">
        <f t="shared" si="13"/>
        <v>110.74027777777778</v>
      </c>
      <c r="AC34" s="8">
        <f t="shared" si="14"/>
        <v>102.93548387096774</v>
      </c>
    </row>
    <row r="35" spans="1:29" x14ac:dyDescent="0.15">
      <c r="A35" s="4" t="s">
        <v>3</v>
      </c>
      <c r="B35" s="5">
        <v>700</v>
      </c>
      <c r="C35" s="5">
        <v>75892</v>
      </c>
      <c r="D35" s="5">
        <v>14766</v>
      </c>
      <c r="E35" s="5">
        <v>12331</v>
      </c>
      <c r="F35" s="5">
        <v>45733</v>
      </c>
      <c r="G35" s="5">
        <v>96996</v>
      </c>
      <c r="H35" s="5">
        <v>71756</v>
      </c>
      <c r="I35" s="5">
        <v>69026</v>
      </c>
      <c r="J35" s="5">
        <v>72817</v>
      </c>
      <c r="K35" s="5">
        <v>58609</v>
      </c>
      <c r="L35" s="5">
        <v>59577</v>
      </c>
      <c r="M35" s="5">
        <v>79733</v>
      </c>
      <c r="N35" s="5">
        <v>76584</v>
      </c>
      <c r="O35" s="7"/>
      <c r="P35" s="4" t="s">
        <v>3</v>
      </c>
      <c r="Q35" s="5">
        <v>700</v>
      </c>
      <c r="R35" s="8">
        <f t="shared" si="3"/>
        <v>105.40555555555555</v>
      </c>
      <c r="S35" s="8">
        <f t="shared" si="4"/>
        <v>76.90625</v>
      </c>
      <c r="T35" s="8">
        <f t="shared" si="5"/>
        <v>16.573924731182796</v>
      </c>
      <c r="U35" s="8">
        <f t="shared" si="6"/>
        <v>76.221666666666664</v>
      </c>
      <c r="V35" s="8">
        <f t="shared" si="7"/>
        <v>134.71666666666667</v>
      </c>
      <c r="W35" s="8">
        <f t="shared" si="8"/>
        <v>110.73456790123457</v>
      </c>
      <c r="X35" s="8">
        <f t="shared" si="9"/>
        <v>92.776881720430111</v>
      </c>
      <c r="Y35" s="8">
        <f t="shared" si="10"/>
        <v>97.872311827956992</v>
      </c>
      <c r="Z35" s="8">
        <f t="shared" si="11"/>
        <v>90.445987654320987</v>
      </c>
      <c r="AA35" s="8">
        <f t="shared" si="12"/>
        <v>103.43229166666667</v>
      </c>
      <c r="AB35" s="8">
        <f t="shared" si="13"/>
        <v>110.74027777777778</v>
      </c>
      <c r="AC35" s="8">
        <f t="shared" si="14"/>
        <v>102.93548387096774</v>
      </c>
    </row>
    <row r="36" spans="1:29" x14ac:dyDescent="0.15">
      <c r="A36" s="4" t="s">
        <v>4</v>
      </c>
      <c r="B36" s="5">
        <v>1320</v>
      </c>
      <c r="C36" s="5">
        <v>143111</v>
      </c>
      <c r="D36" s="5">
        <v>32486</v>
      </c>
      <c r="E36" s="5">
        <v>135640</v>
      </c>
      <c r="F36" s="5">
        <v>150919</v>
      </c>
      <c r="G36" s="5">
        <v>102539</v>
      </c>
      <c r="H36" s="5">
        <v>94308</v>
      </c>
      <c r="I36" s="5">
        <v>130164</v>
      </c>
      <c r="J36" s="5">
        <v>137313</v>
      </c>
      <c r="K36" s="5">
        <v>110520</v>
      </c>
      <c r="L36" s="5">
        <v>112344</v>
      </c>
      <c r="M36" s="5">
        <v>150353</v>
      </c>
      <c r="N36" s="5">
        <v>144416</v>
      </c>
      <c r="O36" s="7"/>
      <c r="P36" s="4" t="s">
        <v>4</v>
      </c>
      <c r="Q36" s="5">
        <v>1320</v>
      </c>
      <c r="R36" s="8">
        <f t="shared" si="3"/>
        <v>198.76527777777778</v>
      </c>
      <c r="S36" s="8">
        <f t="shared" si="4"/>
        <v>169.19791666666666</v>
      </c>
      <c r="T36" s="8">
        <f t="shared" si="5"/>
        <v>182.31182795698925</v>
      </c>
      <c r="U36" s="8">
        <f t="shared" si="6"/>
        <v>251.53166666666667</v>
      </c>
      <c r="V36" s="8">
        <f t="shared" si="7"/>
        <v>142.41527777777779</v>
      </c>
      <c r="W36" s="8">
        <f t="shared" si="8"/>
        <v>145.53703703703704</v>
      </c>
      <c r="X36" s="8">
        <f t="shared" si="9"/>
        <v>174.95161290322579</v>
      </c>
      <c r="Y36" s="8">
        <f t="shared" si="10"/>
        <v>184.56048387096774</v>
      </c>
      <c r="Z36" s="8">
        <f t="shared" si="11"/>
        <v>170.55555555555554</v>
      </c>
      <c r="AA36" s="8">
        <f t="shared" si="12"/>
        <v>195.04166666666666</v>
      </c>
      <c r="AB36" s="8">
        <f t="shared" si="13"/>
        <v>208.82361111111112</v>
      </c>
      <c r="AC36" s="8">
        <f t="shared" si="14"/>
        <v>194.10752688172042</v>
      </c>
    </row>
    <row r="37" spans="1:29" x14ac:dyDescent="0.15">
      <c r="A37" s="4" t="s">
        <v>5</v>
      </c>
      <c r="B37" s="5">
        <v>1200</v>
      </c>
      <c r="C37" s="5">
        <v>130101</v>
      </c>
      <c r="D37" s="5">
        <v>27071</v>
      </c>
      <c r="E37" s="5">
        <v>61655</v>
      </c>
      <c r="F37" s="5">
        <v>102900</v>
      </c>
      <c r="G37" s="5">
        <v>166279</v>
      </c>
      <c r="H37" s="5">
        <v>123010</v>
      </c>
      <c r="I37" s="5">
        <v>118331</v>
      </c>
      <c r="J37" s="5">
        <v>124830</v>
      </c>
      <c r="K37" s="5">
        <v>100473</v>
      </c>
      <c r="L37" s="5">
        <v>68087</v>
      </c>
      <c r="M37" s="5">
        <v>68342</v>
      </c>
      <c r="N37" s="5">
        <v>131288</v>
      </c>
      <c r="O37" s="7"/>
      <c r="P37" s="4" t="s">
        <v>5</v>
      </c>
      <c r="Q37" s="5">
        <v>1200</v>
      </c>
      <c r="R37" s="8">
        <f t="shared" si="3"/>
        <v>180.69583333333333</v>
      </c>
      <c r="S37" s="8">
        <f t="shared" si="4"/>
        <v>140.99479166666666</v>
      </c>
      <c r="T37" s="8">
        <f t="shared" si="5"/>
        <v>82.869623655913983</v>
      </c>
      <c r="U37" s="8">
        <f t="shared" si="6"/>
        <v>171.5</v>
      </c>
      <c r="V37" s="8">
        <f t="shared" si="7"/>
        <v>230.94305555555556</v>
      </c>
      <c r="W37" s="8">
        <f t="shared" si="8"/>
        <v>189.83024691358025</v>
      </c>
      <c r="X37" s="8">
        <f t="shared" si="9"/>
        <v>159.0470430107527</v>
      </c>
      <c r="Y37" s="8">
        <f t="shared" si="10"/>
        <v>167.78225806451613</v>
      </c>
      <c r="Z37" s="8">
        <f t="shared" si="11"/>
        <v>155.05092592592592</v>
      </c>
      <c r="AA37" s="8">
        <f t="shared" si="12"/>
        <v>118.20659722222223</v>
      </c>
      <c r="AB37" s="8">
        <f t="shared" si="13"/>
        <v>94.919444444444451</v>
      </c>
      <c r="AC37" s="8">
        <f t="shared" si="14"/>
        <v>176.46236559139786</v>
      </c>
    </row>
    <row r="38" spans="1:29" x14ac:dyDescent="0.15">
      <c r="A38" s="4" t="s">
        <v>6</v>
      </c>
      <c r="B38" s="5">
        <v>2400</v>
      </c>
      <c r="C38" s="5">
        <v>260203</v>
      </c>
      <c r="D38" s="5">
        <v>45529</v>
      </c>
      <c r="E38" s="5">
        <v>215791</v>
      </c>
      <c r="F38" s="5">
        <v>205799</v>
      </c>
      <c r="G38" s="5">
        <v>249418</v>
      </c>
      <c r="H38" s="5">
        <v>221418</v>
      </c>
      <c r="I38" s="5">
        <v>236662</v>
      </c>
      <c r="J38" s="5">
        <v>249660</v>
      </c>
      <c r="K38" s="5">
        <v>154895</v>
      </c>
      <c r="L38" s="5">
        <v>204262</v>
      </c>
      <c r="M38" s="5">
        <v>273370</v>
      </c>
      <c r="N38" s="5">
        <v>202402</v>
      </c>
      <c r="O38" s="7"/>
      <c r="P38" s="4" t="s">
        <v>6</v>
      </c>
      <c r="Q38" s="5">
        <v>2400</v>
      </c>
      <c r="R38" s="8">
        <f t="shared" si="3"/>
        <v>361.39305555555558</v>
      </c>
      <c r="S38" s="8">
        <f t="shared" si="4"/>
        <v>237.13020833333334</v>
      </c>
      <c r="T38" s="8">
        <f t="shared" si="5"/>
        <v>290.04166666666669</v>
      </c>
      <c r="U38" s="8">
        <f t="shared" si="6"/>
        <v>342.99833333333333</v>
      </c>
      <c r="V38" s="8">
        <f t="shared" si="7"/>
        <v>346.41388888888889</v>
      </c>
      <c r="W38" s="8">
        <f t="shared" si="8"/>
        <v>341.69444444444446</v>
      </c>
      <c r="X38" s="8">
        <f t="shared" si="9"/>
        <v>318.0940860215054</v>
      </c>
      <c r="Y38" s="8">
        <f t="shared" si="10"/>
        <v>335.56451612903226</v>
      </c>
      <c r="Z38" s="8">
        <f t="shared" si="11"/>
        <v>239.03549382716051</v>
      </c>
      <c r="AA38" s="8">
        <f t="shared" si="12"/>
        <v>354.62152777777777</v>
      </c>
      <c r="AB38" s="8">
        <f t="shared" si="13"/>
        <v>379.68055555555554</v>
      </c>
      <c r="AC38" s="8">
        <f t="shared" si="14"/>
        <v>272.0456989247312</v>
      </c>
    </row>
    <row r="39" spans="1:29" x14ac:dyDescent="0.15">
      <c r="A39" s="4" t="s">
        <v>7</v>
      </c>
      <c r="B39" s="5">
        <v>600</v>
      </c>
      <c r="C39" s="5">
        <v>65051</v>
      </c>
      <c r="D39" s="5">
        <v>14766</v>
      </c>
      <c r="E39" s="5">
        <v>61655</v>
      </c>
      <c r="F39" s="5">
        <v>68600</v>
      </c>
      <c r="G39" s="5">
        <v>55426</v>
      </c>
      <c r="H39" s="5">
        <v>61505</v>
      </c>
      <c r="I39" s="5">
        <v>59166</v>
      </c>
      <c r="J39" s="5">
        <v>62415</v>
      </c>
      <c r="K39" s="5">
        <v>50236</v>
      </c>
      <c r="L39" s="5">
        <v>51066</v>
      </c>
      <c r="M39" s="5">
        <v>68342</v>
      </c>
      <c r="N39" s="5">
        <v>43763</v>
      </c>
      <c r="O39" s="7"/>
      <c r="P39" s="4" t="s">
        <v>7</v>
      </c>
      <c r="Q39" s="5">
        <v>600</v>
      </c>
      <c r="R39" s="8">
        <f t="shared" si="3"/>
        <v>90.348611111111111</v>
      </c>
      <c r="S39" s="8">
        <f t="shared" si="4"/>
        <v>76.90625</v>
      </c>
      <c r="T39" s="8">
        <f t="shared" si="5"/>
        <v>82.869623655913983</v>
      </c>
      <c r="U39" s="8">
        <f t="shared" si="6"/>
        <v>114.33333333333333</v>
      </c>
      <c r="V39" s="8">
        <f t="shared" si="7"/>
        <v>76.980555555555554</v>
      </c>
      <c r="W39" s="8">
        <f t="shared" si="8"/>
        <v>94.915123456790127</v>
      </c>
      <c r="X39" s="8">
        <f t="shared" si="9"/>
        <v>79.524193548387103</v>
      </c>
      <c r="Y39" s="8">
        <f t="shared" si="10"/>
        <v>83.891129032258064</v>
      </c>
      <c r="Z39" s="8">
        <f t="shared" si="11"/>
        <v>77.524691358024697</v>
      </c>
      <c r="AA39" s="8">
        <f t="shared" si="12"/>
        <v>88.65625</v>
      </c>
      <c r="AB39" s="8">
        <f t="shared" si="13"/>
        <v>94.919444444444451</v>
      </c>
      <c r="AC39" s="8">
        <f t="shared" si="14"/>
        <v>58.821236559139784</v>
      </c>
    </row>
    <row r="40" spans="1:29" x14ac:dyDescent="0.15">
      <c r="A40" s="4" t="s">
        <v>8</v>
      </c>
      <c r="B40" s="5">
        <v>786</v>
      </c>
      <c r="C40" s="5">
        <v>0</v>
      </c>
      <c r="D40" s="5">
        <v>15997</v>
      </c>
      <c r="E40" s="5">
        <v>80768</v>
      </c>
      <c r="F40" s="5">
        <v>89866</v>
      </c>
      <c r="G40" s="5">
        <v>108913</v>
      </c>
      <c r="H40" s="5">
        <v>80572</v>
      </c>
      <c r="I40" s="5">
        <v>77507</v>
      </c>
      <c r="J40" s="5">
        <v>81764</v>
      </c>
      <c r="K40" s="5">
        <v>65810</v>
      </c>
      <c r="L40" s="5">
        <v>66896</v>
      </c>
      <c r="M40" s="5">
        <v>59230</v>
      </c>
      <c r="N40" s="5">
        <v>56891</v>
      </c>
      <c r="O40" s="7"/>
      <c r="P40" s="4" t="s">
        <v>8</v>
      </c>
      <c r="Q40" s="5">
        <v>786</v>
      </c>
      <c r="R40" s="8">
        <f t="shared" si="3"/>
        <v>0</v>
      </c>
      <c r="S40" s="8">
        <f t="shared" si="4"/>
        <v>83.317708333333329</v>
      </c>
      <c r="T40" s="8">
        <f t="shared" si="5"/>
        <v>108.55913978494624</v>
      </c>
      <c r="U40" s="8">
        <f t="shared" si="6"/>
        <v>149.77666666666667</v>
      </c>
      <c r="V40" s="8">
        <f t="shared" si="7"/>
        <v>151.26805555555555</v>
      </c>
      <c r="W40" s="8">
        <f t="shared" si="8"/>
        <v>124.33950617283951</v>
      </c>
      <c r="X40" s="8">
        <f t="shared" si="9"/>
        <v>104.1760752688172</v>
      </c>
      <c r="Y40" s="8">
        <f t="shared" si="10"/>
        <v>109.89784946236558</v>
      </c>
      <c r="Z40" s="8">
        <f t="shared" si="11"/>
        <v>101.55864197530865</v>
      </c>
      <c r="AA40" s="8">
        <f t="shared" si="12"/>
        <v>116.13888888888889</v>
      </c>
      <c r="AB40" s="8">
        <f t="shared" si="13"/>
        <v>82.263888888888886</v>
      </c>
      <c r="AC40" s="8">
        <f t="shared" si="14"/>
        <v>76.466397849462368</v>
      </c>
    </row>
    <row r="41" spans="1:29" x14ac:dyDescent="0.15">
      <c r="A41" s="4" t="s">
        <v>9</v>
      </c>
      <c r="B41" s="5">
        <v>200</v>
      </c>
      <c r="C41" s="5">
        <v>216835</v>
      </c>
      <c r="D41" s="5">
        <v>49221</v>
      </c>
      <c r="E41" s="5">
        <v>205515</v>
      </c>
      <c r="F41" s="5">
        <v>171499</v>
      </c>
      <c r="G41" s="5">
        <v>138566</v>
      </c>
      <c r="H41" s="5">
        <v>189641</v>
      </c>
      <c r="I41" s="5">
        <v>197218</v>
      </c>
      <c r="J41" s="5">
        <v>208050</v>
      </c>
      <c r="K41" s="5">
        <v>125591</v>
      </c>
      <c r="L41" s="5">
        <v>85109</v>
      </c>
      <c r="M41" s="5">
        <v>210722</v>
      </c>
      <c r="N41" s="5">
        <v>218813</v>
      </c>
      <c r="O41" s="7"/>
      <c r="P41" s="4" t="s">
        <v>9</v>
      </c>
      <c r="Q41" s="5">
        <v>200</v>
      </c>
      <c r="R41" s="8">
        <f t="shared" si="3"/>
        <v>301.15972222222223</v>
      </c>
      <c r="S41" s="8">
        <f t="shared" si="4"/>
        <v>256.359375</v>
      </c>
      <c r="T41" s="8">
        <f t="shared" si="5"/>
        <v>276.22983870967744</v>
      </c>
      <c r="U41" s="8">
        <f t="shared" si="6"/>
        <v>285.83166666666665</v>
      </c>
      <c r="V41" s="8">
        <f t="shared" si="7"/>
        <v>192.45277777777778</v>
      </c>
      <c r="W41" s="8">
        <f t="shared" si="8"/>
        <v>292.65586419753089</v>
      </c>
      <c r="X41" s="8">
        <f t="shared" si="9"/>
        <v>265.0779569892473</v>
      </c>
      <c r="Y41" s="8">
        <f t="shared" si="10"/>
        <v>279.63709677419354</v>
      </c>
      <c r="Z41" s="8">
        <f t="shared" si="11"/>
        <v>193.81327160493828</v>
      </c>
      <c r="AA41" s="8">
        <f t="shared" si="12"/>
        <v>147.75868055555554</v>
      </c>
      <c r="AB41" s="8">
        <f t="shared" si="13"/>
        <v>292.66944444444442</v>
      </c>
      <c r="AC41" s="8">
        <f t="shared" si="14"/>
        <v>294.10349462365593</v>
      </c>
    </row>
    <row r="42" spans="1:29" x14ac:dyDescent="0.15">
      <c r="A42" s="4" t="s">
        <v>10</v>
      </c>
      <c r="B42" s="5">
        <v>1340</v>
      </c>
      <c r="C42" s="5">
        <v>93239</v>
      </c>
      <c r="D42" s="5">
        <v>31255</v>
      </c>
      <c r="E42" s="5">
        <v>137695</v>
      </c>
      <c r="F42" s="5">
        <v>153206</v>
      </c>
      <c r="G42" s="5">
        <v>152422</v>
      </c>
      <c r="H42" s="5">
        <v>68681</v>
      </c>
      <c r="I42" s="5">
        <v>114387</v>
      </c>
      <c r="J42" s="5">
        <v>139393</v>
      </c>
      <c r="K42" s="5">
        <v>112194</v>
      </c>
      <c r="L42" s="5">
        <v>65534</v>
      </c>
      <c r="M42" s="5">
        <v>129851</v>
      </c>
      <c r="N42" s="5">
        <v>146605</v>
      </c>
      <c r="O42" s="7"/>
      <c r="P42" s="4" t="s">
        <v>10</v>
      </c>
      <c r="Q42" s="5">
        <v>1340</v>
      </c>
      <c r="R42" s="8">
        <f t="shared" si="3"/>
        <v>129.4986111111111</v>
      </c>
      <c r="S42" s="8">
        <f t="shared" si="4"/>
        <v>162.78645833333334</v>
      </c>
      <c r="T42" s="8">
        <f t="shared" si="5"/>
        <v>185.07392473118279</v>
      </c>
      <c r="U42" s="8">
        <f t="shared" si="6"/>
        <v>255.34333333333333</v>
      </c>
      <c r="V42" s="8">
        <f t="shared" si="7"/>
        <v>211.69722222222222</v>
      </c>
      <c r="W42" s="8">
        <f t="shared" si="8"/>
        <v>105.9891975308642</v>
      </c>
      <c r="X42" s="8">
        <f t="shared" si="9"/>
        <v>153.74596774193549</v>
      </c>
      <c r="Y42" s="8">
        <f t="shared" si="10"/>
        <v>187.35618279569891</v>
      </c>
      <c r="Z42" s="8">
        <f t="shared" si="11"/>
        <v>173.13888888888889</v>
      </c>
      <c r="AA42" s="8">
        <f t="shared" si="12"/>
        <v>113.77430555555556</v>
      </c>
      <c r="AB42" s="8">
        <f t="shared" si="13"/>
        <v>180.3486111111111</v>
      </c>
      <c r="AC42" s="8">
        <f t="shared" si="14"/>
        <v>197.04973118279571</v>
      </c>
    </row>
    <row r="43" spans="1:29" x14ac:dyDescent="0.15">
      <c r="A43" s="4" t="s">
        <v>11</v>
      </c>
      <c r="B43" s="5">
        <v>2520</v>
      </c>
      <c r="C43" s="5">
        <v>273213</v>
      </c>
      <c r="D43" s="5">
        <v>62018</v>
      </c>
      <c r="E43" s="5">
        <v>258949</v>
      </c>
      <c r="F43" s="5">
        <v>288119</v>
      </c>
      <c r="G43" s="5">
        <v>284060</v>
      </c>
      <c r="H43" s="5">
        <v>194766</v>
      </c>
      <c r="I43" s="5">
        <v>248495</v>
      </c>
      <c r="J43" s="5">
        <v>262143</v>
      </c>
      <c r="K43" s="5">
        <v>160756</v>
      </c>
      <c r="L43" s="5">
        <v>163410</v>
      </c>
      <c r="M43" s="5">
        <v>218696</v>
      </c>
      <c r="N43" s="5">
        <v>275704</v>
      </c>
      <c r="O43" s="7"/>
      <c r="P43" s="4" t="s">
        <v>11</v>
      </c>
      <c r="Q43" s="5">
        <v>2520</v>
      </c>
      <c r="R43" s="8">
        <f t="shared" si="3"/>
        <v>379.46249999999998</v>
      </c>
      <c r="S43" s="8">
        <f t="shared" si="4"/>
        <v>323.01041666666669</v>
      </c>
      <c r="T43" s="8">
        <f t="shared" si="5"/>
        <v>348.04973118279571</v>
      </c>
      <c r="U43" s="8">
        <f t="shared" si="6"/>
        <v>480.19833333333332</v>
      </c>
      <c r="V43" s="8">
        <f t="shared" si="7"/>
        <v>394.52777777777777</v>
      </c>
      <c r="W43" s="8">
        <f t="shared" si="8"/>
        <v>300.56481481481484</v>
      </c>
      <c r="X43" s="8">
        <f t="shared" si="9"/>
        <v>333.9986559139785</v>
      </c>
      <c r="Y43" s="8">
        <f t="shared" si="10"/>
        <v>352.34274193548384</v>
      </c>
      <c r="Z43" s="8">
        <f t="shared" si="11"/>
        <v>248.08024691358025</v>
      </c>
      <c r="AA43" s="8">
        <f t="shared" si="12"/>
        <v>283.69791666666669</v>
      </c>
      <c r="AB43" s="8">
        <f t="shared" si="13"/>
        <v>303.74444444444447</v>
      </c>
      <c r="AC43" s="8">
        <f t="shared" si="14"/>
        <v>370.56989247311827</v>
      </c>
    </row>
    <row r="44" spans="1:29" x14ac:dyDescent="0.15">
      <c r="A44" s="4" t="s">
        <v>12</v>
      </c>
      <c r="B44" s="5">
        <v>300</v>
      </c>
      <c r="C44" s="5">
        <v>65051</v>
      </c>
      <c r="D44" s="5">
        <v>14766</v>
      </c>
      <c r="E44" s="5">
        <v>61655</v>
      </c>
      <c r="F44" s="5">
        <v>68600</v>
      </c>
      <c r="G44" s="5">
        <v>83139</v>
      </c>
      <c r="H44" s="5">
        <v>61505</v>
      </c>
      <c r="I44" s="5">
        <v>59166</v>
      </c>
      <c r="J44" s="5">
        <v>62415</v>
      </c>
      <c r="K44" s="5">
        <v>50236</v>
      </c>
      <c r="L44" s="5">
        <v>32342</v>
      </c>
      <c r="M44" s="5">
        <v>43284</v>
      </c>
      <c r="N44" s="5">
        <v>65644</v>
      </c>
      <c r="O44" s="7"/>
      <c r="P44" s="4" t="s">
        <v>12</v>
      </c>
      <c r="Q44" s="5">
        <v>300</v>
      </c>
      <c r="R44" s="8">
        <f t="shared" si="3"/>
        <v>90.348611111111111</v>
      </c>
      <c r="S44" s="8">
        <f t="shared" si="4"/>
        <v>76.90625</v>
      </c>
      <c r="T44" s="8">
        <f t="shared" si="5"/>
        <v>82.869623655913983</v>
      </c>
      <c r="U44" s="8">
        <f t="shared" si="6"/>
        <v>114.33333333333333</v>
      </c>
      <c r="V44" s="8">
        <f t="shared" si="7"/>
        <v>115.47083333333333</v>
      </c>
      <c r="W44" s="8">
        <f t="shared" si="8"/>
        <v>94.915123456790127</v>
      </c>
      <c r="X44" s="8">
        <f t="shared" si="9"/>
        <v>79.524193548387103</v>
      </c>
      <c r="Y44" s="8">
        <f t="shared" si="10"/>
        <v>83.891129032258064</v>
      </c>
      <c r="Z44" s="8">
        <f t="shared" si="11"/>
        <v>77.524691358024697</v>
      </c>
      <c r="AA44" s="8">
        <f t="shared" si="12"/>
        <v>56.149305555555557</v>
      </c>
      <c r="AB44" s="8">
        <f t="shared" si="13"/>
        <v>60.116666666666667</v>
      </c>
      <c r="AC44" s="8">
        <f t="shared" si="14"/>
        <v>88.231182795698928</v>
      </c>
    </row>
    <row r="45" spans="1:29" x14ac:dyDescent="0.15">
      <c r="A45" s="4" t="s">
        <v>13</v>
      </c>
      <c r="B45" s="5">
        <v>600</v>
      </c>
      <c r="C45" s="5">
        <v>65051</v>
      </c>
      <c r="D45" s="5">
        <v>14766</v>
      </c>
      <c r="E45" s="5">
        <v>61655</v>
      </c>
      <c r="F45" s="5">
        <v>43446</v>
      </c>
      <c r="G45" s="5">
        <v>52655</v>
      </c>
      <c r="H45" s="5">
        <v>61505</v>
      </c>
      <c r="I45" s="5">
        <v>59166</v>
      </c>
      <c r="J45" s="5">
        <v>62415</v>
      </c>
      <c r="K45" s="5">
        <v>50236</v>
      </c>
      <c r="L45" s="5">
        <v>51066</v>
      </c>
      <c r="M45" s="5">
        <v>68342</v>
      </c>
      <c r="N45" s="5">
        <v>65644</v>
      </c>
      <c r="O45" s="7"/>
      <c r="P45" s="4" t="s">
        <v>13</v>
      </c>
      <c r="Q45" s="5">
        <v>600</v>
      </c>
      <c r="R45" s="8">
        <f t="shared" si="3"/>
        <v>90.348611111111111</v>
      </c>
      <c r="S45" s="8">
        <f t="shared" si="4"/>
        <v>76.90625</v>
      </c>
      <c r="T45" s="8">
        <f t="shared" si="5"/>
        <v>82.869623655913983</v>
      </c>
      <c r="U45" s="8">
        <f t="shared" si="6"/>
        <v>72.41</v>
      </c>
      <c r="V45" s="8">
        <f t="shared" si="7"/>
        <v>73.131944444444443</v>
      </c>
      <c r="W45" s="8">
        <f t="shared" si="8"/>
        <v>94.915123456790127</v>
      </c>
      <c r="X45" s="8">
        <f t="shared" si="9"/>
        <v>79.524193548387103</v>
      </c>
      <c r="Y45" s="8">
        <f t="shared" si="10"/>
        <v>83.891129032258064</v>
      </c>
      <c r="Z45" s="8">
        <f t="shared" si="11"/>
        <v>77.524691358024697</v>
      </c>
      <c r="AA45" s="8">
        <f t="shared" si="12"/>
        <v>88.65625</v>
      </c>
      <c r="AB45" s="8">
        <f t="shared" si="13"/>
        <v>94.919444444444451</v>
      </c>
      <c r="AC45" s="8">
        <f t="shared" si="14"/>
        <v>88.231182795698928</v>
      </c>
    </row>
    <row r="46" spans="1:29" x14ac:dyDescent="0.15">
      <c r="A46" s="4" t="s">
        <v>14</v>
      </c>
      <c r="B46" s="5">
        <v>2100</v>
      </c>
      <c r="C46" s="5">
        <v>113839</v>
      </c>
      <c r="D46" s="5">
        <v>25841</v>
      </c>
      <c r="E46" s="5">
        <v>176743</v>
      </c>
      <c r="F46" s="5">
        <v>120049</v>
      </c>
      <c r="G46" s="5">
        <v>145494</v>
      </c>
      <c r="H46" s="5">
        <v>182465</v>
      </c>
      <c r="I46" s="5">
        <v>207079</v>
      </c>
      <c r="J46" s="5">
        <v>218452</v>
      </c>
      <c r="K46" s="5">
        <v>175827</v>
      </c>
      <c r="L46" s="5">
        <v>178730</v>
      </c>
      <c r="M46" s="5">
        <v>239198</v>
      </c>
      <c r="N46" s="5">
        <v>229753</v>
      </c>
      <c r="O46" s="7"/>
      <c r="P46" s="4" t="s">
        <v>14</v>
      </c>
      <c r="Q46" s="5">
        <v>2100</v>
      </c>
      <c r="R46" s="8">
        <f t="shared" si="3"/>
        <v>158.10972222222222</v>
      </c>
      <c r="S46" s="8">
        <f t="shared" si="4"/>
        <v>134.58854166666666</v>
      </c>
      <c r="T46" s="8">
        <f t="shared" si="5"/>
        <v>237.55779569892474</v>
      </c>
      <c r="U46" s="8">
        <f t="shared" si="6"/>
        <v>200.08166666666668</v>
      </c>
      <c r="V46" s="8">
        <f t="shared" si="7"/>
        <v>202.07499999999999</v>
      </c>
      <c r="W46" s="8">
        <f t="shared" si="8"/>
        <v>281.58179012345681</v>
      </c>
      <c r="X46" s="8">
        <f t="shared" si="9"/>
        <v>278.33198924731181</v>
      </c>
      <c r="Y46" s="8">
        <f t="shared" si="10"/>
        <v>293.61827956989248</v>
      </c>
      <c r="Z46" s="8">
        <f t="shared" si="11"/>
        <v>271.33796296296299</v>
      </c>
      <c r="AA46" s="8">
        <f t="shared" si="12"/>
        <v>310.29513888888891</v>
      </c>
      <c r="AB46" s="8">
        <f t="shared" si="13"/>
        <v>332.21944444444443</v>
      </c>
      <c r="AC46" s="8">
        <f t="shared" si="14"/>
        <v>308.80779569892474</v>
      </c>
    </row>
    <row r="47" spans="1:29" x14ac:dyDescent="0.15">
      <c r="A47" s="4" t="s">
        <v>15</v>
      </c>
      <c r="B47" s="5">
        <v>300</v>
      </c>
      <c r="C47" s="5">
        <v>32525</v>
      </c>
      <c r="D47" s="5">
        <v>7383</v>
      </c>
      <c r="E47" s="5">
        <v>30827</v>
      </c>
      <c r="F47" s="5">
        <v>34300</v>
      </c>
      <c r="G47" s="5">
        <v>4157</v>
      </c>
      <c r="H47" s="5">
        <v>30753</v>
      </c>
      <c r="I47" s="5">
        <v>29583</v>
      </c>
      <c r="J47" s="5">
        <v>31207</v>
      </c>
      <c r="K47" s="5">
        <v>25118</v>
      </c>
      <c r="L47" s="5">
        <v>25533</v>
      </c>
      <c r="M47" s="5">
        <v>13668</v>
      </c>
      <c r="N47" s="5">
        <v>32822</v>
      </c>
      <c r="O47" s="7"/>
      <c r="P47" s="4" t="s">
        <v>15</v>
      </c>
      <c r="Q47" s="5">
        <v>300</v>
      </c>
      <c r="R47" s="8">
        <f t="shared" si="3"/>
        <v>45.173611111111114</v>
      </c>
      <c r="S47" s="8">
        <f t="shared" si="4"/>
        <v>38.453125</v>
      </c>
      <c r="T47" s="8">
        <f t="shared" si="5"/>
        <v>41.43413978494624</v>
      </c>
      <c r="U47" s="8">
        <f t="shared" si="6"/>
        <v>57.166666666666664</v>
      </c>
      <c r="V47" s="8">
        <f t="shared" si="7"/>
        <v>5.7736111111111112</v>
      </c>
      <c r="W47" s="8">
        <f t="shared" si="8"/>
        <v>47.458333333333336</v>
      </c>
      <c r="X47" s="8">
        <f t="shared" si="9"/>
        <v>39.762096774193552</v>
      </c>
      <c r="Y47" s="8">
        <f t="shared" si="10"/>
        <v>41.94489247311828</v>
      </c>
      <c r="Z47" s="8">
        <f t="shared" si="11"/>
        <v>38.762345679012348</v>
      </c>
      <c r="AA47" s="8">
        <f t="shared" si="12"/>
        <v>44.328125</v>
      </c>
      <c r="AB47" s="8">
        <f t="shared" si="13"/>
        <v>18.983333333333334</v>
      </c>
      <c r="AC47" s="8">
        <f t="shared" si="14"/>
        <v>44.115591397849464</v>
      </c>
    </row>
    <row r="48" spans="1:29" x14ac:dyDescent="0.15">
      <c r="A48" s="4" t="s">
        <v>16</v>
      </c>
      <c r="B48" s="5">
        <v>600</v>
      </c>
      <c r="C48" s="5">
        <v>65051</v>
      </c>
      <c r="D48" s="5">
        <v>7383</v>
      </c>
      <c r="E48" s="5">
        <v>49324</v>
      </c>
      <c r="F48" s="5">
        <v>68600</v>
      </c>
      <c r="G48" s="5">
        <v>83139</v>
      </c>
      <c r="H48" s="5">
        <v>51254</v>
      </c>
      <c r="I48" s="5">
        <v>59166</v>
      </c>
      <c r="J48" s="5">
        <v>62415</v>
      </c>
      <c r="K48" s="5">
        <v>50236</v>
      </c>
      <c r="L48" s="5">
        <v>42555</v>
      </c>
      <c r="M48" s="5">
        <v>68342</v>
      </c>
      <c r="N48" s="5">
        <v>65644</v>
      </c>
      <c r="O48" s="7"/>
      <c r="P48" s="4" t="s">
        <v>16</v>
      </c>
      <c r="Q48" s="5">
        <v>600</v>
      </c>
      <c r="R48" s="8">
        <f t="shared" si="3"/>
        <v>90.348611111111111</v>
      </c>
      <c r="S48" s="8">
        <f t="shared" si="4"/>
        <v>38.453125</v>
      </c>
      <c r="T48" s="8">
        <f t="shared" si="5"/>
        <v>66.295698924731184</v>
      </c>
      <c r="U48" s="8">
        <f t="shared" si="6"/>
        <v>114.33333333333333</v>
      </c>
      <c r="V48" s="8">
        <f t="shared" si="7"/>
        <v>115.47083333333333</v>
      </c>
      <c r="W48" s="8">
        <f t="shared" si="8"/>
        <v>79.095679012345684</v>
      </c>
      <c r="X48" s="8">
        <f t="shared" si="9"/>
        <v>79.524193548387103</v>
      </c>
      <c r="Y48" s="8">
        <f t="shared" si="10"/>
        <v>83.891129032258064</v>
      </c>
      <c r="Z48" s="8">
        <f t="shared" si="11"/>
        <v>77.524691358024697</v>
      </c>
      <c r="AA48" s="8">
        <f t="shared" si="12"/>
        <v>73.880208333333329</v>
      </c>
      <c r="AB48" s="8">
        <f t="shared" si="13"/>
        <v>94.919444444444451</v>
      </c>
      <c r="AC48" s="8">
        <f t="shared" si="14"/>
        <v>88.231182795698928</v>
      </c>
    </row>
    <row r="49" spans="1:29" x14ac:dyDescent="0.15">
      <c r="A49" s="4" t="s">
        <v>17</v>
      </c>
      <c r="B49" s="5">
        <v>2178</v>
      </c>
      <c r="C49" s="5">
        <v>385033</v>
      </c>
      <c r="D49" s="5">
        <v>74437</v>
      </c>
      <c r="E49" s="5">
        <v>233118</v>
      </c>
      <c r="F49" s="5">
        <v>343875</v>
      </c>
      <c r="G49" s="5">
        <v>389970</v>
      </c>
      <c r="H49" s="5">
        <v>326592</v>
      </c>
      <c r="I49" s="5">
        <v>377963</v>
      </c>
      <c r="J49" s="5">
        <v>435240</v>
      </c>
      <c r="K49" s="5">
        <v>349639</v>
      </c>
      <c r="L49" s="5">
        <v>308379</v>
      </c>
      <c r="M49" s="5">
        <v>405205</v>
      </c>
      <c r="N49" s="5">
        <v>296856</v>
      </c>
      <c r="O49" s="7"/>
      <c r="P49" s="4" t="s">
        <v>17</v>
      </c>
      <c r="Q49" s="5">
        <v>2178</v>
      </c>
      <c r="R49" s="8">
        <f t="shared" si="3"/>
        <v>534.76805555555552</v>
      </c>
      <c r="S49" s="8">
        <f t="shared" si="4"/>
        <v>387.69270833333331</v>
      </c>
      <c r="T49" s="8">
        <f t="shared" si="5"/>
        <v>313.33064516129031</v>
      </c>
      <c r="U49" s="8">
        <f t="shared" si="6"/>
        <v>573.125</v>
      </c>
      <c r="V49" s="8">
        <f t="shared" si="7"/>
        <v>541.625</v>
      </c>
      <c r="W49" s="8">
        <f t="shared" si="8"/>
        <v>504</v>
      </c>
      <c r="X49" s="8">
        <f t="shared" si="9"/>
        <v>508.01478494623655</v>
      </c>
      <c r="Y49" s="8">
        <f t="shared" si="10"/>
        <v>585</v>
      </c>
      <c r="Z49" s="8">
        <f t="shared" si="11"/>
        <v>539.56635802469134</v>
      </c>
      <c r="AA49" s="8">
        <f t="shared" si="12"/>
        <v>535.38020833333337</v>
      </c>
      <c r="AB49" s="8">
        <f t="shared" si="13"/>
        <v>562.78472222222217</v>
      </c>
      <c r="AC49" s="8">
        <f t="shared" si="14"/>
        <v>399</v>
      </c>
    </row>
    <row r="50" spans="1:29" x14ac:dyDescent="0.15">
      <c r="A50" s="4" t="s">
        <v>18</v>
      </c>
      <c r="B50" s="5">
        <v>1089</v>
      </c>
      <c r="C50" s="5">
        <v>79552</v>
      </c>
      <c r="D50" s="5">
        <v>49625</v>
      </c>
      <c r="E50" s="5">
        <v>199894</v>
      </c>
      <c r="F50" s="5">
        <v>171938</v>
      </c>
      <c r="G50" s="5">
        <v>194985</v>
      </c>
      <c r="H50" s="5">
        <v>163296</v>
      </c>
      <c r="I50" s="5">
        <v>188982</v>
      </c>
      <c r="J50" s="5">
        <v>217620</v>
      </c>
      <c r="K50" s="5">
        <v>174820</v>
      </c>
      <c r="L50" s="5">
        <v>154190</v>
      </c>
      <c r="M50" s="5">
        <v>202603</v>
      </c>
      <c r="N50" s="5">
        <v>197904</v>
      </c>
      <c r="O50" s="7"/>
      <c r="P50" s="4" t="s">
        <v>18</v>
      </c>
      <c r="Q50" s="5">
        <v>1089</v>
      </c>
      <c r="R50" s="8">
        <f t="shared" si="3"/>
        <v>110.48888888888889</v>
      </c>
      <c r="S50" s="8">
        <f t="shared" si="4"/>
        <v>258.46354166666669</v>
      </c>
      <c r="T50" s="8">
        <f t="shared" si="5"/>
        <v>268.67473118279571</v>
      </c>
      <c r="U50" s="8">
        <f t="shared" si="6"/>
        <v>286.56333333333333</v>
      </c>
      <c r="V50" s="8">
        <f t="shared" si="7"/>
        <v>270.8125</v>
      </c>
      <c r="W50" s="8">
        <f t="shared" si="8"/>
        <v>252</v>
      </c>
      <c r="X50" s="8">
        <f t="shared" si="9"/>
        <v>254.00806451612902</v>
      </c>
      <c r="Y50" s="8">
        <f t="shared" si="10"/>
        <v>292.5</v>
      </c>
      <c r="Z50" s="8">
        <f t="shared" si="11"/>
        <v>269.78395061728395</v>
      </c>
      <c r="AA50" s="8">
        <f t="shared" si="12"/>
        <v>267.69097222222223</v>
      </c>
      <c r="AB50" s="8">
        <f t="shared" si="13"/>
        <v>281.39305555555558</v>
      </c>
      <c r="AC50" s="8">
        <f t="shared" si="14"/>
        <v>266</v>
      </c>
    </row>
    <row r="51" spans="1:29" x14ac:dyDescent="0.15">
      <c r="A51" s="4" t="s">
        <v>19</v>
      </c>
      <c r="B51" s="5">
        <v>1089</v>
      </c>
      <c r="C51" s="5">
        <v>192516</v>
      </c>
      <c r="D51" s="5">
        <v>49625</v>
      </c>
      <c r="E51" s="5">
        <v>199894</v>
      </c>
      <c r="F51" s="5">
        <v>171938</v>
      </c>
      <c r="G51" s="5">
        <v>194985</v>
      </c>
      <c r="H51" s="5">
        <v>163296</v>
      </c>
      <c r="I51" s="5">
        <v>188982</v>
      </c>
      <c r="J51" s="5">
        <v>217620</v>
      </c>
      <c r="K51" s="5">
        <v>174820</v>
      </c>
      <c r="L51" s="5">
        <v>154190</v>
      </c>
      <c r="M51" s="5">
        <v>202603</v>
      </c>
      <c r="N51" s="5">
        <v>197904</v>
      </c>
      <c r="O51" s="7"/>
      <c r="P51" s="4" t="s">
        <v>19</v>
      </c>
      <c r="Q51" s="5">
        <v>1089</v>
      </c>
      <c r="R51" s="8">
        <f t="shared" si="3"/>
        <v>267.38333333333333</v>
      </c>
      <c r="S51" s="8">
        <f t="shared" si="4"/>
        <v>258.46354166666669</v>
      </c>
      <c r="T51" s="8">
        <f t="shared" si="5"/>
        <v>268.67473118279571</v>
      </c>
      <c r="U51" s="8">
        <f t="shared" si="6"/>
        <v>286.56333333333333</v>
      </c>
      <c r="V51" s="8">
        <f t="shared" si="7"/>
        <v>270.8125</v>
      </c>
      <c r="W51" s="8">
        <f t="shared" si="8"/>
        <v>252</v>
      </c>
      <c r="X51" s="8">
        <f t="shared" si="9"/>
        <v>254.00806451612902</v>
      </c>
      <c r="Y51" s="8">
        <f t="shared" si="10"/>
        <v>292.5</v>
      </c>
      <c r="Z51" s="8">
        <f t="shared" si="11"/>
        <v>269.78395061728395</v>
      </c>
      <c r="AA51" s="8">
        <f t="shared" si="12"/>
        <v>267.69097222222223</v>
      </c>
      <c r="AB51" s="8">
        <f t="shared" si="13"/>
        <v>281.39305555555558</v>
      </c>
      <c r="AC51" s="8">
        <f t="shared" si="14"/>
        <v>266</v>
      </c>
    </row>
    <row r="52" spans="1:29" x14ac:dyDescent="0.15">
      <c r="A52" s="4" t="s">
        <v>20</v>
      </c>
      <c r="B52" s="5">
        <v>1089</v>
      </c>
      <c r="C52" s="5">
        <v>185622</v>
      </c>
      <c r="D52" s="5">
        <v>0</v>
      </c>
      <c r="E52" s="5">
        <v>95450</v>
      </c>
      <c r="F52" s="5">
        <v>171938</v>
      </c>
      <c r="G52" s="5">
        <v>194985</v>
      </c>
      <c r="H52" s="5">
        <v>163296</v>
      </c>
      <c r="I52" s="5">
        <v>188982</v>
      </c>
      <c r="J52" s="5">
        <v>217620</v>
      </c>
      <c r="K52" s="5">
        <v>174820</v>
      </c>
      <c r="L52" s="5">
        <v>154190</v>
      </c>
      <c r="M52" s="5">
        <v>202603</v>
      </c>
      <c r="N52" s="5">
        <v>197904</v>
      </c>
      <c r="O52" s="7"/>
      <c r="P52" s="4" t="s">
        <v>20</v>
      </c>
      <c r="Q52" s="5">
        <v>1089</v>
      </c>
      <c r="R52" s="8">
        <f t="shared" si="3"/>
        <v>257.80833333333334</v>
      </c>
      <c r="S52" s="8">
        <f t="shared" si="4"/>
        <v>0</v>
      </c>
      <c r="T52" s="8">
        <f t="shared" si="5"/>
        <v>128.29301075268816</v>
      </c>
      <c r="U52" s="8">
        <f t="shared" si="6"/>
        <v>286.56333333333333</v>
      </c>
      <c r="V52" s="8">
        <f t="shared" si="7"/>
        <v>270.8125</v>
      </c>
      <c r="W52" s="8">
        <f t="shared" si="8"/>
        <v>252</v>
      </c>
      <c r="X52" s="8">
        <f t="shared" si="9"/>
        <v>254.00806451612902</v>
      </c>
      <c r="Y52" s="8">
        <f t="shared" si="10"/>
        <v>292.5</v>
      </c>
      <c r="Z52" s="8">
        <f t="shared" si="11"/>
        <v>269.78395061728395</v>
      </c>
      <c r="AA52" s="8">
        <f t="shared" si="12"/>
        <v>267.69097222222223</v>
      </c>
      <c r="AB52" s="8">
        <f t="shared" si="13"/>
        <v>281.39305555555558</v>
      </c>
      <c r="AC52" s="8">
        <f t="shared" si="14"/>
        <v>266</v>
      </c>
    </row>
    <row r="53" spans="1:29" x14ac:dyDescent="0.15">
      <c r="A53" s="4" t="s">
        <v>21</v>
      </c>
      <c r="B53" s="5">
        <v>1089</v>
      </c>
      <c r="C53" s="5">
        <v>192516</v>
      </c>
      <c r="D53" s="5">
        <v>49625</v>
      </c>
      <c r="E53" s="5">
        <v>199894</v>
      </c>
      <c r="F53" s="5">
        <v>171938</v>
      </c>
      <c r="G53" s="5">
        <v>194985</v>
      </c>
      <c r="H53" s="5">
        <v>163296</v>
      </c>
      <c r="I53" s="5">
        <v>188982</v>
      </c>
      <c r="J53" s="5">
        <v>217620</v>
      </c>
      <c r="K53" s="5">
        <v>35317</v>
      </c>
      <c r="L53" s="5">
        <v>49556</v>
      </c>
      <c r="M53" s="5">
        <v>202603</v>
      </c>
      <c r="N53" s="5">
        <v>197904</v>
      </c>
      <c r="O53" s="7"/>
      <c r="P53" s="4" t="s">
        <v>21</v>
      </c>
      <c r="Q53" s="5">
        <v>1089</v>
      </c>
      <c r="R53" s="8">
        <f t="shared" si="3"/>
        <v>267.38333333333333</v>
      </c>
      <c r="S53" s="8">
        <f t="shared" si="4"/>
        <v>258.46354166666669</v>
      </c>
      <c r="T53" s="8">
        <f t="shared" si="5"/>
        <v>268.67473118279571</v>
      </c>
      <c r="U53" s="8">
        <f t="shared" si="6"/>
        <v>286.56333333333333</v>
      </c>
      <c r="V53" s="8">
        <f t="shared" si="7"/>
        <v>270.8125</v>
      </c>
      <c r="W53" s="8">
        <f t="shared" si="8"/>
        <v>252</v>
      </c>
      <c r="X53" s="8">
        <f t="shared" si="9"/>
        <v>254.00806451612902</v>
      </c>
      <c r="Y53" s="8">
        <f t="shared" si="10"/>
        <v>292.5</v>
      </c>
      <c r="Z53" s="8">
        <f t="shared" si="11"/>
        <v>54.501543209876544</v>
      </c>
      <c r="AA53" s="8">
        <f t="shared" si="12"/>
        <v>86.034722222222229</v>
      </c>
      <c r="AB53" s="8">
        <f t="shared" si="13"/>
        <v>281.39305555555558</v>
      </c>
      <c r="AC53" s="8">
        <f t="shared" si="14"/>
        <v>266</v>
      </c>
    </row>
    <row r="54" spans="1:29" x14ac:dyDescent="0.15">
      <c r="A54" s="4" t="s">
        <v>22</v>
      </c>
      <c r="B54" s="5">
        <v>1089</v>
      </c>
      <c r="C54" s="5">
        <v>192516</v>
      </c>
      <c r="D54" s="5">
        <v>49625</v>
      </c>
      <c r="E54" s="5">
        <v>199894</v>
      </c>
      <c r="F54" s="5">
        <v>171938</v>
      </c>
      <c r="G54" s="5">
        <v>194985</v>
      </c>
      <c r="H54" s="5">
        <v>163296</v>
      </c>
      <c r="I54" s="5">
        <v>188982</v>
      </c>
      <c r="J54" s="5">
        <v>217620</v>
      </c>
      <c r="K54" s="5">
        <v>174820</v>
      </c>
      <c r="L54" s="5">
        <v>73626</v>
      </c>
      <c r="M54" s="5">
        <v>5581</v>
      </c>
      <c r="N54" s="5">
        <v>197904</v>
      </c>
      <c r="O54" s="7"/>
      <c r="P54" s="4" t="s">
        <v>22</v>
      </c>
      <c r="Q54" s="5">
        <v>1089</v>
      </c>
      <c r="R54" s="8">
        <f t="shared" si="3"/>
        <v>267.38333333333333</v>
      </c>
      <c r="S54" s="8">
        <f t="shared" si="4"/>
        <v>258.46354166666669</v>
      </c>
      <c r="T54" s="8">
        <f t="shared" si="5"/>
        <v>268.67473118279571</v>
      </c>
      <c r="U54" s="8">
        <f t="shared" si="6"/>
        <v>286.56333333333333</v>
      </c>
      <c r="V54" s="8">
        <f t="shared" si="7"/>
        <v>270.8125</v>
      </c>
      <c r="W54" s="8">
        <f t="shared" si="8"/>
        <v>252</v>
      </c>
      <c r="X54" s="8">
        <f t="shared" si="9"/>
        <v>254.00806451612902</v>
      </c>
      <c r="Y54" s="8">
        <f t="shared" si="10"/>
        <v>292.5</v>
      </c>
      <c r="Z54" s="8">
        <f t="shared" si="11"/>
        <v>269.78395061728395</v>
      </c>
      <c r="AA54" s="8">
        <f t="shared" si="12"/>
        <v>127.82291666666667</v>
      </c>
      <c r="AB54" s="8">
        <f t="shared" si="13"/>
        <v>7.7513888888888891</v>
      </c>
      <c r="AC54" s="8">
        <f t="shared" si="14"/>
        <v>266</v>
      </c>
    </row>
    <row r="55" spans="1:29" x14ac:dyDescent="0.15">
      <c r="A55" s="4" t="s">
        <v>23</v>
      </c>
      <c r="B55" s="5">
        <v>1089</v>
      </c>
      <c r="C55" s="5">
        <v>192516</v>
      </c>
      <c r="D55" s="5">
        <v>49625</v>
      </c>
      <c r="E55" s="5">
        <v>199894</v>
      </c>
      <c r="F55" s="5">
        <v>171938</v>
      </c>
      <c r="G55" s="5">
        <v>194985</v>
      </c>
      <c r="H55" s="5">
        <v>163296</v>
      </c>
      <c r="I55" s="5">
        <v>109328</v>
      </c>
      <c r="J55" s="5">
        <v>0</v>
      </c>
      <c r="K55" s="5">
        <v>49765</v>
      </c>
      <c r="L55" s="5">
        <v>154190</v>
      </c>
      <c r="M55" s="5">
        <v>202603</v>
      </c>
      <c r="N55" s="5">
        <v>197904</v>
      </c>
      <c r="O55" s="7"/>
      <c r="P55" s="4" t="s">
        <v>23</v>
      </c>
      <c r="Q55" s="5">
        <v>1089</v>
      </c>
      <c r="R55" s="8">
        <f t="shared" si="3"/>
        <v>267.38333333333333</v>
      </c>
      <c r="S55" s="8">
        <f t="shared" si="4"/>
        <v>258.46354166666669</v>
      </c>
      <c r="T55" s="8">
        <f t="shared" si="5"/>
        <v>268.67473118279571</v>
      </c>
      <c r="U55" s="8">
        <f t="shared" si="6"/>
        <v>286.56333333333333</v>
      </c>
      <c r="V55" s="8">
        <f t="shared" si="7"/>
        <v>270.8125</v>
      </c>
      <c r="W55" s="8">
        <f t="shared" si="8"/>
        <v>252</v>
      </c>
      <c r="X55" s="8">
        <f t="shared" si="9"/>
        <v>146.94623655913978</v>
      </c>
      <c r="Y55" s="8">
        <f t="shared" si="10"/>
        <v>0</v>
      </c>
      <c r="Z55" s="8">
        <f t="shared" si="11"/>
        <v>76.797839506172835</v>
      </c>
      <c r="AA55" s="8">
        <f t="shared" si="12"/>
        <v>267.69097222222223</v>
      </c>
      <c r="AB55" s="8">
        <f t="shared" si="13"/>
        <v>281.39305555555558</v>
      </c>
      <c r="AC55" s="8">
        <f t="shared" si="14"/>
        <v>266</v>
      </c>
    </row>
    <row r="56" spans="1:29" x14ac:dyDescent="0.15">
      <c r="A56" s="4" t="s">
        <v>24</v>
      </c>
      <c r="B56" s="5">
        <f>SUM(B32:B55)</f>
        <v>28578</v>
      </c>
      <c r="C56" s="5">
        <v>3550680</v>
      </c>
      <c r="D56" s="5">
        <v>806400</v>
      </c>
      <c r="E56" s="5">
        <v>3320100</v>
      </c>
      <c r="F56" s="5">
        <v>3438750</v>
      </c>
      <c r="G56" s="5">
        <v>3899700</v>
      </c>
      <c r="H56" s="5">
        <v>3265920</v>
      </c>
      <c r="I56" s="5">
        <v>3580500</v>
      </c>
      <c r="J56" s="5">
        <v>3808350</v>
      </c>
      <c r="K56" s="5">
        <v>2835000</v>
      </c>
      <c r="L56" s="5">
        <v>2620800</v>
      </c>
      <c r="M56" s="5">
        <v>3559500</v>
      </c>
      <c r="N56" s="5">
        <v>3710700</v>
      </c>
      <c r="O56" s="7"/>
      <c r="P56" s="4" t="s">
        <v>24</v>
      </c>
      <c r="Q56" s="5">
        <f>SUM(Q32:Q55)</f>
        <v>28578</v>
      </c>
      <c r="R56" s="8">
        <f t="shared" ref="R56:AC56" si="15">SUM(R32:R55)</f>
        <v>4931.5</v>
      </c>
      <c r="S56" s="8">
        <f t="shared" si="15"/>
        <v>4199.9999999999991</v>
      </c>
      <c r="T56" s="8">
        <f t="shared" si="15"/>
        <v>4462.5</v>
      </c>
      <c r="U56" s="8">
        <f t="shared" si="15"/>
        <v>5731.25</v>
      </c>
      <c r="V56" s="8">
        <f t="shared" si="15"/>
        <v>5416.25</v>
      </c>
      <c r="W56" s="8">
        <f t="shared" si="15"/>
        <v>5040</v>
      </c>
      <c r="X56" s="8">
        <f t="shared" si="15"/>
        <v>4812.4999999999991</v>
      </c>
      <c r="Y56" s="8">
        <f t="shared" si="15"/>
        <v>5118.75</v>
      </c>
      <c r="Z56" s="8">
        <f t="shared" si="15"/>
        <v>4375</v>
      </c>
      <c r="AA56" s="8">
        <f t="shared" si="15"/>
        <v>4550.0000000000009</v>
      </c>
      <c r="AB56" s="8">
        <f t="shared" si="15"/>
        <v>4943.75</v>
      </c>
      <c r="AC56" s="8">
        <f t="shared" si="15"/>
        <v>4987.5</v>
      </c>
    </row>
    <row r="58" spans="1:29" x14ac:dyDescent="0.15">
      <c r="A58" s="4"/>
      <c r="B58" s="4" t="s">
        <v>25</v>
      </c>
      <c r="C58" s="4" t="s">
        <v>26</v>
      </c>
      <c r="D58" s="4" t="s">
        <v>27</v>
      </c>
      <c r="E58" s="4" t="s">
        <v>28</v>
      </c>
      <c r="F58" s="4" t="s">
        <v>29</v>
      </c>
      <c r="G58" s="4" t="s">
        <v>30</v>
      </c>
      <c r="H58" s="4" t="s">
        <v>31</v>
      </c>
      <c r="I58" s="4" t="s">
        <v>32</v>
      </c>
      <c r="J58" s="4" t="s">
        <v>33</v>
      </c>
      <c r="K58" s="4" t="s">
        <v>34</v>
      </c>
      <c r="L58" s="4" t="s">
        <v>35</v>
      </c>
      <c r="M58" s="4" t="s">
        <v>36</v>
      </c>
      <c r="N58" s="4" t="s">
        <v>37</v>
      </c>
    </row>
    <row r="59" spans="1:29" x14ac:dyDescent="0.15">
      <c r="A59" s="4" t="s">
        <v>0</v>
      </c>
      <c r="B59" s="5">
        <v>3600</v>
      </c>
      <c r="C59" s="6">
        <f>C4*$C$2*24</f>
        <v>440676</v>
      </c>
      <c r="D59" s="6">
        <f>D4*D$2*24</f>
        <v>101875.20000000001</v>
      </c>
      <c r="E59" s="6">
        <f t="shared" ref="E59:N59" si="16">E4*E$2*24</f>
        <v>432137.52</v>
      </c>
      <c r="F59" s="6">
        <f t="shared" si="16"/>
        <v>479700</v>
      </c>
      <c r="G59" s="6">
        <f t="shared" si="16"/>
        <v>586065.60000000009</v>
      </c>
      <c r="H59" s="6">
        <f t="shared" si="16"/>
        <v>446258.16000000003</v>
      </c>
      <c r="I59" s="6">
        <f t="shared" si="16"/>
        <v>416803.68</v>
      </c>
      <c r="J59" s="6">
        <f t="shared" si="16"/>
        <v>433915.68</v>
      </c>
      <c r="K59" s="6">
        <f t="shared" si="16"/>
        <v>350516.16</v>
      </c>
      <c r="L59" s="6">
        <f t="shared" si="16"/>
        <v>297440.64000000001</v>
      </c>
      <c r="M59" s="6">
        <f t="shared" si="16"/>
        <v>342288</v>
      </c>
      <c r="N59" s="6">
        <f t="shared" si="16"/>
        <v>381672</v>
      </c>
    </row>
    <row r="60" spans="1:29" x14ac:dyDescent="0.15">
      <c r="A60" s="4" t="s">
        <v>1</v>
      </c>
      <c r="B60" s="5">
        <v>600</v>
      </c>
      <c r="C60" s="6">
        <f t="shared" ref="C60:C82" si="17">C5*$C$2*24</f>
        <v>73447.200000000012</v>
      </c>
      <c r="D60" s="6">
        <f t="shared" ref="D60:D82" si="18">D5*$D$2*24</f>
        <v>16978.560000000001</v>
      </c>
      <c r="E60" s="6">
        <f t="shared" ref="E60:N60" si="19">E5*E$2*24</f>
        <v>0</v>
      </c>
      <c r="F60" s="6">
        <f t="shared" si="19"/>
        <v>0</v>
      </c>
      <c r="G60" s="6">
        <f t="shared" si="19"/>
        <v>81396</v>
      </c>
      <c r="H60" s="6">
        <f t="shared" si="19"/>
        <v>37188.720000000001</v>
      </c>
      <c r="I60" s="6">
        <f t="shared" si="19"/>
        <v>34729.919999999998</v>
      </c>
      <c r="J60" s="6">
        <f t="shared" si="19"/>
        <v>36158.400000000001</v>
      </c>
      <c r="K60" s="6">
        <f t="shared" si="19"/>
        <v>29211.839999999997</v>
      </c>
      <c r="L60" s="6">
        <f t="shared" si="19"/>
        <v>29744.640000000003</v>
      </c>
      <c r="M60" s="6">
        <f t="shared" si="19"/>
        <v>39492</v>
      </c>
      <c r="N60" s="6">
        <f t="shared" si="19"/>
        <v>38167.199999999997</v>
      </c>
    </row>
    <row r="61" spans="1:29" x14ac:dyDescent="0.15">
      <c r="A61" s="4" t="s">
        <v>2</v>
      </c>
      <c r="B61" s="5">
        <v>700</v>
      </c>
      <c r="C61" s="6">
        <f t="shared" si="17"/>
        <v>85687.200000000012</v>
      </c>
      <c r="D61" s="6">
        <f t="shared" si="18"/>
        <v>19808.64</v>
      </c>
      <c r="E61" s="6">
        <f t="shared" ref="E61:N61" si="20">E6*E$2*24</f>
        <v>84027.36</v>
      </c>
      <c r="F61" s="6">
        <f t="shared" si="20"/>
        <v>0</v>
      </c>
      <c r="G61" s="6">
        <f t="shared" si="20"/>
        <v>0</v>
      </c>
      <c r="H61" s="6">
        <f t="shared" si="20"/>
        <v>0</v>
      </c>
      <c r="I61" s="6">
        <f t="shared" si="20"/>
        <v>81043.920000000013</v>
      </c>
      <c r="J61" s="6">
        <f t="shared" si="20"/>
        <v>84369.600000000006</v>
      </c>
      <c r="K61" s="6">
        <f t="shared" si="20"/>
        <v>68156.639999999999</v>
      </c>
      <c r="L61" s="6">
        <f t="shared" si="20"/>
        <v>69402.239999999991</v>
      </c>
      <c r="M61" s="6">
        <f t="shared" si="20"/>
        <v>92152.799999999988</v>
      </c>
      <c r="N61" s="6">
        <f t="shared" si="20"/>
        <v>89056.8</v>
      </c>
    </row>
    <row r="62" spans="1:29" x14ac:dyDescent="0.15">
      <c r="A62" s="4" t="s">
        <v>3</v>
      </c>
      <c r="B62" s="5">
        <v>700</v>
      </c>
      <c r="C62" s="6">
        <f t="shared" si="17"/>
        <v>85687.200000000012</v>
      </c>
      <c r="D62" s="6">
        <f t="shared" si="18"/>
        <v>14148.48</v>
      </c>
      <c r="E62" s="6">
        <f t="shared" ref="E62:N62" si="21">E7*E$2*24</f>
        <v>6004.08</v>
      </c>
      <c r="F62" s="6">
        <f t="shared" si="21"/>
        <v>53298</v>
      </c>
      <c r="G62" s="6">
        <f t="shared" si="21"/>
        <v>113954.40000000001</v>
      </c>
      <c r="H62" s="6">
        <f t="shared" si="21"/>
        <v>86773.68</v>
      </c>
      <c r="I62" s="6">
        <f t="shared" si="21"/>
        <v>81043.920000000013</v>
      </c>
      <c r="J62" s="6">
        <f t="shared" si="21"/>
        <v>84369.600000000006</v>
      </c>
      <c r="K62" s="6">
        <f t="shared" si="21"/>
        <v>68156.639999999999</v>
      </c>
      <c r="L62" s="6">
        <f t="shared" si="21"/>
        <v>69402.239999999991</v>
      </c>
      <c r="M62" s="6">
        <f t="shared" si="21"/>
        <v>92152.799999999988</v>
      </c>
      <c r="N62" s="6">
        <f t="shared" si="21"/>
        <v>89056.8</v>
      </c>
    </row>
    <row r="63" spans="1:29" x14ac:dyDescent="0.15">
      <c r="A63" s="4" t="s">
        <v>4</v>
      </c>
      <c r="B63" s="5">
        <v>1320</v>
      </c>
      <c r="C63" s="6">
        <f t="shared" si="17"/>
        <v>161582.39999999999</v>
      </c>
      <c r="D63" s="6">
        <f t="shared" si="18"/>
        <v>37353.600000000006</v>
      </c>
      <c r="E63" s="6">
        <f t="shared" ref="E63:N63" si="22">E8*E$2*24</f>
        <v>158449.68</v>
      </c>
      <c r="F63" s="6">
        <f t="shared" si="22"/>
        <v>175889.99999999997</v>
      </c>
      <c r="G63" s="6">
        <f t="shared" si="22"/>
        <v>107445.59999999999</v>
      </c>
      <c r="H63" s="6">
        <f t="shared" si="22"/>
        <v>119005.20000000001</v>
      </c>
      <c r="I63" s="6">
        <f t="shared" si="22"/>
        <v>152825.04</v>
      </c>
      <c r="J63" s="6">
        <f t="shared" si="22"/>
        <v>159104.4</v>
      </c>
      <c r="K63" s="6">
        <f t="shared" si="22"/>
        <v>128524.32</v>
      </c>
      <c r="L63" s="6">
        <f t="shared" si="22"/>
        <v>130872.95999999999</v>
      </c>
      <c r="M63" s="6">
        <f t="shared" si="22"/>
        <v>173779.20000000001</v>
      </c>
      <c r="N63" s="6">
        <f t="shared" si="22"/>
        <v>167935.68</v>
      </c>
    </row>
    <row r="64" spans="1:29" x14ac:dyDescent="0.15">
      <c r="A64" s="4" t="s">
        <v>5</v>
      </c>
      <c r="B64" s="5">
        <v>1200</v>
      </c>
      <c r="C64" s="6">
        <f t="shared" si="17"/>
        <v>146894.40000000002</v>
      </c>
      <c r="D64" s="6">
        <f t="shared" si="18"/>
        <v>31128.959999999999</v>
      </c>
      <c r="E64" s="6">
        <f t="shared" ref="E64:N64" si="23">E9*E$2*24</f>
        <v>72019.199999999997</v>
      </c>
      <c r="F64" s="6">
        <f t="shared" si="23"/>
        <v>119928</v>
      </c>
      <c r="G64" s="6">
        <f t="shared" si="23"/>
        <v>195357.59999999998</v>
      </c>
      <c r="H64" s="6">
        <f t="shared" si="23"/>
        <v>148754.88</v>
      </c>
      <c r="I64" s="6">
        <f t="shared" si="23"/>
        <v>138934.56</v>
      </c>
      <c r="J64" s="6">
        <f t="shared" si="23"/>
        <v>144641.04</v>
      </c>
      <c r="K64" s="6">
        <f t="shared" si="23"/>
        <v>116840.88</v>
      </c>
      <c r="L64" s="6">
        <f t="shared" si="23"/>
        <v>79315.199999999997</v>
      </c>
      <c r="M64" s="6">
        <f t="shared" si="23"/>
        <v>78991.199999999997</v>
      </c>
      <c r="N64" s="6">
        <f t="shared" si="23"/>
        <v>152668.79999999999</v>
      </c>
    </row>
    <row r="65" spans="1:14" x14ac:dyDescent="0.15">
      <c r="A65" s="4" t="s">
        <v>6</v>
      </c>
      <c r="B65" s="5">
        <v>2400</v>
      </c>
      <c r="C65" s="6">
        <f t="shared" si="17"/>
        <v>293788.80000000005</v>
      </c>
      <c r="D65" s="6">
        <f t="shared" si="18"/>
        <v>50937.600000000006</v>
      </c>
      <c r="E65" s="6">
        <f t="shared" ref="E65:N65" si="24">E10*E$2*24</f>
        <v>252082.08000000002</v>
      </c>
      <c r="F65" s="6">
        <f t="shared" si="24"/>
        <v>239850</v>
      </c>
      <c r="G65" s="6">
        <f t="shared" si="24"/>
        <v>293032.80000000005</v>
      </c>
      <c r="H65" s="6">
        <f t="shared" si="24"/>
        <v>223132.31999999995</v>
      </c>
      <c r="I65" s="6">
        <f t="shared" si="24"/>
        <v>277869.12</v>
      </c>
      <c r="J65" s="6">
        <f t="shared" si="24"/>
        <v>289274.64</v>
      </c>
      <c r="K65" s="6">
        <f t="shared" si="24"/>
        <v>175258.08</v>
      </c>
      <c r="L65" s="6">
        <f t="shared" si="24"/>
        <v>237951.35999999999</v>
      </c>
      <c r="M65" s="6">
        <f t="shared" si="24"/>
        <v>315957.59999999998</v>
      </c>
      <c r="N65" s="6">
        <f t="shared" si="24"/>
        <v>229003.2</v>
      </c>
    </row>
    <row r="66" spans="1:14" x14ac:dyDescent="0.15">
      <c r="A66" s="4" t="s">
        <v>7</v>
      </c>
      <c r="B66" s="5">
        <v>600</v>
      </c>
      <c r="C66" s="6">
        <f t="shared" si="17"/>
        <v>73447.200000000012</v>
      </c>
      <c r="D66" s="6">
        <f t="shared" si="18"/>
        <v>16978.560000000001</v>
      </c>
      <c r="E66" s="6">
        <f t="shared" ref="E66:N66" si="25">E11*E$2*24</f>
        <v>72019.199999999997</v>
      </c>
      <c r="F66" s="6">
        <f t="shared" si="25"/>
        <v>79950</v>
      </c>
      <c r="G66" s="6">
        <f t="shared" si="25"/>
        <v>65116.799999999996</v>
      </c>
      <c r="H66" s="6">
        <f t="shared" si="25"/>
        <v>74377.440000000002</v>
      </c>
      <c r="I66" s="6">
        <f t="shared" si="25"/>
        <v>69467.28</v>
      </c>
      <c r="J66" s="6">
        <f t="shared" si="25"/>
        <v>72316.800000000003</v>
      </c>
      <c r="K66" s="6">
        <f t="shared" si="25"/>
        <v>58417.200000000004</v>
      </c>
      <c r="L66" s="6">
        <f t="shared" si="25"/>
        <v>59489.280000000006</v>
      </c>
      <c r="M66" s="6">
        <f t="shared" si="25"/>
        <v>78991.199999999997</v>
      </c>
      <c r="N66" s="6">
        <f t="shared" si="25"/>
        <v>50897.04</v>
      </c>
    </row>
    <row r="67" spans="1:14" x14ac:dyDescent="0.15">
      <c r="A67" s="4" t="s">
        <v>8</v>
      </c>
      <c r="B67" s="5">
        <v>786</v>
      </c>
      <c r="C67" s="6">
        <f t="shared" si="17"/>
        <v>0</v>
      </c>
      <c r="D67" s="6">
        <f t="shared" si="18"/>
        <v>18393.599999999999</v>
      </c>
      <c r="E67" s="6">
        <f t="shared" ref="E67:N67" si="26">E12*E$2*24</f>
        <v>94346.64</v>
      </c>
      <c r="F67" s="6">
        <f t="shared" si="26"/>
        <v>104736</v>
      </c>
      <c r="G67" s="6">
        <f t="shared" si="26"/>
        <v>127958.40000000001</v>
      </c>
      <c r="H67" s="6">
        <f t="shared" si="26"/>
        <v>97433.279999999999</v>
      </c>
      <c r="I67" s="6">
        <f t="shared" si="26"/>
        <v>90998.64</v>
      </c>
      <c r="J67" s="6">
        <f t="shared" si="26"/>
        <v>94740.959999999992</v>
      </c>
      <c r="K67" s="6">
        <f t="shared" si="26"/>
        <v>76528.799999999988</v>
      </c>
      <c r="L67" s="6">
        <f t="shared" si="26"/>
        <v>77927.040000000008</v>
      </c>
      <c r="M67" s="6">
        <f t="shared" si="26"/>
        <v>85572</v>
      </c>
      <c r="N67" s="6">
        <f t="shared" si="26"/>
        <v>66156.479999999996</v>
      </c>
    </row>
    <row r="68" spans="1:14" x14ac:dyDescent="0.15">
      <c r="A68" s="4" t="s">
        <v>9</v>
      </c>
      <c r="B68" s="5">
        <v>200</v>
      </c>
      <c r="C68" s="6">
        <f t="shared" si="17"/>
        <v>244821.59999999998</v>
      </c>
      <c r="D68" s="6">
        <f t="shared" si="18"/>
        <v>56597.759999999995</v>
      </c>
      <c r="E68" s="6">
        <f t="shared" ref="E68:N68" si="27">E13*E$2*24</f>
        <v>240073.91999999998</v>
      </c>
      <c r="F68" s="6">
        <f t="shared" si="27"/>
        <v>199878</v>
      </c>
      <c r="G68" s="6">
        <f t="shared" si="27"/>
        <v>162792</v>
      </c>
      <c r="H68" s="6">
        <f t="shared" si="27"/>
        <v>229327.19999999998</v>
      </c>
      <c r="I68" s="6">
        <f t="shared" si="27"/>
        <v>231555.12000000002</v>
      </c>
      <c r="J68" s="6">
        <f t="shared" si="27"/>
        <v>241063.44</v>
      </c>
      <c r="K68" s="6">
        <f t="shared" si="27"/>
        <v>146046.24</v>
      </c>
      <c r="L68" s="6">
        <f t="shared" si="27"/>
        <v>99146.880000000005</v>
      </c>
      <c r="M68" s="6">
        <f t="shared" si="27"/>
        <v>243554.39999999997</v>
      </c>
      <c r="N68" s="6">
        <f t="shared" si="27"/>
        <v>254448</v>
      </c>
    </row>
    <row r="69" spans="1:14" x14ac:dyDescent="0.15">
      <c r="A69" s="4" t="s">
        <v>10</v>
      </c>
      <c r="B69" s="5">
        <v>1340</v>
      </c>
      <c r="C69" s="6">
        <f t="shared" si="17"/>
        <v>134654.40000000002</v>
      </c>
      <c r="D69" s="6">
        <f t="shared" si="18"/>
        <v>36789.120000000003</v>
      </c>
      <c r="E69" s="6">
        <f t="shared" ref="E69:N69" si="28">E14*E$2*24</f>
        <v>160852.79999999999</v>
      </c>
      <c r="F69" s="6">
        <f t="shared" si="28"/>
        <v>178553.99999999997</v>
      </c>
      <c r="G69" s="6">
        <f t="shared" si="28"/>
        <v>179078.40000000002</v>
      </c>
      <c r="H69" s="6">
        <f t="shared" si="28"/>
        <v>81816.479999999996</v>
      </c>
      <c r="I69" s="6">
        <f t="shared" si="28"/>
        <v>101883.36000000002</v>
      </c>
      <c r="J69" s="6">
        <f t="shared" si="28"/>
        <v>161514.96</v>
      </c>
      <c r="K69" s="6">
        <f t="shared" si="28"/>
        <v>130468.32</v>
      </c>
      <c r="L69" s="6">
        <f t="shared" si="28"/>
        <v>71383.680000000008</v>
      </c>
      <c r="M69" s="6">
        <f t="shared" si="28"/>
        <v>144813.59999999998</v>
      </c>
      <c r="N69" s="6">
        <f t="shared" si="28"/>
        <v>170480.15999999997</v>
      </c>
    </row>
    <row r="70" spans="1:14" x14ac:dyDescent="0.15">
      <c r="A70" s="4" t="s">
        <v>11</v>
      </c>
      <c r="B70" s="5">
        <v>2520</v>
      </c>
      <c r="C70" s="6">
        <f t="shared" si="17"/>
        <v>308476.80000000005</v>
      </c>
      <c r="D70" s="6">
        <f t="shared" si="18"/>
        <v>71312.639999999999</v>
      </c>
      <c r="E70" s="6">
        <f t="shared" ref="E70:N70" si="29">E15*E$2*24</f>
        <v>302495.52</v>
      </c>
      <c r="F70" s="6">
        <f t="shared" si="29"/>
        <v>335790</v>
      </c>
      <c r="G70" s="6">
        <f t="shared" si="29"/>
        <v>333734.39999999997</v>
      </c>
      <c r="H70" s="6">
        <f t="shared" si="29"/>
        <v>230571.36</v>
      </c>
      <c r="I70" s="6">
        <f t="shared" si="29"/>
        <v>291759.59999999998</v>
      </c>
      <c r="J70" s="6">
        <f t="shared" si="29"/>
        <v>303738</v>
      </c>
      <c r="K70" s="6">
        <f t="shared" si="29"/>
        <v>186941.52000000002</v>
      </c>
      <c r="L70" s="6">
        <f t="shared" si="29"/>
        <v>190362.23999999999</v>
      </c>
      <c r="M70" s="6">
        <f t="shared" si="29"/>
        <v>252770.40000000002</v>
      </c>
      <c r="N70" s="6">
        <f t="shared" si="29"/>
        <v>320604.48</v>
      </c>
    </row>
    <row r="71" spans="1:14" x14ac:dyDescent="0.15">
      <c r="A71" s="4" t="s">
        <v>12</v>
      </c>
      <c r="B71" s="5">
        <v>300</v>
      </c>
      <c r="C71" s="6">
        <f t="shared" si="17"/>
        <v>73447.200000000012</v>
      </c>
      <c r="D71" s="6">
        <f t="shared" si="18"/>
        <v>16978.560000000001</v>
      </c>
      <c r="E71" s="6">
        <f t="shared" ref="E71:N71" si="30">E16*E$2*24</f>
        <v>72019.199999999997</v>
      </c>
      <c r="F71" s="6">
        <f t="shared" si="30"/>
        <v>79950</v>
      </c>
      <c r="G71" s="6">
        <f t="shared" si="30"/>
        <v>97675.199999999997</v>
      </c>
      <c r="H71" s="6">
        <f t="shared" si="30"/>
        <v>74377.440000000002</v>
      </c>
      <c r="I71" s="6">
        <f t="shared" si="30"/>
        <v>69467.28</v>
      </c>
      <c r="J71" s="6">
        <f t="shared" si="30"/>
        <v>72316.800000000003</v>
      </c>
      <c r="K71" s="6">
        <f t="shared" si="30"/>
        <v>58417.200000000004</v>
      </c>
      <c r="L71" s="6">
        <f t="shared" si="30"/>
        <v>37676.159999999996</v>
      </c>
      <c r="M71" s="6">
        <f t="shared" si="30"/>
        <v>50025.600000000006</v>
      </c>
      <c r="N71" s="6">
        <f t="shared" si="30"/>
        <v>76334.399999999994</v>
      </c>
    </row>
    <row r="72" spans="1:14" x14ac:dyDescent="0.15">
      <c r="A72" s="4" t="s">
        <v>13</v>
      </c>
      <c r="B72" s="5">
        <v>600</v>
      </c>
      <c r="C72" s="6">
        <f t="shared" si="17"/>
        <v>73447.200000000012</v>
      </c>
      <c r="D72" s="6">
        <f t="shared" si="18"/>
        <v>16978.560000000001</v>
      </c>
      <c r="E72" s="6">
        <f t="shared" ref="E72:N72" si="31">E17*E$2*24</f>
        <v>72019.199999999997</v>
      </c>
      <c r="F72" s="6">
        <f t="shared" si="31"/>
        <v>50634</v>
      </c>
      <c r="G72" s="6">
        <f t="shared" si="31"/>
        <v>61862.399999999994</v>
      </c>
      <c r="H72" s="6">
        <f t="shared" si="31"/>
        <v>74377.440000000002</v>
      </c>
      <c r="I72" s="6">
        <f t="shared" si="31"/>
        <v>69467.28</v>
      </c>
      <c r="J72" s="6">
        <f t="shared" si="31"/>
        <v>72316.800000000003</v>
      </c>
      <c r="K72" s="6">
        <f t="shared" si="31"/>
        <v>58417.200000000004</v>
      </c>
      <c r="L72" s="6">
        <f t="shared" si="31"/>
        <v>59489.280000000006</v>
      </c>
      <c r="M72" s="6">
        <f t="shared" si="31"/>
        <v>78991.199999999997</v>
      </c>
      <c r="N72" s="6">
        <f t="shared" si="31"/>
        <v>76334.399999999994</v>
      </c>
    </row>
    <row r="73" spans="1:14" x14ac:dyDescent="0.15">
      <c r="A73" s="4" t="s">
        <v>14</v>
      </c>
      <c r="B73" s="5">
        <v>2100</v>
      </c>
      <c r="C73" s="6">
        <f t="shared" si="17"/>
        <v>128534.40000000001</v>
      </c>
      <c r="D73" s="6">
        <f t="shared" si="18"/>
        <v>29713.919999999998</v>
      </c>
      <c r="E73" s="6">
        <f t="shared" ref="E73:N73" si="32">E18*E$2*24</f>
        <v>162050.63999999998</v>
      </c>
      <c r="F73" s="6">
        <f t="shared" si="32"/>
        <v>139914</v>
      </c>
      <c r="G73" s="6">
        <f t="shared" si="32"/>
        <v>170935.2</v>
      </c>
      <c r="H73" s="6">
        <f t="shared" si="32"/>
        <v>216930.95999999996</v>
      </c>
      <c r="I73" s="6">
        <f t="shared" si="32"/>
        <v>243131.76</v>
      </c>
      <c r="J73" s="6">
        <f t="shared" si="32"/>
        <v>253116.24</v>
      </c>
      <c r="K73" s="6">
        <f t="shared" si="32"/>
        <v>204469.91999999998</v>
      </c>
      <c r="L73" s="6">
        <f t="shared" si="32"/>
        <v>208206.72000000003</v>
      </c>
      <c r="M73" s="6">
        <f t="shared" si="32"/>
        <v>276465.60000000003</v>
      </c>
      <c r="N73" s="6">
        <f t="shared" si="32"/>
        <v>267170.40000000002</v>
      </c>
    </row>
    <row r="74" spans="1:14" x14ac:dyDescent="0.15">
      <c r="A74" s="4" t="s">
        <v>15</v>
      </c>
      <c r="B74" s="5">
        <v>300</v>
      </c>
      <c r="C74" s="6">
        <f t="shared" si="17"/>
        <v>36720</v>
      </c>
      <c r="D74" s="6">
        <f t="shared" si="18"/>
        <v>8490.24</v>
      </c>
      <c r="E74" s="6">
        <f t="shared" ref="E74:N74" si="33">E19*E$2*24</f>
        <v>36009.599999999999</v>
      </c>
      <c r="F74" s="6">
        <f t="shared" si="33"/>
        <v>39978</v>
      </c>
      <c r="G74" s="6">
        <f t="shared" si="33"/>
        <v>0</v>
      </c>
      <c r="H74" s="6">
        <f t="shared" si="33"/>
        <v>37188.720000000001</v>
      </c>
      <c r="I74" s="6">
        <f t="shared" si="33"/>
        <v>34729.919999999998</v>
      </c>
      <c r="J74" s="6">
        <f t="shared" si="33"/>
        <v>36158.400000000001</v>
      </c>
      <c r="K74" s="6">
        <f t="shared" si="33"/>
        <v>29211.839999999997</v>
      </c>
      <c r="L74" s="6">
        <f t="shared" si="33"/>
        <v>29744.640000000003</v>
      </c>
      <c r="M74" s="6">
        <f t="shared" si="33"/>
        <v>15796.800000000001</v>
      </c>
      <c r="N74" s="6">
        <f t="shared" si="33"/>
        <v>38167.199999999997</v>
      </c>
    </row>
    <row r="75" spans="1:14" x14ac:dyDescent="0.15">
      <c r="A75" s="4" t="s">
        <v>16</v>
      </c>
      <c r="B75" s="5">
        <v>600</v>
      </c>
      <c r="C75" s="6">
        <f t="shared" si="17"/>
        <v>73447.200000000012</v>
      </c>
      <c r="D75" s="6">
        <f t="shared" si="18"/>
        <v>8490.24</v>
      </c>
      <c r="E75" s="6">
        <f t="shared" ref="E75:N75" si="34">E20*E$2*24</f>
        <v>60018.479999999996</v>
      </c>
      <c r="F75" s="6">
        <f t="shared" si="34"/>
        <v>79950</v>
      </c>
      <c r="G75" s="6">
        <f t="shared" si="34"/>
        <v>97675.199999999997</v>
      </c>
      <c r="H75" s="6">
        <f t="shared" si="34"/>
        <v>61981.200000000004</v>
      </c>
      <c r="I75" s="6">
        <f t="shared" si="34"/>
        <v>69467.28</v>
      </c>
      <c r="J75" s="6">
        <f t="shared" si="34"/>
        <v>72316.800000000003</v>
      </c>
      <c r="K75" s="6">
        <f t="shared" si="34"/>
        <v>58417.200000000004</v>
      </c>
      <c r="L75" s="6">
        <f t="shared" si="34"/>
        <v>49570.559999999998</v>
      </c>
      <c r="M75" s="6">
        <f t="shared" si="34"/>
        <v>78991.199999999997</v>
      </c>
      <c r="N75" s="6">
        <f t="shared" si="34"/>
        <v>76334.399999999994</v>
      </c>
    </row>
    <row r="76" spans="1:14" x14ac:dyDescent="0.15">
      <c r="A76" s="4" t="s">
        <v>17</v>
      </c>
      <c r="B76" s="5">
        <v>2178</v>
      </c>
      <c r="C76" s="6">
        <f t="shared" si="17"/>
        <v>439488</v>
      </c>
      <c r="D76" s="6">
        <f t="shared" si="18"/>
        <v>83721.600000000006</v>
      </c>
      <c r="E76" s="6">
        <f t="shared" ref="E76:N76" si="35">E21*E$2*24</f>
        <v>265689.83999999997</v>
      </c>
      <c r="F76" s="6">
        <f t="shared" si="35"/>
        <v>393000</v>
      </c>
      <c r="G76" s="6">
        <f t="shared" si="35"/>
        <v>445680</v>
      </c>
      <c r="H76" s="6">
        <f t="shared" si="35"/>
        <v>373248</v>
      </c>
      <c r="I76" s="6">
        <f t="shared" si="35"/>
        <v>430917.3600000001</v>
      </c>
      <c r="J76" s="6">
        <f t="shared" si="35"/>
        <v>497416.08000000007</v>
      </c>
      <c r="K76" s="6">
        <f t="shared" si="35"/>
        <v>401293.43999999994</v>
      </c>
      <c r="L76" s="6">
        <f t="shared" si="35"/>
        <v>353387.52000000002</v>
      </c>
      <c r="M76" s="6">
        <f t="shared" si="35"/>
        <v>464911.20000000007</v>
      </c>
      <c r="N76" s="6">
        <f t="shared" si="35"/>
        <v>339264</v>
      </c>
    </row>
    <row r="77" spans="1:14" x14ac:dyDescent="0.15">
      <c r="A77" s="4" t="s">
        <v>18</v>
      </c>
      <c r="B77" s="5">
        <v>1089</v>
      </c>
      <c r="C77" s="6">
        <f t="shared" si="17"/>
        <v>86767.200000000012</v>
      </c>
      <c r="D77" s="6">
        <f t="shared" si="18"/>
        <v>56983.680000000008</v>
      </c>
      <c r="E77" s="6">
        <f t="shared" ref="E77:N77" si="36">E22*E$2*24</f>
        <v>227820.24</v>
      </c>
      <c r="F77" s="6">
        <f t="shared" si="36"/>
        <v>196500</v>
      </c>
      <c r="G77" s="6">
        <f t="shared" si="36"/>
        <v>222840</v>
      </c>
      <c r="H77" s="6">
        <f t="shared" si="36"/>
        <v>186624</v>
      </c>
      <c r="I77" s="6">
        <f t="shared" si="36"/>
        <v>215454.95999999996</v>
      </c>
      <c r="J77" s="6">
        <f t="shared" si="36"/>
        <v>248711.76</v>
      </c>
      <c r="K77" s="6">
        <f t="shared" si="36"/>
        <v>200646.71999999997</v>
      </c>
      <c r="L77" s="6">
        <f t="shared" si="36"/>
        <v>176693.76000000001</v>
      </c>
      <c r="M77" s="6">
        <f t="shared" si="36"/>
        <v>232459.2</v>
      </c>
      <c r="N77" s="6">
        <f t="shared" si="36"/>
        <v>226176</v>
      </c>
    </row>
    <row r="78" spans="1:14" x14ac:dyDescent="0.15">
      <c r="A78" s="4" t="s">
        <v>19</v>
      </c>
      <c r="B78" s="5">
        <v>1089</v>
      </c>
      <c r="C78" s="6">
        <f t="shared" si="17"/>
        <v>219744</v>
      </c>
      <c r="D78" s="6">
        <f t="shared" si="18"/>
        <v>56983.680000000008</v>
      </c>
      <c r="E78" s="6">
        <f t="shared" ref="E78:N78" si="37">E23*E$2*24</f>
        <v>227820.24</v>
      </c>
      <c r="F78" s="6">
        <f t="shared" si="37"/>
        <v>196500</v>
      </c>
      <c r="G78" s="6">
        <f t="shared" si="37"/>
        <v>222840</v>
      </c>
      <c r="H78" s="6">
        <f t="shared" si="37"/>
        <v>186624</v>
      </c>
      <c r="I78" s="6">
        <f t="shared" si="37"/>
        <v>215454.95999999996</v>
      </c>
      <c r="J78" s="6">
        <f t="shared" si="37"/>
        <v>248711.76</v>
      </c>
      <c r="K78" s="6">
        <f t="shared" si="37"/>
        <v>200646.71999999997</v>
      </c>
      <c r="L78" s="6">
        <f t="shared" si="37"/>
        <v>176693.76000000001</v>
      </c>
      <c r="M78" s="6">
        <f t="shared" si="37"/>
        <v>232459.2</v>
      </c>
      <c r="N78" s="6">
        <f t="shared" si="37"/>
        <v>226176</v>
      </c>
    </row>
    <row r="79" spans="1:14" x14ac:dyDescent="0.15">
      <c r="A79" s="4" t="s">
        <v>20</v>
      </c>
      <c r="B79" s="5">
        <v>1089</v>
      </c>
      <c r="C79" s="6">
        <f t="shared" si="17"/>
        <v>217929.59999999998</v>
      </c>
      <c r="D79" s="6">
        <f t="shared" si="18"/>
        <v>0</v>
      </c>
      <c r="E79" s="6">
        <f t="shared" ref="E79:N79" si="38">E24*E$2*24</f>
        <v>112968.95999999999</v>
      </c>
      <c r="F79" s="6">
        <f t="shared" si="38"/>
        <v>196500</v>
      </c>
      <c r="G79" s="6">
        <f t="shared" si="38"/>
        <v>222840</v>
      </c>
      <c r="H79" s="6">
        <f t="shared" si="38"/>
        <v>186624</v>
      </c>
      <c r="I79" s="6">
        <f t="shared" si="38"/>
        <v>215454.95999999996</v>
      </c>
      <c r="J79" s="6">
        <f t="shared" si="38"/>
        <v>248711.76</v>
      </c>
      <c r="K79" s="6">
        <f t="shared" si="38"/>
        <v>200646.71999999997</v>
      </c>
      <c r="L79" s="6">
        <f t="shared" si="38"/>
        <v>176693.76000000001</v>
      </c>
      <c r="M79" s="6">
        <f t="shared" si="38"/>
        <v>232459.2</v>
      </c>
      <c r="N79" s="6">
        <f t="shared" si="38"/>
        <v>226176</v>
      </c>
    </row>
    <row r="80" spans="1:14" x14ac:dyDescent="0.15">
      <c r="A80" s="4" t="s">
        <v>21</v>
      </c>
      <c r="B80" s="5">
        <v>1089</v>
      </c>
      <c r="C80" s="6">
        <f t="shared" si="17"/>
        <v>219744</v>
      </c>
      <c r="D80" s="6">
        <f t="shared" si="18"/>
        <v>56983.680000000008</v>
      </c>
      <c r="E80" s="6">
        <f t="shared" ref="E80:N80" si="39">E25*E$2*24</f>
        <v>227820.24</v>
      </c>
      <c r="F80" s="6">
        <f t="shared" si="39"/>
        <v>196500</v>
      </c>
      <c r="G80" s="6">
        <f t="shared" si="39"/>
        <v>222840</v>
      </c>
      <c r="H80" s="6">
        <f t="shared" si="39"/>
        <v>186624</v>
      </c>
      <c r="I80" s="6">
        <f t="shared" si="39"/>
        <v>215454.95999999996</v>
      </c>
      <c r="J80" s="6">
        <f t="shared" si="39"/>
        <v>248711.76</v>
      </c>
      <c r="K80" s="6">
        <f t="shared" si="39"/>
        <v>36851.760000000002</v>
      </c>
      <c r="L80" s="6">
        <f t="shared" si="39"/>
        <v>56787.839999999997</v>
      </c>
      <c r="M80" s="6">
        <f t="shared" si="39"/>
        <v>232459.2</v>
      </c>
      <c r="N80" s="6">
        <f t="shared" si="39"/>
        <v>226176</v>
      </c>
    </row>
    <row r="81" spans="1:14" x14ac:dyDescent="0.15">
      <c r="A81" s="4" t="s">
        <v>22</v>
      </c>
      <c r="B81" s="5">
        <v>1089</v>
      </c>
      <c r="C81" s="6">
        <f t="shared" si="17"/>
        <v>219744</v>
      </c>
      <c r="D81" s="6">
        <f t="shared" si="18"/>
        <v>56983.680000000008</v>
      </c>
      <c r="E81" s="6">
        <f t="shared" ref="E81:N81" si="40">E26*E$2*24</f>
        <v>227820.24</v>
      </c>
      <c r="F81" s="6">
        <f t="shared" si="40"/>
        <v>196500</v>
      </c>
      <c r="G81" s="6">
        <f t="shared" si="40"/>
        <v>222840</v>
      </c>
      <c r="H81" s="6">
        <f t="shared" si="40"/>
        <v>186624</v>
      </c>
      <c r="I81" s="6">
        <f t="shared" si="40"/>
        <v>215454.95999999996</v>
      </c>
      <c r="J81" s="6">
        <f t="shared" si="40"/>
        <v>248711.76</v>
      </c>
      <c r="K81" s="6">
        <f t="shared" si="40"/>
        <v>200646.71999999997</v>
      </c>
      <c r="L81" s="6">
        <f t="shared" si="40"/>
        <v>81129.599999999991</v>
      </c>
      <c r="M81" s="6">
        <f t="shared" si="40"/>
        <v>0</v>
      </c>
      <c r="N81" s="6">
        <f t="shared" si="40"/>
        <v>226176</v>
      </c>
    </row>
    <row r="82" spans="1:14" x14ac:dyDescent="0.15">
      <c r="A82" s="4" t="s">
        <v>23</v>
      </c>
      <c r="B82" s="5">
        <v>1089</v>
      </c>
      <c r="C82" s="6">
        <f t="shared" si="17"/>
        <v>219744</v>
      </c>
      <c r="D82" s="6">
        <f t="shared" si="18"/>
        <v>56983.680000000008</v>
      </c>
      <c r="E82" s="6">
        <f t="shared" ref="E82:N82" si="41">E27*E$2*24</f>
        <v>227820.24</v>
      </c>
      <c r="F82" s="6">
        <f t="shared" si="41"/>
        <v>196500</v>
      </c>
      <c r="G82" s="6">
        <f t="shared" si="41"/>
        <v>222840</v>
      </c>
      <c r="H82" s="6">
        <f t="shared" si="41"/>
        <v>186624</v>
      </c>
      <c r="I82" s="6">
        <f t="shared" si="41"/>
        <v>128600.4</v>
      </c>
      <c r="J82" s="6">
        <f t="shared" si="41"/>
        <v>0</v>
      </c>
      <c r="K82" s="6">
        <f t="shared" si="41"/>
        <v>55274.399999999994</v>
      </c>
      <c r="L82" s="6">
        <f t="shared" si="41"/>
        <v>176693.76000000001</v>
      </c>
      <c r="M82" s="6">
        <f t="shared" si="41"/>
        <v>232459.2</v>
      </c>
      <c r="N82" s="6">
        <f t="shared" si="41"/>
        <v>226176</v>
      </c>
    </row>
    <row r="83" spans="1:14" x14ac:dyDescent="0.15">
      <c r="A83" s="4" t="s">
        <v>24</v>
      </c>
      <c r="B83" s="5">
        <f>SUM(B59:B82)</f>
        <v>28578</v>
      </c>
      <c r="C83" s="6">
        <f>SUM(C59:C82)</f>
        <v>4057920.0000000005</v>
      </c>
      <c r="D83" s="6">
        <f t="shared" ref="D83" si="42">SUM(D59:D82)</f>
        <v>921594.24000000022</v>
      </c>
      <c r="E83" s="6">
        <f t="shared" ref="E83" si="43">SUM(E59:E82)</f>
        <v>3794385.12</v>
      </c>
      <c r="F83" s="6">
        <f t="shared" ref="F83" si="44">SUM(F59:F82)</f>
        <v>3930000</v>
      </c>
      <c r="G83" s="6">
        <f t="shared" ref="G83" si="45">SUM(G59:G82)</f>
        <v>4456800</v>
      </c>
      <c r="H83" s="6">
        <f t="shared" ref="H83" si="46">SUM(H59:H82)</f>
        <v>3732486.48</v>
      </c>
      <c r="I83" s="6">
        <f t="shared" ref="I83" si="47">SUM(I59:I82)</f>
        <v>4091970.2399999998</v>
      </c>
      <c r="J83" s="6">
        <f t="shared" ref="J83" si="48">SUM(J59:J82)</f>
        <v>4352407.4399999985</v>
      </c>
      <c r="K83" s="6">
        <f t="shared" ref="K83" si="49">SUM(K59:K82)</f>
        <v>3240006.4799999991</v>
      </c>
      <c r="L83" s="6">
        <f t="shared" ref="L83" si="50">SUM(L59:L82)</f>
        <v>2995205.76</v>
      </c>
      <c r="M83" s="6">
        <f t="shared" ref="M83" si="51">SUM(M59:M82)</f>
        <v>4067992.8000000007</v>
      </c>
      <c r="N83" s="6">
        <f t="shared" ref="N83" si="52">SUM(N59:N82)</f>
        <v>4240807.4399999995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B6" sqref="B6:M6"/>
    </sheetView>
  </sheetViews>
  <sheetFormatPr defaultRowHeight="13.5" x14ac:dyDescent="0.15"/>
  <cols>
    <col min="1" max="1" width="11.125" customWidth="1"/>
    <col min="2" max="2" width="9" customWidth="1"/>
  </cols>
  <sheetData>
    <row r="2" spans="1:13" x14ac:dyDescent="0.15">
      <c r="A2" s="1"/>
      <c r="B2" s="105" t="s">
        <v>26</v>
      </c>
      <c r="C2" s="105" t="s">
        <v>27</v>
      </c>
      <c r="D2" s="105" t="s">
        <v>28</v>
      </c>
      <c r="E2" s="105" t="s">
        <v>29</v>
      </c>
      <c r="F2" s="105" t="s">
        <v>30</v>
      </c>
      <c r="G2" s="105" t="s">
        <v>31</v>
      </c>
      <c r="H2" s="105" t="s">
        <v>32</v>
      </c>
      <c r="I2" s="105" t="s">
        <v>33</v>
      </c>
      <c r="J2" s="105" t="s">
        <v>34</v>
      </c>
      <c r="K2" s="105" t="s">
        <v>35</v>
      </c>
      <c r="L2" s="105" t="s">
        <v>36</v>
      </c>
      <c r="M2" s="105" t="s">
        <v>37</v>
      </c>
    </row>
    <row r="3" spans="1:13" x14ac:dyDescent="0.15">
      <c r="A3" s="105" t="s">
        <v>99</v>
      </c>
      <c r="B3" s="1">
        <v>39030.400000000001</v>
      </c>
      <c r="C3" s="1">
        <v>8859.7000000000007</v>
      </c>
      <c r="D3" s="1">
        <v>36992.800000000003</v>
      </c>
      <c r="E3" s="1">
        <v>41159.800000000003</v>
      </c>
      <c r="F3" s="1">
        <v>49883.6</v>
      </c>
      <c r="G3" s="1">
        <v>36903.1</v>
      </c>
      <c r="H3" s="1">
        <v>35499.300000000003</v>
      </c>
      <c r="I3" s="1">
        <v>37448.9</v>
      </c>
      <c r="J3" s="1">
        <v>30141.8</v>
      </c>
      <c r="K3" s="1">
        <v>25532.799999999999</v>
      </c>
      <c r="L3" s="1">
        <v>29615</v>
      </c>
      <c r="M3" s="1">
        <v>32821.9</v>
      </c>
    </row>
    <row r="4" spans="1:13" x14ac:dyDescent="0.15">
      <c r="A4" s="105" t="s">
        <v>101</v>
      </c>
      <c r="B4" s="1">
        <v>6505.1</v>
      </c>
      <c r="C4" s="1">
        <v>1476.6</v>
      </c>
      <c r="D4" s="1">
        <v>0</v>
      </c>
      <c r="E4" s="1">
        <v>0</v>
      </c>
      <c r="F4" s="1">
        <v>6928.3</v>
      </c>
      <c r="G4" s="1">
        <v>6150.5</v>
      </c>
      <c r="H4" s="1">
        <v>5916.6</v>
      </c>
      <c r="I4" s="1">
        <v>6241.5</v>
      </c>
      <c r="J4" s="1">
        <v>5023.6000000000004</v>
      </c>
      <c r="K4" s="1">
        <v>5106.6000000000004</v>
      </c>
      <c r="L4" s="1">
        <v>6834.2</v>
      </c>
      <c r="M4" s="1">
        <v>6564.4</v>
      </c>
    </row>
    <row r="5" spans="1:13" x14ac:dyDescent="0.15">
      <c r="A5" s="105" t="s">
        <v>103</v>
      </c>
      <c r="B5" s="1">
        <v>14311.1</v>
      </c>
      <c r="C5" s="1">
        <v>3248.6</v>
      </c>
      <c r="D5" s="1">
        <v>13564</v>
      </c>
      <c r="E5" s="1">
        <v>15091.9</v>
      </c>
      <c r="F5" s="1">
        <v>10253.9</v>
      </c>
      <c r="G5" s="1">
        <v>9430.7999999999993</v>
      </c>
      <c r="H5" s="1">
        <v>13016.4</v>
      </c>
      <c r="I5" s="1">
        <v>13731.3</v>
      </c>
      <c r="J5" s="1">
        <v>11052</v>
      </c>
      <c r="K5" s="1">
        <v>11234.4</v>
      </c>
      <c r="L5" s="1">
        <v>15035.3</v>
      </c>
      <c r="M5" s="1">
        <v>14442.6</v>
      </c>
    </row>
    <row r="6" spans="1:13" x14ac:dyDescent="0.15">
      <c r="A6" s="105" t="s">
        <v>105</v>
      </c>
      <c r="B6" s="1">
        <v>13010.1</v>
      </c>
      <c r="C6" s="1">
        <v>2707.1</v>
      </c>
      <c r="D6" s="1">
        <v>6165.5</v>
      </c>
      <c r="E6" s="1">
        <v>10290</v>
      </c>
      <c r="F6" s="1">
        <v>16627.900000000001</v>
      </c>
      <c r="G6" s="1">
        <v>12301</v>
      </c>
      <c r="H6" s="1">
        <v>11833.1</v>
      </c>
      <c r="I6" s="1">
        <v>12483</v>
      </c>
      <c r="J6" s="1">
        <v>10047.299999999999</v>
      </c>
      <c r="K6" s="1">
        <v>6808.7</v>
      </c>
      <c r="L6" s="1">
        <v>6834.2</v>
      </c>
      <c r="M6" s="1">
        <v>13128.8</v>
      </c>
    </row>
    <row r="7" spans="1:13" x14ac:dyDescent="0.15">
      <c r="A7" s="105" t="s">
        <v>107</v>
      </c>
      <c r="B7" s="1">
        <v>9323.9</v>
      </c>
      <c r="C7" s="1">
        <v>3125.5</v>
      </c>
      <c r="D7" s="1">
        <v>13769.5</v>
      </c>
      <c r="E7" s="1">
        <v>15320.6</v>
      </c>
      <c r="F7" s="1">
        <v>15242.2</v>
      </c>
      <c r="G7" s="1">
        <v>6868.1</v>
      </c>
      <c r="H7" s="1">
        <v>11438.7</v>
      </c>
      <c r="I7" s="1">
        <v>13939.3</v>
      </c>
      <c r="J7" s="1">
        <v>11219.4</v>
      </c>
      <c r="K7" s="1">
        <v>6553.4</v>
      </c>
      <c r="L7" s="1">
        <v>12985.1</v>
      </c>
      <c r="M7" s="1">
        <v>14660.5</v>
      </c>
    </row>
    <row r="8" spans="1:13" x14ac:dyDescent="0.15">
      <c r="A8" s="105" t="s">
        <v>109</v>
      </c>
      <c r="B8" s="1">
        <v>26020.3</v>
      </c>
      <c r="C8" s="1">
        <v>4552.8999999999996</v>
      </c>
      <c r="D8" s="1">
        <v>21579.1</v>
      </c>
      <c r="E8" s="1">
        <v>20579.900000000001</v>
      </c>
      <c r="F8" s="1">
        <v>24941.8</v>
      </c>
      <c r="G8" s="1">
        <v>22141.8</v>
      </c>
      <c r="H8" s="1">
        <v>23666.2</v>
      </c>
      <c r="I8" s="1">
        <v>24966</v>
      </c>
      <c r="J8" s="1">
        <v>15489.5</v>
      </c>
      <c r="K8" s="1">
        <v>20426.2</v>
      </c>
      <c r="L8" s="1">
        <v>27337</v>
      </c>
      <c r="M8" s="1">
        <v>20240.2</v>
      </c>
    </row>
    <row r="9" spans="1:13" x14ac:dyDescent="0.15">
      <c r="A9" s="105" t="s">
        <v>111</v>
      </c>
      <c r="B9" s="1">
        <v>27312.3</v>
      </c>
      <c r="C9" s="1">
        <v>6201.8</v>
      </c>
      <c r="D9" s="1">
        <v>25894.9</v>
      </c>
      <c r="E9" s="1">
        <v>28811.9</v>
      </c>
      <c r="F9" s="1">
        <v>28406</v>
      </c>
      <c r="G9" s="1">
        <v>19476.599999999999</v>
      </c>
      <c r="H9" s="1">
        <v>24849.5</v>
      </c>
      <c r="I9" s="1">
        <v>26214.3</v>
      </c>
      <c r="J9" s="1">
        <v>16075.6</v>
      </c>
      <c r="K9" s="1">
        <v>16341</v>
      </c>
      <c r="L9" s="1">
        <v>21869.599999999999</v>
      </c>
      <c r="M9" s="1">
        <v>27570.400000000001</v>
      </c>
    </row>
    <row r="10" spans="1:13" x14ac:dyDescent="0.15">
      <c r="A10" s="105" t="s">
        <v>113</v>
      </c>
      <c r="B10" s="1">
        <v>11383.9</v>
      </c>
      <c r="C10" s="1">
        <v>2584.1</v>
      </c>
      <c r="D10" s="1">
        <v>17674.3</v>
      </c>
      <c r="E10" s="1">
        <v>12004.9</v>
      </c>
      <c r="F10" s="1">
        <v>14549.4</v>
      </c>
      <c r="G10" s="1">
        <v>18246.5</v>
      </c>
      <c r="H10" s="1">
        <v>20707.900000000001</v>
      </c>
      <c r="I10" s="1">
        <v>21845.200000000001</v>
      </c>
      <c r="J10" s="1">
        <v>17582.7</v>
      </c>
      <c r="K10" s="1">
        <v>17873</v>
      </c>
      <c r="L10" s="1">
        <v>23919.8</v>
      </c>
      <c r="M10" s="1">
        <v>22975.3</v>
      </c>
    </row>
    <row r="11" spans="1:13" x14ac:dyDescent="0.15">
      <c r="A11" s="105" t="s">
        <v>115</v>
      </c>
      <c r="B11" s="1">
        <v>21683.5</v>
      </c>
      <c r="C11" s="1">
        <v>4922.1000000000004</v>
      </c>
      <c r="D11" s="1">
        <v>20551.5</v>
      </c>
      <c r="E11" s="1">
        <v>17149.900000000001</v>
      </c>
      <c r="F11" s="1">
        <v>13856.6</v>
      </c>
      <c r="G11" s="1">
        <v>18964.099999999999</v>
      </c>
      <c r="H11" s="1">
        <v>19721.8</v>
      </c>
      <c r="I11" s="1">
        <v>20805</v>
      </c>
      <c r="J11" s="1">
        <v>12559.1</v>
      </c>
      <c r="K11" s="1">
        <v>8510.9</v>
      </c>
      <c r="L11" s="1">
        <v>21072.2</v>
      </c>
      <c r="M11" s="1">
        <v>21881.3</v>
      </c>
    </row>
    <row r="12" spans="1:13" x14ac:dyDescent="0.15">
      <c r="A12" s="105" t="s">
        <v>117</v>
      </c>
      <c r="B12" s="1">
        <v>6505.1</v>
      </c>
      <c r="C12" s="1">
        <v>1476.6</v>
      </c>
      <c r="D12" s="1">
        <v>6165.5</v>
      </c>
      <c r="E12" s="1">
        <v>6860</v>
      </c>
      <c r="F12" s="1">
        <v>8313.9</v>
      </c>
      <c r="G12" s="1">
        <v>6150.5</v>
      </c>
      <c r="H12" s="1">
        <v>5916.6</v>
      </c>
      <c r="I12" s="1">
        <v>6241.5</v>
      </c>
      <c r="J12" s="1">
        <v>5023.6000000000004</v>
      </c>
      <c r="K12" s="1">
        <v>3234.2</v>
      </c>
      <c r="L12" s="1">
        <v>4328.3999999999996</v>
      </c>
      <c r="M12" s="1">
        <v>6564.4</v>
      </c>
    </row>
    <row r="13" spans="1:13" x14ac:dyDescent="0.15">
      <c r="A13" s="105" t="s">
        <v>119</v>
      </c>
      <c r="B13" s="1">
        <v>6505.1</v>
      </c>
      <c r="C13" s="1">
        <v>1476.6</v>
      </c>
      <c r="D13" s="1">
        <v>6165.5</v>
      </c>
      <c r="E13" s="1">
        <v>4344.6000000000004</v>
      </c>
      <c r="F13" s="1">
        <v>5265.5</v>
      </c>
      <c r="G13" s="1">
        <v>6150.5</v>
      </c>
      <c r="H13" s="1">
        <v>5916.6</v>
      </c>
      <c r="I13" s="1">
        <v>6241.5</v>
      </c>
      <c r="J13" s="1">
        <v>5023.6000000000004</v>
      </c>
      <c r="K13" s="1">
        <v>5106.6000000000004</v>
      </c>
      <c r="L13" s="1">
        <v>6834.2</v>
      </c>
      <c r="M13" s="1">
        <v>6564.4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tabSelected="1" topLeftCell="B1" zoomScale="70" zoomScaleNormal="70" workbookViewId="0">
      <selection activeCell="C31" sqref="C31:N48"/>
    </sheetView>
  </sheetViews>
  <sheetFormatPr defaultRowHeight="13.5" x14ac:dyDescent="0.15"/>
  <cols>
    <col min="1" max="1" width="4.5" customWidth="1"/>
    <col min="2" max="2" width="22.625" customWidth="1"/>
    <col min="3" max="8" width="11.625" customWidth="1"/>
    <col min="9" max="9" width="11.375" customWidth="1"/>
    <col min="10" max="14" width="11.625" customWidth="1"/>
    <col min="15" max="16" width="19.25" bestFit="1" customWidth="1"/>
  </cols>
  <sheetData>
    <row r="1" spans="2:16" ht="47.25" customHeight="1" thickBot="1" x14ac:dyDescent="0.35">
      <c r="B1" s="114" t="s">
        <v>123</v>
      </c>
    </row>
    <row r="2" spans="2:16" ht="18.75" x14ac:dyDescent="0.15">
      <c r="B2" s="33"/>
      <c r="C2" s="27" t="s">
        <v>50</v>
      </c>
      <c r="D2" s="27" t="s">
        <v>51</v>
      </c>
      <c r="E2" s="27" t="s">
        <v>52</v>
      </c>
      <c r="F2" s="27" t="s">
        <v>53</v>
      </c>
      <c r="G2" s="27" t="s">
        <v>54</v>
      </c>
      <c r="H2" s="27" t="s">
        <v>55</v>
      </c>
      <c r="I2" s="27" t="s">
        <v>56</v>
      </c>
      <c r="J2" s="27" t="s">
        <v>57</v>
      </c>
      <c r="K2" s="27" t="s">
        <v>58</v>
      </c>
      <c r="L2" s="27" t="s">
        <v>59</v>
      </c>
      <c r="M2" s="27" t="s">
        <v>60</v>
      </c>
      <c r="N2" s="28" t="s">
        <v>61</v>
      </c>
      <c r="O2" s="106"/>
      <c r="P2" s="107"/>
    </row>
    <row r="3" spans="2:16" ht="22.5" x14ac:dyDescent="0.15">
      <c r="B3" s="115" t="s">
        <v>121</v>
      </c>
      <c r="C3" s="12">
        <v>72050</v>
      </c>
      <c r="D3" s="12">
        <v>3950</v>
      </c>
      <c r="E3" s="12">
        <v>12999.999999999998</v>
      </c>
      <c r="F3" s="12">
        <v>11550</v>
      </c>
      <c r="G3" s="12">
        <v>11700</v>
      </c>
      <c r="H3" s="12">
        <v>11900</v>
      </c>
      <c r="I3" s="12">
        <v>81649.999999999985</v>
      </c>
      <c r="J3" s="12">
        <v>81649.999999999985</v>
      </c>
      <c r="K3" s="12">
        <v>20600</v>
      </c>
      <c r="L3" s="12">
        <v>10100</v>
      </c>
      <c r="M3" s="12">
        <v>12599.999999999998</v>
      </c>
      <c r="N3" s="21">
        <v>72250</v>
      </c>
      <c r="O3" s="106"/>
      <c r="P3" s="107"/>
    </row>
    <row r="4" spans="2:16" ht="18.75" hidden="1" x14ac:dyDescent="0.15">
      <c r="B4" s="13"/>
      <c r="C4" s="12">
        <v>31</v>
      </c>
      <c r="D4" s="12">
        <v>28</v>
      </c>
      <c r="E4" s="12">
        <v>31</v>
      </c>
      <c r="F4" s="12">
        <v>30</v>
      </c>
      <c r="G4" s="12">
        <v>31</v>
      </c>
      <c r="H4" s="12">
        <v>30</v>
      </c>
      <c r="I4" s="12">
        <v>31</v>
      </c>
      <c r="J4" s="12">
        <v>31</v>
      </c>
      <c r="K4" s="12">
        <v>30</v>
      </c>
      <c r="L4" s="12">
        <v>31</v>
      </c>
      <c r="M4" s="12">
        <v>30</v>
      </c>
      <c r="N4" s="21">
        <v>31</v>
      </c>
      <c r="O4" s="106"/>
      <c r="P4" s="107"/>
    </row>
    <row r="5" spans="2:16" ht="18.75" hidden="1" x14ac:dyDescent="0.15">
      <c r="B5" s="13" t="s">
        <v>79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21"/>
      <c r="O5" s="106"/>
      <c r="P5" s="107"/>
    </row>
    <row r="6" spans="2:16" ht="18.75" hidden="1" x14ac:dyDescent="0.15">
      <c r="B6" s="13" t="s">
        <v>80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21"/>
      <c r="O6" s="106"/>
      <c r="P6" s="107"/>
    </row>
    <row r="7" spans="2:16" ht="18.75" hidden="1" x14ac:dyDescent="0.15">
      <c r="B7" s="13" t="s">
        <v>81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21"/>
      <c r="O7" s="106"/>
      <c r="P7" s="107"/>
    </row>
    <row r="8" spans="2:16" ht="18.75" hidden="1" x14ac:dyDescent="0.15">
      <c r="B8" s="13" t="s">
        <v>82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21"/>
      <c r="O8" s="106"/>
      <c r="P8" s="107"/>
    </row>
    <row r="9" spans="2:16" ht="18.75" hidden="1" x14ac:dyDescent="0.15">
      <c r="B9" s="13" t="s">
        <v>83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21"/>
      <c r="O9" s="106"/>
      <c r="P9" s="107"/>
    </row>
    <row r="10" spans="2:16" ht="18.75" hidden="1" x14ac:dyDescent="0.15">
      <c r="B10" s="13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21"/>
      <c r="O10" s="106"/>
      <c r="P10" s="107"/>
    </row>
    <row r="11" spans="2:16" ht="18.75" hidden="1" x14ac:dyDescent="0.15">
      <c r="B11" s="13" t="s">
        <v>85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21"/>
      <c r="O11" s="106"/>
      <c r="P11" s="107"/>
    </row>
    <row r="12" spans="2:16" ht="19.5" thickBot="1" x14ac:dyDescent="0.2">
      <c r="B12" s="10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4"/>
      <c r="O12" s="106"/>
      <c r="P12" s="107"/>
    </row>
    <row r="13" spans="2:16" x14ac:dyDescent="0.1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15">
      <c r="B14" s="11"/>
      <c r="C14" s="11"/>
      <c r="D14" s="11"/>
      <c r="E14" s="11"/>
      <c r="F14" s="11"/>
      <c r="G14" s="11"/>
      <c r="H14" s="11"/>
    </row>
    <row r="15" spans="2:16" ht="34.5" customHeight="1" thickBot="1" x14ac:dyDescent="0.35">
      <c r="B15" s="114" t="s">
        <v>122</v>
      </c>
    </row>
    <row r="16" spans="2:16" ht="20.25" x14ac:dyDescent="0.25">
      <c r="B16" s="110"/>
      <c r="C16" s="111" t="s">
        <v>120</v>
      </c>
      <c r="D16" s="111" t="s">
        <v>27</v>
      </c>
      <c r="E16" s="111" t="s">
        <v>28</v>
      </c>
      <c r="F16" s="111" t="s">
        <v>29</v>
      </c>
      <c r="G16" s="111" t="s">
        <v>30</v>
      </c>
      <c r="H16" s="111" t="s">
        <v>31</v>
      </c>
      <c r="I16" s="111" t="s">
        <v>32</v>
      </c>
      <c r="J16" s="111" t="s">
        <v>33</v>
      </c>
      <c r="K16" s="111" t="s">
        <v>34</v>
      </c>
      <c r="L16" s="111" t="s">
        <v>35</v>
      </c>
      <c r="M16" s="111" t="s">
        <v>36</v>
      </c>
      <c r="N16" s="116" t="s">
        <v>37</v>
      </c>
      <c r="O16" s="119" t="s">
        <v>124</v>
      </c>
    </row>
    <row r="17" spans="2:15" ht="20.25" x14ac:dyDescent="0.25">
      <c r="B17" s="109" t="s">
        <v>98</v>
      </c>
      <c r="C17" s="108">
        <v>39030.400000000001</v>
      </c>
      <c r="D17" s="108">
        <v>8859.7000000000007</v>
      </c>
      <c r="E17" s="108">
        <v>36992.800000000003</v>
      </c>
      <c r="F17" s="108">
        <v>41159.800000000003</v>
      </c>
      <c r="G17" s="108">
        <v>49883.6</v>
      </c>
      <c r="H17" s="108">
        <v>36903.1</v>
      </c>
      <c r="I17" s="108">
        <v>35499.300000000003</v>
      </c>
      <c r="J17" s="108">
        <v>37448.9</v>
      </c>
      <c r="K17" s="108">
        <v>30141.8</v>
      </c>
      <c r="L17" s="108">
        <v>25532.799999999999</v>
      </c>
      <c r="M17" s="108">
        <v>29615</v>
      </c>
      <c r="N17" s="117">
        <v>32821.9</v>
      </c>
      <c r="O17" s="123">
        <v>81708.899999999994</v>
      </c>
    </row>
    <row r="18" spans="2:15" ht="20.25" x14ac:dyDescent="0.25">
      <c r="B18" s="109" t="s">
        <v>100</v>
      </c>
      <c r="C18" s="108">
        <v>6505.1</v>
      </c>
      <c r="D18" s="108">
        <v>1476.6</v>
      </c>
      <c r="E18" s="108">
        <v>0</v>
      </c>
      <c r="F18" s="108">
        <v>0</v>
      </c>
      <c r="G18" s="108">
        <v>6928.3</v>
      </c>
      <c r="H18" s="108">
        <v>6150.5</v>
      </c>
      <c r="I18" s="108">
        <v>5916.6</v>
      </c>
      <c r="J18" s="108">
        <v>6241.5</v>
      </c>
      <c r="K18" s="108">
        <v>5023.6000000000004</v>
      </c>
      <c r="L18" s="108">
        <v>5106.6000000000004</v>
      </c>
      <c r="M18" s="108">
        <v>6834.2</v>
      </c>
      <c r="N18" s="117">
        <v>6564.4</v>
      </c>
      <c r="O18" s="123"/>
    </row>
    <row r="19" spans="2:15" ht="22.5" x14ac:dyDescent="0.25">
      <c r="B19" s="109" t="s">
        <v>102</v>
      </c>
      <c r="C19" s="108">
        <v>14311.1</v>
      </c>
      <c r="D19" s="108">
        <v>3248.6</v>
      </c>
      <c r="E19" s="108">
        <v>13564</v>
      </c>
      <c r="F19" s="108">
        <v>15091.9</v>
      </c>
      <c r="G19" s="108">
        <v>10253.9</v>
      </c>
      <c r="H19" s="108">
        <v>9430.7999999999993</v>
      </c>
      <c r="I19" s="108">
        <v>13016.4</v>
      </c>
      <c r="J19" s="108">
        <v>13731.3</v>
      </c>
      <c r="K19" s="108">
        <v>11052</v>
      </c>
      <c r="L19" s="108">
        <v>11234.4</v>
      </c>
      <c r="M19" s="108">
        <v>15035.3</v>
      </c>
      <c r="N19" s="117">
        <v>14442.6</v>
      </c>
      <c r="O19" s="120">
        <v>49026</v>
      </c>
    </row>
    <row r="20" spans="2:15" ht="22.5" x14ac:dyDescent="0.25">
      <c r="B20" s="109" t="s">
        <v>104</v>
      </c>
      <c r="C20" s="108">
        <v>13010.1</v>
      </c>
      <c r="D20" s="108">
        <v>2707.1</v>
      </c>
      <c r="E20" s="108">
        <v>6165.5</v>
      </c>
      <c r="F20" s="108">
        <v>10290</v>
      </c>
      <c r="G20" s="108">
        <v>16627.900000000001</v>
      </c>
      <c r="H20" s="108">
        <v>12301</v>
      </c>
      <c r="I20" s="108">
        <v>11833.1</v>
      </c>
      <c r="J20" s="108">
        <v>12483</v>
      </c>
      <c r="K20" s="108">
        <v>10047.299999999999</v>
      </c>
      <c r="L20" s="108">
        <v>6808.7</v>
      </c>
      <c r="M20" s="108">
        <v>6834.2</v>
      </c>
      <c r="N20" s="117">
        <v>13128.8</v>
      </c>
      <c r="O20" s="120">
        <v>20859</v>
      </c>
    </row>
    <row r="21" spans="2:15" ht="22.5" x14ac:dyDescent="0.25">
      <c r="B21" s="109" t="s">
        <v>106</v>
      </c>
      <c r="C21" s="108">
        <v>9323.9</v>
      </c>
      <c r="D21" s="108">
        <v>3125.5</v>
      </c>
      <c r="E21" s="108">
        <v>13769.5</v>
      </c>
      <c r="F21" s="108">
        <v>15320.6</v>
      </c>
      <c r="G21" s="108">
        <v>15242.2</v>
      </c>
      <c r="H21" s="108">
        <v>6868.1</v>
      </c>
      <c r="I21" s="108">
        <v>11438.7</v>
      </c>
      <c r="J21" s="108">
        <v>13939.3</v>
      </c>
      <c r="K21" s="108">
        <v>11219.4</v>
      </c>
      <c r="L21" s="108">
        <v>6553.4</v>
      </c>
      <c r="M21" s="108">
        <v>12985.1</v>
      </c>
      <c r="N21" s="117">
        <v>14660.5</v>
      </c>
      <c r="O21" s="120">
        <v>23292.5</v>
      </c>
    </row>
    <row r="22" spans="2:15" ht="22.5" x14ac:dyDescent="0.25">
      <c r="B22" s="109" t="s">
        <v>108</v>
      </c>
      <c r="C22" s="108">
        <v>26020.3</v>
      </c>
      <c r="D22" s="108">
        <v>4552.8999999999996</v>
      </c>
      <c r="E22" s="108">
        <v>21579.1</v>
      </c>
      <c r="F22" s="108">
        <v>20579.900000000001</v>
      </c>
      <c r="G22" s="108">
        <v>24941.8</v>
      </c>
      <c r="H22" s="108">
        <v>22141.8</v>
      </c>
      <c r="I22" s="108">
        <v>23666.2</v>
      </c>
      <c r="J22" s="108">
        <v>24966</v>
      </c>
      <c r="K22" s="108">
        <v>15489.5</v>
      </c>
      <c r="L22" s="108">
        <v>20426.2</v>
      </c>
      <c r="M22" s="108">
        <v>27337</v>
      </c>
      <c r="N22" s="117">
        <v>20240.2</v>
      </c>
      <c r="O22" s="120">
        <v>56520.4</v>
      </c>
    </row>
    <row r="23" spans="2:15" ht="22.5" x14ac:dyDescent="0.25">
      <c r="B23" s="109" t="s">
        <v>110</v>
      </c>
      <c r="C23" s="108">
        <v>27312.3</v>
      </c>
      <c r="D23" s="108">
        <v>6201.8</v>
      </c>
      <c r="E23" s="108">
        <v>25894.9</v>
      </c>
      <c r="F23" s="108">
        <v>28811.9</v>
      </c>
      <c r="G23" s="108">
        <v>28406</v>
      </c>
      <c r="H23" s="108">
        <v>19476.599999999999</v>
      </c>
      <c r="I23" s="108">
        <v>24849.5</v>
      </c>
      <c r="J23" s="108">
        <v>26214.3</v>
      </c>
      <c r="K23" s="108">
        <v>16075.6</v>
      </c>
      <c r="L23" s="108">
        <v>16341</v>
      </c>
      <c r="M23" s="108">
        <v>21869.599999999999</v>
      </c>
      <c r="N23" s="117">
        <v>27570.400000000001</v>
      </c>
      <c r="O23" s="120">
        <v>45315.9</v>
      </c>
    </row>
    <row r="24" spans="2:15" ht="22.5" x14ac:dyDescent="0.25">
      <c r="B24" s="109" t="s">
        <v>112</v>
      </c>
      <c r="C24" s="108">
        <v>11383.9</v>
      </c>
      <c r="D24" s="108">
        <v>2584.1</v>
      </c>
      <c r="E24" s="108">
        <v>17674.3</v>
      </c>
      <c r="F24" s="108">
        <v>12004.9</v>
      </c>
      <c r="G24" s="108">
        <v>14549.4</v>
      </c>
      <c r="H24" s="108">
        <v>18246.5</v>
      </c>
      <c r="I24" s="108">
        <v>20707.900000000001</v>
      </c>
      <c r="J24" s="108">
        <v>21845.200000000001</v>
      </c>
      <c r="K24" s="108">
        <v>17582.7</v>
      </c>
      <c r="L24" s="108">
        <v>17873</v>
      </c>
      <c r="M24" s="108">
        <v>23919.8</v>
      </c>
      <c r="N24" s="117">
        <v>22975.3</v>
      </c>
      <c r="O24" s="120">
        <v>53986</v>
      </c>
    </row>
    <row r="25" spans="2:15" ht="22.5" x14ac:dyDescent="0.25">
      <c r="B25" s="109" t="s">
        <v>114</v>
      </c>
      <c r="C25" s="108">
        <v>21683.5</v>
      </c>
      <c r="D25" s="108">
        <v>4922.1000000000004</v>
      </c>
      <c r="E25" s="108">
        <v>20551.5</v>
      </c>
      <c r="F25" s="108">
        <v>17149.900000000001</v>
      </c>
      <c r="G25" s="108">
        <v>13856.6</v>
      </c>
      <c r="H25" s="108">
        <v>18964.099999999999</v>
      </c>
      <c r="I25" s="108">
        <v>19721.8</v>
      </c>
      <c r="J25" s="108">
        <v>20805</v>
      </c>
      <c r="K25" s="108">
        <v>12559.1</v>
      </c>
      <c r="L25" s="108">
        <v>8510.9</v>
      </c>
      <c r="M25" s="108">
        <v>21072.2</v>
      </c>
      <c r="N25" s="117">
        <v>21881.3</v>
      </c>
      <c r="O25" s="120">
        <v>50636.4</v>
      </c>
    </row>
    <row r="26" spans="2:15" ht="22.5" customHeight="1" x14ac:dyDescent="0.25">
      <c r="B26" s="109" t="s">
        <v>116</v>
      </c>
      <c r="C26" s="108">
        <v>6505.1</v>
      </c>
      <c r="D26" s="108">
        <v>1476.6</v>
      </c>
      <c r="E26" s="108">
        <v>6165.5</v>
      </c>
      <c r="F26" s="108">
        <v>6860</v>
      </c>
      <c r="G26" s="108">
        <v>8313.9</v>
      </c>
      <c r="H26" s="108">
        <v>6150.5</v>
      </c>
      <c r="I26" s="108">
        <v>5916.6</v>
      </c>
      <c r="J26" s="108">
        <v>6241.5</v>
      </c>
      <c r="K26" s="108">
        <v>5023.6000000000004</v>
      </c>
      <c r="L26" s="108">
        <v>3234.2</v>
      </c>
      <c r="M26" s="108">
        <v>4328.3999999999996</v>
      </c>
      <c r="N26" s="117">
        <v>6564.4</v>
      </c>
      <c r="O26" s="124">
        <v>21654.9</v>
      </c>
    </row>
    <row r="27" spans="2:15" ht="21" thickBot="1" x14ac:dyDescent="0.3">
      <c r="B27" s="112" t="s">
        <v>118</v>
      </c>
      <c r="C27" s="113">
        <v>6505.1</v>
      </c>
      <c r="D27" s="113">
        <v>1476.6</v>
      </c>
      <c r="E27" s="113">
        <v>6165.5</v>
      </c>
      <c r="F27" s="113">
        <v>4344.6000000000004</v>
      </c>
      <c r="G27" s="113">
        <v>5265.5</v>
      </c>
      <c r="H27" s="113">
        <v>6150.5</v>
      </c>
      <c r="I27" s="113">
        <v>5916.6</v>
      </c>
      <c r="J27" s="113">
        <v>6241.5</v>
      </c>
      <c r="K27" s="113">
        <v>5023.6000000000004</v>
      </c>
      <c r="L27" s="113">
        <v>5106.6000000000004</v>
      </c>
      <c r="M27" s="113">
        <v>6834.2</v>
      </c>
      <c r="N27" s="118">
        <v>6564.4</v>
      </c>
      <c r="O27" s="125"/>
    </row>
    <row r="31" spans="2:15" x14ac:dyDescent="0.15">
      <c r="C31" s="121" t="s">
        <v>125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</row>
    <row r="32" spans="2:15" x14ac:dyDescent="0.15"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</row>
    <row r="33" spans="3:14" x14ac:dyDescent="0.15"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</row>
    <row r="34" spans="3:14" x14ac:dyDescent="0.15"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</row>
    <row r="35" spans="3:14" x14ac:dyDescent="0.15"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</row>
    <row r="36" spans="3:14" x14ac:dyDescent="0.15"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</row>
    <row r="37" spans="3:14" x14ac:dyDescent="0.15"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</row>
    <row r="38" spans="3:14" x14ac:dyDescent="0.15"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</row>
    <row r="39" spans="3:14" x14ac:dyDescent="0.15"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</row>
    <row r="40" spans="3:14" x14ac:dyDescent="0.15"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</row>
    <row r="41" spans="3:14" x14ac:dyDescent="0.15"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</row>
    <row r="42" spans="3:14" ht="141" customHeight="1" x14ac:dyDescent="0.15"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</row>
    <row r="43" spans="3:14" x14ac:dyDescent="0.15"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</row>
    <row r="44" spans="3:14" x14ac:dyDescent="0.15"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</row>
    <row r="45" spans="3:14" x14ac:dyDescent="0.15"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</row>
    <row r="46" spans="3:14" x14ac:dyDescent="0.15"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</row>
    <row r="47" spans="3:14" x14ac:dyDescent="0.15"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</row>
    <row r="48" spans="3:14" x14ac:dyDescent="0.15"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</row>
  </sheetData>
  <mergeCells count="3">
    <mergeCell ref="C31:N48"/>
    <mergeCell ref="O17:O18"/>
    <mergeCell ref="O26:O2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6" sqref="C6"/>
    </sheetView>
  </sheetViews>
  <sheetFormatPr defaultRowHeight="13.5" x14ac:dyDescent="0.15"/>
  <cols>
    <col min="1" max="1" width="13.875" customWidth="1"/>
  </cols>
  <sheetData>
    <row r="1" spans="1:13" x14ac:dyDescent="0.15">
      <c r="A1" s="1" t="s">
        <v>0</v>
      </c>
      <c r="B1" s="2">
        <v>39030.400000000001</v>
      </c>
      <c r="C1" s="2">
        <v>8859.7000000000007</v>
      </c>
      <c r="D1" s="2">
        <v>36992.9</v>
      </c>
      <c r="E1" s="2">
        <v>41159.5</v>
      </c>
      <c r="F1" s="2">
        <v>49883.6</v>
      </c>
      <c r="G1" s="2">
        <v>36903</v>
      </c>
      <c r="H1" s="2">
        <v>35499.1</v>
      </c>
      <c r="I1" s="2">
        <v>37448.9</v>
      </c>
      <c r="J1" s="2">
        <v>30141.7</v>
      </c>
      <c r="K1" s="2">
        <v>25532.5</v>
      </c>
      <c r="L1" s="2">
        <v>29615.1</v>
      </c>
      <c r="M1" s="2">
        <v>32821.9</v>
      </c>
    </row>
    <row r="2" spans="1:13" x14ac:dyDescent="0.15">
      <c r="A2" s="1" t="s">
        <v>1</v>
      </c>
      <c r="B2" s="2">
        <v>6505.1</v>
      </c>
      <c r="C2" s="2">
        <v>1476.6</v>
      </c>
      <c r="D2" s="2">
        <v>0</v>
      </c>
      <c r="E2" s="2">
        <v>0</v>
      </c>
      <c r="F2" s="2">
        <v>6928.3</v>
      </c>
      <c r="G2" s="2">
        <v>6150.5</v>
      </c>
      <c r="H2" s="2">
        <v>5916.6</v>
      </c>
      <c r="I2" s="2">
        <v>6241.5</v>
      </c>
      <c r="J2" s="2">
        <v>5023.6000000000004</v>
      </c>
      <c r="K2" s="2">
        <v>5106.6000000000004</v>
      </c>
      <c r="L2" s="2">
        <v>6834.2</v>
      </c>
      <c r="M2" s="2">
        <v>6564.4</v>
      </c>
    </row>
    <row r="3" spans="1:13" x14ac:dyDescent="0.15">
      <c r="A3" s="1" t="s">
        <v>2</v>
      </c>
      <c r="B3" s="2">
        <v>7589.2</v>
      </c>
      <c r="C3" s="2">
        <v>1722.7</v>
      </c>
      <c r="D3" s="2">
        <v>7193</v>
      </c>
      <c r="E3" s="2">
        <v>4001.6</v>
      </c>
      <c r="F3" s="2">
        <v>4849.8</v>
      </c>
      <c r="G3" s="2">
        <v>3587.8</v>
      </c>
      <c r="H3" s="2">
        <v>6902.6</v>
      </c>
      <c r="I3" s="2">
        <v>7281.7</v>
      </c>
      <c r="J3" s="2">
        <v>5860.9</v>
      </c>
      <c r="K3" s="2">
        <v>5957.7</v>
      </c>
      <c r="L3" s="2">
        <v>7973.3</v>
      </c>
      <c r="M3" s="2">
        <v>7658.4</v>
      </c>
    </row>
    <row r="4" spans="1:13" x14ac:dyDescent="0.15">
      <c r="A4" s="1" t="s">
        <v>3</v>
      </c>
      <c r="B4" s="2">
        <v>7589.2</v>
      </c>
      <c r="C4" s="2">
        <v>1476.6</v>
      </c>
      <c r="D4" s="2">
        <v>1233.0999999999999</v>
      </c>
      <c r="E4" s="2">
        <v>4573.3</v>
      </c>
      <c r="F4" s="2">
        <v>9699.6</v>
      </c>
      <c r="G4" s="2">
        <v>7175.6</v>
      </c>
      <c r="H4" s="2">
        <v>6902.6</v>
      </c>
      <c r="I4" s="2">
        <v>7281.7</v>
      </c>
      <c r="J4" s="2">
        <v>5860.9</v>
      </c>
      <c r="K4" s="2">
        <v>5957.7</v>
      </c>
      <c r="L4" s="2">
        <v>7973.3</v>
      </c>
      <c r="M4" s="2">
        <v>7658.4</v>
      </c>
    </row>
    <row r="5" spans="1:13" x14ac:dyDescent="0.15">
      <c r="A5" s="1" t="s">
        <v>4</v>
      </c>
      <c r="B5" s="2">
        <v>14311.1</v>
      </c>
      <c r="C5" s="2">
        <v>3248.6</v>
      </c>
      <c r="D5" s="2">
        <v>13564</v>
      </c>
      <c r="E5" s="2">
        <v>15091.9</v>
      </c>
      <c r="F5" s="2">
        <v>10253.9</v>
      </c>
      <c r="G5" s="2">
        <v>9430.7999999999993</v>
      </c>
      <c r="H5" s="2">
        <v>13016.4</v>
      </c>
      <c r="I5" s="2">
        <v>13731.3</v>
      </c>
      <c r="J5" s="2">
        <v>11052</v>
      </c>
      <c r="K5" s="2">
        <v>11234.4</v>
      </c>
      <c r="L5" s="2">
        <v>15035.3</v>
      </c>
      <c r="M5" s="2">
        <v>14441.6</v>
      </c>
    </row>
    <row r="6" spans="1:13" x14ac:dyDescent="0.15">
      <c r="A6" s="1" t="s">
        <v>5</v>
      </c>
      <c r="B6" s="2">
        <v>13010.1</v>
      </c>
      <c r="C6" s="2">
        <v>2707.1</v>
      </c>
      <c r="D6" s="2">
        <v>6165.5</v>
      </c>
      <c r="E6" s="2">
        <v>10290</v>
      </c>
      <c r="F6" s="2">
        <v>16627.900000000001</v>
      </c>
      <c r="G6" s="2">
        <v>12301</v>
      </c>
      <c r="H6" s="2">
        <v>11833.1</v>
      </c>
      <c r="I6" s="2">
        <v>12483</v>
      </c>
      <c r="J6" s="2">
        <v>10047.299999999999</v>
      </c>
      <c r="K6" s="2">
        <v>6808.7</v>
      </c>
      <c r="L6" s="2">
        <v>6834.2</v>
      </c>
      <c r="M6" s="2">
        <v>13128.8</v>
      </c>
    </row>
    <row r="7" spans="1:13" x14ac:dyDescent="0.15">
      <c r="A7" s="1" t="s">
        <v>10</v>
      </c>
      <c r="B7" s="2">
        <v>9323.9</v>
      </c>
      <c r="C7" s="2">
        <v>3125.5</v>
      </c>
      <c r="D7" s="2">
        <v>13769.5</v>
      </c>
      <c r="E7" s="2">
        <v>15320.6</v>
      </c>
      <c r="F7" s="2">
        <v>15242.2</v>
      </c>
      <c r="G7" s="2">
        <v>6868.1</v>
      </c>
      <c r="H7" s="2">
        <v>11438.7</v>
      </c>
      <c r="I7" s="2">
        <v>13939.3</v>
      </c>
      <c r="J7" s="2">
        <v>11219.4</v>
      </c>
      <c r="K7" s="2">
        <v>6553.4</v>
      </c>
      <c r="L7" s="2">
        <v>12985.1</v>
      </c>
      <c r="M7" s="2">
        <v>14660.5</v>
      </c>
    </row>
    <row r="8" spans="1:13" x14ac:dyDescent="0.15">
      <c r="A8" s="1" t="s">
        <v>6</v>
      </c>
      <c r="B8" s="2">
        <v>26020.3</v>
      </c>
      <c r="C8" s="2">
        <v>4552.8999999999996</v>
      </c>
      <c r="D8" s="2">
        <v>21579.1</v>
      </c>
      <c r="E8" s="2">
        <v>20579.900000000001</v>
      </c>
      <c r="F8" s="2">
        <v>24941.8</v>
      </c>
      <c r="G8" s="2">
        <v>22141.8</v>
      </c>
      <c r="H8" s="2">
        <v>23666.2</v>
      </c>
      <c r="I8" s="2">
        <v>24966</v>
      </c>
      <c r="J8" s="2">
        <v>15489.5</v>
      </c>
      <c r="K8" s="2">
        <v>20426.2</v>
      </c>
      <c r="L8" s="2">
        <v>27337</v>
      </c>
      <c r="M8" s="2">
        <v>20240.2</v>
      </c>
    </row>
    <row r="9" spans="1:13" x14ac:dyDescent="0.15">
      <c r="A9" s="1" t="s">
        <v>15</v>
      </c>
      <c r="B9" s="2">
        <v>3252.5</v>
      </c>
      <c r="C9" s="2">
        <v>738.3</v>
      </c>
      <c r="D9" s="2">
        <v>3082.7</v>
      </c>
      <c r="E9" s="2">
        <v>3430</v>
      </c>
      <c r="F9" s="2">
        <v>415.7</v>
      </c>
      <c r="G9" s="2">
        <v>3075.3</v>
      </c>
      <c r="H9" s="2">
        <v>2958.3</v>
      </c>
      <c r="I9" s="2">
        <v>3120.7</v>
      </c>
      <c r="J9" s="2">
        <v>2511.8000000000002</v>
      </c>
      <c r="K9" s="2">
        <v>2553.3000000000002</v>
      </c>
      <c r="L9" s="2">
        <v>1366.8</v>
      </c>
      <c r="M9" s="2">
        <v>3282.2</v>
      </c>
    </row>
    <row r="10" spans="1:13" x14ac:dyDescent="0.15">
      <c r="A10" s="1" t="s">
        <v>16</v>
      </c>
      <c r="B10" s="2">
        <v>6505.1</v>
      </c>
      <c r="C10" s="2">
        <v>738.3</v>
      </c>
      <c r="D10" s="2">
        <v>4932.3999999999996</v>
      </c>
      <c r="E10" s="2">
        <v>6860</v>
      </c>
      <c r="F10" s="2">
        <v>8313.9</v>
      </c>
      <c r="G10" s="2">
        <v>5125.3999999999996</v>
      </c>
      <c r="H10" s="2">
        <v>5916.6</v>
      </c>
      <c r="I10" s="2">
        <v>6241.5</v>
      </c>
      <c r="J10" s="2">
        <v>5023.6000000000004</v>
      </c>
      <c r="K10" s="2">
        <v>4255.5</v>
      </c>
      <c r="L10" s="2">
        <v>6834.2</v>
      </c>
      <c r="M10" s="2">
        <v>6564.4</v>
      </c>
    </row>
    <row r="11" spans="1:13" x14ac:dyDescent="0.15">
      <c r="A11" s="1" t="s">
        <v>11</v>
      </c>
      <c r="B11" s="2">
        <v>27321.3</v>
      </c>
      <c r="C11" s="2">
        <v>6201.8</v>
      </c>
      <c r="D11" s="2">
        <v>25894.9</v>
      </c>
      <c r="E11" s="2">
        <v>28811.9</v>
      </c>
      <c r="F11" s="2">
        <v>28406</v>
      </c>
      <c r="G11" s="2">
        <v>19476.599999999999</v>
      </c>
      <c r="H11" s="2">
        <v>24849.5</v>
      </c>
      <c r="I11" s="2">
        <v>26214.3</v>
      </c>
      <c r="J11" s="2">
        <v>16075.6</v>
      </c>
      <c r="K11" s="2">
        <v>16341</v>
      </c>
      <c r="L11" s="2">
        <v>21869.599999999999</v>
      </c>
      <c r="M11" s="2">
        <v>27570.400000000001</v>
      </c>
    </row>
    <row r="12" spans="1:13" x14ac:dyDescent="0.15">
      <c r="A12" s="1" t="s">
        <v>14</v>
      </c>
      <c r="B12" s="2">
        <v>11383.9</v>
      </c>
      <c r="C12" s="2">
        <v>2584.1</v>
      </c>
      <c r="D12" s="2">
        <v>17674.3</v>
      </c>
      <c r="E12" s="2">
        <v>12004.9</v>
      </c>
      <c r="F12" s="2">
        <v>14549.4</v>
      </c>
      <c r="G12" s="2">
        <v>18246.5</v>
      </c>
      <c r="H12" s="2">
        <v>20707.900000000001</v>
      </c>
      <c r="I12" s="2">
        <v>21845.200000000001</v>
      </c>
      <c r="J12" s="2">
        <v>17582.7</v>
      </c>
      <c r="K12" s="2">
        <v>17873</v>
      </c>
      <c r="L12" s="2">
        <v>23919.8</v>
      </c>
      <c r="M12" s="2">
        <v>22975.3</v>
      </c>
    </row>
    <row r="13" spans="1:13" x14ac:dyDescent="0.15">
      <c r="A13" s="1" t="s">
        <v>7</v>
      </c>
      <c r="B13" s="2">
        <v>6505.1</v>
      </c>
      <c r="C13" s="2">
        <v>1476.6</v>
      </c>
      <c r="D13" s="2">
        <v>6165.5</v>
      </c>
      <c r="E13" s="2">
        <v>6860</v>
      </c>
      <c r="F13" s="2">
        <v>5542.6</v>
      </c>
      <c r="G13" s="2">
        <v>6150.5</v>
      </c>
      <c r="H13" s="2">
        <v>5916.6</v>
      </c>
      <c r="I13" s="2">
        <v>6241.5</v>
      </c>
      <c r="J13" s="2">
        <v>5023.6000000000004</v>
      </c>
      <c r="K13" s="2">
        <v>5106.6000000000004</v>
      </c>
      <c r="L13" s="2">
        <v>6834.2</v>
      </c>
      <c r="M13" s="2">
        <v>4376.3</v>
      </c>
    </row>
    <row r="14" spans="1:13" x14ac:dyDescent="0.15">
      <c r="A14" s="1" t="s">
        <v>8</v>
      </c>
      <c r="B14" s="2">
        <v>0</v>
      </c>
      <c r="C14" s="2">
        <v>1599.7</v>
      </c>
      <c r="D14" s="2">
        <v>8076.8</v>
      </c>
      <c r="E14" s="2">
        <v>8986.6</v>
      </c>
      <c r="F14" s="2">
        <v>10891.3</v>
      </c>
      <c r="G14" s="2">
        <v>8057.2</v>
      </c>
      <c r="H14" s="2">
        <v>7750.7</v>
      </c>
      <c r="I14" s="2">
        <v>8176.4</v>
      </c>
      <c r="J14" s="2">
        <v>6581</v>
      </c>
      <c r="K14" s="2">
        <v>6689.6</v>
      </c>
      <c r="L14" s="2">
        <v>5923</v>
      </c>
      <c r="M14" s="2">
        <v>5689.1</v>
      </c>
    </row>
    <row r="15" spans="1:13" x14ac:dyDescent="0.15">
      <c r="A15" s="1" t="s">
        <v>9</v>
      </c>
      <c r="B15" s="2">
        <v>21683.5</v>
      </c>
      <c r="C15" s="2">
        <v>4922.1000000000004</v>
      </c>
      <c r="D15" s="2">
        <v>20551.5</v>
      </c>
      <c r="E15" s="2">
        <v>17149.900000000001</v>
      </c>
      <c r="F15" s="2">
        <v>13856.6</v>
      </c>
      <c r="G15" s="2">
        <v>18964.099999999999</v>
      </c>
      <c r="H15" s="2">
        <v>19721.8</v>
      </c>
      <c r="I15" s="2">
        <v>20805</v>
      </c>
      <c r="J15" s="2">
        <v>12559.1</v>
      </c>
      <c r="K15" s="2">
        <v>8510.9</v>
      </c>
      <c r="L15" s="2">
        <v>21072.2</v>
      </c>
      <c r="M15" s="2">
        <v>21881.3</v>
      </c>
    </row>
    <row r="16" spans="1:13" x14ac:dyDescent="0.15">
      <c r="A16" s="1" t="s">
        <v>12</v>
      </c>
      <c r="B16" s="2">
        <v>6505.1</v>
      </c>
      <c r="C16" s="2">
        <v>1476.6</v>
      </c>
      <c r="D16" s="2">
        <v>6165.5</v>
      </c>
      <c r="E16" s="2">
        <v>6860</v>
      </c>
      <c r="F16" s="2">
        <v>8313.9</v>
      </c>
      <c r="G16" s="2">
        <v>6150.5</v>
      </c>
      <c r="H16" s="2">
        <v>5916.6</v>
      </c>
      <c r="I16" s="2">
        <v>6241.5</v>
      </c>
      <c r="J16" s="2">
        <v>5023.6000000000004</v>
      </c>
      <c r="K16" s="2">
        <v>3234.2</v>
      </c>
      <c r="L16" s="2">
        <v>4328.3999999999996</v>
      </c>
      <c r="M16" s="2">
        <v>6564.4</v>
      </c>
    </row>
    <row r="17" spans="1:13" x14ac:dyDescent="0.15">
      <c r="A17" s="1" t="s">
        <v>13</v>
      </c>
      <c r="B17" s="2">
        <v>6505.1</v>
      </c>
      <c r="C17" s="2">
        <v>1476.6</v>
      </c>
      <c r="D17" s="2">
        <v>6165.5</v>
      </c>
      <c r="E17" s="2">
        <v>4344.6000000000004</v>
      </c>
      <c r="F17" s="2">
        <v>5265.5</v>
      </c>
      <c r="G17" s="2">
        <v>6150.5</v>
      </c>
      <c r="H17" s="2">
        <v>5916.6</v>
      </c>
      <c r="I17" s="2">
        <v>6241.5</v>
      </c>
      <c r="J17" s="2">
        <v>5023.6000000000004</v>
      </c>
      <c r="K17" s="2">
        <v>5106.6000000000004</v>
      </c>
      <c r="L17" s="2">
        <v>6834.2</v>
      </c>
      <c r="M17" s="2">
        <v>6564.4</v>
      </c>
    </row>
    <row r="18" spans="1:13" x14ac:dyDescent="0.15">
      <c r="A18" s="1" t="s">
        <v>17</v>
      </c>
      <c r="B18" s="2">
        <v>38503.300000000003</v>
      </c>
      <c r="C18" s="2">
        <v>7443.7</v>
      </c>
      <c r="D18" s="2">
        <v>23311.8</v>
      </c>
      <c r="E18" s="2">
        <v>34387.5</v>
      </c>
      <c r="F18" s="2">
        <v>38997</v>
      </c>
      <c r="G18" s="2">
        <v>32659.200000000001</v>
      </c>
      <c r="H18" s="2">
        <v>37796.300000000003</v>
      </c>
      <c r="I18" s="2">
        <v>43524</v>
      </c>
      <c r="J18" s="2">
        <v>34963.9</v>
      </c>
      <c r="K18" s="2">
        <v>30837.9</v>
      </c>
      <c r="L18" s="2">
        <v>40520.5</v>
      </c>
      <c r="M18" s="2">
        <v>29685.599999999999</v>
      </c>
    </row>
    <row r="19" spans="1:13" x14ac:dyDescent="0.15">
      <c r="A19" s="1" t="s">
        <v>18</v>
      </c>
      <c r="B19" s="2">
        <v>7955.2</v>
      </c>
      <c r="C19" s="2">
        <v>4962.5</v>
      </c>
      <c r="D19" s="2">
        <v>19989.400000000001</v>
      </c>
      <c r="E19" s="2">
        <v>17193.8</v>
      </c>
      <c r="F19" s="2">
        <v>19498.5</v>
      </c>
      <c r="G19" s="2">
        <v>16329.6</v>
      </c>
      <c r="H19" s="2">
        <v>18898.2</v>
      </c>
      <c r="I19" s="2">
        <v>21762</v>
      </c>
      <c r="J19" s="2">
        <v>17482</v>
      </c>
      <c r="K19" s="2">
        <v>15419</v>
      </c>
      <c r="L19" s="2">
        <v>20260.3</v>
      </c>
      <c r="M19" s="2">
        <v>19790.400000000001</v>
      </c>
    </row>
    <row r="20" spans="1:13" x14ac:dyDescent="0.15">
      <c r="A20" s="1" t="s">
        <v>19</v>
      </c>
      <c r="B20" s="2">
        <v>19251.599999999999</v>
      </c>
      <c r="C20" s="2">
        <v>4962.5</v>
      </c>
      <c r="D20" s="2">
        <v>19989.400000000001</v>
      </c>
      <c r="E20" s="2">
        <v>17193.8</v>
      </c>
      <c r="F20" s="2">
        <v>19498.5</v>
      </c>
      <c r="G20" s="2">
        <v>16329.6</v>
      </c>
      <c r="H20" s="2">
        <v>18898.2</v>
      </c>
      <c r="I20" s="2">
        <v>21762</v>
      </c>
      <c r="J20" s="2">
        <v>17482</v>
      </c>
      <c r="K20" s="2">
        <v>15419</v>
      </c>
      <c r="L20" s="2">
        <v>20260.3</v>
      </c>
      <c r="M20" s="2">
        <v>19790.400000000001</v>
      </c>
    </row>
    <row r="21" spans="1:13" x14ac:dyDescent="0.15">
      <c r="A21" s="1" t="s">
        <v>20</v>
      </c>
      <c r="B21" s="2">
        <v>18562.2</v>
      </c>
      <c r="C21" s="2">
        <v>0</v>
      </c>
      <c r="D21" s="2">
        <v>9545</v>
      </c>
      <c r="E21" s="2">
        <v>17193.8</v>
      </c>
      <c r="F21" s="2">
        <v>19498.5</v>
      </c>
      <c r="G21" s="2">
        <v>16329.6</v>
      </c>
      <c r="H21" s="2">
        <v>18898.2</v>
      </c>
      <c r="I21" s="2">
        <v>21762</v>
      </c>
      <c r="J21" s="2">
        <v>17482</v>
      </c>
      <c r="K21" s="2">
        <v>15419</v>
      </c>
      <c r="L21" s="2">
        <v>20260.3</v>
      </c>
      <c r="M21" s="2">
        <v>19790.400000000001</v>
      </c>
    </row>
    <row r="22" spans="1:13" x14ac:dyDescent="0.15">
      <c r="A22" s="1" t="s">
        <v>21</v>
      </c>
      <c r="B22" s="2">
        <v>19251.599999999999</v>
      </c>
      <c r="C22" s="2">
        <v>4962.5</v>
      </c>
      <c r="D22" s="2">
        <v>19989.400000000001</v>
      </c>
      <c r="E22" s="2">
        <v>17193.8</v>
      </c>
      <c r="F22" s="2">
        <v>19498.5</v>
      </c>
      <c r="G22" s="2">
        <v>16329.6</v>
      </c>
      <c r="H22" s="2">
        <v>18898.2</v>
      </c>
      <c r="I22" s="2">
        <v>21762</v>
      </c>
      <c r="J22" s="2">
        <v>3531.7</v>
      </c>
      <c r="K22" s="2">
        <v>4955.6000000000004</v>
      </c>
      <c r="L22" s="2">
        <v>20260.3</v>
      </c>
      <c r="M22" s="2">
        <v>19790.400000000001</v>
      </c>
    </row>
    <row r="23" spans="1:13" x14ac:dyDescent="0.15">
      <c r="A23" s="1" t="s">
        <v>22</v>
      </c>
      <c r="B23" s="2">
        <v>19251.599999999999</v>
      </c>
      <c r="C23" s="2">
        <v>4962.5</v>
      </c>
      <c r="D23" s="2">
        <v>19989.400000000001</v>
      </c>
      <c r="E23" s="2">
        <v>17193.8</v>
      </c>
      <c r="F23" s="2">
        <v>19498.5</v>
      </c>
      <c r="G23" s="2">
        <v>16329.6</v>
      </c>
      <c r="H23" s="2">
        <v>18898.2</v>
      </c>
      <c r="I23" s="2">
        <v>21762</v>
      </c>
      <c r="J23" s="2">
        <v>17482</v>
      </c>
      <c r="K23" s="2">
        <v>7362.6</v>
      </c>
      <c r="L23" s="2">
        <v>558.1</v>
      </c>
      <c r="M23" s="2">
        <v>19790.400000000001</v>
      </c>
    </row>
    <row r="24" spans="1:13" x14ac:dyDescent="0.15">
      <c r="A24" s="1" t="s">
        <v>23</v>
      </c>
      <c r="B24" s="2">
        <v>19251.599999999999</v>
      </c>
      <c r="C24" s="2">
        <v>4962.5</v>
      </c>
      <c r="D24" s="2">
        <v>19989.400000000001</v>
      </c>
      <c r="E24" s="2">
        <v>17193.8</v>
      </c>
      <c r="F24" s="2">
        <v>19498.5</v>
      </c>
      <c r="G24" s="2">
        <v>16329.6</v>
      </c>
      <c r="H24" s="2">
        <v>10932.8</v>
      </c>
      <c r="I24" s="2">
        <v>0</v>
      </c>
      <c r="J24" s="2">
        <v>4976.5</v>
      </c>
      <c r="K24" s="2">
        <v>15419</v>
      </c>
      <c r="L24" s="2">
        <v>20260.3</v>
      </c>
      <c r="M24" s="2">
        <v>19790.400000000001</v>
      </c>
    </row>
    <row r="25" spans="1:13" x14ac:dyDescent="0.15">
      <c r="B25" s="2">
        <v>355068</v>
      </c>
      <c r="C25" s="2">
        <v>80640</v>
      </c>
      <c r="D25" s="2">
        <v>332010</v>
      </c>
      <c r="E25" s="2">
        <v>343875</v>
      </c>
      <c r="F25" s="2">
        <v>389970</v>
      </c>
      <c r="G25" s="2">
        <v>326592</v>
      </c>
      <c r="H25" s="2">
        <v>358050</v>
      </c>
      <c r="I25" s="2">
        <v>380835</v>
      </c>
      <c r="J25" s="2">
        <v>283500</v>
      </c>
      <c r="K25" s="2">
        <v>262080</v>
      </c>
      <c r="L25" s="2">
        <v>355950</v>
      </c>
      <c r="M25" s="2">
        <v>371070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topLeftCell="A2" zoomScale="70" zoomScaleNormal="70" workbookViewId="0">
      <pane xSplit="3" ySplit="6" topLeftCell="D8" activePane="bottomRight" state="frozen"/>
      <selection activeCell="A2" sqref="A2"/>
      <selection pane="topRight" activeCell="D2" sqref="D2"/>
      <selection pane="bottomLeft" activeCell="A8" sqref="A8"/>
      <selection pane="bottomRight" activeCell="S13" sqref="S13"/>
    </sheetView>
  </sheetViews>
  <sheetFormatPr defaultRowHeight="13.5" x14ac:dyDescent="0.15"/>
  <cols>
    <col min="1" max="1" width="4.5" customWidth="1"/>
    <col min="2" max="2" width="22.625" customWidth="1"/>
    <col min="3" max="3" width="12.625" bestFit="1" customWidth="1"/>
    <col min="4" max="9" width="11.625" customWidth="1"/>
    <col min="10" max="10" width="11.375" customWidth="1"/>
    <col min="11" max="15" width="11.625" customWidth="1"/>
    <col min="16" max="17" width="19.25" bestFit="1" customWidth="1"/>
    <col min="19" max="19" width="9.5" bestFit="1" customWidth="1"/>
  </cols>
  <sheetData>
    <row r="1" spans="2:19" ht="14.25" thickBot="1" x14ac:dyDescent="0.2"/>
    <row r="2" spans="2:19" ht="19.5" thickBot="1" x14ac:dyDescent="0.2">
      <c r="B2" s="17"/>
      <c r="C2" s="17"/>
      <c r="D2" s="15" t="s">
        <v>50</v>
      </c>
      <c r="E2" s="68" t="s">
        <v>51</v>
      </c>
      <c r="F2" s="68" t="s">
        <v>52</v>
      </c>
      <c r="G2" s="68" t="s">
        <v>53</v>
      </c>
      <c r="H2" s="68" t="s">
        <v>54</v>
      </c>
      <c r="I2" s="68" t="s">
        <v>55</v>
      </c>
      <c r="J2" s="68" t="s">
        <v>56</v>
      </c>
      <c r="K2" s="68" t="s">
        <v>57</v>
      </c>
      <c r="L2" s="68" t="s">
        <v>58</v>
      </c>
      <c r="M2" s="68" t="s">
        <v>59</v>
      </c>
      <c r="N2" s="68" t="s">
        <v>60</v>
      </c>
      <c r="O2" s="40" t="s">
        <v>61</v>
      </c>
      <c r="P2" s="67" t="s">
        <v>62</v>
      </c>
      <c r="Q2" s="69" t="s">
        <v>63</v>
      </c>
    </row>
    <row r="3" spans="2:19" ht="18.75" x14ac:dyDescent="0.15">
      <c r="B3" s="25" t="s">
        <v>49</v>
      </c>
      <c r="C3" s="25"/>
      <c r="D3" s="26">
        <v>14.41</v>
      </c>
      <c r="E3" s="27">
        <v>0.79</v>
      </c>
      <c r="F3" s="27">
        <v>2.5999999999999996</v>
      </c>
      <c r="G3" s="27">
        <v>2.31</v>
      </c>
      <c r="H3" s="27">
        <v>2.34</v>
      </c>
      <c r="I3" s="27">
        <v>2.38</v>
      </c>
      <c r="J3" s="27">
        <v>16.329999999999998</v>
      </c>
      <c r="K3" s="27">
        <v>16.329999999999998</v>
      </c>
      <c r="L3" s="27">
        <v>4.12</v>
      </c>
      <c r="M3" s="27">
        <v>2.02</v>
      </c>
      <c r="N3" s="27">
        <v>2.5199999999999996</v>
      </c>
      <c r="O3" s="41">
        <v>14.45</v>
      </c>
      <c r="P3" s="33"/>
      <c r="Q3" s="28"/>
    </row>
    <row r="4" spans="2:19" ht="18.75" x14ac:dyDescent="0.15">
      <c r="B4" s="19" t="s">
        <v>64</v>
      </c>
      <c r="C4" s="19"/>
      <c r="D4" s="16">
        <f>D3*10000/2</f>
        <v>72050</v>
      </c>
      <c r="E4" s="12">
        <f t="shared" ref="E4:O4" si="0">E3*10000/2</f>
        <v>3950</v>
      </c>
      <c r="F4" s="12">
        <f t="shared" si="0"/>
        <v>12999.999999999998</v>
      </c>
      <c r="G4" s="12">
        <f t="shared" si="0"/>
        <v>11550</v>
      </c>
      <c r="H4" s="12">
        <f t="shared" si="0"/>
        <v>11700</v>
      </c>
      <c r="I4" s="12">
        <f t="shared" si="0"/>
        <v>11900</v>
      </c>
      <c r="J4" s="12">
        <f t="shared" si="0"/>
        <v>81649.999999999985</v>
      </c>
      <c r="K4" s="12">
        <f t="shared" si="0"/>
        <v>81649.999999999985</v>
      </c>
      <c r="L4" s="12">
        <f t="shared" si="0"/>
        <v>20600</v>
      </c>
      <c r="M4" s="12">
        <f t="shared" si="0"/>
        <v>10100</v>
      </c>
      <c r="N4" s="12">
        <f t="shared" si="0"/>
        <v>12599.999999999998</v>
      </c>
      <c r="O4" s="42">
        <f t="shared" si="0"/>
        <v>72250</v>
      </c>
      <c r="P4" s="13">
        <f>SUM(D4:O4)</f>
        <v>403000</v>
      </c>
      <c r="Q4" s="21"/>
    </row>
    <row r="5" spans="2:19" ht="19.5" thickBot="1" x14ac:dyDescent="0.2">
      <c r="B5" s="20" t="s">
        <v>65</v>
      </c>
      <c r="C5" s="20"/>
      <c r="D5" s="22">
        <f>D4/2</f>
        <v>36025</v>
      </c>
      <c r="E5" s="23">
        <f t="shared" ref="E5:O5" si="1">E4/2</f>
        <v>1975</v>
      </c>
      <c r="F5" s="23">
        <f t="shared" si="1"/>
        <v>6499.9999999999991</v>
      </c>
      <c r="G5" s="23">
        <f t="shared" si="1"/>
        <v>5775</v>
      </c>
      <c r="H5" s="23">
        <f t="shared" si="1"/>
        <v>5850</v>
      </c>
      <c r="I5" s="23">
        <f t="shared" si="1"/>
        <v>5950</v>
      </c>
      <c r="J5" s="23">
        <f t="shared" si="1"/>
        <v>40824.999999999993</v>
      </c>
      <c r="K5" s="23">
        <f t="shared" si="1"/>
        <v>40824.999999999993</v>
      </c>
      <c r="L5" s="23">
        <f t="shared" si="1"/>
        <v>10300</v>
      </c>
      <c r="M5" s="23">
        <f t="shared" si="1"/>
        <v>5050</v>
      </c>
      <c r="N5" s="23">
        <f t="shared" si="1"/>
        <v>6299.9999999999991</v>
      </c>
      <c r="O5" s="43">
        <f t="shared" si="1"/>
        <v>36125</v>
      </c>
      <c r="P5" s="10"/>
      <c r="Q5" s="24"/>
    </row>
    <row r="6" spans="2:19" ht="19.5" hidden="1" thickBot="1" x14ac:dyDescent="0.2">
      <c r="B6" s="29"/>
      <c r="C6" s="29"/>
      <c r="D6" s="30">
        <v>31</v>
      </c>
      <c r="E6" s="31">
        <v>28</v>
      </c>
      <c r="F6" s="31">
        <v>31</v>
      </c>
      <c r="G6" s="31">
        <v>30</v>
      </c>
      <c r="H6" s="31">
        <v>31</v>
      </c>
      <c r="I6" s="31">
        <v>30</v>
      </c>
      <c r="J6" s="31">
        <v>31</v>
      </c>
      <c r="K6" s="31">
        <v>31</v>
      </c>
      <c r="L6" s="31">
        <v>30</v>
      </c>
      <c r="M6" s="31">
        <v>31</v>
      </c>
      <c r="N6" s="31">
        <v>30</v>
      </c>
      <c r="O6" s="44">
        <v>31</v>
      </c>
      <c r="P6" s="45"/>
      <c r="Q6" s="32"/>
    </row>
    <row r="7" spans="2:19" ht="19.5" thickBot="1" x14ac:dyDescent="0.2">
      <c r="B7" s="17"/>
      <c r="C7" s="17" t="s">
        <v>25</v>
      </c>
      <c r="D7" s="15" t="s">
        <v>50</v>
      </c>
      <c r="E7" s="68" t="s">
        <v>51</v>
      </c>
      <c r="F7" s="68" t="s">
        <v>52</v>
      </c>
      <c r="G7" s="68" t="s">
        <v>53</v>
      </c>
      <c r="H7" s="68" t="s">
        <v>54</v>
      </c>
      <c r="I7" s="68" t="s">
        <v>55</v>
      </c>
      <c r="J7" s="68" t="s">
        <v>56</v>
      </c>
      <c r="K7" s="68" t="s">
        <v>57</v>
      </c>
      <c r="L7" s="68" t="s">
        <v>58</v>
      </c>
      <c r="M7" s="68" t="s">
        <v>59</v>
      </c>
      <c r="N7" s="68" t="s">
        <v>60</v>
      </c>
      <c r="O7" s="40" t="s">
        <v>61</v>
      </c>
      <c r="P7" s="67"/>
      <c r="Q7" s="69"/>
    </row>
    <row r="8" spans="2:19" ht="18.75" x14ac:dyDescent="0.15">
      <c r="B8" s="25" t="s">
        <v>66</v>
      </c>
      <c r="C8" s="25">
        <v>3600</v>
      </c>
      <c r="D8" s="90"/>
      <c r="E8" s="82"/>
      <c r="F8" s="88">
        <v>334.5</v>
      </c>
      <c r="G8" s="82"/>
      <c r="H8" s="82"/>
      <c r="I8" s="82"/>
      <c r="J8" s="82">
        <v>35499.300000000003</v>
      </c>
      <c r="K8" s="82">
        <v>37448.9</v>
      </c>
      <c r="L8" s="82"/>
      <c r="M8" s="82"/>
      <c r="N8" s="88">
        <v>1971.6</v>
      </c>
      <c r="O8" s="91"/>
      <c r="P8" s="70">
        <f>I72</f>
        <v>81708.94702063057</v>
      </c>
      <c r="Q8" s="71">
        <f>P8-SUM(D8:O8)-SUM(D9:O9)</f>
        <v>213.14702063055302</v>
      </c>
    </row>
    <row r="9" spans="2:19" ht="19.5" thickBot="1" x14ac:dyDescent="0.2">
      <c r="B9" s="20" t="s">
        <v>67</v>
      </c>
      <c r="C9" s="20">
        <v>600</v>
      </c>
      <c r="D9" s="92"/>
      <c r="E9" s="83"/>
      <c r="F9" s="83"/>
      <c r="G9" s="83"/>
      <c r="H9" s="83"/>
      <c r="I9" s="83"/>
      <c r="J9" s="83"/>
      <c r="K9" s="83">
        <v>6241.5</v>
      </c>
      <c r="L9" s="83"/>
      <c r="M9" s="83"/>
      <c r="N9" s="83"/>
      <c r="O9" s="93"/>
      <c r="P9" s="72"/>
      <c r="Q9" s="73"/>
    </row>
    <row r="10" spans="2:19" ht="18.75" x14ac:dyDescent="0.15">
      <c r="B10" s="25" t="s">
        <v>68</v>
      </c>
      <c r="C10" s="25">
        <v>700</v>
      </c>
      <c r="D10" s="90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91"/>
      <c r="P10" s="70">
        <f>I71</f>
        <v>49025.968082937361</v>
      </c>
      <c r="Q10" s="71">
        <f>P10-SUM(D10:O10)-SUM(D11:O11)-SUM(D12:O12)</f>
        <v>-185.13191706263751</v>
      </c>
    </row>
    <row r="11" spans="2:19" ht="18.75" x14ac:dyDescent="0.15">
      <c r="B11" s="19" t="s">
        <v>3</v>
      </c>
      <c r="C11" s="19">
        <v>700</v>
      </c>
      <c r="D11" s="9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95"/>
      <c r="P11" s="14"/>
      <c r="Q11" s="47"/>
    </row>
    <row r="12" spans="2:19" ht="19.5" thickBot="1" x14ac:dyDescent="0.2">
      <c r="B12" s="20" t="s">
        <v>4</v>
      </c>
      <c r="C12" s="20">
        <v>1320</v>
      </c>
      <c r="D12" s="92">
        <v>14311.1</v>
      </c>
      <c r="E12" s="83"/>
      <c r="F12" s="83">
        <v>6500</v>
      </c>
      <c r="G12" s="83"/>
      <c r="H12" s="83">
        <v>5850</v>
      </c>
      <c r="I12" s="83">
        <v>5950</v>
      </c>
      <c r="J12" s="83"/>
      <c r="K12" s="83"/>
      <c r="L12" s="83">
        <v>10300</v>
      </c>
      <c r="M12" s="83"/>
      <c r="N12" s="83">
        <v>6300</v>
      </c>
      <c r="O12" s="93"/>
      <c r="P12" s="72"/>
      <c r="Q12" s="73"/>
    </row>
    <row r="13" spans="2:19" ht="18.75" x14ac:dyDescent="0.15">
      <c r="B13" s="25" t="s">
        <v>69</v>
      </c>
      <c r="C13" s="25">
        <v>1200</v>
      </c>
      <c r="D13" s="90"/>
      <c r="E13" s="82"/>
      <c r="F13" s="82"/>
      <c r="G13" s="82"/>
      <c r="H13" s="82"/>
      <c r="I13" s="82"/>
      <c r="J13" s="88"/>
      <c r="K13" s="88">
        <v>2175.1</v>
      </c>
      <c r="L13" s="82"/>
      <c r="M13" s="82"/>
      <c r="N13" s="82"/>
      <c r="O13" s="91">
        <v>13128.8</v>
      </c>
      <c r="P13" s="70">
        <f>I68</f>
        <v>44151.571117175212</v>
      </c>
      <c r="Q13" s="71">
        <f>P13-SUM(D13:O13)-SUM(D14:O14)</f>
        <v>247.87111717521111</v>
      </c>
      <c r="S13" s="11">
        <f>P13/254*120</f>
        <v>20859.00997661821</v>
      </c>
    </row>
    <row r="14" spans="2:19" ht="19.5" thickBot="1" x14ac:dyDescent="0.2">
      <c r="B14" s="20" t="s">
        <v>70</v>
      </c>
      <c r="C14" s="20">
        <v>1340</v>
      </c>
      <c r="D14" s="92"/>
      <c r="E14" s="83"/>
      <c r="F14" s="83"/>
      <c r="G14" s="83"/>
      <c r="H14" s="83"/>
      <c r="I14" s="83"/>
      <c r="J14" s="83"/>
      <c r="K14" s="83">
        <v>13939.3</v>
      </c>
      <c r="L14" s="83"/>
      <c r="M14" s="83"/>
      <c r="N14" s="83"/>
      <c r="O14" s="104">
        <v>14660.5</v>
      </c>
      <c r="P14" s="72"/>
      <c r="Q14" s="73"/>
      <c r="S14" s="11">
        <f>P13/254*134</f>
        <v>23292.561140557002</v>
      </c>
    </row>
    <row r="15" spans="2:19" ht="18.75" x14ac:dyDescent="0.15">
      <c r="B15" s="25" t="s">
        <v>71</v>
      </c>
      <c r="C15" s="25">
        <v>2400</v>
      </c>
      <c r="D15" s="90">
        <v>26020.3</v>
      </c>
      <c r="E15" s="82">
        <v>1975</v>
      </c>
      <c r="F15" s="82"/>
      <c r="G15" s="82"/>
      <c r="H15" s="82"/>
      <c r="I15" s="82"/>
      <c r="J15" s="82">
        <v>23666.2</v>
      </c>
      <c r="K15" s="82"/>
      <c r="L15" s="82"/>
      <c r="M15" s="82">
        <v>5050</v>
      </c>
      <c r="N15" s="82"/>
      <c r="O15" s="91"/>
      <c r="P15" s="70">
        <f>I67</f>
        <v>56520.36400341813</v>
      </c>
      <c r="Q15" s="71">
        <f>P15-SUM(D15:O15)-SUM(D16:O16)-SUM(D17:O17)</f>
        <v>-191.13599658187013</v>
      </c>
    </row>
    <row r="16" spans="2:19" ht="18.75" x14ac:dyDescent="0.15">
      <c r="B16" s="19" t="s">
        <v>72</v>
      </c>
      <c r="C16" s="19">
        <v>300</v>
      </c>
      <c r="D16" s="9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95"/>
      <c r="P16" s="14"/>
      <c r="Q16" s="47"/>
    </row>
    <row r="17" spans="2:17" ht="19.5" thickBot="1" x14ac:dyDescent="0.2">
      <c r="B17" s="20" t="s">
        <v>73</v>
      </c>
      <c r="C17" s="20">
        <v>600</v>
      </c>
      <c r="D17" s="92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93"/>
      <c r="P17" s="72"/>
      <c r="Q17" s="73"/>
    </row>
    <row r="18" spans="2:17" ht="19.5" thickBot="1" x14ac:dyDescent="0.2">
      <c r="B18" s="17" t="s">
        <v>74</v>
      </c>
      <c r="C18" s="17">
        <v>2520</v>
      </c>
      <c r="D18" s="97">
        <v>10035.1</v>
      </c>
      <c r="E18" s="85">
        <v>1975</v>
      </c>
      <c r="F18" s="85"/>
      <c r="G18" s="85">
        <v>5775</v>
      </c>
      <c r="H18" s="85"/>
      <c r="I18" s="85"/>
      <c r="J18" s="85"/>
      <c r="K18" s="85"/>
      <c r="L18" s="85"/>
      <c r="M18" s="85"/>
      <c r="N18" s="85"/>
      <c r="O18" s="98">
        <v>27570.400000000001</v>
      </c>
      <c r="P18" s="74">
        <f>I66</f>
        <v>45315.882485027709</v>
      </c>
      <c r="Q18" s="50">
        <f>P18-SUM(D18:O18)</f>
        <v>-39.617514972291247</v>
      </c>
    </row>
    <row r="19" spans="2:17" ht="18.75" x14ac:dyDescent="0.15">
      <c r="B19" s="25" t="s">
        <v>14</v>
      </c>
      <c r="C19" s="25">
        <v>2100</v>
      </c>
      <c r="D19" s="90"/>
      <c r="E19" s="82"/>
      <c r="F19" s="82"/>
      <c r="G19" s="82">
        <v>5775</v>
      </c>
      <c r="H19" s="82">
        <v>5850</v>
      </c>
      <c r="I19" s="82"/>
      <c r="J19" s="82">
        <v>20707.900000000001</v>
      </c>
      <c r="K19" s="82">
        <v>21845.200000000001</v>
      </c>
      <c r="L19" s="82"/>
      <c r="M19" s="82"/>
      <c r="N19" s="82"/>
      <c r="O19" s="91"/>
      <c r="P19" s="70">
        <f>I69</f>
        <v>53985.956534369354</v>
      </c>
      <c r="Q19" s="71">
        <f>P19-SUM(D19:O19)-SUM(D20:O20)</f>
        <v>-192.14346563065192</v>
      </c>
    </row>
    <row r="20" spans="2:17" ht="19.5" thickBot="1" x14ac:dyDescent="0.2">
      <c r="B20" s="20" t="s">
        <v>7</v>
      </c>
      <c r="C20" s="20">
        <v>600</v>
      </c>
      <c r="D20" s="92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93"/>
      <c r="P20" s="72"/>
      <c r="Q20" s="73"/>
    </row>
    <row r="21" spans="2:17" ht="18.75" x14ac:dyDescent="0.15">
      <c r="B21" s="25" t="s">
        <v>75</v>
      </c>
      <c r="C21" s="25">
        <v>786</v>
      </c>
      <c r="D21" s="90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91"/>
      <c r="P21" s="70">
        <f>I70</f>
        <v>50636.418813476157</v>
      </c>
      <c r="Q21" s="71">
        <f>P21-SUM(D21:O21)-SUM(D22:O22)</f>
        <v>-13.981186523837096</v>
      </c>
    </row>
    <row r="22" spans="2:17" ht="19.5" thickBot="1" x14ac:dyDescent="0.2">
      <c r="B22" s="20" t="s">
        <v>76</v>
      </c>
      <c r="C22" s="20">
        <v>2000</v>
      </c>
      <c r="D22" s="92">
        <v>21683.5</v>
      </c>
      <c r="E22" s="83"/>
      <c r="F22" s="83"/>
      <c r="G22" s="83"/>
      <c r="H22" s="83"/>
      <c r="I22" s="83"/>
      <c r="J22" s="89">
        <v>1776.6</v>
      </c>
      <c r="K22" s="89"/>
      <c r="L22" s="83">
        <v>10300</v>
      </c>
      <c r="M22" s="83"/>
      <c r="N22" s="83"/>
      <c r="O22" s="96">
        <v>16890.3</v>
      </c>
      <c r="P22" s="72"/>
      <c r="Q22" s="73"/>
    </row>
    <row r="23" spans="2:17" ht="18.75" x14ac:dyDescent="0.15">
      <c r="B23" s="18" t="s">
        <v>77</v>
      </c>
      <c r="C23" s="18">
        <v>600</v>
      </c>
      <c r="D23" s="99"/>
      <c r="E23" s="86"/>
      <c r="F23" s="86">
        <v>6165.5</v>
      </c>
      <c r="G23" s="86"/>
      <c r="H23" s="86"/>
      <c r="I23" s="86"/>
      <c r="J23" s="86"/>
      <c r="K23" s="86"/>
      <c r="L23" s="86"/>
      <c r="M23" s="86"/>
      <c r="N23" s="86">
        <v>4328.3999999999996</v>
      </c>
      <c r="O23" s="100"/>
      <c r="P23" s="66">
        <f>I65</f>
        <v>21654.891942965711</v>
      </c>
      <c r="Q23" s="48">
        <f>P23-SUM(D23:O23)-SUM(D24:O24)</f>
        <v>160.99194296571113</v>
      </c>
    </row>
    <row r="24" spans="2:17" ht="19.5" thickBot="1" x14ac:dyDescent="0.2">
      <c r="B24" s="19" t="s">
        <v>78</v>
      </c>
      <c r="C24" s="19">
        <v>600</v>
      </c>
      <c r="D24" s="94"/>
      <c r="E24" s="84"/>
      <c r="F24" s="84"/>
      <c r="G24" s="84"/>
      <c r="H24" s="84"/>
      <c r="I24" s="84">
        <v>5950</v>
      </c>
      <c r="J24" s="84"/>
      <c r="K24" s="84"/>
      <c r="L24" s="84"/>
      <c r="M24" s="84">
        <v>5050</v>
      </c>
      <c r="N24" s="84"/>
      <c r="O24" s="95"/>
      <c r="P24" s="13"/>
      <c r="Q24" s="21"/>
    </row>
    <row r="25" spans="2:17" ht="19.5" hidden="1" thickBot="1" x14ac:dyDescent="0.2">
      <c r="B25" s="19" t="s">
        <v>79</v>
      </c>
      <c r="C25" s="19">
        <v>2178</v>
      </c>
      <c r="D25" s="9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95"/>
      <c r="P25" s="13"/>
      <c r="Q25" s="21">
        <f t="shared" ref="Q25:Q31" si="2">P25-SUM(D25:O25)</f>
        <v>0</v>
      </c>
    </row>
    <row r="26" spans="2:17" ht="19.5" hidden="1" thickBot="1" x14ac:dyDescent="0.2">
      <c r="B26" s="19" t="s">
        <v>18</v>
      </c>
      <c r="C26" s="19">
        <v>1089</v>
      </c>
      <c r="D26" s="9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95"/>
      <c r="P26" s="13"/>
      <c r="Q26" s="21">
        <f t="shared" si="2"/>
        <v>0</v>
      </c>
    </row>
    <row r="27" spans="2:17" ht="19.5" hidden="1" thickBot="1" x14ac:dyDescent="0.2">
      <c r="B27" s="19" t="s">
        <v>81</v>
      </c>
      <c r="C27" s="19">
        <v>1089</v>
      </c>
      <c r="D27" s="9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95"/>
      <c r="P27" s="13"/>
      <c r="Q27" s="21">
        <f t="shared" si="2"/>
        <v>0</v>
      </c>
    </row>
    <row r="28" spans="2:17" ht="19.5" hidden="1" thickBot="1" x14ac:dyDescent="0.2">
      <c r="B28" s="19" t="s">
        <v>82</v>
      </c>
      <c r="C28" s="19">
        <v>1089</v>
      </c>
      <c r="D28" s="9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95"/>
      <c r="P28" s="13"/>
      <c r="Q28" s="21">
        <f t="shared" si="2"/>
        <v>0</v>
      </c>
    </row>
    <row r="29" spans="2:17" ht="19.5" hidden="1" thickBot="1" x14ac:dyDescent="0.2">
      <c r="B29" s="19" t="s">
        <v>83</v>
      </c>
      <c r="C29" s="19">
        <v>1089</v>
      </c>
      <c r="D29" s="9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95"/>
      <c r="P29" s="13"/>
      <c r="Q29" s="21">
        <f t="shared" si="2"/>
        <v>0</v>
      </c>
    </row>
    <row r="30" spans="2:17" ht="19.5" hidden="1" thickBot="1" x14ac:dyDescent="0.2">
      <c r="B30" s="19" t="s">
        <v>22</v>
      </c>
      <c r="C30" s="19">
        <v>1089</v>
      </c>
      <c r="D30" s="9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95"/>
      <c r="P30" s="13"/>
      <c r="Q30" s="21">
        <f t="shared" si="2"/>
        <v>0</v>
      </c>
    </row>
    <row r="31" spans="2:17" ht="19.5" hidden="1" thickBot="1" x14ac:dyDescent="0.2">
      <c r="B31" s="36" t="s">
        <v>85</v>
      </c>
      <c r="C31" s="36">
        <v>1089</v>
      </c>
      <c r="D31" s="101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102"/>
      <c r="P31" s="34"/>
      <c r="Q31" s="35">
        <f t="shared" si="2"/>
        <v>0</v>
      </c>
    </row>
    <row r="32" spans="2:17" ht="19.5" thickBot="1" x14ac:dyDescent="0.2">
      <c r="B32" s="37" t="s">
        <v>86</v>
      </c>
      <c r="C32" s="37">
        <f t="shared" ref="C32:O32" si="3">SUM(C8:C31)</f>
        <v>30678</v>
      </c>
      <c r="D32" s="51">
        <f t="shared" si="3"/>
        <v>72050</v>
      </c>
      <c r="E32" s="52">
        <f t="shared" si="3"/>
        <v>3950</v>
      </c>
      <c r="F32" s="52">
        <f t="shared" si="3"/>
        <v>13000</v>
      </c>
      <c r="G32" s="52">
        <f t="shared" si="3"/>
        <v>11550</v>
      </c>
      <c r="H32" s="52">
        <f t="shared" si="3"/>
        <v>11700</v>
      </c>
      <c r="I32" s="52">
        <f t="shared" si="3"/>
        <v>11900</v>
      </c>
      <c r="J32" s="52">
        <f t="shared" si="3"/>
        <v>81650</v>
      </c>
      <c r="K32" s="52">
        <f t="shared" si="3"/>
        <v>81650</v>
      </c>
      <c r="L32" s="52">
        <f t="shared" si="3"/>
        <v>20600</v>
      </c>
      <c r="M32" s="52">
        <f t="shared" si="3"/>
        <v>10100</v>
      </c>
      <c r="N32" s="52">
        <f t="shared" si="3"/>
        <v>12600</v>
      </c>
      <c r="O32" s="103">
        <f t="shared" si="3"/>
        <v>72250</v>
      </c>
      <c r="P32" s="46"/>
      <c r="Q32" s="39"/>
    </row>
    <row r="33" spans="2:17" ht="19.5" thickBot="1" x14ac:dyDescent="0.2">
      <c r="B33" s="17" t="s">
        <v>87</v>
      </c>
      <c r="C33" s="15"/>
      <c r="D33" s="85">
        <f t="shared" ref="D33:O33" si="4">D4-D32</f>
        <v>0</v>
      </c>
      <c r="E33" s="85">
        <f t="shared" si="4"/>
        <v>0</v>
      </c>
      <c r="F33" s="85">
        <f t="shared" si="4"/>
        <v>0</v>
      </c>
      <c r="G33" s="85">
        <f t="shared" si="4"/>
        <v>0</v>
      </c>
      <c r="H33" s="85">
        <f t="shared" si="4"/>
        <v>0</v>
      </c>
      <c r="I33" s="85">
        <f t="shared" si="4"/>
        <v>0</v>
      </c>
      <c r="J33" s="85">
        <f t="shared" si="4"/>
        <v>0</v>
      </c>
      <c r="K33" s="85">
        <f t="shared" si="4"/>
        <v>0</v>
      </c>
      <c r="L33" s="85">
        <f t="shared" si="4"/>
        <v>0</v>
      </c>
      <c r="M33" s="85">
        <f t="shared" si="4"/>
        <v>0</v>
      </c>
      <c r="N33" s="85">
        <f t="shared" si="4"/>
        <v>0</v>
      </c>
      <c r="O33" s="98">
        <f t="shared" si="4"/>
        <v>0</v>
      </c>
      <c r="P33" s="67"/>
      <c r="Q33" s="69"/>
    </row>
    <row r="34" spans="2:17" ht="14.25" thickBot="1" x14ac:dyDescent="0.2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17" ht="19.5" thickBot="1" x14ac:dyDescent="0.2">
      <c r="B35" s="126" t="s">
        <v>88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8"/>
      <c r="P35" s="9"/>
      <c r="Q35" s="9"/>
    </row>
    <row r="36" spans="2:17" ht="19.5" thickBot="1" x14ac:dyDescent="0.2">
      <c r="B36" s="17"/>
      <c r="C36" s="56" t="s">
        <v>25</v>
      </c>
      <c r="D36" s="15" t="s">
        <v>50</v>
      </c>
      <c r="E36" s="68" t="s">
        <v>51</v>
      </c>
      <c r="F36" s="68" t="s">
        <v>52</v>
      </c>
      <c r="G36" s="68" t="s">
        <v>53</v>
      </c>
      <c r="H36" s="68" t="s">
        <v>54</v>
      </c>
      <c r="I36" s="68" t="s">
        <v>55</v>
      </c>
      <c r="J36" s="68" t="s">
        <v>56</v>
      </c>
      <c r="K36" s="68" t="s">
        <v>57</v>
      </c>
      <c r="L36" s="68" t="s">
        <v>58</v>
      </c>
      <c r="M36" s="68" t="s">
        <v>59</v>
      </c>
      <c r="N36" s="68" t="s">
        <v>60</v>
      </c>
      <c r="O36" s="69" t="s">
        <v>61</v>
      </c>
      <c r="P36" s="9"/>
      <c r="Q36" s="9"/>
    </row>
    <row r="37" spans="2:17" ht="18.75" x14ac:dyDescent="0.15">
      <c r="B37" s="18" t="s">
        <v>66</v>
      </c>
      <c r="C37" s="57">
        <v>3600</v>
      </c>
      <c r="D37" s="75" t="str">
        <f>IF(D8&gt;使用表!B3,"超自身上限",IF(D8&gt;D$5,"超25%上限",""))</f>
        <v/>
      </c>
      <c r="E37" s="75" t="str">
        <f>IF(E8&gt;使用表!C3,"超自身上限",IF(E8&gt;E$5,"超25%上限",""))</f>
        <v/>
      </c>
      <c r="F37" s="75" t="str">
        <f>IF(F8&gt;使用表!D3,"超自身上限",IF(F8&gt;F$5,"超25%上限",""))</f>
        <v/>
      </c>
      <c r="G37" s="75" t="str">
        <f>IF(G8&gt;使用表!E3,"超自身上限",IF(G8&gt;G$5,"超25%上限",""))</f>
        <v/>
      </c>
      <c r="H37" s="75" t="str">
        <f>IF(H8&gt;使用表!F3,"超自身上限",IF(H8&gt;H$5,"超25%上限",""))</f>
        <v/>
      </c>
      <c r="I37" s="75" t="str">
        <f>IF(I8&gt;使用表!G3,"超自身上限",IF(I8&gt;I$5,"超25%上限",""))</f>
        <v/>
      </c>
      <c r="J37" s="75" t="str">
        <f>IF(J8&gt;使用表!H3,"超自身上限",IF(J8&gt;J$5,"超25%上限",""))</f>
        <v/>
      </c>
      <c r="K37" s="75" t="str">
        <f>IF(K8&gt;使用表!I3,"超自身上限",IF(K8&gt;K$5,"超25%上限",""))</f>
        <v/>
      </c>
      <c r="L37" s="75" t="str">
        <f>IF(L8&gt;使用表!J3,"超自身上限",IF(L8&gt;L$5,"超25%上限",""))</f>
        <v/>
      </c>
      <c r="M37" s="75" t="str">
        <f>IF(M8&gt;使用表!K3,"超自身上限",IF(M8&gt;M$5,"超25%上限",""))</f>
        <v/>
      </c>
      <c r="N37" s="75" t="str">
        <f>IF(N8&gt;使用表!L3,"超自身上限",IF(N8&gt;N$5,"超25%上限",""))</f>
        <v/>
      </c>
      <c r="O37" s="75" t="str">
        <f>IF(O8&gt;使用表!M3,"超自身上限",IF(O8&gt;O$5,"超25%上限",""))</f>
        <v/>
      </c>
      <c r="P37" s="9"/>
      <c r="Q37" s="9"/>
    </row>
    <row r="38" spans="2:17" ht="18.75" x14ac:dyDescent="0.15">
      <c r="B38" s="19" t="s">
        <v>67</v>
      </c>
      <c r="C38" s="58">
        <v>600</v>
      </c>
      <c r="D38" s="75" t="str">
        <f>IF(D9&gt;使用表!B4,"超自身上限",IF(D9&gt;D$5,"超25%上限",""))</f>
        <v/>
      </c>
      <c r="E38" s="75" t="str">
        <f>IF(E9&gt;使用表!C4,"超自身上限",IF(E9&gt;E$5,"超25%上限",""))</f>
        <v/>
      </c>
      <c r="F38" s="75" t="str">
        <f>IF(F9&gt;使用表!D4,"超自身上限",IF(F9&gt;F$5,"超25%上限",""))</f>
        <v/>
      </c>
      <c r="G38" s="75" t="str">
        <f>IF(G9&gt;使用表!E4,"超自身上限",IF(G9&gt;G$5,"超25%上限",""))</f>
        <v/>
      </c>
      <c r="H38" s="75" t="str">
        <f>IF(H9&gt;使用表!F4,"超自身上限",IF(H9&gt;H$5,"超25%上限",""))</f>
        <v/>
      </c>
      <c r="I38" s="75" t="str">
        <f>IF(I9&gt;使用表!G4,"超自身上限",IF(I9&gt;I$5,"超25%上限",""))</f>
        <v/>
      </c>
      <c r="J38" s="75" t="str">
        <f>IF(J9&gt;使用表!H4,"超自身上限",IF(J9&gt;J$5,"超25%上限",""))</f>
        <v/>
      </c>
      <c r="K38" s="75" t="str">
        <f>IF(K9&gt;使用表!I4,"超自身上限",IF(K9&gt;K$5,"超25%上限",""))</f>
        <v/>
      </c>
      <c r="L38" s="75" t="str">
        <f>IF(L9&gt;使用表!J4,"超自身上限",IF(L9&gt;L$5,"超25%上限",""))</f>
        <v/>
      </c>
      <c r="M38" s="75" t="str">
        <f>IF(M9&gt;使用表!K4,"超自身上限",IF(M9&gt;M$5,"超25%上限",""))</f>
        <v/>
      </c>
      <c r="N38" s="75" t="str">
        <f>IF(N9&gt;使用表!L4,"超自身上限",IF(N9&gt;N$5,"超25%上限",""))</f>
        <v/>
      </c>
      <c r="O38" s="75" t="str">
        <f>IF(O9&gt;使用表!M4,"超自身上限",IF(O9&gt;O$5,"超25%上限",""))</f>
        <v/>
      </c>
      <c r="P38" s="9"/>
      <c r="Q38" s="9"/>
    </row>
    <row r="39" spans="2:17" ht="18.75" x14ac:dyDescent="0.15">
      <c r="B39" s="19" t="s">
        <v>68</v>
      </c>
      <c r="C39" s="58">
        <v>700</v>
      </c>
      <c r="D39" s="75" t="e">
        <f>IF(D10&gt;使用表!#REF!,"超自身上限",IF(D10&gt;D$5,"超25%上限",""))</f>
        <v>#REF!</v>
      </c>
      <c r="E39" s="75" t="e">
        <f>IF(E10&gt;使用表!#REF!,"超自身上限",IF(E10&gt;E$5,"超25%上限",""))</f>
        <v>#REF!</v>
      </c>
      <c r="F39" s="75" t="e">
        <f>IF(F10&gt;使用表!#REF!,"超自身上限",IF(F10&gt;F$5,"超25%上限",""))</f>
        <v>#REF!</v>
      </c>
      <c r="G39" s="75" t="e">
        <f>IF(G10&gt;使用表!#REF!,"超自身上限",IF(G10&gt;G$5,"超25%上限",""))</f>
        <v>#REF!</v>
      </c>
      <c r="H39" s="75" t="e">
        <f>IF(H10&gt;使用表!#REF!,"超自身上限",IF(H10&gt;H$5,"超25%上限",""))</f>
        <v>#REF!</v>
      </c>
      <c r="I39" s="75" t="e">
        <f>IF(I10&gt;使用表!#REF!,"超自身上限",IF(I10&gt;I$5,"超25%上限",""))</f>
        <v>#REF!</v>
      </c>
      <c r="J39" s="75" t="e">
        <f>IF(J10&gt;使用表!#REF!,"超自身上限",IF(J10&gt;J$5,"超25%上限",""))</f>
        <v>#REF!</v>
      </c>
      <c r="K39" s="75" t="e">
        <f>IF(K10&gt;使用表!#REF!,"超自身上限",IF(K10&gt;K$5,"超25%上限",""))</f>
        <v>#REF!</v>
      </c>
      <c r="L39" s="75" t="e">
        <f>IF(L10&gt;使用表!#REF!,"超自身上限",IF(L10&gt;L$5,"超25%上限",""))</f>
        <v>#REF!</v>
      </c>
      <c r="M39" s="75" t="e">
        <f>IF(M10&gt;使用表!#REF!,"超自身上限",IF(M10&gt;M$5,"超25%上限",""))</f>
        <v>#REF!</v>
      </c>
      <c r="N39" s="75" t="e">
        <f>IF(N10&gt;使用表!#REF!,"超自身上限",IF(N10&gt;N$5,"超25%上限",""))</f>
        <v>#REF!</v>
      </c>
      <c r="O39" s="75" t="e">
        <f>IF(O10&gt;使用表!#REF!,"超自身上限",IF(O10&gt;O$5,"超25%上限",""))</f>
        <v>#REF!</v>
      </c>
      <c r="P39" s="9"/>
      <c r="Q39" s="9"/>
    </row>
    <row r="40" spans="2:17" ht="18.75" x14ac:dyDescent="0.15">
      <c r="B40" s="19" t="s">
        <v>3</v>
      </c>
      <c r="C40" s="58">
        <v>700</v>
      </c>
      <c r="D40" s="75" t="e">
        <f>IF(D11&gt;使用表!#REF!,"超自身上限",IF(D11&gt;D$5,"超25%上限",""))</f>
        <v>#REF!</v>
      </c>
      <c r="E40" s="75" t="e">
        <f>IF(E11&gt;使用表!#REF!,"超自身上限",IF(E11&gt;E$5,"超25%上限",""))</f>
        <v>#REF!</v>
      </c>
      <c r="F40" s="75" t="e">
        <f>IF(F11&gt;使用表!#REF!,"超自身上限",IF(F11&gt;F$5,"超25%上限",""))</f>
        <v>#REF!</v>
      </c>
      <c r="G40" s="75" t="e">
        <f>IF(G11&gt;使用表!#REF!,"超自身上限",IF(G11&gt;G$5,"超25%上限",""))</f>
        <v>#REF!</v>
      </c>
      <c r="H40" s="75" t="e">
        <f>IF(H11&gt;使用表!#REF!,"超自身上限",IF(H11&gt;H$5,"超25%上限",""))</f>
        <v>#REF!</v>
      </c>
      <c r="I40" s="75" t="e">
        <f>IF(I11&gt;使用表!#REF!,"超自身上限",IF(I11&gt;I$5,"超25%上限",""))</f>
        <v>#REF!</v>
      </c>
      <c r="J40" s="75" t="e">
        <f>IF(J11&gt;使用表!#REF!,"超自身上限",IF(J11&gt;J$5,"超25%上限",""))</f>
        <v>#REF!</v>
      </c>
      <c r="K40" s="75" t="e">
        <f>IF(K11&gt;使用表!#REF!,"超自身上限",IF(K11&gt;K$5,"超25%上限",""))</f>
        <v>#REF!</v>
      </c>
      <c r="L40" s="75" t="e">
        <f>IF(L11&gt;使用表!#REF!,"超自身上限",IF(L11&gt;L$5,"超25%上限",""))</f>
        <v>#REF!</v>
      </c>
      <c r="M40" s="75" t="e">
        <f>IF(M11&gt;使用表!#REF!,"超自身上限",IF(M11&gt;M$5,"超25%上限",""))</f>
        <v>#REF!</v>
      </c>
      <c r="N40" s="75" t="e">
        <f>IF(N11&gt;使用表!#REF!,"超自身上限",IF(N11&gt;N$5,"超25%上限",""))</f>
        <v>#REF!</v>
      </c>
      <c r="O40" s="75" t="e">
        <f>IF(O11&gt;使用表!#REF!,"超自身上限",IF(O11&gt;O$5,"超25%上限",""))</f>
        <v>#REF!</v>
      </c>
      <c r="P40" s="9"/>
      <c r="Q40" s="9"/>
    </row>
    <row r="41" spans="2:17" ht="18.75" x14ac:dyDescent="0.15">
      <c r="B41" s="19" t="s">
        <v>4</v>
      </c>
      <c r="C41" s="58">
        <v>1320</v>
      </c>
      <c r="D41" s="75" t="str">
        <f>IF(D12&gt;使用表!B5,"超自身上限",IF(D12&gt;D$5,"超25%上限",""))</f>
        <v/>
      </c>
      <c r="E41" s="75" t="str">
        <f>IF(E12&gt;使用表!C5,"超自身上限",IF(E12&gt;E$5,"超25%上限",""))</f>
        <v/>
      </c>
      <c r="F41" s="75" t="str">
        <f>IF(F12&gt;使用表!D5,"超自身上限",IF(F12&gt;F$5,"超25%上限",""))</f>
        <v/>
      </c>
      <c r="G41" s="75" t="str">
        <f>IF(G12&gt;使用表!E5,"超自身上限",IF(G12&gt;G$5,"超25%上限",""))</f>
        <v/>
      </c>
      <c r="H41" s="75" t="str">
        <f>IF(H12&gt;使用表!F5,"超自身上限",IF(H12&gt;H$5,"超25%上限",""))</f>
        <v/>
      </c>
      <c r="I41" s="75" t="str">
        <f>IF(I12&gt;使用表!G5,"超自身上限",IF(I12&gt;I$5,"超25%上限",""))</f>
        <v/>
      </c>
      <c r="J41" s="75" t="str">
        <f>IF(J12&gt;使用表!H5,"超自身上限",IF(J12&gt;J$5,"超25%上限",""))</f>
        <v/>
      </c>
      <c r="K41" s="75" t="str">
        <f>IF(K12&gt;使用表!I5,"超自身上限",IF(K12&gt;K$5,"超25%上限",""))</f>
        <v/>
      </c>
      <c r="L41" s="75" t="str">
        <f>IF(L12&gt;使用表!J5,"超自身上限",IF(L12&gt;L$5,"超25%上限",""))</f>
        <v/>
      </c>
      <c r="M41" s="75" t="str">
        <f>IF(M12&gt;使用表!K5,"超自身上限",IF(M12&gt;M$5,"超25%上限",""))</f>
        <v/>
      </c>
      <c r="N41" s="75" t="str">
        <f>IF(N12&gt;使用表!L5,"超自身上限",IF(N12&gt;N$5,"超25%上限",""))</f>
        <v/>
      </c>
      <c r="O41" s="75" t="str">
        <f>IF(O12&gt;使用表!M5,"超自身上限",IF(O12&gt;O$5,"超25%上限",""))</f>
        <v/>
      </c>
      <c r="P41" s="9"/>
      <c r="Q41" s="9"/>
    </row>
    <row r="42" spans="2:17" ht="18.75" x14ac:dyDescent="0.15">
      <c r="B42" s="19" t="s">
        <v>69</v>
      </c>
      <c r="C42" s="58">
        <v>1200</v>
      </c>
      <c r="D42" s="75" t="str">
        <f>IF(D13&gt;使用表!B6,"超自身上限",IF(D13&gt;D$5,"超25%上限",""))</f>
        <v/>
      </c>
      <c r="E42" s="75" t="str">
        <f>IF(E13&gt;使用表!C6,"超自身上限",IF(E13&gt;E$5,"超25%上限",""))</f>
        <v/>
      </c>
      <c r="F42" s="75" t="str">
        <f>IF(F13&gt;使用表!D6,"超自身上限",IF(F13&gt;F$5,"超25%上限",""))</f>
        <v/>
      </c>
      <c r="G42" s="75" t="str">
        <f>IF(G13&gt;使用表!E6,"超自身上限",IF(G13&gt;G$5,"超25%上限",""))</f>
        <v/>
      </c>
      <c r="H42" s="75" t="str">
        <f>IF(H13&gt;使用表!F6,"超自身上限",IF(H13&gt;H$5,"超25%上限",""))</f>
        <v/>
      </c>
      <c r="I42" s="75" t="str">
        <f>IF(I13&gt;使用表!G6,"超自身上限",IF(I13&gt;I$5,"超25%上限",""))</f>
        <v/>
      </c>
      <c r="J42" s="75" t="str">
        <f>IF(J13&gt;使用表!H6,"超自身上限",IF(J13&gt;J$5,"超25%上限",""))</f>
        <v/>
      </c>
      <c r="K42" s="75" t="str">
        <f>IF(K13&gt;使用表!I6,"超自身上限",IF(K13&gt;K$5,"超25%上限",""))</f>
        <v/>
      </c>
      <c r="L42" s="75" t="str">
        <f>IF(L13&gt;使用表!J6,"超自身上限",IF(L13&gt;L$5,"超25%上限",""))</f>
        <v/>
      </c>
      <c r="M42" s="75" t="str">
        <f>IF(M13&gt;使用表!K6,"超自身上限",IF(M13&gt;M$5,"超25%上限",""))</f>
        <v/>
      </c>
      <c r="N42" s="75" t="str">
        <f>IF(N13&gt;使用表!L6,"超自身上限",IF(N13&gt;N$5,"超25%上限",""))</f>
        <v/>
      </c>
      <c r="O42" s="75" t="str">
        <f>IF(O13&gt;使用表!M6,"超自身上限",IF(O13&gt;O$5,"超25%上限",""))</f>
        <v/>
      </c>
      <c r="P42" s="9"/>
      <c r="Q42" s="9"/>
    </row>
    <row r="43" spans="2:17" ht="18.75" x14ac:dyDescent="0.15">
      <c r="B43" s="19" t="s">
        <v>70</v>
      </c>
      <c r="C43" s="58">
        <v>1340</v>
      </c>
      <c r="D43" s="75" t="str">
        <f>IF(D14&gt;使用表!B7,"超自身上限",IF(D14&gt;D$5,"超25%上限",""))</f>
        <v/>
      </c>
      <c r="E43" s="75" t="str">
        <f>IF(E14&gt;使用表!C7,"超自身上限",IF(E14&gt;E$5,"超25%上限",""))</f>
        <v/>
      </c>
      <c r="F43" s="75" t="str">
        <f>IF(F14&gt;使用表!D7,"超自身上限",IF(F14&gt;F$5,"超25%上限",""))</f>
        <v/>
      </c>
      <c r="G43" s="75" t="str">
        <f>IF(G14&gt;使用表!E7,"超自身上限",IF(G14&gt;G$5,"超25%上限",""))</f>
        <v/>
      </c>
      <c r="H43" s="75" t="str">
        <f>IF(H14&gt;使用表!F7,"超自身上限",IF(H14&gt;H$5,"超25%上限",""))</f>
        <v/>
      </c>
      <c r="I43" s="75" t="str">
        <f>IF(I14&gt;使用表!G7,"超自身上限",IF(I14&gt;I$5,"超25%上限",""))</f>
        <v/>
      </c>
      <c r="J43" s="75" t="str">
        <f>IF(J14&gt;使用表!H7,"超自身上限",IF(J14&gt;J$5,"超25%上限",""))</f>
        <v/>
      </c>
      <c r="K43" s="75" t="str">
        <f>IF(K14&gt;使用表!I7,"超自身上限",IF(K14&gt;K$5,"超25%上限",""))</f>
        <v/>
      </c>
      <c r="L43" s="75" t="str">
        <f>IF(L14&gt;使用表!J7,"超自身上限",IF(L14&gt;L$5,"超25%上限",""))</f>
        <v/>
      </c>
      <c r="M43" s="75" t="str">
        <f>IF(M14&gt;使用表!K7,"超自身上限",IF(M14&gt;M$5,"超25%上限",""))</f>
        <v/>
      </c>
      <c r="N43" s="75" t="str">
        <f>IF(N14&gt;使用表!L7,"超自身上限",IF(N14&gt;N$5,"超25%上限",""))</f>
        <v/>
      </c>
      <c r="O43" s="75" t="str">
        <f>IF(O14&gt;使用表!M7,"超自身上限",IF(O14&gt;O$5,"超25%上限",""))</f>
        <v/>
      </c>
      <c r="P43" s="9"/>
      <c r="Q43" s="9"/>
    </row>
    <row r="44" spans="2:17" ht="18.75" x14ac:dyDescent="0.15">
      <c r="B44" s="19" t="s">
        <v>71</v>
      </c>
      <c r="C44" s="58">
        <v>2400</v>
      </c>
      <c r="D44" s="75" t="str">
        <f>IF(D15&gt;使用表!B8,"超自身上限",IF(D15&gt;D$5,"超25%上限",""))</f>
        <v/>
      </c>
      <c r="E44" s="75" t="str">
        <f>IF(E15&gt;使用表!C8,"超自身上限",IF(E15&gt;E$5,"超25%上限",""))</f>
        <v/>
      </c>
      <c r="F44" s="75" t="str">
        <f>IF(F15&gt;使用表!D8,"超自身上限",IF(F15&gt;F$5,"超25%上限",""))</f>
        <v/>
      </c>
      <c r="G44" s="75" t="str">
        <f>IF(G15&gt;使用表!E8,"超自身上限",IF(G15&gt;G$5,"超25%上限",""))</f>
        <v/>
      </c>
      <c r="H44" s="75" t="str">
        <f>IF(H15&gt;使用表!F8,"超自身上限",IF(H15&gt;H$5,"超25%上限",""))</f>
        <v/>
      </c>
      <c r="I44" s="75" t="str">
        <f>IF(I15&gt;使用表!G8,"超自身上限",IF(I15&gt;I$5,"超25%上限",""))</f>
        <v/>
      </c>
      <c r="J44" s="75" t="str">
        <f>IF(J15&gt;使用表!H8,"超自身上限",IF(J15&gt;J$5,"超25%上限",""))</f>
        <v/>
      </c>
      <c r="K44" s="75" t="str">
        <f>IF(K15&gt;使用表!I8,"超自身上限",IF(K15&gt;K$5,"超25%上限",""))</f>
        <v/>
      </c>
      <c r="L44" s="75" t="str">
        <f>IF(L15&gt;使用表!J8,"超自身上限",IF(L15&gt;L$5,"超25%上限",""))</f>
        <v/>
      </c>
      <c r="M44" s="75" t="str">
        <f>IF(M15&gt;使用表!K8,"超自身上限",IF(M15&gt;M$5,"超25%上限",""))</f>
        <v/>
      </c>
      <c r="N44" s="75" t="str">
        <f>IF(N15&gt;使用表!L8,"超自身上限",IF(N15&gt;N$5,"超25%上限",""))</f>
        <v/>
      </c>
      <c r="O44" s="75" t="str">
        <f>IF(O15&gt;使用表!M8,"超自身上限",IF(O15&gt;O$5,"超25%上限",""))</f>
        <v/>
      </c>
      <c r="P44" s="9"/>
      <c r="Q44" s="9"/>
    </row>
    <row r="45" spans="2:17" ht="18.75" x14ac:dyDescent="0.15">
      <c r="B45" s="19" t="s">
        <v>72</v>
      </c>
      <c r="C45" s="58">
        <v>300</v>
      </c>
      <c r="D45" s="75" t="e">
        <f>IF(D16&gt;使用表!#REF!,"超自身上限",IF(D16&gt;D$5,"超25%上限",""))</f>
        <v>#REF!</v>
      </c>
      <c r="E45" s="75" t="e">
        <f>IF(E16&gt;使用表!#REF!,"超自身上限",IF(E16&gt;E$5,"超25%上限",""))</f>
        <v>#REF!</v>
      </c>
      <c r="F45" s="75" t="e">
        <f>IF(F16&gt;使用表!#REF!,"超自身上限",IF(F16&gt;F$5,"超25%上限",""))</f>
        <v>#REF!</v>
      </c>
      <c r="G45" s="75" t="e">
        <f>IF(G16&gt;使用表!#REF!,"超自身上限",IF(G16&gt;G$5,"超25%上限",""))</f>
        <v>#REF!</v>
      </c>
      <c r="H45" s="75" t="e">
        <f>IF(H16&gt;使用表!#REF!,"超自身上限",IF(H16&gt;H$5,"超25%上限",""))</f>
        <v>#REF!</v>
      </c>
      <c r="I45" s="75" t="e">
        <f>IF(I16&gt;使用表!#REF!,"超自身上限",IF(I16&gt;I$5,"超25%上限",""))</f>
        <v>#REF!</v>
      </c>
      <c r="J45" s="75" t="e">
        <f>IF(J16&gt;使用表!#REF!,"超自身上限",IF(J16&gt;J$5,"超25%上限",""))</f>
        <v>#REF!</v>
      </c>
      <c r="K45" s="75" t="e">
        <f>IF(K16&gt;使用表!#REF!,"超自身上限",IF(K16&gt;K$5,"超25%上限",""))</f>
        <v>#REF!</v>
      </c>
      <c r="L45" s="75" t="e">
        <f>IF(L16&gt;使用表!#REF!,"超自身上限",IF(L16&gt;L$5,"超25%上限",""))</f>
        <v>#REF!</v>
      </c>
      <c r="M45" s="75" t="e">
        <f>IF(M16&gt;使用表!#REF!,"超自身上限",IF(M16&gt;M$5,"超25%上限",""))</f>
        <v>#REF!</v>
      </c>
      <c r="N45" s="75" t="e">
        <f>IF(N16&gt;使用表!#REF!,"超自身上限",IF(N16&gt;N$5,"超25%上限",""))</f>
        <v>#REF!</v>
      </c>
      <c r="O45" s="75" t="e">
        <f>IF(O16&gt;使用表!#REF!,"超自身上限",IF(O16&gt;O$5,"超25%上限",""))</f>
        <v>#REF!</v>
      </c>
      <c r="P45" s="9"/>
      <c r="Q45" s="9"/>
    </row>
    <row r="46" spans="2:17" ht="18.75" x14ac:dyDescent="0.15">
      <c r="B46" s="19" t="s">
        <v>73</v>
      </c>
      <c r="C46" s="58">
        <v>600</v>
      </c>
      <c r="D46" s="75" t="e">
        <f>IF(D17&gt;使用表!#REF!,"超自身上限",IF(D17&gt;D$5,"超25%上限",""))</f>
        <v>#REF!</v>
      </c>
      <c r="E46" s="75" t="e">
        <f>IF(E17&gt;使用表!#REF!,"超自身上限",IF(E17&gt;E$5,"超25%上限",""))</f>
        <v>#REF!</v>
      </c>
      <c r="F46" s="75" t="e">
        <f>IF(F17&gt;使用表!#REF!,"超自身上限",IF(F17&gt;F$5,"超25%上限",""))</f>
        <v>#REF!</v>
      </c>
      <c r="G46" s="75" t="e">
        <f>IF(G17&gt;使用表!#REF!,"超自身上限",IF(G17&gt;G$5,"超25%上限",""))</f>
        <v>#REF!</v>
      </c>
      <c r="H46" s="75" t="e">
        <f>IF(H17&gt;使用表!#REF!,"超自身上限",IF(H17&gt;H$5,"超25%上限",""))</f>
        <v>#REF!</v>
      </c>
      <c r="I46" s="75" t="e">
        <f>IF(I17&gt;使用表!#REF!,"超自身上限",IF(I17&gt;I$5,"超25%上限",""))</f>
        <v>#REF!</v>
      </c>
      <c r="J46" s="75" t="e">
        <f>IF(J17&gt;使用表!#REF!,"超自身上限",IF(J17&gt;J$5,"超25%上限",""))</f>
        <v>#REF!</v>
      </c>
      <c r="K46" s="75" t="e">
        <f>IF(K17&gt;使用表!#REF!,"超自身上限",IF(K17&gt;K$5,"超25%上限",""))</f>
        <v>#REF!</v>
      </c>
      <c r="L46" s="75" t="e">
        <f>IF(L17&gt;使用表!#REF!,"超自身上限",IF(L17&gt;L$5,"超25%上限",""))</f>
        <v>#REF!</v>
      </c>
      <c r="M46" s="75" t="e">
        <f>IF(M17&gt;使用表!#REF!,"超自身上限",IF(M17&gt;M$5,"超25%上限",""))</f>
        <v>#REF!</v>
      </c>
      <c r="N46" s="75" t="e">
        <f>IF(N17&gt;使用表!#REF!,"超自身上限",IF(N17&gt;N$5,"超25%上限",""))</f>
        <v>#REF!</v>
      </c>
      <c r="O46" s="75" t="e">
        <f>IF(O17&gt;使用表!#REF!,"超自身上限",IF(O17&gt;O$5,"超25%上限",""))</f>
        <v>#REF!</v>
      </c>
      <c r="P46" s="9"/>
      <c r="Q46" s="9"/>
    </row>
    <row r="47" spans="2:17" ht="18.75" x14ac:dyDescent="0.15">
      <c r="B47" s="19" t="s">
        <v>74</v>
      </c>
      <c r="C47" s="58">
        <v>2520</v>
      </c>
      <c r="D47" s="75" t="str">
        <f>IF(D18&gt;使用表!B9,"超自身上限",IF(D18&gt;D$5,"超25%上限",""))</f>
        <v/>
      </c>
      <c r="E47" s="75" t="str">
        <f>IF(E18&gt;使用表!C9,"超自身上限",IF(E18&gt;E$5,"超25%上限",""))</f>
        <v/>
      </c>
      <c r="F47" s="75" t="str">
        <f>IF(F18&gt;使用表!D9,"超自身上限",IF(F18&gt;F$5,"超25%上限",""))</f>
        <v/>
      </c>
      <c r="G47" s="75" t="str">
        <f>IF(G18&gt;使用表!E9,"超自身上限",IF(G18&gt;G$5,"超25%上限",""))</f>
        <v/>
      </c>
      <c r="H47" s="75" t="str">
        <f>IF(H18&gt;使用表!F9,"超自身上限",IF(H18&gt;H$5,"超25%上限",""))</f>
        <v/>
      </c>
      <c r="I47" s="75" t="str">
        <f>IF(I18&gt;使用表!G9,"超自身上限",IF(I18&gt;I$5,"超25%上限",""))</f>
        <v/>
      </c>
      <c r="J47" s="75" t="str">
        <f>IF(J18&gt;使用表!H9,"超自身上限",IF(J18&gt;J$5,"超25%上限",""))</f>
        <v/>
      </c>
      <c r="K47" s="75" t="str">
        <f>IF(K18&gt;使用表!I9,"超自身上限",IF(K18&gt;K$5,"超25%上限",""))</f>
        <v/>
      </c>
      <c r="L47" s="75" t="str">
        <f>IF(L18&gt;使用表!J9,"超自身上限",IF(L18&gt;L$5,"超25%上限",""))</f>
        <v/>
      </c>
      <c r="M47" s="75" t="str">
        <f>IF(M18&gt;使用表!K9,"超自身上限",IF(M18&gt;M$5,"超25%上限",""))</f>
        <v/>
      </c>
      <c r="N47" s="75" t="str">
        <f>IF(N18&gt;使用表!L9,"超自身上限",IF(N18&gt;N$5,"超25%上限",""))</f>
        <v/>
      </c>
      <c r="O47" s="75" t="str">
        <f>IF(O18&gt;使用表!M9,"超自身上限",IF(O18&gt;O$5,"超25%上限",""))</f>
        <v/>
      </c>
      <c r="P47" s="9"/>
      <c r="Q47" s="9"/>
    </row>
    <row r="48" spans="2:17" ht="18.75" x14ac:dyDescent="0.15">
      <c r="B48" s="19" t="s">
        <v>14</v>
      </c>
      <c r="C48" s="58">
        <v>2100</v>
      </c>
      <c r="D48" s="75" t="str">
        <f>IF(D19&gt;使用表!B10,"超自身上限",IF(D19&gt;D$5,"超25%上限",""))</f>
        <v/>
      </c>
      <c r="E48" s="75" t="str">
        <f>IF(E19&gt;使用表!C10,"超自身上限",IF(E19&gt;E$5,"超25%上限",""))</f>
        <v/>
      </c>
      <c r="F48" s="75" t="str">
        <f>IF(F19&gt;使用表!D10,"超自身上限",IF(F19&gt;F$5,"超25%上限",""))</f>
        <v/>
      </c>
      <c r="G48" s="75" t="str">
        <f>IF(G19&gt;使用表!E10,"超自身上限",IF(G19&gt;G$5,"超25%上限",""))</f>
        <v/>
      </c>
      <c r="H48" s="75" t="str">
        <f>IF(H19&gt;使用表!F10,"超自身上限",IF(H19&gt;H$5,"超25%上限",""))</f>
        <v/>
      </c>
      <c r="I48" s="75" t="str">
        <f>IF(I19&gt;使用表!G10,"超自身上限",IF(I19&gt;I$5,"超25%上限",""))</f>
        <v/>
      </c>
      <c r="J48" s="75" t="str">
        <f>IF(J19&gt;使用表!H10,"超自身上限",IF(J19&gt;J$5,"超25%上限",""))</f>
        <v/>
      </c>
      <c r="K48" s="75" t="str">
        <f>IF(K19&gt;使用表!I10,"超自身上限",IF(K19&gt;K$5,"超25%上限",""))</f>
        <v/>
      </c>
      <c r="L48" s="75" t="str">
        <f>IF(L19&gt;使用表!J10,"超自身上限",IF(L19&gt;L$5,"超25%上限",""))</f>
        <v/>
      </c>
      <c r="M48" s="75" t="str">
        <f>IF(M19&gt;使用表!K10,"超自身上限",IF(M19&gt;M$5,"超25%上限",""))</f>
        <v/>
      </c>
      <c r="N48" s="75" t="str">
        <f>IF(N19&gt;使用表!L10,"超自身上限",IF(N19&gt;N$5,"超25%上限",""))</f>
        <v/>
      </c>
      <c r="O48" s="75" t="str">
        <f>IF(O19&gt;使用表!M10,"超自身上限",IF(O19&gt;O$5,"超25%上限",""))</f>
        <v/>
      </c>
      <c r="P48" s="9"/>
      <c r="Q48" s="9"/>
    </row>
    <row r="49" spans="2:17" ht="18.75" x14ac:dyDescent="0.15">
      <c r="B49" s="19" t="s">
        <v>7</v>
      </c>
      <c r="C49" s="58">
        <v>600</v>
      </c>
      <c r="D49" s="75" t="e">
        <f>IF(D20&gt;使用表!#REF!,"超自身上限",IF(D20&gt;D$5,"超25%上限",""))</f>
        <v>#REF!</v>
      </c>
      <c r="E49" s="75" t="e">
        <f>IF(E20&gt;使用表!#REF!,"超自身上限",IF(E20&gt;E$5,"超25%上限",""))</f>
        <v>#REF!</v>
      </c>
      <c r="F49" s="75" t="e">
        <f>IF(F20&gt;使用表!#REF!,"超自身上限",IF(F20&gt;F$5,"超25%上限",""))</f>
        <v>#REF!</v>
      </c>
      <c r="G49" s="75" t="e">
        <f>IF(G20&gt;使用表!#REF!,"超自身上限",IF(G20&gt;G$5,"超25%上限",""))</f>
        <v>#REF!</v>
      </c>
      <c r="H49" s="75" t="e">
        <f>IF(H20&gt;使用表!#REF!,"超自身上限",IF(H20&gt;H$5,"超25%上限",""))</f>
        <v>#REF!</v>
      </c>
      <c r="I49" s="75" t="e">
        <f>IF(I20&gt;使用表!#REF!,"超自身上限",IF(I20&gt;I$5,"超25%上限",""))</f>
        <v>#REF!</v>
      </c>
      <c r="J49" s="75" t="e">
        <f>IF(J20&gt;使用表!#REF!,"超自身上限",IF(J20&gt;J$5,"超25%上限",""))</f>
        <v>#REF!</v>
      </c>
      <c r="K49" s="75" t="e">
        <f>IF(K20&gt;使用表!#REF!,"超自身上限",IF(K20&gt;K$5,"超25%上限",""))</f>
        <v>#REF!</v>
      </c>
      <c r="L49" s="75" t="e">
        <f>IF(L20&gt;使用表!#REF!,"超自身上限",IF(L20&gt;L$5,"超25%上限",""))</f>
        <v>#REF!</v>
      </c>
      <c r="M49" s="75" t="e">
        <f>IF(M20&gt;使用表!#REF!,"超自身上限",IF(M20&gt;M$5,"超25%上限",""))</f>
        <v>#REF!</v>
      </c>
      <c r="N49" s="75" t="e">
        <f>IF(N20&gt;使用表!#REF!,"超自身上限",IF(N20&gt;N$5,"超25%上限",""))</f>
        <v>#REF!</v>
      </c>
      <c r="O49" s="75" t="e">
        <f>IF(O20&gt;使用表!#REF!,"超自身上限",IF(O20&gt;O$5,"超25%上限",""))</f>
        <v>#REF!</v>
      </c>
      <c r="P49" s="9"/>
      <c r="Q49" s="9"/>
    </row>
    <row r="50" spans="2:17" ht="18.75" x14ac:dyDescent="0.15">
      <c r="B50" s="19" t="s">
        <v>75</v>
      </c>
      <c r="C50" s="58">
        <v>786</v>
      </c>
      <c r="D50" s="75" t="e">
        <f>IF(D21&gt;使用表!#REF!,"超自身上限",IF(D21&gt;D$5,"超25%上限",""))</f>
        <v>#REF!</v>
      </c>
      <c r="E50" s="75" t="e">
        <f>IF(E21&gt;使用表!#REF!,"超自身上限",IF(E21&gt;E$5,"超25%上限",""))</f>
        <v>#REF!</v>
      </c>
      <c r="F50" s="75" t="e">
        <f>IF(F21&gt;使用表!#REF!,"超自身上限",IF(F21&gt;F$5,"超25%上限",""))</f>
        <v>#REF!</v>
      </c>
      <c r="G50" s="75" t="e">
        <f>IF(G21&gt;使用表!#REF!,"超自身上限",IF(G21&gt;G$5,"超25%上限",""))</f>
        <v>#REF!</v>
      </c>
      <c r="H50" s="75" t="e">
        <f>IF(H21&gt;使用表!#REF!,"超自身上限",IF(H21&gt;H$5,"超25%上限",""))</f>
        <v>#REF!</v>
      </c>
      <c r="I50" s="75" t="e">
        <f>IF(I21&gt;使用表!#REF!,"超自身上限",IF(I21&gt;I$5,"超25%上限",""))</f>
        <v>#REF!</v>
      </c>
      <c r="J50" s="75" t="e">
        <f>IF(J21&gt;使用表!#REF!,"超自身上限",IF(J21&gt;J$5,"超25%上限",""))</f>
        <v>#REF!</v>
      </c>
      <c r="K50" s="75" t="e">
        <f>IF(K21&gt;使用表!#REF!,"超自身上限",IF(K21&gt;K$5,"超25%上限",""))</f>
        <v>#REF!</v>
      </c>
      <c r="L50" s="75" t="e">
        <f>IF(L21&gt;使用表!#REF!,"超自身上限",IF(L21&gt;L$5,"超25%上限",""))</f>
        <v>#REF!</v>
      </c>
      <c r="M50" s="75" t="e">
        <f>IF(M21&gt;使用表!#REF!,"超自身上限",IF(M21&gt;M$5,"超25%上限",""))</f>
        <v>#REF!</v>
      </c>
      <c r="N50" s="75" t="e">
        <f>IF(N21&gt;使用表!#REF!,"超自身上限",IF(N21&gt;N$5,"超25%上限",""))</f>
        <v>#REF!</v>
      </c>
      <c r="O50" s="75" t="e">
        <f>IF(O21&gt;使用表!#REF!,"超自身上限",IF(O21&gt;O$5,"超25%上限",""))</f>
        <v>#REF!</v>
      </c>
      <c r="P50" s="9"/>
      <c r="Q50" s="9"/>
    </row>
    <row r="51" spans="2:17" ht="18.75" x14ac:dyDescent="0.15">
      <c r="B51" s="19" t="s">
        <v>76</v>
      </c>
      <c r="C51" s="58">
        <v>2000</v>
      </c>
      <c r="D51" s="75" t="str">
        <f>IF(D22&gt;使用表!B11,"超自身上限",IF(D22&gt;D$5,"超25%上限",""))</f>
        <v/>
      </c>
      <c r="E51" s="75" t="str">
        <f>IF(E22&gt;使用表!C11,"超自身上限",IF(E22&gt;E$5,"超25%上限",""))</f>
        <v/>
      </c>
      <c r="F51" s="75" t="str">
        <f>IF(F22&gt;使用表!D11,"超自身上限",IF(F22&gt;F$5,"超25%上限",""))</f>
        <v/>
      </c>
      <c r="G51" s="75" t="str">
        <f>IF(G22&gt;使用表!E11,"超自身上限",IF(G22&gt;G$5,"超25%上限",""))</f>
        <v/>
      </c>
      <c r="H51" s="75" t="str">
        <f>IF(H22&gt;使用表!F11,"超自身上限",IF(H22&gt;H$5,"超25%上限",""))</f>
        <v/>
      </c>
      <c r="I51" s="75" t="str">
        <f>IF(I22&gt;使用表!G11,"超自身上限",IF(I22&gt;I$5,"超25%上限",""))</f>
        <v/>
      </c>
      <c r="J51" s="75" t="str">
        <f>IF(J22&gt;使用表!H11,"超自身上限",IF(J22&gt;J$5,"超25%上限",""))</f>
        <v/>
      </c>
      <c r="K51" s="75" t="str">
        <f>IF(K22&gt;使用表!I11,"超自身上限",IF(K22&gt;K$5,"超25%上限",""))</f>
        <v/>
      </c>
      <c r="L51" s="75" t="str">
        <f>IF(L22&gt;使用表!J11,"超自身上限",IF(L22&gt;L$5,"超25%上限",""))</f>
        <v/>
      </c>
      <c r="M51" s="75" t="str">
        <f>IF(M22&gt;使用表!K11,"超自身上限",IF(M22&gt;M$5,"超25%上限",""))</f>
        <v/>
      </c>
      <c r="N51" s="75" t="str">
        <f>IF(N22&gt;使用表!L11,"超自身上限",IF(N22&gt;N$5,"超25%上限",""))</f>
        <v/>
      </c>
      <c r="O51" s="75" t="str">
        <f>IF(O22&gt;使用表!M11,"超自身上限",IF(O22&gt;O$5,"超25%上限",""))</f>
        <v/>
      </c>
      <c r="P51" s="9"/>
      <c r="Q51" s="9"/>
    </row>
    <row r="52" spans="2:17" ht="18.75" x14ac:dyDescent="0.15">
      <c r="B52" s="19" t="s">
        <v>77</v>
      </c>
      <c r="C52" s="58">
        <v>600</v>
      </c>
      <c r="D52" s="75" t="str">
        <f>IF(D23&gt;使用表!B12,"超自身上限",IF(D23&gt;D$5,"超25%上限",""))</f>
        <v/>
      </c>
      <c r="E52" s="75" t="str">
        <f>IF(E23&gt;使用表!C12,"超自身上限",IF(E23&gt;E$5,"超25%上限",""))</f>
        <v/>
      </c>
      <c r="F52" s="75" t="str">
        <f>IF(F23&gt;使用表!D12,"超自身上限",IF(F23&gt;F$5,"超25%上限",""))</f>
        <v/>
      </c>
      <c r="G52" s="75" t="str">
        <f>IF(G23&gt;使用表!E12,"超自身上限",IF(G23&gt;G$5,"超25%上限",""))</f>
        <v/>
      </c>
      <c r="H52" s="75" t="str">
        <f>IF(H23&gt;使用表!F12,"超自身上限",IF(H23&gt;H$5,"超25%上限",""))</f>
        <v/>
      </c>
      <c r="I52" s="75" t="str">
        <f>IF(I23&gt;使用表!G12,"超自身上限",IF(I23&gt;I$5,"超25%上限",""))</f>
        <v/>
      </c>
      <c r="J52" s="75" t="str">
        <f>IF(J23&gt;使用表!H12,"超自身上限",IF(J23&gt;J$5,"超25%上限",""))</f>
        <v/>
      </c>
      <c r="K52" s="75" t="str">
        <f>IF(K23&gt;使用表!I12,"超自身上限",IF(K23&gt;K$5,"超25%上限",""))</f>
        <v/>
      </c>
      <c r="L52" s="75" t="str">
        <f>IF(L23&gt;使用表!J12,"超自身上限",IF(L23&gt;L$5,"超25%上限",""))</f>
        <v/>
      </c>
      <c r="M52" s="75" t="str">
        <f>IF(M23&gt;使用表!K12,"超自身上限",IF(M23&gt;M$5,"超25%上限",""))</f>
        <v/>
      </c>
      <c r="N52" s="75" t="str">
        <f>IF(N23&gt;使用表!L12,"超自身上限",IF(N23&gt;N$5,"超25%上限",""))</f>
        <v/>
      </c>
      <c r="O52" s="75" t="str">
        <f>IF(O23&gt;使用表!M12,"超自身上限",IF(O23&gt;O$5,"超25%上限",""))</f>
        <v/>
      </c>
      <c r="P52" s="9"/>
      <c r="Q52" s="9"/>
    </row>
    <row r="53" spans="2:17" ht="19.5" thickBot="1" x14ac:dyDescent="0.2">
      <c r="B53" s="19" t="s">
        <v>78</v>
      </c>
      <c r="C53" s="58">
        <v>600</v>
      </c>
      <c r="D53" s="75" t="str">
        <f>IF(D24&gt;使用表!B13,"超自身上限",IF(D24&gt;D$5,"超25%上限",""))</f>
        <v/>
      </c>
      <c r="E53" s="75" t="str">
        <f>IF(E24&gt;使用表!C13,"超自身上限",IF(E24&gt;E$5,"超25%上限",""))</f>
        <v/>
      </c>
      <c r="F53" s="75" t="str">
        <f>IF(F24&gt;使用表!D13,"超自身上限",IF(F24&gt;F$5,"超25%上限",""))</f>
        <v/>
      </c>
      <c r="G53" s="75" t="str">
        <f>IF(G24&gt;使用表!E13,"超自身上限",IF(G24&gt;G$5,"超25%上限",""))</f>
        <v/>
      </c>
      <c r="H53" s="75" t="str">
        <f>IF(H24&gt;使用表!F13,"超自身上限",IF(H24&gt;H$5,"超25%上限",""))</f>
        <v/>
      </c>
      <c r="I53" s="75" t="str">
        <f>IF(I24&gt;使用表!G13,"超自身上限",IF(I24&gt;I$5,"超25%上限",""))</f>
        <v/>
      </c>
      <c r="J53" s="75" t="str">
        <f>IF(J24&gt;使用表!H13,"超自身上限",IF(J24&gt;J$5,"超25%上限",""))</f>
        <v/>
      </c>
      <c r="K53" s="75" t="str">
        <f>IF(K24&gt;使用表!I13,"超自身上限",IF(K24&gt;K$5,"超25%上限",""))</f>
        <v/>
      </c>
      <c r="L53" s="75" t="str">
        <f>IF(L24&gt;使用表!J13,"超自身上限",IF(L24&gt;L$5,"超25%上限",""))</f>
        <v/>
      </c>
      <c r="M53" s="75" t="str">
        <f>IF(M24&gt;使用表!K13,"超自身上限",IF(M24&gt;M$5,"超25%上限",""))</f>
        <v/>
      </c>
      <c r="N53" s="75" t="str">
        <f>IF(N24&gt;使用表!L13,"超自身上限",IF(N24&gt;N$5,"超25%上限",""))</f>
        <v/>
      </c>
      <c r="O53" s="75" t="str">
        <f>IF(O24&gt;使用表!M13,"超自身上限",IF(O24&gt;O$5,"超25%上限",""))</f>
        <v/>
      </c>
      <c r="P53" s="9"/>
      <c r="Q53" s="9"/>
    </row>
    <row r="54" spans="2:17" ht="13.5" hidden="1" customHeight="1" x14ac:dyDescent="0.15">
      <c r="B54" s="19" t="s">
        <v>79</v>
      </c>
      <c r="C54" s="58">
        <v>2178</v>
      </c>
      <c r="D54" s="75" t="e">
        <f>IF(D25&gt;使用表!#REF!,"超自身上限",IF(D25&gt;D$5,"超25%上限",""))</f>
        <v>#REF!</v>
      </c>
      <c r="E54" s="75" t="e">
        <f>IF(E25&gt;使用表!#REF!,"超自身上限",IF(E25&gt;E$5,"超25%上限",""))</f>
        <v>#REF!</v>
      </c>
      <c r="F54" s="75" t="e">
        <f>IF(F25&gt;使用表!#REF!,"超自身上限",IF(F25&gt;F$5,"超25%上限",""))</f>
        <v>#REF!</v>
      </c>
      <c r="G54" s="75" t="e">
        <f>IF(G25&gt;使用表!#REF!,"超自身上限",IF(G25&gt;G$5,"超25%上限",""))</f>
        <v>#REF!</v>
      </c>
      <c r="H54" s="75" t="e">
        <f>IF(H25&gt;使用表!#REF!,"超自身上限",IF(H25&gt;H$5,"超25%上限",""))</f>
        <v>#REF!</v>
      </c>
      <c r="I54" s="75" t="e">
        <f>IF(I25&gt;使用表!#REF!,"超自身上限",IF(I25&gt;I$5,"超25%上限",""))</f>
        <v>#REF!</v>
      </c>
      <c r="J54" s="75" t="e">
        <f>IF(J25&gt;使用表!#REF!,"超自身上限",IF(J25&gt;J$5,"超25%上限",""))</f>
        <v>#REF!</v>
      </c>
      <c r="K54" s="75" t="e">
        <f>IF(K25&gt;使用表!#REF!,"超自身上限",IF(K25&gt;K$5,"超25%上限",""))</f>
        <v>#REF!</v>
      </c>
      <c r="L54" s="75" t="e">
        <f>IF(L25&gt;使用表!#REF!,"超自身上限",IF(L25&gt;L$5,"超25%上限",""))</f>
        <v>#REF!</v>
      </c>
      <c r="M54" s="75" t="e">
        <f>IF(M25&gt;使用表!#REF!,"超自身上限",IF(M25&gt;M$5,"超25%上限",""))</f>
        <v>#REF!</v>
      </c>
      <c r="N54" s="75" t="e">
        <f>IF(N25&gt;使用表!#REF!,"超自身上限",IF(N25&gt;N$5,"超25%上限",""))</f>
        <v>#REF!</v>
      </c>
      <c r="O54" s="75" t="e">
        <f>IF(O25&gt;使用表!#REF!,"超自身上限",IF(O25&gt;O$5,"超25%上限",""))</f>
        <v>#REF!</v>
      </c>
      <c r="P54" s="9"/>
      <c r="Q54" s="9"/>
    </row>
    <row r="55" spans="2:17" ht="13.5" hidden="1" customHeight="1" x14ac:dyDescent="0.15">
      <c r="B55" s="19" t="s">
        <v>18</v>
      </c>
      <c r="C55" s="58">
        <v>1089</v>
      </c>
      <c r="D55" s="75" t="e">
        <f>IF(D26&gt;使用表!#REF!,"超自身上限",IF(D26&gt;D$5,"超25%上限",""))</f>
        <v>#REF!</v>
      </c>
      <c r="E55" s="75" t="e">
        <f>IF(E26&gt;使用表!#REF!,"超自身上限",IF(E26&gt;E$5,"超25%上限",""))</f>
        <v>#REF!</v>
      </c>
      <c r="F55" s="75" t="e">
        <f>IF(F26&gt;使用表!#REF!,"超自身上限",IF(F26&gt;F$5,"超25%上限",""))</f>
        <v>#REF!</v>
      </c>
      <c r="G55" s="75" t="e">
        <f>IF(G26&gt;使用表!#REF!,"超自身上限",IF(G26&gt;G$5,"超25%上限",""))</f>
        <v>#REF!</v>
      </c>
      <c r="H55" s="75" t="e">
        <f>IF(H26&gt;使用表!#REF!,"超自身上限",IF(H26&gt;H$5,"超25%上限",""))</f>
        <v>#REF!</v>
      </c>
      <c r="I55" s="75" t="e">
        <f>IF(I26&gt;使用表!#REF!,"超自身上限",IF(I26&gt;I$5,"超25%上限",""))</f>
        <v>#REF!</v>
      </c>
      <c r="J55" s="75" t="e">
        <f>IF(J26&gt;使用表!#REF!,"超自身上限",IF(J26&gt;J$5,"超25%上限",""))</f>
        <v>#REF!</v>
      </c>
      <c r="K55" s="75" t="e">
        <f>IF(K26&gt;使用表!#REF!,"超自身上限",IF(K26&gt;K$5,"超25%上限",""))</f>
        <v>#REF!</v>
      </c>
      <c r="L55" s="75" t="e">
        <f>IF(L26&gt;使用表!#REF!,"超自身上限",IF(L26&gt;L$5,"超25%上限",""))</f>
        <v>#REF!</v>
      </c>
      <c r="M55" s="75" t="e">
        <f>IF(M26&gt;使用表!#REF!,"超自身上限",IF(M26&gt;M$5,"超25%上限",""))</f>
        <v>#REF!</v>
      </c>
      <c r="N55" s="75" t="e">
        <f>IF(N26&gt;使用表!#REF!,"超自身上限",IF(N26&gt;N$5,"超25%上限",""))</f>
        <v>#REF!</v>
      </c>
      <c r="O55" s="75" t="e">
        <f>IF(O26&gt;使用表!#REF!,"超自身上限",IF(O26&gt;O$5,"超25%上限",""))</f>
        <v>#REF!</v>
      </c>
      <c r="P55" s="9"/>
      <c r="Q55" s="9"/>
    </row>
    <row r="56" spans="2:17" ht="13.5" hidden="1" customHeight="1" x14ac:dyDescent="0.15">
      <c r="B56" s="19" t="s">
        <v>81</v>
      </c>
      <c r="C56" s="58">
        <v>1089</v>
      </c>
      <c r="D56" s="75" t="e">
        <f>IF(D27&gt;使用表!#REF!,"超自身上限",IF(D27&gt;D$5,"超25%上限",""))</f>
        <v>#REF!</v>
      </c>
      <c r="E56" s="75" t="e">
        <f>IF(E27&gt;使用表!#REF!,"超自身上限",IF(E27&gt;E$5,"超25%上限",""))</f>
        <v>#REF!</v>
      </c>
      <c r="F56" s="75" t="e">
        <f>IF(F27&gt;使用表!#REF!,"超自身上限",IF(F27&gt;F$5,"超25%上限",""))</f>
        <v>#REF!</v>
      </c>
      <c r="G56" s="75" t="e">
        <f>IF(G27&gt;使用表!#REF!,"超自身上限",IF(G27&gt;G$5,"超25%上限",""))</f>
        <v>#REF!</v>
      </c>
      <c r="H56" s="75" t="e">
        <f>IF(H27&gt;使用表!#REF!,"超自身上限",IF(H27&gt;H$5,"超25%上限",""))</f>
        <v>#REF!</v>
      </c>
      <c r="I56" s="75" t="e">
        <f>IF(I27&gt;使用表!#REF!,"超自身上限",IF(I27&gt;I$5,"超25%上限",""))</f>
        <v>#REF!</v>
      </c>
      <c r="J56" s="75" t="e">
        <f>IF(J27&gt;使用表!#REF!,"超自身上限",IF(J27&gt;J$5,"超25%上限",""))</f>
        <v>#REF!</v>
      </c>
      <c r="K56" s="75" t="e">
        <f>IF(K27&gt;使用表!#REF!,"超自身上限",IF(K27&gt;K$5,"超25%上限",""))</f>
        <v>#REF!</v>
      </c>
      <c r="L56" s="75" t="e">
        <f>IF(L27&gt;使用表!#REF!,"超自身上限",IF(L27&gt;L$5,"超25%上限",""))</f>
        <v>#REF!</v>
      </c>
      <c r="M56" s="75" t="e">
        <f>IF(M27&gt;使用表!#REF!,"超自身上限",IF(M27&gt;M$5,"超25%上限",""))</f>
        <v>#REF!</v>
      </c>
      <c r="N56" s="75" t="e">
        <f>IF(N27&gt;使用表!#REF!,"超自身上限",IF(N27&gt;N$5,"超25%上限",""))</f>
        <v>#REF!</v>
      </c>
      <c r="O56" s="75" t="e">
        <f>IF(O27&gt;使用表!#REF!,"超自身上限",IF(O27&gt;O$5,"超25%上限",""))</f>
        <v>#REF!</v>
      </c>
      <c r="P56" s="9"/>
      <c r="Q56" s="9"/>
    </row>
    <row r="57" spans="2:17" ht="13.5" hidden="1" customHeight="1" x14ac:dyDescent="0.15">
      <c r="B57" s="19" t="s">
        <v>82</v>
      </c>
      <c r="C57" s="58">
        <v>1089</v>
      </c>
      <c r="D57" s="75" t="e">
        <f>IF(D28&gt;使用表!#REF!,"超自身上限",IF(D28&gt;D$5,"超25%上限",""))</f>
        <v>#REF!</v>
      </c>
      <c r="E57" s="75" t="e">
        <f>IF(E28&gt;使用表!#REF!,"超自身上限",IF(E28&gt;E$5,"超25%上限",""))</f>
        <v>#REF!</v>
      </c>
      <c r="F57" s="75" t="e">
        <f>IF(F28&gt;使用表!#REF!,"超自身上限",IF(F28&gt;F$5,"超25%上限",""))</f>
        <v>#REF!</v>
      </c>
      <c r="G57" s="75" t="e">
        <f>IF(G28&gt;使用表!#REF!,"超自身上限",IF(G28&gt;G$5,"超25%上限",""))</f>
        <v>#REF!</v>
      </c>
      <c r="H57" s="75" t="e">
        <f>IF(H28&gt;使用表!#REF!,"超自身上限",IF(H28&gt;H$5,"超25%上限",""))</f>
        <v>#REF!</v>
      </c>
      <c r="I57" s="75" t="e">
        <f>IF(I28&gt;使用表!#REF!,"超自身上限",IF(I28&gt;I$5,"超25%上限",""))</f>
        <v>#REF!</v>
      </c>
      <c r="J57" s="75" t="e">
        <f>IF(J28&gt;使用表!#REF!,"超自身上限",IF(J28&gt;J$5,"超25%上限",""))</f>
        <v>#REF!</v>
      </c>
      <c r="K57" s="75" t="e">
        <f>IF(K28&gt;使用表!#REF!,"超自身上限",IF(K28&gt;K$5,"超25%上限",""))</f>
        <v>#REF!</v>
      </c>
      <c r="L57" s="75" t="e">
        <f>IF(L28&gt;使用表!#REF!,"超自身上限",IF(L28&gt;L$5,"超25%上限",""))</f>
        <v>#REF!</v>
      </c>
      <c r="M57" s="75" t="e">
        <f>IF(M28&gt;使用表!#REF!,"超自身上限",IF(M28&gt;M$5,"超25%上限",""))</f>
        <v>#REF!</v>
      </c>
      <c r="N57" s="75" t="e">
        <f>IF(N28&gt;使用表!#REF!,"超自身上限",IF(N28&gt;N$5,"超25%上限",""))</f>
        <v>#REF!</v>
      </c>
      <c r="O57" s="75" t="e">
        <f>IF(O28&gt;使用表!#REF!,"超自身上限",IF(O28&gt;O$5,"超25%上限",""))</f>
        <v>#REF!</v>
      </c>
      <c r="P57" s="9"/>
      <c r="Q57" s="9"/>
    </row>
    <row r="58" spans="2:17" ht="13.5" hidden="1" customHeight="1" x14ac:dyDescent="0.15">
      <c r="B58" s="19" t="s">
        <v>83</v>
      </c>
      <c r="C58" s="58">
        <v>1089</v>
      </c>
      <c r="D58" s="75" t="e">
        <f>IF(D29&gt;使用表!#REF!,"超自身上限",IF(D29&gt;D$5,"超25%上限",""))</f>
        <v>#REF!</v>
      </c>
      <c r="E58" s="75" t="e">
        <f>IF(E29&gt;使用表!#REF!,"超自身上限",IF(E29&gt;E$5,"超25%上限",""))</f>
        <v>#REF!</v>
      </c>
      <c r="F58" s="75" t="e">
        <f>IF(F29&gt;使用表!#REF!,"超自身上限",IF(F29&gt;F$5,"超25%上限",""))</f>
        <v>#REF!</v>
      </c>
      <c r="G58" s="75" t="e">
        <f>IF(G29&gt;使用表!#REF!,"超自身上限",IF(G29&gt;G$5,"超25%上限",""))</f>
        <v>#REF!</v>
      </c>
      <c r="H58" s="75" t="e">
        <f>IF(H29&gt;使用表!#REF!,"超自身上限",IF(H29&gt;H$5,"超25%上限",""))</f>
        <v>#REF!</v>
      </c>
      <c r="I58" s="75" t="e">
        <f>IF(I29&gt;使用表!#REF!,"超自身上限",IF(I29&gt;I$5,"超25%上限",""))</f>
        <v>#REF!</v>
      </c>
      <c r="J58" s="75" t="e">
        <f>IF(J29&gt;使用表!#REF!,"超自身上限",IF(J29&gt;J$5,"超25%上限",""))</f>
        <v>#REF!</v>
      </c>
      <c r="K58" s="75" t="e">
        <f>IF(K29&gt;使用表!#REF!,"超自身上限",IF(K29&gt;K$5,"超25%上限",""))</f>
        <v>#REF!</v>
      </c>
      <c r="L58" s="75" t="e">
        <f>IF(L29&gt;使用表!#REF!,"超自身上限",IF(L29&gt;L$5,"超25%上限",""))</f>
        <v>#REF!</v>
      </c>
      <c r="M58" s="75" t="e">
        <f>IF(M29&gt;使用表!#REF!,"超自身上限",IF(M29&gt;M$5,"超25%上限",""))</f>
        <v>#REF!</v>
      </c>
      <c r="N58" s="75" t="e">
        <f>IF(N29&gt;使用表!#REF!,"超自身上限",IF(N29&gt;N$5,"超25%上限",""))</f>
        <v>#REF!</v>
      </c>
      <c r="O58" s="75" t="e">
        <f>IF(O29&gt;使用表!#REF!,"超自身上限",IF(O29&gt;O$5,"超25%上限",""))</f>
        <v>#REF!</v>
      </c>
      <c r="P58" s="9"/>
      <c r="Q58" s="9"/>
    </row>
    <row r="59" spans="2:17" ht="13.5" hidden="1" customHeight="1" x14ac:dyDescent="0.15">
      <c r="B59" s="19" t="s">
        <v>22</v>
      </c>
      <c r="C59" s="58">
        <v>1089</v>
      </c>
      <c r="D59" s="75" t="e">
        <f>IF(D30&gt;使用表!#REF!,"超自身上限",IF(D30&gt;D$5,"超25%上限",""))</f>
        <v>#REF!</v>
      </c>
      <c r="E59" s="75" t="e">
        <f>IF(E30&gt;使用表!#REF!,"超自身上限",IF(E30&gt;E$5,"超25%上限",""))</f>
        <v>#REF!</v>
      </c>
      <c r="F59" s="75" t="e">
        <f>IF(F30&gt;使用表!#REF!,"超自身上限",IF(F30&gt;F$5,"超25%上限",""))</f>
        <v>#REF!</v>
      </c>
      <c r="G59" s="75" t="e">
        <f>IF(G30&gt;使用表!#REF!,"超自身上限",IF(G30&gt;G$5,"超25%上限",""))</f>
        <v>#REF!</v>
      </c>
      <c r="H59" s="75" t="e">
        <f>IF(H30&gt;使用表!#REF!,"超自身上限",IF(H30&gt;H$5,"超25%上限",""))</f>
        <v>#REF!</v>
      </c>
      <c r="I59" s="75" t="e">
        <f>IF(I30&gt;使用表!#REF!,"超自身上限",IF(I30&gt;I$5,"超25%上限",""))</f>
        <v>#REF!</v>
      </c>
      <c r="J59" s="75" t="e">
        <f>IF(J30&gt;使用表!#REF!,"超自身上限",IF(J30&gt;J$5,"超25%上限",""))</f>
        <v>#REF!</v>
      </c>
      <c r="K59" s="75" t="e">
        <f>IF(K30&gt;使用表!#REF!,"超自身上限",IF(K30&gt;K$5,"超25%上限",""))</f>
        <v>#REF!</v>
      </c>
      <c r="L59" s="75" t="e">
        <f>IF(L30&gt;使用表!#REF!,"超自身上限",IF(L30&gt;L$5,"超25%上限",""))</f>
        <v>#REF!</v>
      </c>
      <c r="M59" s="75" t="e">
        <f>IF(M30&gt;使用表!#REF!,"超自身上限",IF(M30&gt;M$5,"超25%上限",""))</f>
        <v>#REF!</v>
      </c>
      <c r="N59" s="75" t="e">
        <f>IF(N30&gt;使用表!#REF!,"超自身上限",IF(N30&gt;N$5,"超25%上限",""))</f>
        <v>#REF!</v>
      </c>
      <c r="O59" s="75" t="e">
        <f>IF(O30&gt;使用表!#REF!,"超自身上限",IF(O30&gt;O$5,"超25%上限",""))</f>
        <v>#REF!</v>
      </c>
      <c r="P59" s="9"/>
      <c r="Q59" s="9"/>
    </row>
    <row r="60" spans="2:17" ht="13.5" hidden="1" customHeight="1" x14ac:dyDescent="0.15">
      <c r="B60" s="36" t="s">
        <v>85</v>
      </c>
      <c r="C60" s="59">
        <v>1089</v>
      </c>
      <c r="D60" s="75" t="e">
        <f>IF(D31&gt;使用表!#REF!,"超自身上限",IF(D31&gt;D$5,"超25%上限",""))</f>
        <v>#REF!</v>
      </c>
      <c r="E60" s="75" t="e">
        <f>IF(E31&gt;使用表!#REF!,"超自身上限",IF(E31&gt;E$5,"超25%上限",""))</f>
        <v>#REF!</v>
      </c>
      <c r="F60" s="75" t="e">
        <f>IF(F31&gt;使用表!#REF!,"超自身上限",IF(F31&gt;F$5,"超25%上限",""))</f>
        <v>#REF!</v>
      </c>
      <c r="G60" s="75" t="e">
        <f>IF(G31&gt;使用表!#REF!,"超自身上限",IF(G31&gt;G$5,"超25%上限",""))</f>
        <v>#REF!</v>
      </c>
      <c r="H60" s="75" t="e">
        <f>IF(H31&gt;使用表!#REF!,"超自身上限",IF(H31&gt;H$5,"超25%上限",""))</f>
        <v>#REF!</v>
      </c>
      <c r="I60" s="75" t="e">
        <f>IF(I31&gt;使用表!#REF!,"超自身上限",IF(I31&gt;I$5,"超25%上限",""))</f>
        <v>#REF!</v>
      </c>
      <c r="J60" s="75" t="e">
        <f>IF(J31&gt;使用表!#REF!,"超自身上限",IF(J31&gt;J$5,"超25%上限",""))</f>
        <v>#REF!</v>
      </c>
      <c r="K60" s="75" t="e">
        <f>IF(K31&gt;使用表!#REF!,"超自身上限",IF(K31&gt;K$5,"超25%上限",""))</f>
        <v>#REF!</v>
      </c>
      <c r="L60" s="75" t="e">
        <f>IF(L31&gt;使用表!#REF!,"超自身上限",IF(L31&gt;L$5,"超25%上限",""))</f>
        <v>#REF!</v>
      </c>
      <c r="M60" s="75" t="e">
        <f>IF(M31&gt;使用表!#REF!,"超自身上限",IF(M31&gt;M$5,"超25%上限",""))</f>
        <v>#REF!</v>
      </c>
      <c r="N60" s="75" t="e">
        <f>IF(N31&gt;使用表!#REF!,"超自身上限",IF(N31&gt;N$5,"超25%上限",""))</f>
        <v>#REF!</v>
      </c>
      <c r="O60" s="75" t="e">
        <f>IF(O31&gt;使用表!#REF!,"超自身上限",IF(O31&gt;O$5,"超25%上限",""))</f>
        <v>#REF!</v>
      </c>
      <c r="P60" s="9"/>
      <c r="Q60" s="9"/>
    </row>
    <row r="61" spans="2:17" ht="19.5" thickBot="1" x14ac:dyDescent="0.2">
      <c r="B61" s="17" t="s">
        <v>86</v>
      </c>
      <c r="C61" s="56">
        <f t="shared" ref="C61:O61" si="5">SUM(C37:C60)</f>
        <v>30678</v>
      </c>
      <c r="D61" s="15" t="e">
        <f t="shared" si="5"/>
        <v>#REF!</v>
      </c>
      <c r="E61" s="68" t="e">
        <f t="shared" si="5"/>
        <v>#REF!</v>
      </c>
      <c r="F61" s="68" t="e">
        <f t="shared" si="5"/>
        <v>#REF!</v>
      </c>
      <c r="G61" s="68" t="e">
        <f t="shared" si="5"/>
        <v>#REF!</v>
      </c>
      <c r="H61" s="68" t="e">
        <f t="shared" si="5"/>
        <v>#REF!</v>
      </c>
      <c r="I61" s="68" t="e">
        <f t="shared" si="5"/>
        <v>#REF!</v>
      </c>
      <c r="J61" s="68" t="e">
        <f t="shared" si="5"/>
        <v>#REF!</v>
      </c>
      <c r="K61" s="68" t="e">
        <f t="shared" si="5"/>
        <v>#REF!</v>
      </c>
      <c r="L61" s="68" t="e">
        <f t="shared" si="5"/>
        <v>#REF!</v>
      </c>
      <c r="M61" s="68" t="e">
        <f t="shared" si="5"/>
        <v>#REF!</v>
      </c>
      <c r="N61" s="68" t="e">
        <f t="shared" si="5"/>
        <v>#REF!</v>
      </c>
      <c r="O61" s="69" t="e">
        <f t="shared" si="5"/>
        <v>#REF!</v>
      </c>
      <c r="P61" s="9"/>
      <c r="Q61" s="9"/>
    </row>
    <row r="62" spans="2:17" ht="14.25" thickBot="1" x14ac:dyDescent="0.2"/>
    <row r="63" spans="2:17" ht="19.5" thickBot="1" x14ac:dyDescent="0.2">
      <c r="B63" s="37" t="s">
        <v>47</v>
      </c>
      <c r="C63" s="51">
        <f>P4</f>
        <v>403000</v>
      </c>
      <c r="D63" s="38" t="s">
        <v>39</v>
      </c>
      <c r="E63" s="52">
        <v>320</v>
      </c>
      <c r="F63" s="38" t="s">
        <v>40</v>
      </c>
      <c r="G63" s="52">
        <v>50</v>
      </c>
      <c r="H63" s="38"/>
      <c r="I63" s="39"/>
    </row>
    <row r="64" spans="2:17" ht="37.5" customHeight="1" thickBot="1" x14ac:dyDescent="0.2">
      <c r="B64" s="17" t="s">
        <v>38</v>
      </c>
      <c r="C64" s="53" t="s">
        <v>41</v>
      </c>
      <c r="D64" s="54" t="s">
        <v>42</v>
      </c>
      <c r="E64" s="54" t="s">
        <v>43</v>
      </c>
      <c r="F64" s="54" t="s">
        <v>44</v>
      </c>
      <c r="G64" s="54" t="s">
        <v>45</v>
      </c>
      <c r="H64" s="54" t="s">
        <v>46</v>
      </c>
      <c r="I64" s="55" t="s">
        <v>48</v>
      </c>
    </row>
    <row r="65" spans="2:9" ht="18.75" x14ac:dyDescent="0.15">
      <c r="B65" s="18" t="s">
        <v>89</v>
      </c>
      <c r="C65" s="60">
        <v>1200</v>
      </c>
      <c r="D65" s="76">
        <f>C65/$C$73*100</f>
        <v>5.4629882545752526</v>
      </c>
      <c r="E65" s="61">
        <f>$C$63*D65/100</f>
        <v>22015.842665938268</v>
      </c>
      <c r="F65" s="61"/>
      <c r="G65" s="61"/>
      <c r="H65" s="61">
        <v>360.95072297255842</v>
      </c>
      <c r="I65" s="79">
        <f>E65-H65</f>
        <v>21654.891942965711</v>
      </c>
    </row>
    <row r="66" spans="2:9" ht="18.75" x14ac:dyDescent="0.15">
      <c r="B66" s="19" t="s">
        <v>90</v>
      </c>
      <c r="C66" s="62">
        <v>2520</v>
      </c>
      <c r="D66" s="77">
        <f t="shared" ref="D66:D72" si="6">C66/$C$73*100</f>
        <v>11.47227533460803</v>
      </c>
      <c r="E66" s="63">
        <f>$C$63*D66/100</f>
        <v>46233.269598470361</v>
      </c>
      <c r="F66" s="63"/>
      <c r="G66" s="63"/>
      <c r="H66" s="63">
        <v>917.38711344265016</v>
      </c>
      <c r="I66" s="80">
        <f t="shared" ref="I66:I72" si="7">E66-H66</f>
        <v>45315.882485027709</v>
      </c>
    </row>
    <row r="67" spans="2:9" ht="18.75" x14ac:dyDescent="0.15">
      <c r="B67" s="19" t="s">
        <v>91</v>
      </c>
      <c r="C67" s="62">
        <v>3300</v>
      </c>
      <c r="D67" s="77">
        <f t="shared" si="6"/>
        <v>15.023217700081945</v>
      </c>
      <c r="E67" s="63">
        <f t="shared" ref="E67:E72" si="8">$C$63*D67/100</f>
        <v>60543.56733133024</v>
      </c>
      <c r="F67" s="63"/>
      <c r="G67" s="63"/>
      <c r="H67" s="63">
        <v>4023.2033279121074</v>
      </c>
      <c r="I67" s="80">
        <f t="shared" si="7"/>
        <v>56520.36400341813</v>
      </c>
    </row>
    <row r="68" spans="2:9" ht="18.75" x14ac:dyDescent="0.15">
      <c r="B68" s="19" t="s">
        <v>92</v>
      </c>
      <c r="C68" s="62">
        <v>2540</v>
      </c>
      <c r="D68" s="77">
        <f t="shared" si="6"/>
        <v>11.563325138850951</v>
      </c>
      <c r="E68" s="63">
        <f t="shared" si="8"/>
        <v>46600.200309569336</v>
      </c>
      <c r="F68" s="63"/>
      <c r="G68" s="63"/>
      <c r="H68" s="63">
        <v>2448.6291923941271</v>
      </c>
      <c r="I68" s="80">
        <f t="shared" si="7"/>
        <v>44151.571117175212</v>
      </c>
    </row>
    <row r="69" spans="2:9" ht="18.75" x14ac:dyDescent="0.15">
      <c r="B69" s="19" t="s">
        <v>93</v>
      </c>
      <c r="C69" s="62">
        <v>2700</v>
      </c>
      <c r="D69" s="77">
        <f t="shared" si="6"/>
        <v>12.29172357279432</v>
      </c>
      <c r="E69" s="63">
        <f t="shared" si="8"/>
        <v>49535.645998361113</v>
      </c>
      <c r="F69" s="63"/>
      <c r="G69" s="63"/>
      <c r="H69" s="63">
        <v>-4450.3105360082445</v>
      </c>
      <c r="I69" s="80">
        <f t="shared" si="7"/>
        <v>53985.956534369354</v>
      </c>
    </row>
    <row r="70" spans="2:9" ht="18.75" x14ac:dyDescent="0.15">
      <c r="B70" s="19" t="s">
        <v>94</v>
      </c>
      <c r="C70" s="62">
        <v>2786</v>
      </c>
      <c r="D70" s="77">
        <f t="shared" si="6"/>
        <v>12.683237731038879</v>
      </c>
      <c r="E70" s="63">
        <f t="shared" si="8"/>
        <v>51113.448056086687</v>
      </c>
      <c r="F70" s="63"/>
      <c r="G70" s="63"/>
      <c r="H70" s="63">
        <v>477.02924261053334</v>
      </c>
      <c r="I70" s="80">
        <f t="shared" si="7"/>
        <v>50636.418813476157</v>
      </c>
    </row>
    <row r="71" spans="2:9" ht="18.75" x14ac:dyDescent="0.15">
      <c r="B71" s="19" t="s">
        <v>95</v>
      </c>
      <c r="C71" s="62">
        <v>2720</v>
      </c>
      <c r="D71" s="77">
        <f t="shared" si="6"/>
        <v>12.382773377037241</v>
      </c>
      <c r="E71" s="63">
        <f t="shared" si="8"/>
        <v>49902.576709460074</v>
      </c>
      <c r="F71" s="63"/>
      <c r="G71" s="63"/>
      <c r="H71" s="63">
        <v>876.60862652271464</v>
      </c>
      <c r="I71" s="80">
        <f t="shared" si="7"/>
        <v>49025.968082937361</v>
      </c>
    </row>
    <row r="72" spans="2:9" ht="19.5" thickBot="1" x14ac:dyDescent="0.2">
      <c r="B72" s="36" t="s">
        <v>96</v>
      </c>
      <c r="C72" s="64">
        <v>4200</v>
      </c>
      <c r="D72" s="78">
        <f t="shared" si="6"/>
        <v>19.120458891013385</v>
      </c>
      <c r="E72" s="65">
        <f t="shared" si="8"/>
        <v>77055.449330783944</v>
      </c>
      <c r="F72" s="65"/>
      <c r="G72" s="65"/>
      <c r="H72" s="65">
        <v>-4653.4976898466275</v>
      </c>
      <c r="I72" s="81">
        <f t="shared" si="7"/>
        <v>81708.94702063057</v>
      </c>
    </row>
    <row r="73" spans="2:9" ht="19.5" thickBot="1" x14ac:dyDescent="0.2">
      <c r="B73" s="17" t="s">
        <v>97</v>
      </c>
      <c r="C73" s="15">
        <f>SUM(C65:C72)</f>
        <v>21966</v>
      </c>
      <c r="D73" s="49"/>
      <c r="E73" s="49"/>
      <c r="F73" s="49"/>
      <c r="G73" s="49"/>
      <c r="H73" s="49">
        <f>SUM(H65:H72)</f>
        <v>-1.8007995095103979E-10</v>
      </c>
      <c r="I73" s="50">
        <f>SUM(I65:I72)/10000</f>
        <v>40.300000000000026</v>
      </c>
    </row>
    <row r="74" spans="2:9" x14ac:dyDescent="0.15">
      <c r="B74" s="11"/>
      <c r="C74" s="11"/>
      <c r="D74" s="11"/>
      <c r="E74" s="11"/>
      <c r="F74" s="11"/>
      <c r="G74" s="11"/>
      <c r="H74" s="11"/>
      <c r="I74" s="11"/>
    </row>
  </sheetData>
  <mergeCells count="1">
    <mergeCell ref="B35:O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对照表</vt:lpstr>
      <vt:lpstr>使用表</vt:lpstr>
      <vt:lpstr>申报表(27亿)</vt:lpstr>
      <vt:lpstr>Sheet1</vt:lpstr>
      <vt:lpstr>申报表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2017-12-25T15:24:15Z</dcterms:modified>
</cp:coreProperties>
</file>