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aiqa\Cumberland\Srping 2023\BADM-566\Assignments\Final Project\"/>
    </mc:Choice>
  </mc:AlternateContent>
  <xr:revisionPtr revIDLastSave="0" documentId="13_ncr:1_{6C0BC0BF-21B0-445E-AB1B-542CEFF094BB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tocksReturns" sheetId="1" r:id="rId1"/>
    <sheet name="Correlations and Betas" sheetId="2" r:id="rId2"/>
    <sheet name="Risk Estimation" sheetId="3" r:id="rId3"/>
    <sheet name="Annual data - VaR-CVaR" sheetId="5" r:id="rId4"/>
    <sheet name="Var- Sentiment Stocks Data" sheetId="6" r:id="rId5"/>
  </sheets>
  <calcPr calcId="181029"/>
</workbook>
</file>

<file path=xl/calcChain.xml><?xml version="1.0" encoding="utf-8"?>
<calcChain xmlns="http://schemas.openxmlformats.org/spreadsheetml/2006/main">
  <c r="O13" i="5" l="1"/>
  <c r="O15" i="5"/>
  <c r="O14" i="5"/>
  <c r="L15" i="5"/>
  <c r="L14" i="5"/>
  <c r="L13" i="5"/>
  <c r="H20" i="5"/>
  <c r="H21" i="5" s="1"/>
  <c r="H22" i="5" s="1"/>
  <c r="H23" i="5" s="1"/>
  <c r="H24" i="5" s="1"/>
  <c r="H25" i="5" s="1"/>
  <c r="H26" i="5" s="1"/>
  <c r="H27" i="5" s="1"/>
  <c r="H5" i="5" l="1"/>
  <c r="E30" i="2"/>
  <c r="E31" i="2"/>
  <c r="I5" i="5"/>
  <c r="D4" i="6" l="1"/>
  <c r="C2" i="6"/>
  <c r="C4" i="6" s="1"/>
  <c r="F4" i="6" s="1"/>
  <c r="F5" i="5"/>
  <c r="F4" i="5"/>
  <c r="F3" i="5"/>
  <c r="C2" i="5" l="1"/>
  <c r="E5" i="5" l="1"/>
  <c r="E3" i="5"/>
  <c r="H3" i="5" s="1"/>
  <c r="E4" i="5"/>
  <c r="H4" i="5" s="1"/>
  <c r="D7" i="2" l="1"/>
  <c r="E3" i="1"/>
  <c r="D3" i="1"/>
  <c r="D11" i="2" l="1"/>
  <c r="D14" i="2" s="1"/>
  <c r="E14" i="2" s="1"/>
  <c r="D8" i="2" l="1"/>
  <c r="D10" i="2"/>
  <c r="D13" i="2" s="1"/>
  <c r="E13" i="2" s="1"/>
  <c r="D16" i="2" l="1"/>
  <c r="D19" i="2" s="1"/>
</calcChain>
</file>

<file path=xl/sharedStrings.xml><?xml version="1.0" encoding="utf-8"?>
<sst xmlns="http://schemas.openxmlformats.org/spreadsheetml/2006/main" count="84" uniqueCount="74">
  <si>
    <t>date</t>
  </si>
  <si>
    <t>close.WF</t>
  </si>
  <si>
    <t>close.MK</t>
  </si>
  <si>
    <t>Average Monthly Return (Wells Fargo)</t>
  </si>
  <si>
    <t>Average Monthly Return (Market)</t>
  </si>
  <si>
    <t>ExpectedReturn.WF (%age)</t>
  </si>
  <si>
    <t>ExpectedReturn.MK (%age)</t>
  </si>
  <si>
    <t>Sum product of deviations</t>
  </si>
  <si>
    <t>DF</t>
  </si>
  <si>
    <t>(n - 1)</t>
  </si>
  <si>
    <t>Covariance = Sum of product of deviations / n - 1</t>
  </si>
  <si>
    <t>Sum of Squared Deviation WF</t>
  </si>
  <si>
    <t>Sum of Squared Deviation Market</t>
  </si>
  <si>
    <t>Variance WF =  Sum Squared Deviation WF / (n-1)</t>
  </si>
  <si>
    <t>Variance Market =  Sum Squared Deviation Market / (n-1)</t>
  </si>
  <si>
    <t>Standard deviation (SD)</t>
  </si>
  <si>
    <t>Corr (RW, RM) = Cov(RW, RM)/SD(WC) x SD (RM)</t>
  </si>
  <si>
    <t>Beta</t>
  </si>
  <si>
    <t>No of observations (n)</t>
  </si>
  <si>
    <t>(SD RW)</t>
  </si>
  <si>
    <t>(SD RM)</t>
  </si>
  <si>
    <t>Standard deviation (SD -W)</t>
  </si>
  <si>
    <t>Non %</t>
  </si>
  <si>
    <t>Standard deviation (SD -M)</t>
  </si>
  <si>
    <t>We are getting in fraction because we had converted %age back in decimals during calculations</t>
  </si>
  <si>
    <t>Covar = Sigma(X-Ux) ( Y- Uy)/n - 1</t>
  </si>
  <si>
    <r>
      <t>Unsystematic risk = σ</t>
    </r>
    <r>
      <rPr>
        <vertAlign val="subscript"/>
        <sz val="11"/>
        <color theme="1"/>
        <rFont val="Times New Roman"/>
        <family val="1"/>
      </rPr>
      <t>λ</t>
    </r>
    <r>
      <rPr>
        <sz val="11"/>
        <color theme="1"/>
        <rFont val="Times New Roman"/>
        <family val="1"/>
      </rPr>
      <t xml:space="preserve"> (1 – ρ</t>
    </r>
    <r>
      <rPr>
        <vertAlign val="subscript"/>
        <sz val="11"/>
        <color theme="1"/>
        <rFont val="Times New Roman"/>
        <family val="1"/>
      </rPr>
      <t xml:space="preserve"> λ, m </t>
    </r>
    <r>
      <rPr>
        <sz val="11"/>
        <color theme="1"/>
        <rFont val="Times New Roman"/>
        <family val="1"/>
      </rPr>
      <t>– ρ</t>
    </r>
    <r>
      <rPr>
        <vertAlign val="subscript"/>
        <sz val="11"/>
        <color theme="1"/>
        <rFont val="Times New Roman"/>
        <family val="1"/>
      </rPr>
      <t xml:space="preserve"> λ,s</t>
    </r>
    <r>
      <rPr>
        <sz val="11"/>
        <color theme="1"/>
        <rFont val="Times New Roman"/>
        <family val="1"/>
      </rPr>
      <t>)</t>
    </r>
  </si>
  <si>
    <r>
      <t>σ</t>
    </r>
    <r>
      <rPr>
        <vertAlign val="subscript"/>
        <sz val="12"/>
        <color theme="1"/>
        <rFont val="Times New Roman"/>
        <family val="1"/>
      </rPr>
      <t>λ</t>
    </r>
    <r>
      <rPr>
        <sz val="12"/>
        <color theme="1"/>
        <rFont val="Times New Roman"/>
        <family val="1"/>
      </rPr>
      <t xml:space="preserve"> =   ρ</t>
    </r>
    <r>
      <rPr>
        <vertAlign val="subscript"/>
        <sz val="12"/>
        <color theme="1"/>
        <rFont val="Times New Roman"/>
        <family val="1"/>
      </rPr>
      <t>λ,m</t>
    </r>
    <r>
      <rPr>
        <sz val="12"/>
        <color theme="1"/>
        <rFont val="Times New Roman"/>
        <family val="1"/>
      </rPr>
      <t xml:space="preserve"> * σ</t>
    </r>
    <r>
      <rPr>
        <vertAlign val="subscript"/>
        <sz val="12"/>
        <color theme="1"/>
        <rFont val="Times New Roman"/>
        <family val="1"/>
      </rPr>
      <t>λ</t>
    </r>
    <r>
      <rPr>
        <sz val="12"/>
        <color theme="1"/>
        <rFont val="Times New Roman"/>
        <family val="1"/>
      </rPr>
      <t xml:space="preserve">  +  σ</t>
    </r>
    <r>
      <rPr>
        <vertAlign val="subscript"/>
        <sz val="12"/>
        <color theme="1"/>
        <rFont val="Times New Roman"/>
        <family val="1"/>
      </rPr>
      <t>λ</t>
    </r>
    <r>
      <rPr>
        <sz val="12"/>
        <color theme="1"/>
        <rFont val="Times New Roman"/>
        <family val="1"/>
      </rPr>
      <t xml:space="preserve"> (1 – ρ</t>
    </r>
    <r>
      <rPr>
        <vertAlign val="subscript"/>
        <sz val="12"/>
        <color theme="1"/>
        <rFont val="Times New Roman"/>
        <family val="1"/>
      </rPr>
      <t xml:space="preserve">λ,m </t>
    </r>
    <r>
      <rPr>
        <sz val="12"/>
        <color theme="1"/>
        <rFont val="Times New Roman"/>
        <family val="1"/>
      </rPr>
      <t xml:space="preserve"> – ρ</t>
    </r>
    <r>
      <rPr>
        <vertAlign val="subscript"/>
        <sz val="12"/>
        <color theme="1"/>
        <rFont val="Times New Roman"/>
        <family val="1"/>
      </rPr>
      <t>λ,s</t>
    </r>
    <r>
      <rPr>
        <sz val="12"/>
        <color theme="1"/>
        <rFont val="Times New Roman"/>
        <family val="1"/>
      </rPr>
      <t>) + ɛ</t>
    </r>
  </si>
  <si>
    <t>VaR</t>
  </si>
  <si>
    <t>%</t>
  </si>
  <si>
    <t>Count</t>
  </si>
  <si>
    <t>Var(95)</t>
  </si>
  <si>
    <t>Var(99)</t>
  </si>
  <si>
    <t>Var(99.9)</t>
  </si>
  <si>
    <t>CVAR(95)</t>
  </si>
  <si>
    <t>CVAR(99)</t>
  </si>
  <si>
    <t>CVar(99.9)</t>
  </si>
  <si>
    <t>Chance</t>
  </si>
  <si>
    <t>Actual Loss</t>
  </si>
  <si>
    <t>Beta = Correlation (Firm's Expected Returns x Market Expected Returns/Market Standard Deviation)</t>
  </si>
  <si>
    <t xml:space="preserve"> = Slope (Wells Fargo Expected Return, Market Expected Return Standard Deviation)</t>
  </si>
  <si>
    <t>Beta = Slope (Firm's Fargo Expected Return, Market Expected Return Standard Deviation)</t>
  </si>
  <si>
    <t>Standard deviation (Wells Fargo)</t>
  </si>
  <si>
    <t>Standard deviation (Market)</t>
  </si>
  <si>
    <r>
      <t>Corr (ER</t>
    </r>
    <r>
      <rPr>
        <b/>
        <vertAlign val="subscript"/>
        <sz val="16"/>
        <color theme="1"/>
        <rFont val="Calibri"/>
        <family val="2"/>
        <scheme val="minor"/>
      </rPr>
      <t>WellsFargo</t>
    </r>
    <r>
      <rPr>
        <b/>
        <sz val="16"/>
        <color theme="1"/>
        <rFont val="Calibri"/>
        <family val="2"/>
        <scheme val="minor"/>
      </rPr>
      <t>, ER</t>
    </r>
    <r>
      <rPr>
        <b/>
        <vertAlign val="subscript"/>
        <sz val="16"/>
        <color theme="1"/>
        <rFont val="Calibri"/>
        <family val="2"/>
        <scheme val="minor"/>
      </rPr>
      <t>Market</t>
    </r>
    <r>
      <rPr>
        <b/>
        <sz val="16"/>
        <color theme="1"/>
        <rFont val="Calibri"/>
        <family val="2"/>
        <scheme val="minor"/>
      </rPr>
      <t>)</t>
    </r>
  </si>
  <si>
    <t>Use EXCEL function</t>
  </si>
  <si>
    <t>Market Beta</t>
  </si>
  <si>
    <t>σλ   =</t>
  </si>
  <si>
    <r>
      <t xml:space="preserve">(1 – </t>
    </r>
    <r>
      <rPr>
        <b/>
        <sz val="11"/>
        <color theme="1"/>
        <rFont val="Calibri"/>
        <family val="2"/>
        <scheme val="minor"/>
      </rPr>
      <t>ρ λ, m</t>
    </r>
    <r>
      <rPr>
        <sz val="11"/>
        <color theme="1"/>
        <rFont val="Calibri"/>
        <family val="2"/>
        <scheme val="minor"/>
      </rPr>
      <t xml:space="preserve"> – </t>
    </r>
    <r>
      <rPr>
        <b/>
        <sz val="11"/>
        <color theme="1"/>
        <rFont val="Calibri"/>
        <family val="2"/>
        <scheme val="minor"/>
      </rPr>
      <t>ρ λ,s</t>
    </r>
    <r>
      <rPr>
        <sz val="11"/>
        <color theme="1"/>
        <rFont val="Calibri"/>
        <family val="2"/>
        <scheme val="minor"/>
      </rPr>
      <t>)</t>
    </r>
  </si>
  <si>
    <t xml:space="preserve">Total Voltality = </t>
  </si>
  <si>
    <t xml:space="preserve">1 - Correlatio(Expected Return, Market Expected Return) - Correlatio(Expected Return, Sentiment score) </t>
  </si>
  <si>
    <t>ρ λ,m = Correlation (ERW, Market ER)</t>
  </si>
  <si>
    <t xml:space="preserve">ρ λ,s = Correlation (ERW, Sentiment) </t>
  </si>
  <si>
    <t>=SLOPE(stocksReturns!D3:D281,stocksReturns!E3:E281)</t>
  </si>
  <si>
    <t>=CORREL(stocksReturns!D3:D281,stocksReturns!E3:E281)</t>
  </si>
  <si>
    <t>=STDEV.S(stocksReturns!D3:D281)</t>
  </si>
  <si>
    <t>=STDEV.S(stocksReturns!E3:E281)</t>
  </si>
  <si>
    <t>Conditional VaR (C-VaR) = (1/VaR)*SUM(Sum all Historical VaR values in VaR)</t>
  </si>
  <si>
    <t>Example:</t>
  </si>
  <si>
    <t>Count = 14</t>
  </si>
  <si>
    <t>Conditional Var:</t>
  </si>
  <si>
    <t>Sorted ER</t>
  </si>
  <si>
    <t>Number Position</t>
  </si>
  <si>
    <t xml:space="preserve">Number </t>
  </si>
  <si>
    <t>Position</t>
  </si>
  <si>
    <t>Value at Position</t>
  </si>
  <si>
    <t>CVaR</t>
  </si>
  <si>
    <t>C-VaR Value</t>
  </si>
  <si>
    <t>=1/VaR(95) * sum (from top to position 1.25)</t>
  </si>
  <si>
    <t>=1/VaR(99) * sum (from top to position 0.25)</t>
  </si>
  <si>
    <t>=1/VaR(99.9) * sum (from top to position 0.025)</t>
  </si>
  <si>
    <t>=AVERAGE(stocksReturns!D3:D281)</t>
  </si>
  <si>
    <t>=AVERAGE(stocksReturns!E3:E281)</t>
  </si>
  <si>
    <t>=SUM(stocksReturns!#REF!)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</si>
</sst>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10" xfId="0" applyBorder="1"/>
    <xf numFmtId="14" fontId="0" fillId="34" borderId="0" xfId="0" applyNumberFormat="1" applyFill="1"/>
    <xf numFmtId="0" fontId="0" fillId="34" borderId="0" xfId="0" applyFill="1"/>
    <xf numFmtId="0" fontId="18" fillId="0" borderId="0" xfId="0" applyFont="1"/>
    <xf numFmtId="0" fontId="0" fillId="35" borderId="0" xfId="0" applyFill="1"/>
    <xf numFmtId="0" fontId="19" fillId="0" borderId="0" xfId="0" applyFont="1" applyAlignment="1">
      <alignment vertical="center"/>
    </xf>
    <xf numFmtId="0" fontId="0" fillId="3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1" fillId="0" borderId="0" xfId="0" applyFon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quotePrefix="1"/>
    <xf numFmtId="0" fontId="23" fillId="0" borderId="0" xfId="0" applyFont="1"/>
    <xf numFmtId="0" fontId="0" fillId="0" borderId="0" xfId="0" applyAlignment="1">
      <alignment horizontal="left"/>
    </xf>
    <xf numFmtId="0" fontId="0" fillId="35" borderId="0" xfId="0" quotePrefix="1" applyFill="1"/>
    <xf numFmtId="9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1"/>
  <sheetViews>
    <sheetView workbookViewId="0">
      <selection activeCell="A2" sqref="A2:B17"/>
    </sheetView>
  </sheetViews>
  <sheetFormatPr defaultRowHeight="14.5" x14ac:dyDescent="0.35"/>
  <cols>
    <col min="1" max="1" width="10.7265625" bestFit="1" customWidth="1"/>
    <col min="2" max="2" width="10.81640625" customWidth="1"/>
    <col min="3" max="3" width="14.54296875" customWidth="1"/>
    <col min="4" max="5" width="25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35">
      <c r="A2" s="1">
        <v>42248</v>
      </c>
      <c r="B2">
        <v>50.99</v>
      </c>
      <c r="C2">
        <v>1913.849976</v>
      </c>
    </row>
    <row r="3" spans="1:5" x14ac:dyDescent="0.35">
      <c r="A3" s="1">
        <v>42249</v>
      </c>
      <c r="B3">
        <v>51.99</v>
      </c>
      <c r="C3">
        <v>1948.8599850000001</v>
      </c>
      <c r="D3">
        <f>((B3-B2)/B2) * 100</f>
        <v>1.9611688566385566</v>
      </c>
      <c r="E3">
        <f>((C3-C2)/C2) * 100</f>
        <v>1.8292974600429224</v>
      </c>
    </row>
    <row r="4" spans="1:5" x14ac:dyDescent="0.35">
      <c r="A4" s="1">
        <v>42250</v>
      </c>
      <c r="B4">
        <v>52.43</v>
      </c>
      <c r="C4">
        <v>1951.130005</v>
      </c>
      <c r="D4" s="6"/>
      <c r="E4" s="6"/>
    </row>
    <row r="5" spans="1:5" x14ac:dyDescent="0.35">
      <c r="A5" s="1">
        <v>42251</v>
      </c>
      <c r="B5">
        <v>51.29</v>
      </c>
      <c r="C5">
        <v>1921.219971</v>
      </c>
      <c r="D5" s="6"/>
      <c r="E5" s="6"/>
    </row>
    <row r="6" spans="1:5" x14ac:dyDescent="0.35">
      <c r="A6" s="1">
        <v>42255</v>
      </c>
      <c r="B6">
        <v>52.93</v>
      </c>
      <c r="C6">
        <v>1969.410034</v>
      </c>
      <c r="D6" s="6"/>
      <c r="E6" s="6"/>
    </row>
    <row r="7" spans="1:5" x14ac:dyDescent="0.35">
      <c r="A7" s="1">
        <v>42256</v>
      </c>
      <c r="B7">
        <v>52.19</v>
      </c>
      <c r="C7">
        <v>1942.040039</v>
      </c>
      <c r="D7" s="6"/>
      <c r="E7" s="6"/>
    </row>
    <row r="8" spans="1:5" x14ac:dyDescent="0.35">
      <c r="A8" s="1">
        <v>42257</v>
      </c>
      <c r="B8">
        <v>52.56</v>
      </c>
      <c r="C8">
        <v>1952.290039</v>
      </c>
      <c r="D8" s="6"/>
      <c r="E8" s="6"/>
    </row>
    <row r="9" spans="1:5" x14ac:dyDescent="0.35">
      <c r="A9" s="1">
        <v>42258</v>
      </c>
      <c r="B9">
        <v>52.62</v>
      </c>
      <c r="C9">
        <v>1961.0500489999999</v>
      </c>
      <c r="D9" s="6"/>
      <c r="E9" s="6"/>
    </row>
    <row r="10" spans="1:5" x14ac:dyDescent="0.35">
      <c r="A10" s="1">
        <v>42261</v>
      </c>
      <c r="B10">
        <v>52.77</v>
      </c>
      <c r="C10">
        <v>1953.030029</v>
      </c>
      <c r="D10" s="6"/>
      <c r="E10" s="6"/>
    </row>
    <row r="11" spans="1:5" x14ac:dyDescent="0.35">
      <c r="A11" s="1">
        <v>42262</v>
      </c>
      <c r="B11">
        <v>53.47</v>
      </c>
      <c r="C11">
        <v>1978.089966</v>
      </c>
      <c r="D11" s="6"/>
      <c r="E11" s="6"/>
    </row>
    <row r="12" spans="1:5" x14ac:dyDescent="0.35">
      <c r="A12" s="1">
        <v>42263</v>
      </c>
      <c r="B12">
        <v>53.72</v>
      </c>
      <c r="C12">
        <v>1995.3100589999999</v>
      </c>
      <c r="D12" s="6"/>
      <c r="E12" s="6"/>
    </row>
    <row r="13" spans="1:5" x14ac:dyDescent="0.35">
      <c r="A13" s="1">
        <v>42264</v>
      </c>
      <c r="B13">
        <v>52.21</v>
      </c>
      <c r="C13">
        <v>1990.1999510000001</v>
      </c>
      <c r="D13" s="6"/>
      <c r="E13" s="6"/>
    </row>
    <row r="14" spans="1:5" x14ac:dyDescent="0.35">
      <c r="A14" s="1">
        <v>42265</v>
      </c>
      <c r="B14">
        <v>51.04</v>
      </c>
      <c r="C14">
        <v>1958.030029</v>
      </c>
      <c r="D14" s="6"/>
      <c r="E14" s="6"/>
    </row>
    <row r="15" spans="1:5" x14ac:dyDescent="0.35">
      <c r="A15" s="1">
        <v>42268</v>
      </c>
      <c r="B15">
        <v>51.55</v>
      </c>
      <c r="C15">
        <v>1966.969971</v>
      </c>
      <c r="D15" s="6"/>
      <c r="E15" s="6"/>
    </row>
    <row r="16" spans="1:5" x14ac:dyDescent="0.35">
      <c r="A16" s="1">
        <v>42269</v>
      </c>
      <c r="B16">
        <v>50.69</v>
      </c>
      <c r="C16">
        <v>1942.73999</v>
      </c>
      <c r="D16" s="6"/>
      <c r="E16" s="6"/>
    </row>
    <row r="17" spans="1:5" x14ac:dyDescent="0.35">
      <c r="A17" s="1">
        <v>42270</v>
      </c>
      <c r="B17">
        <v>50.78</v>
      </c>
      <c r="C17">
        <v>1938.76001</v>
      </c>
      <c r="D17" s="6"/>
      <c r="E17" s="6"/>
    </row>
    <row r="18" spans="1:5" x14ac:dyDescent="0.35">
      <c r="A18" s="1">
        <v>42271</v>
      </c>
      <c r="B18">
        <v>50.55</v>
      </c>
      <c r="C18">
        <v>1932.23999</v>
      </c>
      <c r="D18" s="6"/>
      <c r="E18" s="6"/>
    </row>
    <row r="19" spans="1:5" x14ac:dyDescent="0.35">
      <c r="A19" s="1">
        <v>42272</v>
      </c>
      <c r="B19">
        <v>51.48</v>
      </c>
      <c r="C19">
        <v>1931.339966</v>
      </c>
      <c r="D19" s="6"/>
      <c r="E19" s="6"/>
    </row>
    <row r="20" spans="1:5" x14ac:dyDescent="0.35">
      <c r="A20" s="1">
        <v>42275</v>
      </c>
      <c r="B20">
        <v>50.37</v>
      </c>
      <c r="C20">
        <v>1881.7700199999999</v>
      </c>
      <c r="D20" s="6"/>
      <c r="E20" s="6"/>
    </row>
    <row r="21" spans="1:5" x14ac:dyDescent="0.35">
      <c r="A21" s="1">
        <v>42276</v>
      </c>
      <c r="B21">
        <v>50.89</v>
      </c>
      <c r="C21">
        <v>1884.089966</v>
      </c>
      <c r="D21" s="6"/>
      <c r="E21" s="6"/>
    </row>
    <row r="22" spans="1:5" x14ac:dyDescent="0.35">
      <c r="A22" s="1">
        <v>42277</v>
      </c>
      <c r="B22">
        <v>51.35</v>
      </c>
      <c r="C22">
        <v>1920.030029</v>
      </c>
      <c r="D22" s="6"/>
      <c r="E22" s="6"/>
    </row>
    <row r="23" spans="1:5" x14ac:dyDescent="0.35">
      <c r="A23" s="1">
        <v>42278</v>
      </c>
      <c r="B23">
        <v>51.44</v>
      </c>
      <c r="C23">
        <v>1923.8199460000001</v>
      </c>
      <c r="D23" s="6"/>
      <c r="E23" s="6"/>
    </row>
    <row r="24" spans="1:5" x14ac:dyDescent="0.35">
      <c r="A24" s="1">
        <v>42279</v>
      </c>
      <c r="B24">
        <v>51.26</v>
      </c>
      <c r="C24">
        <v>1951.3599850000001</v>
      </c>
      <c r="D24" s="6"/>
      <c r="E24" s="6"/>
    </row>
    <row r="25" spans="1:5" x14ac:dyDescent="0.35">
      <c r="A25" s="1">
        <v>42282</v>
      </c>
      <c r="B25">
        <v>52.41</v>
      </c>
      <c r="C25">
        <v>1987.0500489999999</v>
      </c>
      <c r="D25" s="6"/>
      <c r="E25" s="6"/>
    </row>
    <row r="26" spans="1:5" x14ac:dyDescent="0.35">
      <c r="A26" s="1">
        <v>42283</v>
      </c>
      <c r="B26">
        <v>52.03</v>
      </c>
      <c r="C26">
        <v>1979.920044</v>
      </c>
      <c r="D26" s="6"/>
      <c r="E26" s="6"/>
    </row>
    <row r="27" spans="1:5" x14ac:dyDescent="0.35">
      <c r="A27" s="1">
        <v>42284</v>
      </c>
      <c r="B27">
        <v>52.19</v>
      </c>
      <c r="C27">
        <v>1995.829956</v>
      </c>
      <c r="D27" s="6"/>
      <c r="E27" s="6"/>
    </row>
    <row r="28" spans="1:5" x14ac:dyDescent="0.35">
      <c r="A28" s="1">
        <v>42285</v>
      </c>
      <c r="B28">
        <v>52.54</v>
      </c>
      <c r="C28">
        <v>2013.4300539999999</v>
      </c>
      <c r="D28" s="6"/>
      <c r="E28" s="6"/>
    </row>
    <row r="29" spans="1:5" x14ac:dyDescent="0.35">
      <c r="A29" s="1">
        <v>42286</v>
      </c>
      <c r="B29">
        <v>52.14</v>
      </c>
      <c r="C29">
        <v>2014.8900149999999</v>
      </c>
      <c r="D29" s="6"/>
      <c r="E29" s="6"/>
    </row>
    <row r="30" spans="1:5" x14ac:dyDescent="0.35">
      <c r="A30" s="1">
        <v>42289</v>
      </c>
      <c r="B30">
        <v>52.18</v>
      </c>
      <c r="C30">
        <v>2017.459961</v>
      </c>
      <c r="D30" s="6"/>
      <c r="E30" s="6"/>
    </row>
    <row r="31" spans="1:5" x14ac:dyDescent="0.35">
      <c r="A31" s="1">
        <v>42290</v>
      </c>
      <c r="B31">
        <v>51.86</v>
      </c>
      <c r="C31">
        <v>2003.6899410000001</v>
      </c>
      <c r="D31" s="6"/>
      <c r="E31" s="6"/>
    </row>
    <row r="32" spans="1:5" x14ac:dyDescent="0.35">
      <c r="A32" s="1">
        <v>42291</v>
      </c>
      <c r="B32">
        <v>51.5</v>
      </c>
      <c r="C32">
        <v>1994.23999</v>
      </c>
      <c r="D32" s="6"/>
      <c r="E32" s="6"/>
    </row>
    <row r="33" spans="1:5" x14ac:dyDescent="0.35">
      <c r="A33" s="1">
        <v>42292</v>
      </c>
      <c r="B33">
        <v>52.69</v>
      </c>
      <c r="C33">
        <v>2023.8599850000001</v>
      </c>
      <c r="D33" s="6"/>
      <c r="E33" s="6"/>
    </row>
    <row r="34" spans="1:5" x14ac:dyDescent="0.35">
      <c r="A34" s="1">
        <v>42293</v>
      </c>
      <c r="B34">
        <v>52.88</v>
      </c>
      <c r="C34">
        <v>2033.1099850000001</v>
      </c>
      <c r="D34" s="6"/>
      <c r="E34" s="6"/>
    </row>
    <row r="35" spans="1:5" x14ac:dyDescent="0.35">
      <c r="A35" s="1">
        <v>42296</v>
      </c>
      <c r="B35">
        <v>52.56</v>
      </c>
      <c r="C35">
        <v>2033.660034</v>
      </c>
      <c r="D35" s="6"/>
      <c r="E35" s="6"/>
    </row>
    <row r="36" spans="1:5" x14ac:dyDescent="0.35">
      <c r="A36" s="1">
        <v>42297</v>
      </c>
      <c r="B36">
        <v>53.08</v>
      </c>
      <c r="C36">
        <v>2030.7700199999999</v>
      </c>
      <c r="D36" s="6"/>
      <c r="E36" s="6"/>
    </row>
    <row r="37" spans="1:5" x14ac:dyDescent="0.35">
      <c r="A37" s="1">
        <v>42298</v>
      </c>
      <c r="B37">
        <v>53.12</v>
      </c>
      <c r="C37">
        <v>2018.9399410000001</v>
      </c>
      <c r="D37" s="6"/>
      <c r="E37" s="6"/>
    </row>
    <row r="38" spans="1:5" x14ac:dyDescent="0.35">
      <c r="A38" s="1">
        <v>42299</v>
      </c>
      <c r="B38">
        <v>54.06</v>
      </c>
      <c r="C38">
        <v>2052.51001</v>
      </c>
      <c r="D38" s="6"/>
      <c r="E38" s="6"/>
    </row>
    <row r="39" spans="1:5" x14ac:dyDescent="0.35">
      <c r="A39" s="1">
        <v>42300</v>
      </c>
      <c r="B39">
        <v>54.75</v>
      </c>
      <c r="C39">
        <v>2075.1499020000001</v>
      </c>
      <c r="D39" s="6"/>
      <c r="E39" s="6"/>
    </row>
    <row r="40" spans="1:5" x14ac:dyDescent="0.35">
      <c r="A40" s="1">
        <v>42303</v>
      </c>
      <c r="B40">
        <v>54.29</v>
      </c>
      <c r="C40">
        <v>2071.179932</v>
      </c>
      <c r="D40" s="6"/>
      <c r="E40" s="6"/>
    </row>
    <row r="41" spans="1:5" x14ac:dyDescent="0.35">
      <c r="A41" s="1">
        <v>42304</v>
      </c>
      <c r="B41">
        <v>54.12</v>
      </c>
      <c r="C41">
        <v>2065.889893</v>
      </c>
      <c r="D41" s="6"/>
      <c r="E41" s="6"/>
    </row>
    <row r="42" spans="1:5" x14ac:dyDescent="0.35">
      <c r="A42" s="1">
        <v>42305</v>
      </c>
      <c r="B42">
        <v>55.45</v>
      </c>
      <c r="C42">
        <v>2090.3500979999999</v>
      </c>
      <c r="D42" s="6"/>
      <c r="E42" s="6"/>
    </row>
    <row r="43" spans="1:5" x14ac:dyDescent="0.35">
      <c r="A43" s="1">
        <v>42306</v>
      </c>
      <c r="B43">
        <v>55.09</v>
      </c>
      <c r="C43">
        <v>2089.4099120000001</v>
      </c>
      <c r="D43" s="6"/>
      <c r="E43" s="6"/>
    </row>
    <row r="44" spans="1:5" x14ac:dyDescent="0.35">
      <c r="A44" s="1">
        <v>42307</v>
      </c>
      <c r="B44">
        <v>54.14</v>
      </c>
      <c r="C44">
        <v>2079.360107</v>
      </c>
      <c r="D44" s="6"/>
      <c r="E44" s="6"/>
    </row>
    <row r="45" spans="1:5" x14ac:dyDescent="0.35">
      <c r="A45" s="1">
        <v>42310</v>
      </c>
      <c r="B45">
        <v>54.85</v>
      </c>
      <c r="C45">
        <v>2104.0500489999999</v>
      </c>
      <c r="D45" s="6"/>
      <c r="E45" s="6"/>
    </row>
    <row r="46" spans="1:5" x14ac:dyDescent="0.35">
      <c r="A46" s="1">
        <v>42311</v>
      </c>
      <c r="B46">
        <v>54.93</v>
      </c>
      <c r="C46">
        <v>2109.790039</v>
      </c>
      <c r="D46" s="6"/>
      <c r="E46" s="6"/>
    </row>
    <row r="47" spans="1:5" x14ac:dyDescent="0.35">
      <c r="A47" s="1">
        <v>42312</v>
      </c>
      <c r="B47">
        <v>54.58</v>
      </c>
      <c r="C47">
        <v>2102.3100589999999</v>
      </c>
      <c r="D47" s="6"/>
      <c r="E47" s="6"/>
    </row>
    <row r="48" spans="1:5" x14ac:dyDescent="0.35">
      <c r="A48" s="1">
        <v>42313</v>
      </c>
      <c r="B48">
        <v>54.86</v>
      </c>
      <c r="C48">
        <v>2099.929932</v>
      </c>
      <c r="D48" s="6"/>
      <c r="E48" s="6"/>
    </row>
    <row r="49" spans="1:5" x14ac:dyDescent="0.35">
      <c r="A49" s="1">
        <v>42314</v>
      </c>
      <c r="B49">
        <v>55.85</v>
      </c>
      <c r="C49">
        <v>2099.1999510000001</v>
      </c>
      <c r="D49" s="6"/>
      <c r="E49" s="6"/>
    </row>
    <row r="50" spans="1:5" x14ac:dyDescent="0.35">
      <c r="A50" s="1">
        <v>42317</v>
      </c>
      <c r="B50">
        <v>55.47</v>
      </c>
      <c r="C50">
        <v>2078.580078</v>
      </c>
      <c r="D50" s="6"/>
      <c r="E50" s="6"/>
    </row>
    <row r="51" spans="1:5" x14ac:dyDescent="0.35">
      <c r="A51" s="1">
        <v>42318</v>
      </c>
      <c r="B51">
        <v>55.91</v>
      </c>
      <c r="C51">
        <v>2081.719971</v>
      </c>
      <c r="D51" s="6"/>
      <c r="E51" s="6"/>
    </row>
    <row r="52" spans="1:5" x14ac:dyDescent="0.35">
      <c r="A52" s="1">
        <v>42319</v>
      </c>
      <c r="B52">
        <v>55.8</v>
      </c>
      <c r="C52">
        <v>2075</v>
      </c>
      <c r="D52" s="6"/>
      <c r="E52" s="6"/>
    </row>
    <row r="53" spans="1:5" x14ac:dyDescent="0.35">
      <c r="A53" s="1">
        <v>42320</v>
      </c>
      <c r="B53">
        <v>55.17</v>
      </c>
      <c r="C53">
        <v>2045.969971</v>
      </c>
      <c r="D53" s="6"/>
      <c r="E53" s="6"/>
    </row>
    <row r="54" spans="1:5" x14ac:dyDescent="0.35">
      <c r="A54" s="1">
        <v>42321</v>
      </c>
      <c r="B54">
        <v>54.57</v>
      </c>
      <c r="C54">
        <v>2023.040039</v>
      </c>
      <c r="D54" s="6"/>
      <c r="E54" s="6"/>
    </row>
    <row r="55" spans="1:5" x14ac:dyDescent="0.35">
      <c r="A55" s="1">
        <v>42324</v>
      </c>
      <c r="B55">
        <v>55.27</v>
      </c>
      <c r="C55">
        <v>2053.1899410000001</v>
      </c>
      <c r="D55" s="6"/>
      <c r="E55" s="6"/>
    </row>
    <row r="56" spans="1:5" x14ac:dyDescent="0.35">
      <c r="A56" s="1">
        <v>42325</v>
      </c>
      <c r="B56">
        <v>54.96</v>
      </c>
      <c r="C56">
        <v>2050.4399410000001</v>
      </c>
      <c r="D56" s="6"/>
      <c r="E56" s="6"/>
    </row>
    <row r="57" spans="1:5" x14ac:dyDescent="0.35">
      <c r="A57" s="1">
        <v>42326</v>
      </c>
      <c r="B57">
        <v>55.67</v>
      </c>
      <c r="C57">
        <v>2083.580078</v>
      </c>
      <c r="D57" s="6"/>
      <c r="E57" s="6"/>
    </row>
    <row r="58" spans="1:5" x14ac:dyDescent="0.35">
      <c r="A58" s="1">
        <v>42327</v>
      </c>
      <c r="B58">
        <v>55.97</v>
      </c>
      <c r="C58">
        <v>2081.23999</v>
      </c>
      <c r="D58" s="6"/>
      <c r="E58" s="6"/>
    </row>
    <row r="59" spans="1:5" x14ac:dyDescent="0.35">
      <c r="A59" s="1">
        <v>42328</v>
      </c>
      <c r="B59">
        <v>55.82</v>
      </c>
      <c r="C59">
        <v>2089.169922</v>
      </c>
      <c r="D59" s="6"/>
      <c r="E59" s="6"/>
    </row>
    <row r="60" spans="1:5" x14ac:dyDescent="0.35">
      <c r="A60" s="1">
        <v>42331</v>
      </c>
      <c r="B60">
        <v>55.6</v>
      </c>
      <c r="C60">
        <v>2086.5900879999999</v>
      </c>
      <c r="D60" s="6"/>
      <c r="E60" s="6"/>
    </row>
    <row r="61" spans="1:5" x14ac:dyDescent="0.35">
      <c r="A61" s="1">
        <v>42332</v>
      </c>
      <c r="B61">
        <v>55.28</v>
      </c>
      <c r="C61">
        <v>2089.139893</v>
      </c>
      <c r="D61" s="6"/>
      <c r="E61" s="6"/>
    </row>
    <row r="62" spans="1:5" x14ac:dyDescent="0.35">
      <c r="A62" s="1">
        <v>42333</v>
      </c>
      <c r="B62">
        <v>55.22</v>
      </c>
      <c r="C62">
        <v>2088.8701169999999</v>
      </c>
      <c r="D62" s="6"/>
      <c r="E62" s="6"/>
    </row>
    <row r="63" spans="1:5" x14ac:dyDescent="0.35">
      <c r="A63" s="1">
        <v>42335</v>
      </c>
      <c r="B63">
        <v>55.39</v>
      </c>
      <c r="C63">
        <v>2090.110107</v>
      </c>
      <c r="D63" s="6"/>
      <c r="E63" s="6"/>
    </row>
    <row r="64" spans="1:5" x14ac:dyDescent="0.35">
      <c r="A64" s="1">
        <v>42338</v>
      </c>
      <c r="B64">
        <v>55.1</v>
      </c>
      <c r="C64">
        <v>2080.4099120000001</v>
      </c>
      <c r="D64" s="6"/>
      <c r="E64" s="6"/>
    </row>
    <row r="65" spans="1:5" x14ac:dyDescent="0.35">
      <c r="A65" s="1">
        <v>42339</v>
      </c>
      <c r="B65">
        <v>55.71</v>
      </c>
      <c r="C65">
        <v>2102.6298830000001</v>
      </c>
      <c r="D65" s="6"/>
      <c r="E65" s="6"/>
    </row>
    <row r="66" spans="1:5" x14ac:dyDescent="0.35">
      <c r="A66" s="1">
        <v>42340</v>
      </c>
      <c r="B66">
        <v>55.08</v>
      </c>
      <c r="C66">
        <v>2079.51001</v>
      </c>
      <c r="D66" s="6"/>
      <c r="E66" s="6"/>
    </row>
    <row r="67" spans="1:5" x14ac:dyDescent="0.35">
      <c r="A67" s="1">
        <v>42341</v>
      </c>
      <c r="B67">
        <v>54.2</v>
      </c>
      <c r="C67">
        <v>2049.6201169999999</v>
      </c>
      <c r="D67" s="6"/>
      <c r="E67" s="6"/>
    </row>
    <row r="68" spans="1:5" x14ac:dyDescent="0.35">
      <c r="A68" s="1">
        <v>42342</v>
      </c>
      <c r="B68">
        <v>55.67</v>
      </c>
      <c r="C68">
        <v>2091.6899410000001</v>
      </c>
      <c r="D68" s="6"/>
      <c r="E68" s="6"/>
    </row>
    <row r="69" spans="1:5" x14ac:dyDescent="0.35">
      <c r="A69" s="1">
        <v>42345</v>
      </c>
      <c r="B69">
        <v>55.42</v>
      </c>
      <c r="C69">
        <v>2077.070068</v>
      </c>
      <c r="D69" s="6"/>
      <c r="E69" s="6"/>
    </row>
    <row r="70" spans="1:5" x14ac:dyDescent="0.35">
      <c r="A70" s="1">
        <v>42346</v>
      </c>
      <c r="B70">
        <v>54.4</v>
      </c>
      <c r="C70">
        <v>2063.5900879999999</v>
      </c>
      <c r="D70" s="6"/>
      <c r="E70" s="6"/>
    </row>
    <row r="71" spans="1:5" x14ac:dyDescent="0.35">
      <c r="A71" s="1">
        <v>42347</v>
      </c>
      <c r="B71">
        <v>54.12</v>
      </c>
      <c r="C71">
        <v>2047.619995</v>
      </c>
      <c r="D71" s="6"/>
      <c r="E71" s="6"/>
    </row>
    <row r="72" spans="1:5" x14ac:dyDescent="0.35">
      <c r="A72" s="1">
        <v>42348</v>
      </c>
      <c r="B72">
        <v>54.34</v>
      </c>
      <c r="C72">
        <v>2052.2299800000001</v>
      </c>
      <c r="D72" s="6"/>
      <c r="E72" s="6"/>
    </row>
    <row r="73" spans="1:5" x14ac:dyDescent="0.35">
      <c r="A73" s="1">
        <v>42349</v>
      </c>
      <c r="B73">
        <v>53.31</v>
      </c>
      <c r="C73">
        <v>2012.369995</v>
      </c>
      <c r="D73" s="6"/>
      <c r="E73" s="6"/>
    </row>
    <row r="74" spans="1:5" x14ac:dyDescent="0.35">
      <c r="A74" s="1">
        <v>42352</v>
      </c>
      <c r="B74">
        <v>53.2</v>
      </c>
      <c r="C74">
        <v>2021.9399410000001</v>
      </c>
      <c r="D74" s="6"/>
      <c r="E74" s="6"/>
    </row>
    <row r="75" spans="1:5" x14ac:dyDescent="0.35">
      <c r="A75" s="1">
        <v>42353</v>
      </c>
      <c r="B75">
        <v>54.91</v>
      </c>
      <c r="C75">
        <v>2043.410034</v>
      </c>
      <c r="D75" s="6"/>
      <c r="E75" s="6"/>
    </row>
    <row r="76" spans="1:5" x14ac:dyDescent="0.35">
      <c r="A76" s="1">
        <v>42354</v>
      </c>
      <c r="B76">
        <v>55.85</v>
      </c>
      <c r="C76">
        <v>2073.070068</v>
      </c>
      <c r="D76" s="6"/>
      <c r="E76" s="6"/>
    </row>
    <row r="77" spans="1:5" x14ac:dyDescent="0.35">
      <c r="A77" s="1">
        <v>42355</v>
      </c>
      <c r="B77">
        <v>55.47</v>
      </c>
      <c r="C77">
        <v>2041.8900149999999</v>
      </c>
      <c r="D77" s="6"/>
      <c r="E77" s="6"/>
    </row>
    <row r="78" spans="1:5" x14ac:dyDescent="0.35">
      <c r="A78" s="1">
        <v>42356</v>
      </c>
      <c r="B78">
        <v>53.79</v>
      </c>
      <c r="C78">
        <v>2005.5500489999999</v>
      </c>
      <c r="D78" s="6"/>
      <c r="E78" s="6"/>
    </row>
    <row r="79" spans="1:5" x14ac:dyDescent="0.35">
      <c r="A79" s="1">
        <v>42359</v>
      </c>
      <c r="B79">
        <v>54.02</v>
      </c>
      <c r="C79">
        <v>2021.150024</v>
      </c>
      <c r="D79" s="6"/>
      <c r="E79" s="6"/>
    </row>
    <row r="80" spans="1:5" x14ac:dyDescent="0.35">
      <c r="A80" s="1">
        <v>42360</v>
      </c>
      <c r="B80">
        <v>54.34</v>
      </c>
      <c r="C80">
        <v>2038.969971</v>
      </c>
      <c r="D80" s="6"/>
      <c r="E80" s="6"/>
    </row>
    <row r="81" spans="1:5" x14ac:dyDescent="0.35">
      <c r="A81" s="1">
        <v>42361</v>
      </c>
      <c r="B81">
        <v>55.04</v>
      </c>
      <c r="C81">
        <v>2064.290039</v>
      </c>
      <c r="D81" s="6"/>
      <c r="E81" s="6"/>
    </row>
    <row r="82" spans="1:5" x14ac:dyDescent="0.35">
      <c r="A82" s="1">
        <v>42362</v>
      </c>
      <c r="B82">
        <v>54.82</v>
      </c>
      <c r="C82">
        <v>2060.98999</v>
      </c>
      <c r="D82" s="6"/>
      <c r="E82" s="6"/>
    </row>
    <row r="83" spans="1:5" x14ac:dyDescent="0.35">
      <c r="A83" s="1">
        <v>42366</v>
      </c>
      <c r="B83">
        <v>54.68</v>
      </c>
      <c r="C83">
        <v>2056.5</v>
      </c>
      <c r="D83" s="6"/>
      <c r="E83" s="6"/>
    </row>
    <row r="84" spans="1:5" x14ac:dyDescent="0.35">
      <c r="A84" s="1">
        <v>42367</v>
      </c>
      <c r="B84">
        <v>55.29</v>
      </c>
      <c r="C84">
        <v>2078.360107</v>
      </c>
      <c r="D84" s="6"/>
      <c r="E84" s="6"/>
    </row>
    <row r="85" spans="1:5" x14ac:dyDescent="0.35">
      <c r="A85" s="1">
        <v>42368</v>
      </c>
      <c r="B85">
        <v>54.89</v>
      </c>
      <c r="C85">
        <v>2063.360107</v>
      </c>
      <c r="D85" s="6"/>
      <c r="E85" s="6"/>
    </row>
    <row r="86" spans="1:5" x14ac:dyDescent="0.35">
      <c r="A86" s="1">
        <v>42369</v>
      </c>
      <c r="B86">
        <v>54.36</v>
      </c>
      <c r="C86">
        <v>2043.9399410000001</v>
      </c>
      <c r="D86" s="6"/>
      <c r="E86" s="6"/>
    </row>
    <row r="87" spans="1:5" x14ac:dyDescent="0.35">
      <c r="A87" s="1">
        <v>42373</v>
      </c>
      <c r="B87">
        <v>52.91</v>
      </c>
      <c r="C87">
        <v>2012.660034</v>
      </c>
      <c r="D87" s="6"/>
      <c r="E87" s="6"/>
    </row>
    <row r="88" spans="1:5" x14ac:dyDescent="0.35">
      <c r="A88" s="1">
        <v>42374</v>
      </c>
      <c r="B88">
        <v>52.89</v>
      </c>
      <c r="C88">
        <v>2016.709961</v>
      </c>
      <c r="D88" s="6"/>
      <c r="E88" s="6"/>
    </row>
    <row r="89" spans="1:5" x14ac:dyDescent="0.35">
      <c r="A89" s="1">
        <v>42375</v>
      </c>
      <c r="B89">
        <v>51.88</v>
      </c>
      <c r="C89">
        <v>1990.26001</v>
      </c>
      <c r="D89" s="6"/>
      <c r="E89" s="6"/>
    </row>
    <row r="90" spans="1:5" x14ac:dyDescent="0.35">
      <c r="A90" s="1">
        <v>42376</v>
      </c>
      <c r="B90">
        <v>50.4</v>
      </c>
      <c r="C90">
        <v>1943.089966</v>
      </c>
      <c r="D90" s="6"/>
      <c r="E90" s="6"/>
    </row>
    <row r="91" spans="1:5" x14ac:dyDescent="0.35">
      <c r="A91" s="1">
        <v>42377</v>
      </c>
      <c r="B91">
        <v>49.56</v>
      </c>
      <c r="C91">
        <v>1922.030029</v>
      </c>
      <c r="D91" s="6"/>
      <c r="E91" s="6"/>
    </row>
    <row r="92" spans="1:5" x14ac:dyDescent="0.35">
      <c r="A92" s="1">
        <v>42380</v>
      </c>
      <c r="B92">
        <v>50.09</v>
      </c>
      <c r="C92">
        <v>1923.670044</v>
      </c>
      <c r="D92" s="6"/>
      <c r="E92" s="6"/>
    </row>
    <row r="93" spans="1:5" x14ac:dyDescent="0.35">
      <c r="A93" s="1">
        <v>42381</v>
      </c>
      <c r="B93">
        <v>51.36</v>
      </c>
      <c r="C93">
        <v>1938.6800539999999</v>
      </c>
      <c r="D93" s="6"/>
      <c r="E93" s="6"/>
    </row>
    <row r="94" spans="1:5" x14ac:dyDescent="0.35">
      <c r="A94" s="1">
        <v>42382</v>
      </c>
      <c r="B94">
        <v>49.73</v>
      </c>
      <c r="C94">
        <v>1890.280029</v>
      </c>
      <c r="D94" s="6"/>
      <c r="E94" s="6"/>
    </row>
    <row r="95" spans="1:5" x14ac:dyDescent="0.35">
      <c r="A95" s="1">
        <v>42383</v>
      </c>
      <c r="B95">
        <v>50.64</v>
      </c>
      <c r="C95">
        <v>1921.839966</v>
      </c>
      <c r="D95" s="6"/>
      <c r="E95" s="6"/>
    </row>
    <row r="96" spans="1:5" x14ac:dyDescent="0.35">
      <c r="A96" s="1">
        <v>42384</v>
      </c>
      <c r="B96">
        <v>48.82</v>
      </c>
      <c r="C96">
        <v>1880.329956</v>
      </c>
      <c r="D96" s="6"/>
      <c r="E96" s="6"/>
    </row>
    <row r="97" spans="1:5" x14ac:dyDescent="0.35">
      <c r="A97" s="1">
        <v>42388</v>
      </c>
      <c r="B97">
        <v>48.21</v>
      </c>
      <c r="C97">
        <v>1881.329956</v>
      </c>
      <c r="D97" s="6"/>
      <c r="E97" s="6"/>
    </row>
    <row r="98" spans="1:5" x14ac:dyDescent="0.35">
      <c r="A98" s="1">
        <v>42389</v>
      </c>
      <c r="B98">
        <v>47.87</v>
      </c>
      <c r="C98">
        <v>1859.329956</v>
      </c>
      <c r="D98" s="6"/>
      <c r="E98" s="6"/>
    </row>
    <row r="99" spans="1:5" x14ac:dyDescent="0.35">
      <c r="A99" s="1">
        <v>42390</v>
      </c>
      <c r="B99">
        <v>48.01</v>
      </c>
      <c r="C99">
        <v>1868.98999</v>
      </c>
      <c r="D99" s="6"/>
      <c r="E99" s="6"/>
    </row>
    <row r="100" spans="1:5" x14ac:dyDescent="0.35">
      <c r="A100" s="1">
        <v>42391</v>
      </c>
      <c r="B100">
        <v>49.02</v>
      </c>
      <c r="C100">
        <v>1906.900024</v>
      </c>
      <c r="D100" s="6"/>
      <c r="E100" s="6"/>
    </row>
    <row r="101" spans="1:5" x14ac:dyDescent="0.35">
      <c r="A101" s="1">
        <v>42394</v>
      </c>
      <c r="B101">
        <v>47.66</v>
      </c>
      <c r="C101">
        <v>1877.079956</v>
      </c>
      <c r="D101" s="6"/>
      <c r="E101" s="6"/>
    </row>
    <row r="102" spans="1:5" x14ac:dyDescent="0.35">
      <c r="A102" s="1">
        <v>42395</v>
      </c>
      <c r="B102">
        <v>48.26</v>
      </c>
      <c r="C102">
        <v>1903.630005</v>
      </c>
      <c r="D102" s="6"/>
      <c r="E102" s="6"/>
    </row>
    <row r="103" spans="1:5" x14ac:dyDescent="0.35">
      <c r="A103" s="1">
        <v>42396</v>
      </c>
      <c r="B103">
        <v>48.57</v>
      </c>
      <c r="C103">
        <v>1882.9499510000001</v>
      </c>
      <c r="D103" s="6"/>
      <c r="E103" s="6"/>
    </row>
    <row r="104" spans="1:5" x14ac:dyDescent="0.35">
      <c r="A104" s="1">
        <v>42397</v>
      </c>
      <c r="B104">
        <v>48.92</v>
      </c>
      <c r="C104">
        <v>1893.3599850000001</v>
      </c>
      <c r="D104" s="6"/>
      <c r="E104" s="6"/>
    </row>
    <row r="105" spans="1:5" x14ac:dyDescent="0.35">
      <c r="A105" s="1">
        <v>42398</v>
      </c>
      <c r="B105">
        <v>50.23</v>
      </c>
      <c r="C105">
        <v>1940.23999</v>
      </c>
      <c r="D105" s="6"/>
      <c r="E105" s="6"/>
    </row>
    <row r="106" spans="1:5" x14ac:dyDescent="0.35">
      <c r="A106" s="1">
        <v>42401</v>
      </c>
      <c r="B106">
        <v>49.94</v>
      </c>
      <c r="C106">
        <v>1939.380005</v>
      </c>
      <c r="D106" s="6"/>
      <c r="E106" s="6"/>
    </row>
    <row r="107" spans="1:5" x14ac:dyDescent="0.35">
      <c r="A107" s="1">
        <v>42402</v>
      </c>
      <c r="B107">
        <v>48.83</v>
      </c>
      <c r="C107">
        <v>1903.030029</v>
      </c>
      <c r="D107" s="6"/>
      <c r="E107" s="6"/>
    </row>
    <row r="108" spans="1:5" x14ac:dyDescent="0.35">
      <c r="A108" s="1">
        <v>42403</v>
      </c>
      <c r="B108">
        <v>47.6</v>
      </c>
      <c r="C108">
        <v>1912.530029</v>
      </c>
      <c r="D108" s="6"/>
      <c r="E108" s="6"/>
    </row>
    <row r="109" spans="1:5" x14ac:dyDescent="0.35">
      <c r="A109" s="1">
        <v>42404</v>
      </c>
      <c r="B109">
        <v>48.25</v>
      </c>
      <c r="C109">
        <v>1915.4499510000001</v>
      </c>
      <c r="D109" s="6"/>
      <c r="E109" s="6"/>
    </row>
    <row r="110" spans="1:5" x14ac:dyDescent="0.35">
      <c r="A110" s="1">
        <v>42405</v>
      </c>
      <c r="B110">
        <v>47.86</v>
      </c>
      <c r="C110">
        <v>1880.0500489999999</v>
      </c>
      <c r="D110" s="6"/>
      <c r="E110" s="6"/>
    </row>
    <row r="111" spans="1:5" x14ac:dyDescent="0.35">
      <c r="A111" s="1">
        <v>42408</v>
      </c>
      <c r="B111">
        <v>46.5</v>
      </c>
      <c r="C111">
        <v>1853.4399410000001</v>
      </c>
      <c r="D111" s="6"/>
      <c r="E111" s="6"/>
    </row>
    <row r="112" spans="1:5" x14ac:dyDescent="0.35">
      <c r="A112" s="1">
        <v>42409</v>
      </c>
      <c r="B112">
        <v>46.45</v>
      </c>
      <c r="C112">
        <v>1852.209961</v>
      </c>
      <c r="D112" s="6"/>
      <c r="E112" s="6"/>
    </row>
    <row r="113" spans="1:5" x14ac:dyDescent="0.35">
      <c r="A113" s="1">
        <v>42410</v>
      </c>
      <c r="B113">
        <v>46.17</v>
      </c>
      <c r="C113">
        <v>1851.8599850000001</v>
      </c>
      <c r="D113" s="6"/>
      <c r="E113" s="6"/>
    </row>
    <row r="114" spans="1:5" x14ac:dyDescent="0.35">
      <c r="A114" s="1">
        <v>42411</v>
      </c>
      <c r="B114">
        <v>45.16</v>
      </c>
      <c r="C114">
        <v>1829.079956</v>
      </c>
      <c r="D114" s="6"/>
      <c r="E114" s="6"/>
    </row>
    <row r="115" spans="1:5" x14ac:dyDescent="0.35">
      <c r="A115" s="1">
        <v>42412</v>
      </c>
      <c r="B115">
        <v>47.31</v>
      </c>
      <c r="C115">
        <v>1864.780029</v>
      </c>
      <c r="D115" s="6"/>
      <c r="E115" s="6"/>
    </row>
    <row r="116" spans="1:5" x14ac:dyDescent="0.35">
      <c r="A116" s="1">
        <v>42416</v>
      </c>
      <c r="B116">
        <v>48.24</v>
      </c>
      <c r="C116">
        <v>1895.579956</v>
      </c>
      <c r="D116" s="6"/>
      <c r="E116" s="6"/>
    </row>
    <row r="117" spans="1:5" x14ac:dyDescent="0.35">
      <c r="A117" s="1">
        <v>42417</v>
      </c>
      <c r="B117">
        <v>48.13</v>
      </c>
      <c r="C117">
        <v>1926.8199460000001</v>
      </c>
      <c r="D117" s="6"/>
      <c r="E117" s="6"/>
    </row>
    <row r="118" spans="1:5" x14ac:dyDescent="0.35">
      <c r="A118" s="1">
        <v>42418</v>
      </c>
      <c r="B118">
        <v>47.73</v>
      </c>
      <c r="C118">
        <v>1917.829956</v>
      </c>
      <c r="D118" s="6"/>
      <c r="E118" s="6"/>
    </row>
    <row r="119" spans="1:5" x14ac:dyDescent="0.35">
      <c r="A119" s="1">
        <v>42419</v>
      </c>
      <c r="B119">
        <v>48.09</v>
      </c>
      <c r="C119">
        <v>1917.780029</v>
      </c>
      <c r="D119" s="6"/>
      <c r="E119" s="6"/>
    </row>
    <row r="120" spans="1:5" x14ac:dyDescent="0.35">
      <c r="A120" s="1">
        <v>42422</v>
      </c>
      <c r="B120">
        <v>49.19</v>
      </c>
      <c r="C120">
        <v>1945.5</v>
      </c>
      <c r="D120" s="6"/>
      <c r="E120" s="6"/>
    </row>
    <row r="121" spans="1:5" x14ac:dyDescent="0.35">
      <c r="A121" s="1">
        <v>42423</v>
      </c>
      <c r="B121">
        <v>48.1</v>
      </c>
      <c r="C121">
        <v>1921.2700199999999</v>
      </c>
      <c r="D121" s="6"/>
      <c r="E121" s="6"/>
    </row>
    <row r="122" spans="1:5" x14ac:dyDescent="0.35">
      <c r="A122" s="1">
        <v>42424</v>
      </c>
      <c r="B122">
        <v>47.61</v>
      </c>
      <c r="C122">
        <v>1929.8000489999999</v>
      </c>
      <c r="D122" s="6"/>
      <c r="E122" s="6"/>
    </row>
    <row r="123" spans="1:5" x14ac:dyDescent="0.35">
      <c r="A123" s="1">
        <v>42425</v>
      </c>
      <c r="B123">
        <v>47.75</v>
      </c>
      <c r="C123">
        <v>1951.6999510000001</v>
      </c>
      <c r="D123" s="6"/>
      <c r="E123" s="6"/>
    </row>
    <row r="124" spans="1:5" x14ac:dyDescent="0.35">
      <c r="A124" s="1">
        <v>42426</v>
      </c>
      <c r="B124">
        <v>48.07</v>
      </c>
      <c r="C124">
        <v>1948.0500489999999</v>
      </c>
      <c r="D124" s="6"/>
      <c r="E124" s="6"/>
    </row>
    <row r="125" spans="1:5" x14ac:dyDescent="0.35">
      <c r="A125" s="1">
        <v>42429</v>
      </c>
      <c r="B125">
        <v>46.92</v>
      </c>
      <c r="C125">
        <v>1932.2299800000001</v>
      </c>
      <c r="D125" s="6"/>
      <c r="E125" s="6"/>
    </row>
    <row r="126" spans="1:5" x14ac:dyDescent="0.35">
      <c r="A126" s="1">
        <v>42430</v>
      </c>
      <c r="B126">
        <v>48.72</v>
      </c>
      <c r="C126">
        <v>1978.349976</v>
      </c>
      <c r="D126" s="6"/>
      <c r="E126" s="6"/>
    </row>
    <row r="127" spans="1:5" x14ac:dyDescent="0.35">
      <c r="A127" s="1">
        <v>42431</v>
      </c>
      <c r="B127">
        <v>49.57</v>
      </c>
      <c r="C127">
        <v>1986.4499510000001</v>
      </c>
      <c r="D127" s="6"/>
      <c r="E127" s="6"/>
    </row>
    <row r="128" spans="1:5" x14ac:dyDescent="0.35">
      <c r="A128" s="1">
        <v>42432</v>
      </c>
      <c r="B128">
        <v>49.77</v>
      </c>
      <c r="C128">
        <v>1993.400024</v>
      </c>
      <c r="D128" s="6"/>
      <c r="E128" s="6"/>
    </row>
    <row r="129" spans="1:5" x14ac:dyDescent="0.35">
      <c r="A129" s="1">
        <v>42433</v>
      </c>
      <c r="B129">
        <v>50.11</v>
      </c>
      <c r="C129">
        <v>1999.98999</v>
      </c>
      <c r="D129" s="6"/>
      <c r="E129" s="6"/>
    </row>
    <row r="130" spans="1:5" x14ac:dyDescent="0.35">
      <c r="A130" s="1">
        <v>42436</v>
      </c>
      <c r="B130">
        <v>50.07</v>
      </c>
      <c r="C130">
        <v>2001.76001</v>
      </c>
      <c r="D130" s="6"/>
      <c r="E130" s="6"/>
    </row>
    <row r="131" spans="1:5" x14ac:dyDescent="0.35">
      <c r="A131" s="1">
        <v>42437</v>
      </c>
      <c r="B131">
        <v>49.05</v>
      </c>
      <c r="C131">
        <v>1979.26001</v>
      </c>
      <c r="D131" s="6"/>
      <c r="E131" s="6"/>
    </row>
    <row r="132" spans="1:5" x14ac:dyDescent="0.35">
      <c r="A132" s="1">
        <v>42438</v>
      </c>
      <c r="B132">
        <v>48.79</v>
      </c>
      <c r="C132">
        <v>1989.26001</v>
      </c>
      <c r="D132" s="6"/>
      <c r="E132" s="6"/>
    </row>
    <row r="133" spans="1:5" x14ac:dyDescent="0.35">
      <c r="A133" s="1">
        <v>42439</v>
      </c>
      <c r="B133">
        <v>48.51</v>
      </c>
      <c r="C133">
        <v>1989.5699460000001</v>
      </c>
      <c r="D133" s="6"/>
      <c r="E133" s="6"/>
    </row>
    <row r="134" spans="1:5" x14ac:dyDescent="0.35">
      <c r="A134" s="1">
        <v>42440</v>
      </c>
      <c r="B134">
        <v>50.07</v>
      </c>
      <c r="C134">
        <v>2022.1899410000001</v>
      </c>
      <c r="D134" s="6"/>
      <c r="E134" s="6"/>
    </row>
    <row r="135" spans="1:5" x14ac:dyDescent="0.35">
      <c r="A135" s="1">
        <v>42443</v>
      </c>
      <c r="B135">
        <v>49.88</v>
      </c>
      <c r="C135">
        <v>2019.6400149999999</v>
      </c>
      <c r="D135" s="6"/>
      <c r="E135" s="6"/>
    </row>
    <row r="136" spans="1:5" x14ac:dyDescent="0.35">
      <c r="A136" s="1">
        <v>42444</v>
      </c>
      <c r="B136">
        <v>49.98</v>
      </c>
      <c r="C136">
        <v>2015.9300539999999</v>
      </c>
      <c r="D136" s="6"/>
      <c r="E136" s="6"/>
    </row>
    <row r="137" spans="1:5" x14ac:dyDescent="0.35">
      <c r="A137" s="1">
        <v>42445</v>
      </c>
      <c r="B137">
        <v>49.54</v>
      </c>
      <c r="C137">
        <v>2027.219971</v>
      </c>
      <c r="D137" s="6"/>
      <c r="E137" s="6"/>
    </row>
    <row r="138" spans="1:5" x14ac:dyDescent="0.35">
      <c r="A138" s="1">
        <v>42446</v>
      </c>
      <c r="B138">
        <v>49.73</v>
      </c>
      <c r="C138">
        <v>2040.589966</v>
      </c>
      <c r="D138" s="6"/>
      <c r="E138" s="6"/>
    </row>
    <row r="139" spans="1:5" x14ac:dyDescent="0.35">
      <c r="A139" s="1">
        <v>42447</v>
      </c>
      <c r="B139">
        <v>50.54</v>
      </c>
      <c r="C139">
        <v>2049.580078</v>
      </c>
      <c r="D139" s="6"/>
      <c r="E139" s="6"/>
    </row>
    <row r="140" spans="1:5" x14ac:dyDescent="0.35">
      <c r="A140" s="1">
        <v>42450</v>
      </c>
      <c r="B140">
        <v>50.67</v>
      </c>
      <c r="C140">
        <v>2051.6000979999999</v>
      </c>
      <c r="D140" s="6"/>
      <c r="E140" s="6"/>
    </row>
    <row r="141" spans="1:5" x14ac:dyDescent="0.35">
      <c r="A141" s="1">
        <v>42451</v>
      </c>
      <c r="B141">
        <v>50.37</v>
      </c>
      <c r="C141">
        <v>2049.8000489999999</v>
      </c>
      <c r="D141" s="6"/>
      <c r="E141" s="6"/>
    </row>
    <row r="142" spans="1:5" x14ac:dyDescent="0.35">
      <c r="A142" s="1">
        <v>42452</v>
      </c>
      <c r="B142">
        <v>49.76</v>
      </c>
      <c r="C142">
        <v>2036.709961</v>
      </c>
      <c r="D142" s="6"/>
      <c r="E142" s="6"/>
    </row>
    <row r="143" spans="1:5" x14ac:dyDescent="0.35">
      <c r="A143" s="1">
        <v>42453</v>
      </c>
      <c r="B143">
        <v>48.9</v>
      </c>
      <c r="C143">
        <v>2035.9399410000001</v>
      </c>
      <c r="D143" s="6"/>
      <c r="E143" s="6"/>
    </row>
    <row r="144" spans="1:5" x14ac:dyDescent="0.35">
      <c r="A144" s="1">
        <v>42457</v>
      </c>
      <c r="B144">
        <v>48.7</v>
      </c>
      <c r="C144">
        <v>2037.0500489999999</v>
      </c>
      <c r="D144" s="6"/>
      <c r="E144" s="6"/>
    </row>
    <row r="145" spans="1:5" x14ac:dyDescent="0.35">
      <c r="A145" s="1">
        <v>42458</v>
      </c>
      <c r="B145">
        <v>48.05</v>
      </c>
      <c r="C145">
        <v>2055.01001</v>
      </c>
      <c r="D145" s="6"/>
      <c r="E145" s="6"/>
    </row>
    <row r="146" spans="1:5" x14ac:dyDescent="0.35">
      <c r="A146" s="1">
        <v>42459</v>
      </c>
      <c r="B146">
        <v>48.65</v>
      </c>
      <c r="C146">
        <v>2063.9499510000001</v>
      </c>
      <c r="D146" s="6"/>
      <c r="E146" s="6"/>
    </row>
    <row r="147" spans="1:5" x14ac:dyDescent="0.35">
      <c r="A147" s="1">
        <v>42460</v>
      </c>
      <c r="B147">
        <v>48.36</v>
      </c>
      <c r="C147">
        <v>2059.73999</v>
      </c>
      <c r="D147" s="6"/>
      <c r="E147" s="6"/>
    </row>
    <row r="148" spans="1:5" x14ac:dyDescent="0.35">
      <c r="A148" s="1">
        <v>42461</v>
      </c>
      <c r="B148">
        <v>48.45</v>
      </c>
      <c r="C148">
        <v>2072.780029</v>
      </c>
      <c r="D148" s="6"/>
      <c r="E148" s="6"/>
    </row>
    <row r="149" spans="1:5" x14ac:dyDescent="0.35">
      <c r="A149" s="1">
        <v>42464</v>
      </c>
      <c r="B149">
        <v>48.5</v>
      </c>
      <c r="C149">
        <v>2066.1298830000001</v>
      </c>
      <c r="D149" s="6"/>
      <c r="E149" s="6"/>
    </row>
    <row r="150" spans="1:5" x14ac:dyDescent="0.35">
      <c r="A150" s="1">
        <v>42465</v>
      </c>
      <c r="B150">
        <v>47.51</v>
      </c>
      <c r="C150">
        <v>2045.170044</v>
      </c>
      <c r="D150" s="6"/>
      <c r="E150" s="6"/>
    </row>
    <row r="151" spans="1:5" x14ac:dyDescent="0.35">
      <c r="A151" s="1">
        <v>42466</v>
      </c>
      <c r="B151">
        <v>48.08</v>
      </c>
      <c r="C151">
        <v>2066.6599120000001</v>
      </c>
      <c r="D151" s="6"/>
      <c r="E151" s="6"/>
    </row>
    <row r="152" spans="1:5" x14ac:dyDescent="0.35">
      <c r="A152" s="1">
        <v>42467</v>
      </c>
      <c r="B152">
        <v>46.93</v>
      </c>
      <c r="C152">
        <v>2041.910034</v>
      </c>
      <c r="D152" s="6"/>
      <c r="E152" s="6"/>
    </row>
    <row r="153" spans="1:5" x14ac:dyDescent="0.35">
      <c r="A153" s="1">
        <v>42468</v>
      </c>
      <c r="B153">
        <v>47.07</v>
      </c>
      <c r="C153">
        <v>2047.599976</v>
      </c>
      <c r="D153" s="6"/>
      <c r="E153" s="6"/>
    </row>
    <row r="154" spans="1:5" x14ac:dyDescent="0.35">
      <c r="A154" s="1">
        <v>42471</v>
      </c>
      <c r="B154">
        <v>47.03</v>
      </c>
      <c r="C154">
        <v>2041.98999</v>
      </c>
      <c r="D154" s="6"/>
      <c r="E154" s="6"/>
    </row>
    <row r="155" spans="1:5" x14ac:dyDescent="0.35">
      <c r="A155" s="1">
        <v>42472</v>
      </c>
      <c r="B155">
        <v>47.77</v>
      </c>
      <c r="C155">
        <v>2061.719971</v>
      </c>
      <c r="D155" s="6"/>
      <c r="E155" s="6"/>
    </row>
    <row r="156" spans="1:5" x14ac:dyDescent="0.35">
      <c r="A156" s="1">
        <v>42473</v>
      </c>
      <c r="B156">
        <v>49.03</v>
      </c>
      <c r="C156">
        <v>2082.419922</v>
      </c>
      <c r="D156" s="6"/>
      <c r="E156" s="6"/>
    </row>
    <row r="157" spans="1:5" x14ac:dyDescent="0.35">
      <c r="A157" s="1">
        <v>42474</v>
      </c>
      <c r="B157">
        <v>48.79</v>
      </c>
      <c r="C157">
        <v>2082.780029</v>
      </c>
      <c r="D157" s="6"/>
      <c r="E157" s="6"/>
    </row>
    <row r="158" spans="1:5" x14ac:dyDescent="0.35">
      <c r="A158" s="1">
        <v>42475</v>
      </c>
      <c r="B158">
        <v>48.25</v>
      </c>
      <c r="C158">
        <v>2080.7299800000001</v>
      </c>
      <c r="D158" s="6"/>
      <c r="E158" s="6"/>
    </row>
    <row r="159" spans="1:5" x14ac:dyDescent="0.35">
      <c r="A159" s="1">
        <v>42478</v>
      </c>
      <c r="B159">
        <v>48.84</v>
      </c>
      <c r="C159">
        <v>2094.3400879999999</v>
      </c>
      <c r="D159" s="6"/>
      <c r="E159" s="6"/>
    </row>
    <row r="160" spans="1:5" x14ac:dyDescent="0.35">
      <c r="A160" s="1">
        <v>42479</v>
      </c>
      <c r="B160">
        <v>49.88</v>
      </c>
      <c r="C160">
        <v>2100.8000489999999</v>
      </c>
      <c r="D160" s="6"/>
      <c r="E160" s="6"/>
    </row>
    <row r="161" spans="1:5" x14ac:dyDescent="0.35">
      <c r="A161" s="1">
        <v>42480</v>
      </c>
      <c r="B161">
        <v>50.45</v>
      </c>
      <c r="C161">
        <v>2102.3999020000001</v>
      </c>
      <c r="D161" s="6"/>
      <c r="E161" s="6"/>
    </row>
    <row r="162" spans="1:5" x14ac:dyDescent="0.35">
      <c r="A162" s="1">
        <v>42481</v>
      </c>
      <c r="B162">
        <v>50.05</v>
      </c>
      <c r="C162">
        <v>2091.4799800000001</v>
      </c>
      <c r="D162" s="6"/>
      <c r="E162" s="6"/>
    </row>
    <row r="163" spans="1:5" x14ac:dyDescent="0.35">
      <c r="A163" s="1">
        <v>42482</v>
      </c>
      <c r="B163">
        <v>50.62</v>
      </c>
      <c r="C163">
        <v>2091.580078</v>
      </c>
      <c r="D163" s="6"/>
      <c r="E163" s="6"/>
    </row>
    <row r="164" spans="1:5" x14ac:dyDescent="0.35">
      <c r="A164" s="1">
        <v>42485</v>
      </c>
      <c r="B164">
        <v>50.51</v>
      </c>
      <c r="C164">
        <v>2087.790039</v>
      </c>
      <c r="D164" s="6"/>
      <c r="E164" s="6"/>
    </row>
    <row r="165" spans="1:5" x14ac:dyDescent="0.35">
      <c r="A165" s="1">
        <v>42486</v>
      </c>
      <c r="B165">
        <v>50.92</v>
      </c>
      <c r="C165">
        <v>2091.6999510000001</v>
      </c>
      <c r="D165" s="6"/>
      <c r="E165" s="6"/>
    </row>
    <row r="166" spans="1:5" x14ac:dyDescent="0.35">
      <c r="A166" s="1">
        <v>42487</v>
      </c>
      <c r="B166">
        <v>50.93</v>
      </c>
      <c r="C166">
        <v>2095.1499020000001</v>
      </c>
      <c r="D166" s="6"/>
      <c r="E166" s="6"/>
    </row>
    <row r="167" spans="1:5" x14ac:dyDescent="0.35">
      <c r="A167" s="1">
        <v>42488</v>
      </c>
      <c r="B167">
        <v>50.41</v>
      </c>
      <c r="C167">
        <v>2075.8100589999999</v>
      </c>
      <c r="D167" s="6"/>
      <c r="E167" s="6"/>
    </row>
    <row r="168" spans="1:5" x14ac:dyDescent="0.35">
      <c r="A168" s="1">
        <v>42489</v>
      </c>
      <c r="B168">
        <v>49.98</v>
      </c>
      <c r="C168">
        <v>2065.3000489999999</v>
      </c>
      <c r="D168" s="6"/>
      <c r="E168" s="6"/>
    </row>
    <row r="169" spans="1:5" x14ac:dyDescent="0.35">
      <c r="A169" s="1">
        <v>42492</v>
      </c>
      <c r="B169">
        <v>50.59</v>
      </c>
      <c r="C169">
        <v>2081.429932</v>
      </c>
      <c r="D169" s="6"/>
      <c r="E169" s="6"/>
    </row>
    <row r="170" spans="1:5" x14ac:dyDescent="0.35">
      <c r="A170" s="1">
        <v>42493</v>
      </c>
      <c r="B170">
        <v>50</v>
      </c>
      <c r="C170">
        <v>2063.3701169999999</v>
      </c>
      <c r="D170" s="6"/>
      <c r="E170" s="6"/>
    </row>
    <row r="171" spans="1:5" x14ac:dyDescent="0.35">
      <c r="A171" s="1">
        <v>42494</v>
      </c>
      <c r="B171">
        <v>48.94</v>
      </c>
      <c r="C171">
        <v>2051.1201169999999</v>
      </c>
      <c r="D171" s="6"/>
      <c r="E171" s="6"/>
    </row>
    <row r="172" spans="1:5" x14ac:dyDescent="0.35">
      <c r="A172" s="1">
        <v>42495</v>
      </c>
      <c r="B172">
        <v>48.96</v>
      </c>
      <c r="C172">
        <v>2050.6298830000001</v>
      </c>
      <c r="D172" s="6"/>
      <c r="E172" s="6"/>
    </row>
    <row r="173" spans="1:5" x14ac:dyDescent="0.35">
      <c r="A173" s="1">
        <v>42496</v>
      </c>
      <c r="B173">
        <v>49.02</v>
      </c>
      <c r="C173">
        <v>2057.139893</v>
      </c>
      <c r="D173" s="6"/>
      <c r="E173" s="6"/>
    </row>
    <row r="174" spans="1:5" x14ac:dyDescent="0.35">
      <c r="A174" s="1">
        <v>42499</v>
      </c>
      <c r="B174">
        <v>48.88</v>
      </c>
      <c r="C174">
        <v>2058.6899410000001</v>
      </c>
      <c r="D174" s="6"/>
      <c r="E174" s="6"/>
    </row>
    <row r="175" spans="1:5" x14ac:dyDescent="0.35">
      <c r="A175" s="1">
        <v>42500</v>
      </c>
      <c r="B175">
        <v>49.4</v>
      </c>
      <c r="C175">
        <v>2084.389893</v>
      </c>
      <c r="D175" s="6"/>
      <c r="E175" s="6"/>
    </row>
    <row r="176" spans="1:5" x14ac:dyDescent="0.35">
      <c r="A176" s="1">
        <v>42501</v>
      </c>
      <c r="B176">
        <v>49.08</v>
      </c>
      <c r="C176">
        <v>2064.459961</v>
      </c>
      <c r="D176" s="6"/>
      <c r="E176" s="6"/>
    </row>
    <row r="177" spans="1:5" x14ac:dyDescent="0.35">
      <c r="A177" s="1">
        <v>42502</v>
      </c>
      <c r="B177">
        <v>49.2</v>
      </c>
      <c r="C177">
        <v>2064.110107</v>
      </c>
      <c r="D177" s="6"/>
      <c r="E177" s="6"/>
    </row>
    <row r="178" spans="1:5" x14ac:dyDescent="0.35">
      <c r="A178" s="1">
        <v>42503</v>
      </c>
      <c r="B178">
        <v>48.24</v>
      </c>
      <c r="C178">
        <v>2046.6099850000001</v>
      </c>
      <c r="D178" s="6"/>
      <c r="E178" s="6"/>
    </row>
    <row r="179" spans="1:5" x14ac:dyDescent="0.35">
      <c r="A179" s="1">
        <v>42506</v>
      </c>
      <c r="B179">
        <v>48.27</v>
      </c>
      <c r="C179">
        <v>2066.6599120000001</v>
      </c>
      <c r="D179" s="6"/>
      <c r="E179" s="6"/>
    </row>
    <row r="180" spans="1:5" x14ac:dyDescent="0.35">
      <c r="A180" s="1">
        <v>42507</v>
      </c>
      <c r="B180">
        <v>47.62</v>
      </c>
      <c r="C180">
        <v>2047.209961</v>
      </c>
      <c r="D180" s="6"/>
      <c r="E180" s="6"/>
    </row>
    <row r="181" spans="1:5" x14ac:dyDescent="0.35">
      <c r="A181" s="1">
        <v>42508</v>
      </c>
      <c r="B181">
        <v>48.65</v>
      </c>
      <c r="C181">
        <v>2047.630005</v>
      </c>
      <c r="D181" s="6"/>
      <c r="E181" s="6"/>
    </row>
    <row r="182" spans="1:5" x14ac:dyDescent="0.35">
      <c r="A182" s="1">
        <v>42509</v>
      </c>
      <c r="B182">
        <v>48.38</v>
      </c>
      <c r="C182">
        <v>2040.040039</v>
      </c>
      <c r="D182" s="6"/>
      <c r="E182" s="6"/>
    </row>
    <row r="183" spans="1:5" x14ac:dyDescent="0.35">
      <c r="A183" s="1">
        <v>42510</v>
      </c>
      <c r="B183">
        <v>48.75</v>
      </c>
      <c r="C183">
        <v>2052.320068</v>
      </c>
      <c r="D183" s="6"/>
      <c r="E183" s="6"/>
    </row>
    <row r="184" spans="1:5" x14ac:dyDescent="0.35">
      <c r="A184" s="1">
        <v>42513</v>
      </c>
      <c r="B184">
        <v>48.7</v>
      </c>
      <c r="C184">
        <v>2048.040039</v>
      </c>
      <c r="D184" s="6"/>
      <c r="E184" s="6"/>
    </row>
    <row r="185" spans="1:5" x14ac:dyDescent="0.35">
      <c r="A185" s="1">
        <v>42514</v>
      </c>
      <c r="B185">
        <v>49.2</v>
      </c>
      <c r="C185">
        <v>2076.0600589999999</v>
      </c>
      <c r="D185" s="6"/>
      <c r="E185" s="6"/>
    </row>
    <row r="186" spans="1:5" x14ac:dyDescent="0.35">
      <c r="A186" s="1">
        <v>42515</v>
      </c>
      <c r="B186">
        <v>50.5</v>
      </c>
      <c r="C186">
        <v>2090.540039</v>
      </c>
      <c r="D186" s="6"/>
      <c r="E186" s="6"/>
    </row>
    <row r="187" spans="1:5" x14ac:dyDescent="0.35">
      <c r="A187" s="1">
        <v>42516</v>
      </c>
      <c r="B187">
        <v>50.55</v>
      </c>
      <c r="C187">
        <v>2090.1000979999999</v>
      </c>
      <c r="D187" s="6"/>
      <c r="E187" s="6"/>
    </row>
    <row r="188" spans="1:5" x14ac:dyDescent="0.35">
      <c r="A188" s="1">
        <v>42517</v>
      </c>
      <c r="B188">
        <v>50.85</v>
      </c>
      <c r="C188">
        <v>2099.0600589999999</v>
      </c>
      <c r="D188" s="6"/>
      <c r="E188" s="6"/>
    </row>
    <row r="189" spans="1:5" x14ac:dyDescent="0.35">
      <c r="A189" s="1">
        <v>42521</v>
      </c>
      <c r="B189">
        <v>50.72</v>
      </c>
      <c r="C189">
        <v>2096.9499510000001</v>
      </c>
      <c r="D189" s="6"/>
      <c r="E189" s="6"/>
    </row>
    <row r="190" spans="1:5" x14ac:dyDescent="0.35">
      <c r="A190" s="1">
        <v>42522</v>
      </c>
      <c r="B190">
        <v>51</v>
      </c>
      <c r="C190">
        <v>2099.330078</v>
      </c>
      <c r="D190" s="6"/>
      <c r="E190" s="6"/>
    </row>
    <row r="191" spans="1:5" x14ac:dyDescent="0.35">
      <c r="A191" s="1">
        <v>42523</v>
      </c>
      <c r="B191">
        <v>51.11</v>
      </c>
      <c r="C191">
        <v>2105.26001</v>
      </c>
      <c r="D191" s="6"/>
      <c r="E191" s="6"/>
    </row>
    <row r="192" spans="1:5" x14ac:dyDescent="0.35">
      <c r="A192" s="1">
        <v>42524</v>
      </c>
      <c r="B192">
        <v>50.19</v>
      </c>
      <c r="C192">
        <v>2099.1298830000001</v>
      </c>
      <c r="D192" s="6"/>
      <c r="E192" s="6"/>
    </row>
    <row r="193" spans="1:5" x14ac:dyDescent="0.35">
      <c r="A193" s="1">
        <v>42527</v>
      </c>
      <c r="B193">
        <v>50.49</v>
      </c>
      <c r="C193">
        <v>2109.4099120000001</v>
      </c>
      <c r="D193" s="6"/>
      <c r="E193" s="6"/>
    </row>
    <row r="194" spans="1:5" x14ac:dyDescent="0.35">
      <c r="A194" s="1">
        <v>42528</v>
      </c>
      <c r="B194">
        <v>50.27</v>
      </c>
      <c r="C194">
        <v>2112.1298830000001</v>
      </c>
      <c r="D194" s="6"/>
      <c r="E194" s="6"/>
    </row>
    <row r="195" spans="1:5" x14ac:dyDescent="0.35">
      <c r="A195" s="1">
        <v>42529</v>
      </c>
      <c r="B195">
        <v>50</v>
      </c>
      <c r="C195">
        <v>2119.1201169999999</v>
      </c>
      <c r="D195" s="6"/>
      <c r="E195" s="6"/>
    </row>
    <row r="196" spans="1:5" x14ac:dyDescent="0.35">
      <c r="A196" s="1">
        <v>42530</v>
      </c>
      <c r="B196">
        <v>49.14</v>
      </c>
      <c r="C196">
        <v>2115.4799800000001</v>
      </c>
      <c r="D196" s="6"/>
      <c r="E196" s="6"/>
    </row>
    <row r="197" spans="1:5" x14ac:dyDescent="0.35">
      <c r="A197" s="1">
        <v>42531</v>
      </c>
      <c r="B197">
        <v>48.34</v>
      </c>
      <c r="C197">
        <v>2096.070068</v>
      </c>
      <c r="D197" s="6"/>
      <c r="E197" s="6"/>
    </row>
    <row r="198" spans="1:5" x14ac:dyDescent="0.35">
      <c r="A198" s="1">
        <v>42534</v>
      </c>
      <c r="B198">
        <v>47.97</v>
      </c>
      <c r="C198">
        <v>2079.0600589999999</v>
      </c>
      <c r="D198" s="6"/>
      <c r="E198" s="6"/>
    </row>
    <row r="199" spans="1:5" x14ac:dyDescent="0.35">
      <c r="A199" s="1">
        <v>42535</v>
      </c>
      <c r="B199">
        <v>46.88</v>
      </c>
      <c r="C199">
        <v>2075.320068</v>
      </c>
      <c r="D199" s="6"/>
      <c r="E199" s="6"/>
    </row>
    <row r="200" spans="1:5" x14ac:dyDescent="0.35">
      <c r="A200" s="1">
        <v>42536</v>
      </c>
      <c r="B200">
        <v>46.78</v>
      </c>
      <c r="C200">
        <v>2071.5</v>
      </c>
      <c r="D200" s="6"/>
      <c r="E200" s="6"/>
    </row>
    <row r="201" spans="1:5" x14ac:dyDescent="0.35">
      <c r="A201" s="1">
        <v>42537</v>
      </c>
      <c r="B201">
        <v>46.85</v>
      </c>
      <c r="C201">
        <v>2077.98999</v>
      </c>
      <c r="D201" s="6"/>
      <c r="E201" s="6"/>
    </row>
    <row r="202" spans="1:5" x14ac:dyDescent="0.35">
      <c r="A202" s="1">
        <v>42538</v>
      </c>
      <c r="B202">
        <v>46.6</v>
      </c>
      <c r="C202">
        <v>2071.219971</v>
      </c>
      <c r="D202" s="6"/>
      <c r="E202" s="6"/>
    </row>
    <row r="203" spans="1:5" x14ac:dyDescent="0.35">
      <c r="A203" s="1">
        <v>42541</v>
      </c>
      <c r="B203">
        <v>46.93</v>
      </c>
      <c r="C203">
        <v>2083.25</v>
      </c>
      <c r="D203" s="6"/>
      <c r="E203" s="6"/>
    </row>
    <row r="204" spans="1:5" x14ac:dyDescent="0.35">
      <c r="A204" s="1">
        <v>42542</v>
      </c>
      <c r="B204">
        <v>47.23</v>
      </c>
      <c r="C204">
        <v>2088.8999020000001</v>
      </c>
      <c r="D204" s="6"/>
      <c r="E204" s="6"/>
    </row>
    <row r="205" spans="1:5" x14ac:dyDescent="0.35">
      <c r="A205" s="1">
        <v>42543</v>
      </c>
      <c r="B205">
        <v>46.97</v>
      </c>
      <c r="C205">
        <v>2085.4499510000001</v>
      </c>
      <c r="D205" s="6"/>
      <c r="E205" s="6"/>
    </row>
    <row r="206" spans="1:5" x14ac:dyDescent="0.35">
      <c r="A206" s="1">
        <v>42544</v>
      </c>
      <c r="B206">
        <v>47.91</v>
      </c>
      <c r="C206">
        <v>2113.320068</v>
      </c>
      <c r="D206" s="6"/>
      <c r="E206" s="6"/>
    </row>
    <row r="207" spans="1:5" x14ac:dyDescent="0.35">
      <c r="A207" s="1">
        <v>42545</v>
      </c>
      <c r="B207">
        <v>45.71</v>
      </c>
      <c r="C207">
        <v>2037.410034</v>
      </c>
      <c r="D207" s="6"/>
      <c r="E207" s="6"/>
    </row>
    <row r="208" spans="1:5" x14ac:dyDescent="0.35">
      <c r="A208" s="1">
        <v>42548</v>
      </c>
      <c r="B208">
        <v>45.01</v>
      </c>
      <c r="C208">
        <v>2000.540039</v>
      </c>
      <c r="D208" s="6"/>
      <c r="E208" s="6"/>
    </row>
    <row r="209" spans="1:5" x14ac:dyDescent="0.35">
      <c r="A209" s="1">
        <v>42549</v>
      </c>
      <c r="B209">
        <v>46.1</v>
      </c>
      <c r="C209">
        <v>2036.089966</v>
      </c>
      <c r="D209" s="6"/>
      <c r="E209" s="6"/>
    </row>
    <row r="210" spans="1:5" x14ac:dyDescent="0.35">
      <c r="A210" s="1">
        <v>42550</v>
      </c>
      <c r="B210">
        <v>46.97</v>
      </c>
      <c r="C210">
        <v>2070.7700199999999</v>
      </c>
      <c r="D210" s="6"/>
      <c r="E210" s="6"/>
    </row>
    <row r="211" spans="1:5" x14ac:dyDescent="0.35">
      <c r="A211" s="1">
        <v>42551</v>
      </c>
      <c r="B211">
        <v>47.33</v>
      </c>
      <c r="C211">
        <v>2098.860107</v>
      </c>
      <c r="D211" s="6"/>
      <c r="E211" s="6"/>
    </row>
    <row r="212" spans="1:5" x14ac:dyDescent="0.35">
      <c r="A212" s="1">
        <v>42552</v>
      </c>
      <c r="B212">
        <v>47.03</v>
      </c>
      <c r="C212">
        <v>2102.9499510000001</v>
      </c>
      <c r="D212" s="6"/>
      <c r="E212" s="6"/>
    </row>
    <row r="213" spans="1:5" x14ac:dyDescent="0.35">
      <c r="A213" s="1">
        <v>42556</v>
      </c>
      <c r="B213">
        <v>46.21</v>
      </c>
      <c r="C213">
        <v>2088.5500489999999</v>
      </c>
      <c r="D213" s="6"/>
      <c r="E213" s="6"/>
    </row>
    <row r="214" spans="1:5" x14ac:dyDescent="0.35">
      <c r="A214" s="1">
        <v>42557</v>
      </c>
      <c r="B214">
        <v>46.65</v>
      </c>
      <c r="C214">
        <v>2099.7299800000001</v>
      </c>
      <c r="D214" s="6"/>
      <c r="E214" s="6"/>
    </row>
    <row r="215" spans="1:5" x14ac:dyDescent="0.35">
      <c r="A215" s="1">
        <v>42558</v>
      </c>
      <c r="B215">
        <v>46.8</v>
      </c>
      <c r="C215">
        <v>2097.8999020000001</v>
      </c>
      <c r="D215" s="6"/>
      <c r="E215" s="6"/>
    </row>
    <row r="216" spans="1:5" x14ac:dyDescent="0.35">
      <c r="A216" s="1">
        <v>42559</v>
      </c>
      <c r="B216">
        <v>47.79</v>
      </c>
      <c r="C216">
        <v>2129.8999020000001</v>
      </c>
      <c r="D216" s="6"/>
      <c r="E216" s="6"/>
    </row>
    <row r="217" spans="1:5" x14ac:dyDescent="0.35">
      <c r="A217" s="1">
        <v>42562</v>
      </c>
      <c r="B217">
        <v>48.08</v>
      </c>
      <c r="C217">
        <v>2137.1599120000001</v>
      </c>
      <c r="D217" s="6"/>
      <c r="E217" s="6"/>
    </row>
    <row r="218" spans="1:5" x14ac:dyDescent="0.35">
      <c r="A218" s="1">
        <v>42563</v>
      </c>
      <c r="B218">
        <v>48.35</v>
      </c>
      <c r="C218">
        <v>2152.139893</v>
      </c>
      <c r="D218" s="6"/>
      <c r="E218" s="6"/>
    </row>
    <row r="219" spans="1:5" x14ac:dyDescent="0.35">
      <c r="A219" s="1">
        <v>42564</v>
      </c>
      <c r="B219">
        <v>48.27</v>
      </c>
      <c r="C219">
        <v>2152.429932</v>
      </c>
      <c r="D219" s="6"/>
      <c r="E219" s="6"/>
    </row>
    <row r="220" spans="1:5" x14ac:dyDescent="0.35">
      <c r="A220" s="1">
        <v>42565</v>
      </c>
      <c r="B220">
        <v>48.94</v>
      </c>
      <c r="C220">
        <v>2163.75</v>
      </c>
      <c r="D220" s="6"/>
      <c r="E220" s="6"/>
    </row>
    <row r="221" spans="1:5" x14ac:dyDescent="0.35">
      <c r="A221" s="1">
        <v>42566</v>
      </c>
      <c r="B221">
        <v>47.71</v>
      </c>
      <c r="C221">
        <v>2161.73999</v>
      </c>
      <c r="D221" s="6"/>
      <c r="E221" s="6"/>
    </row>
    <row r="222" spans="1:5" x14ac:dyDescent="0.35">
      <c r="A222" s="1">
        <v>42569</v>
      </c>
      <c r="B222">
        <v>48.28</v>
      </c>
      <c r="C222">
        <v>2166.889893</v>
      </c>
      <c r="D222" s="6"/>
      <c r="E222" s="6"/>
    </row>
    <row r="223" spans="1:5" x14ac:dyDescent="0.35">
      <c r="A223" s="1">
        <v>42570</v>
      </c>
      <c r="B223">
        <v>48.37</v>
      </c>
      <c r="C223">
        <v>2163.780029</v>
      </c>
      <c r="D223" s="6"/>
      <c r="E223" s="6"/>
    </row>
    <row r="224" spans="1:5" x14ac:dyDescent="0.35">
      <c r="A224" s="1">
        <v>42571</v>
      </c>
      <c r="B224">
        <v>48.61</v>
      </c>
      <c r="C224">
        <v>2173.0200199999999</v>
      </c>
      <c r="D224" s="6"/>
      <c r="E224" s="6"/>
    </row>
    <row r="225" spans="1:5" x14ac:dyDescent="0.35">
      <c r="A225" s="1">
        <v>42572</v>
      </c>
      <c r="B225">
        <v>48.3</v>
      </c>
      <c r="C225">
        <v>2165.169922</v>
      </c>
      <c r="D225" s="6"/>
      <c r="E225" s="6"/>
    </row>
    <row r="226" spans="1:5" x14ac:dyDescent="0.35">
      <c r="A226" s="1">
        <v>42573</v>
      </c>
      <c r="B226">
        <v>48.32</v>
      </c>
      <c r="C226">
        <v>2175.030029</v>
      </c>
      <c r="D226" s="6"/>
      <c r="E226" s="6"/>
    </row>
    <row r="227" spans="1:5" x14ac:dyDescent="0.35">
      <c r="A227" s="1">
        <v>42576</v>
      </c>
      <c r="B227">
        <v>48.12</v>
      </c>
      <c r="C227">
        <v>2168.4799800000001</v>
      </c>
      <c r="D227" s="6"/>
      <c r="E227" s="6"/>
    </row>
    <row r="228" spans="1:5" x14ac:dyDescent="0.35">
      <c r="A228" s="1">
        <v>42577</v>
      </c>
      <c r="B228">
        <v>47.97</v>
      </c>
      <c r="C228">
        <v>2169.179932</v>
      </c>
      <c r="D228" s="6"/>
      <c r="E228" s="6"/>
    </row>
    <row r="229" spans="1:5" x14ac:dyDescent="0.35">
      <c r="A229" s="1">
        <v>42578</v>
      </c>
      <c r="B229">
        <v>48</v>
      </c>
      <c r="C229">
        <v>2166.580078</v>
      </c>
      <c r="D229" s="6"/>
      <c r="E229" s="6"/>
    </row>
    <row r="230" spans="1:5" x14ac:dyDescent="0.35">
      <c r="A230" s="1">
        <v>42579</v>
      </c>
      <c r="B230">
        <v>48.13</v>
      </c>
      <c r="C230">
        <v>2170.0600589999999</v>
      </c>
      <c r="D230" s="6"/>
      <c r="E230" s="6"/>
    </row>
    <row r="231" spans="1:5" x14ac:dyDescent="0.35">
      <c r="A231" s="1">
        <v>42580</v>
      </c>
      <c r="B231">
        <v>47.97</v>
      </c>
      <c r="C231">
        <v>2173.6000979999999</v>
      </c>
      <c r="D231" s="6"/>
      <c r="E231" s="6"/>
    </row>
    <row r="232" spans="1:5" x14ac:dyDescent="0.35">
      <c r="A232" s="1">
        <v>42583</v>
      </c>
      <c r="B232">
        <v>47.81</v>
      </c>
      <c r="C232">
        <v>2170.8400879999999</v>
      </c>
      <c r="D232" s="6"/>
      <c r="E232" s="6"/>
    </row>
    <row r="233" spans="1:5" x14ac:dyDescent="0.35">
      <c r="A233" s="1">
        <v>42584</v>
      </c>
      <c r="B233">
        <v>47.7</v>
      </c>
      <c r="C233">
        <v>2157.030029</v>
      </c>
      <c r="D233" s="6"/>
      <c r="E233" s="6"/>
    </row>
    <row r="234" spans="1:5" x14ac:dyDescent="0.35">
      <c r="A234" s="1">
        <v>42585</v>
      </c>
      <c r="B234">
        <v>47.57</v>
      </c>
      <c r="C234">
        <v>2163.790039</v>
      </c>
      <c r="D234" s="6"/>
      <c r="E234" s="6"/>
    </row>
    <row r="235" spans="1:5" x14ac:dyDescent="0.35">
      <c r="A235" s="1">
        <v>42586</v>
      </c>
      <c r="B235">
        <v>47.84</v>
      </c>
      <c r="C235">
        <v>2164.25</v>
      </c>
      <c r="D235" s="6"/>
      <c r="E235" s="6"/>
    </row>
    <row r="236" spans="1:5" x14ac:dyDescent="0.35">
      <c r="A236" s="1">
        <v>42587</v>
      </c>
      <c r="B236">
        <v>48.68</v>
      </c>
      <c r="C236">
        <v>2182.8701169999999</v>
      </c>
      <c r="D236" s="6"/>
      <c r="E236" s="6"/>
    </row>
    <row r="237" spans="1:5" x14ac:dyDescent="0.35">
      <c r="A237" s="1">
        <v>42590</v>
      </c>
      <c r="B237">
        <v>48.91</v>
      </c>
      <c r="C237">
        <v>2180.889893</v>
      </c>
      <c r="D237" s="6"/>
      <c r="E237" s="6"/>
    </row>
    <row r="238" spans="1:5" x14ac:dyDescent="0.35">
      <c r="A238" s="1">
        <v>42591</v>
      </c>
      <c r="B238">
        <v>48.93</v>
      </c>
      <c r="C238">
        <v>2181.73999</v>
      </c>
      <c r="D238" s="6"/>
      <c r="E238" s="6"/>
    </row>
    <row r="239" spans="1:5" x14ac:dyDescent="0.35">
      <c r="A239" s="1">
        <v>42592</v>
      </c>
      <c r="B239">
        <v>48.18</v>
      </c>
      <c r="C239">
        <v>2175.48999</v>
      </c>
      <c r="D239" s="6"/>
      <c r="E239" s="6"/>
    </row>
    <row r="240" spans="1:5" x14ac:dyDescent="0.35">
      <c r="A240" s="1">
        <v>42593</v>
      </c>
      <c r="B240">
        <v>48.24</v>
      </c>
      <c r="C240">
        <v>2185.790039</v>
      </c>
      <c r="D240" s="6"/>
      <c r="E240" s="6"/>
    </row>
    <row r="241" spans="1:5" x14ac:dyDescent="0.35">
      <c r="A241" s="1">
        <v>42594</v>
      </c>
      <c r="B241">
        <v>47.9</v>
      </c>
      <c r="C241">
        <v>2184.0500489999999</v>
      </c>
      <c r="D241" s="6"/>
      <c r="E241" s="6"/>
    </row>
    <row r="242" spans="1:5" x14ac:dyDescent="0.35">
      <c r="A242" s="1">
        <v>42597</v>
      </c>
      <c r="B242">
        <v>48.27</v>
      </c>
      <c r="C242">
        <v>2190.1499020000001</v>
      </c>
      <c r="D242" s="6"/>
      <c r="E242" s="6"/>
    </row>
    <row r="243" spans="1:5" x14ac:dyDescent="0.35">
      <c r="A243" s="1">
        <v>42598</v>
      </c>
      <c r="B243">
        <v>48.44</v>
      </c>
      <c r="C243">
        <v>2178.1499020000001</v>
      </c>
      <c r="D243" s="6"/>
      <c r="E243" s="6"/>
    </row>
    <row r="244" spans="1:5" x14ac:dyDescent="0.35">
      <c r="A244" s="1">
        <v>42599</v>
      </c>
      <c r="B244">
        <v>48.61</v>
      </c>
      <c r="C244">
        <v>2182.219971</v>
      </c>
      <c r="D244" s="6"/>
      <c r="E244" s="6"/>
    </row>
    <row r="245" spans="1:5" x14ac:dyDescent="0.35">
      <c r="A245" s="1">
        <v>42600</v>
      </c>
      <c r="B245">
        <v>48.53</v>
      </c>
      <c r="C245">
        <v>2187.0200199999999</v>
      </c>
      <c r="D245" s="6"/>
      <c r="E245" s="6"/>
    </row>
    <row r="246" spans="1:5" x14ac:dyDescent="0.35">
      <c r="A246" s="1">
        <v>42601</v>
      </c>
      <c r="B246">
        <v>48.65</v>
      </c>
      <c r="C246">
        <v>2183.8701169999999</v>
      </c>
      <c r="D246" s="6"/>
      <c r="E246" s="6"/>
    </row>
    <row r="247" spans="1:5" x14ac:dyDescent="0.35">
      <c r="A247" s="1">
        <v>42604</v>
      </c>
      <c r="B247">
        <v>48.63</v>
      </c>
      <c r="C247">
        <v>2182.639893</v>
      </c>
      <c r="D247" s="6"/>
      <c r="E247" s="6"/>
    </row>
    <row r="248" spans="1:5" x14ac:dyDescent="0.35">
      <c r="A248" s="1">
        <v>42605</v>
      </c>
      <c r="B248">
        <v>48.41</v>
      </c>
      <c r="C248">
        <v>2186.8999020000001</v>
      </c>
      <c r="D248" s="6"/>
      <c r="E248" s="6"/>
    </row>
    <row r="249" spans="1:5" x14ac:dyDescent="0.35">
      <c r="A249" s="1">
        <v>42606</v>
      </c>
      <c r="B249">
        <v>48.63</v>
      </c>
      <c r="C249">
        <v>2175.4399410000001</v>
      </c>
      <c r="D249" s="6"/>
      <c r="E249" s="6"/>
    </row>
    <row r="250" spans="1:5" x14ac:dyDescent="0.35">
      <c r="A250" s="1">
        <v>42607</v>
      </c>
      <c r="B250">
        <v>48.38</v>
      </c>
      <c r="C250">
        <v>2172.469971</v>
      </c>
      <c r="D250" s="6"/>
      <c r="E250" s="6"/>
    </row>
    <row r="251" spans="1:5" x14ac:dyDescent="0.35">
      <c r="A251" s="1">
        <v>42608</v>
      </c>
      <c r="B251">
        <v>48.51</v>
      </c>
      <c r="C251">
        <v>2169.040039</v>
      </c>
      <c r="D251" s="6"/>
      <c r="E251" s="6"/>
    </row>
    <row r="252" spans="1:5" x14ac:dyDescent="0.35">
      <c r="A252" s="5">
        <v>42611</v>
      </c>
      <c r="B252" s="6">
        <v>49.56</v>
      </c>
      <c r="C252" s="6">
        <v>2180.3798830000001</v>
      </c>
      <c r="D252" s="6"/>
      <c r="E252" s="6"/>
    </row>
    <row r="253" spans="1:5" x14ac:dyDescent="0.35">
      <c r="A253" s="5">
        <v>42612</v>
      </c>
      <c r="B253" s="6">
        <v>50.62</v>
      </c>
      <c r="C253" s="6">
        <v>2176.1201169999999</v>
      </c>
      <c r="D253" s="6"/>
      <c r="E253" s="6"/>
    </row>
    <row r="254" spans="1:5" x14ac:dyDescent="0.35">
      <c r="A254" s="5">
        <v>42613</v>
      </c>
      <c r="B254" s="6">
        <v>50.8</v>
      </c>
      <c r="C254" s="6">
        <v>2170.9499510000001</v>
      </c>
      <c r="D254" s="6"/>
      <c r="E254" s="6"/>
    </row>
    <row r="255" spans="1:5" x14ac:dyDescent="0.35">
      <c r="A255" s="5">
        <v>42614</v>
      </c>
      <c r="B255" s="6">
        <v>50.43</v>
      </c>
      <c r="C255" s="6">
        <v>2170.860107</v>
      </c>
      <c r="D255" s="6"/>
      <c r="E255" s="6"/>
    </row>
    <row r="256" spans="1:5" x14ac:dyDescent="0.35">
      <c r="A256" s="1">
        <v>42615</v>
      </c>
      <c r="B256">
        <v>50.55</v>
      </c>
      <c r="C256">
        <v>2179.9799800000001</v>
      </c>
      <c r="D256" s="6"/>
      <c r="E256" s="6"/>
    </row>
    <row r="257" spans="1:5" x14ac:dyDescent="0.35">
      <c r="A257" s="1">
        <v>42619</v>
      </c>
      <c r="B257">
        <v>49.99</v>
      </c>
      <c r="C257">
        <v>2186.4799800000001</v>
      </c>
      <c r="D257" s="6"/>
      <c r="E257" s="6"/>
    </row>
    <row r="258" spans="1:5" x14ac:dyDescent="0.35">
      <c r="A258" s="1">
        <v>42620</v>
      </c>
      <c r="B258">
        <v>49.77</v>
      </c>
      <c r="C258">
        <v>2186.1599120000001</v>
      </c>
      <c r="D258" s="6"/>
      <c r="E258" s="6"/>
    </row>
    <row r="259" spans="1:5" x14ac:dyDescent="0.35">
      <c r="A259" s="1">
        <v>42621</v>
      </c>
      <c r="B259">
        <v>49.9</v>
      </c>
      <c r="C259">
        <v>2181.3000489999999</v>
      </c>
      <c r="D259" s="6"/>
      <c r="E259" s="6"/>
    </row>
    <row r="260" spans="1:5" x14ac:dyDescent="0.35">
      <c r="A260" s="1">
        <v>42622</v>
      </c>
      <c r="B260">
        <v>48.72</v>
      </c>
      <c r="C260">
        <v>2127.8100589999999</v>
      </c>
      <c r="D260" s="6"/>
      <c r="E260" s="6"/>
    </row>
    <row r="261" spans="1:5" x14ac:dyDescent="0.35">
      <c r="A261" s="1">
        <v>42625</v>
      </c>
      <c r="B261">
        <v>48.54</v>
      </c>
      <c r="C261">
        <v>2159.040039</v>
      </c>
      <c r="D261" s="6"/>
      <c r="E261" s="6"/>
    </row>
    <row r="262" spans="1:5" x14ac:dyDescent="0.35">
      <c r="A262" s="1">
        <v>42626</v>
      </c>
      <c r="B262">
        <v>46.96</v>
      </c>
      <c r="C262">
        <v>2127.0200199999999</v>
      </c>
      <c r="D262" s="6"/>
      <c r="E262" s="6"/>
    </row>
    <row r="263" spans="1:5" x14ac:dyDescent="0.35">
      <c r="A263" s="1">
        <v>42627</v>
      </c>
      <c r="B263">
        <v>46.52</v>
      </c>
      <c r="C263">
        <v>2125.7700199999999</v>
      </c>
      <c r="D263" s="6"/>
      <c r="E263" s="6"/>
    </row>
    <row r="264" spans="1:5" x14ac:dyDescent="0.35">
      <c r="A264" s="1">
        <v>42628</v>
      </c>
      <c r="B264">
        <v>46.15</v>
      </c>
      <c r="C264">
        <v>2147.26001</v>
      </c>
      <c r="D264" s="6"/>
      <c r="E264" s="6"/>
    </row>
    <row r="265" spans="1:5" x14ac:dyDescent="0.35">
      <c r="A265" s="1">
        <v>42629</v>
      </c>
      <c r="B265">
        <v>45.43</v>
      </c>
      <c r="C265">
        <v>2139.1599120000001</v>
      </c>
      <c r="D265" s="6"/>
      <c r="E265" s="6"/>
    </row>
    <row r="266" spans="1:5" x14ac:dyDescent="0.35">
      <c r="A266" s="1">
        <v>42632</v>
      </c>
      <c r="B266">
        <v>46.01</v>
      </c>
      <c r="C266">
        <v>2139.1201169999999</v>
      </c>
      <c r="D266" s="6"/>
      <c r="E266" s="6"/>
    </row>
    <row r="267" spans="1:5" x14ac:dyDescent="0.35">
      <c r="A267" s="1">
        <v>42633</v>
      </c>
      <c r="B267">
        <v>46.56</v>
      </c>
      <c r="C267">
        <v>2139.76001</v>
      </c>
      <c r="D267" s="6"/>
      <c r="E267" s="6"/>
    </row>
    <row r="268" spans="1:5" x14ac:dyDescent="0.35">
      <c r="A268" s="1">
        <v>42634</v>
      </c>
      <c r="B268">
        <v>45.83</v>
      </c>
      <c r="C268">
        <v>2163.1201169999999</v>
      </c>
      <c r="D268" s="6"/>
      <c r="E268" s="6"/>
    </row>
    <row r="269" spans="1:5" x14ac:dyDescent="0.35">
      <c r="A269" s="1">
        <v>42635</v>
      </c>
      <c r="B269">
        <v>45.72</v>
      </c>
      <c r="C269">
        <v>2177.179932</v>
      </c>
      <c r="D269" s="6"/>
      <c r="E269" s="6"/>
    </row>
    <row r="270" spans="1:5" x14ac:dyDescent="0.35">
      <c r="A270" s="1">
        <v>42636</v>
      </c>
      <c r="B270">
        <v>45.74</v>
      </c>
      <c r="C270">
        <v>2164.6899410000001</v>
      </c>
      <c r="D270" s="6"/>
      <c r="E270" s="6"/>
    </row>
    <row r="271" spans="1:5" x14ac:dyDescent="0.35">
      <c r="A271" s="1">
        <v>42639</v>
      </c>
      <c r="B271">
        <v>44.88</v>
      </c>
      <c r="C271">
        <v>2146.1000979999999</v>
      </c>
      <c r="D271" s="6"/>
      <c r="E271" s="6"/>
    </row>
    <row r="272" spans="1:5" x14ac:dyDescent="0.35">
      <c r="A272" s="1">
        <v>42640</v>
      </c>
      <c r="B272">
        <v>45.09</v>
      </c>
      <c r="C272">
        <v>2159.929932</v>
      </c>
      <c r="D272" s="6"/>
      <c r="E272" s="6"/>
    </row>
    <row r="273" spans="1:5" x14ac:dyDescent="0.35">
      <c r="A273" s="1">
        <v>42641</v>
      </c>
      <c r="B273">
        <v>45.31</v>
      </c>
      <c r="C273">
        <v>2171.3701169999999</v>
      </c>
      <c r="D273" s="6"/>
      <c r="E273" s="6"/>
    </row>
    <row r="274" spans="1:5" x14ac:dyDescent="0.35">
      <c r="A274" s="1">
        <v>42642</v>
      </c>
      <c r="B274">
        <v>44.37</v>
      </c>
      <c r="C274">
        <v>2151.1298830000001</v>
      </c>
      <c r="D274" s="6"/>
      <c r="E274" s="6"/>
    </row>
    <row r="275" spans="1:5" x14ac:dyDescent="0.35">
      <c r="A275" s="1">
        <v>42643</v>
      </c>
      <c r="B275">
        <v>44.28</v>
      </c>
      <c r="C275">
        <v>2168.2700199999999</v>
      </c>
      <c r="D275" s="6"/>
      <c r="E275" s="6"/>
    </row>
    <row r="276" spans="1:5" x14ac:dyDescent="0.35">
      <c r="A276" s="1">
        <v>42646</v>
      </c>
      <c r="B276">
        <v>43.83</v>
      </c>
      <c r="C276">
        <v>2161.1999510000001</v>
      </c>
      <c r="D276" s="6"/>
      <c r="E276" s="6"/>
    </row>
    <row r="277" spans="1:5" x14ac:dyDescent="0.35">
      <c r="A277" s="1">
        <v>42647</v>
      </c>
      <c r="B277">
        <v>43.75</v>
      </c>
      <c r="C277">
        <v>2150.48999</v>
      </c>
      <c r="D277" s="6"/>
      <c r="E277" s="6"/>
    </row>
    <row r="278" spans="1:5" x14ac:dyDescent="0.35">
      <c r="A278" s="1">
        <v>42648</v>
      </c>
      <c r="B278">
        <v>44.99</v>
      </c>
      <c r="C278">
        <v>2159.7299800000001</v>
      </c>
      <c r="D278" s="6"/>
      <c r="E278" s="6"/>
    </row>
    <row r="279" spans="1:5" x14ac:dyDescent="0.35">
      <c r="A279" s="1">
        <v>42649</v>
      </c>
      <c r="B279">
        <v>45.18</v>
      </c>
      <c r="C279">
        <v>2160.7700199999999</v>
      </c>
      <c r="D279" s="6"/>
      <c r="E279" s="6"/>
    </row>
    <row r="280" spans="1:5" x14ac:dyDescent="0.35">
      <c r="A280" s="1">
        <v>42650</v>
      </c>
      <c r="B280">
        <v>45.33</v>
      </c>
      <c r="C280">
        <v>2153.73999</v>
      </c>
      <c r="D280" s="6"/>
      <c r="E280" s="6"/>
    </row>
    <row r="281" spans="1:5" x14ac:dyDescent="0.35">
      <c r="A281" s="1">
        <v>42653</v>
      </c>
      <c r="B281">
        <v>45.65</v>
      </c>
      <c r="C281">
        <v>2163.6599120000001</v>
      </c>
      <c r="D281" s="6"/>
      <c r="E28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3"/>
  <sheetViews>
    <sheetView tabSelected="1" workbookViewId="0">
      <selection activeCell="D7" sqref="D7"/>
    </sheetView>
  </sheetViews>
  <sheetFormatPr defaultRowHeight="14.5" x14ac:dyDescent="0.35"/>
  <cols>
    <col min="2" max="2" width="44.54296875" bestFit="1" customWidth="1"/>
    <col min="3" max="3" width="16.7265625" bestFit="1" customWidth="1"/>
    <col min="4" max="4" width="20.54296875" customWidth="1"/>
    <col min="5" max="5" width="20.453125" customWidth="1"/>
    <col min="6" max="6" width="30.7265625" bestFit="1" customWidth="1"/>
  </cols>
  <sheetData>
    <row r="2" spans="2:7" x14ac:dyDescent="0.35">
      <c r="B2" t="s">
        <v>3</v>
      </c>
      <c r="D2" s="17" t="s">
        <v>71</v>
      </c>
    </row>
    <row r="3" spans="2:7" x14ac:dyDescent="0.35">
      <c r="B3" t="s">
        <v>4</v>
      </c>
      <c r="D3" s="17" t="s">
        <v>72</v>
      </c>
    </row>
    <row r="5" spans="2:7" x14ac:dyDescent="0.35">
      <c r="B5" t="s">
        <v>7</v>
      </c>
      <c r="D5" s="17" t="s">
        <v>73</v>
      </c>
    </row>
    <row r="6" spans="2:7" x14ac:dyDescent="0.35">
      <c r="B6" t="s">
        <v>18</v>
      </c>
      <c r="D6">
        <v>279</v>
      </c>
    </row>
    <row r="7" spans="2:7" x14ac:dyDescent="0.35">
      <c r="B7" s="4" t="s">
        <v>8</v>
      </c>
      <c r="C7" s="4" t="s">
        <v>9</v>
      </c>
      <c r="D7" s="4">
        <f>D6-1</f>
        <v>278</v>
      </c>
    </row>
    <row r="8" spans="2:7" x14ac:dyDescent="0.35">
      <c r="B8" t="s">
        <v>10</v>
      </c>
      <c r="D8" t="e">
        <f>D5/D7</f>
        <v>#VALUE!</v>
      </c>
      <c r="F8" t="s">
        <v>25</v>
      </c>
    </row>
    <row r="10" spans="2:7" x14ac:dyDescent="0.35">
      <c r="B10" s="3" t="s">
        <v>11</v>
      </c>
      <c r="D10" t="e">
        <f>SUM(stocksReturns!#REF!)</f>
        <v>#REF!</v>
      </c>
    </row>
    <row r="11" spans="2:7" x14ac:dyDescent="0.35">
      <c r="B11" s="3" t="s">
        <v>12</v>
      </c>
      <c r="D11" t="e">
        <f>SUM(stocksReturns!#REF!)</f>
        <v>#REF!</v>
      </c>
    </row>
    <row r="12" spans="2:7" x14ac:dyDescent="0.35">
      <c r="E12" t="s">
        <v>15</v>
      </c>
    </row>
    <row r="13" spans="2:7" x14ac:dyDescent="0.35">
      <c r="B13" s="3" t="s">
        <v>13</v>
      </c>
      <c r="D13" t="e">
        <f>D10/D7</f>
        <v>#REF!</v>
      </c>
      <c r="E13" t="e">
        <f>SQRT(D13)</f>
        <v>#REF!</v>
      </c>
      <c r="F13" t="s">
        <v>19</v>
      </c>
      <c r="G13" t="s">
        <v>24</v>
      </c>
    </row>
    <row r="14" spans="2:7" x14ac:dyDescent="0.35">
      <c r="B14" s="3" t="s">
        <v>14</v>
      </c>
      <c r="D14" t="e">
        <f>D11/D7</f>
        <v>#REF!</v>
      </c>
      <c r="E14" t="e">
        <f>SQRT(D14)</f>
        <v>#REF!</v>
      </c>
      <c r="F14" t="s">
        <v>20</v>
      </c>
    </row>
    <row r="16" spans="2:7" x14ac:dyDescent="0.35">
      <c r="B16" s="3" t="s">
        <v>16</v>
      </c>
      <c r="D16" t="e">
        <f>(D8)/(E13 * E14)</f>
        <v>#VALUE!</v>
      </c>
    </row>
    <row r="19" spans="2:6" x14ac:dyDescent="0.35">
      <c r="B19" t="s">
        <v>17</v>
      </c>
      <c r="D19" s="3" t="e">
        <f>(D16 * E13)/E14</f>
        <v>#VALUE!</v>
      </c>
    </row>
    <row r="22" spans="2:6" x14ac:dyDescent="0.35">
      <c r="B22" s="3" t="s">
        <v>39</v>
      </c>
    </row>
    <row r="23" spans="2:6" x14ac:dyDescent="0.35">
      <c r="B23" s="17" t="s">
        <v>41</v>
      </c>
    </row>
    <row r="27" spans="2:6" x14ac:dyDescent="0.35">
      <c r="B27" s="7"/>
      <c r="C27" t="s">
        <v>45</v>
      </c>
      <c r="D27" s="17" t="s">
        <v>40</v>
      </c>
    </row>
    <row r="28" spans="2:6" ht="21" x14ac:dyDescent="0.5">
      <c r="B28" s="18" t="s">
        <v>46</v>
      </c>
      <c r="C28" s="8"/>
      <c r="D28" s="20" t="s">
        <v>53</v>
      </c>
    </row>
    <row r="29" spans="2:6" ht="24" x14ac:dyDescent="0.65">
      <c r="B29" s="18" t="s">
        <v>44</v>
      </c>
      <c r="C29" s="8"/>
      <c r="D29" s="20" t="s">
        <v>54</v>
      </c>
    </row>
    <row r="30" spans="2:6" x14ac:dyDescent="0.35">
      <c r="B30" t="s">
        <v>42</v>
      </c>
      <c r="D30" s="17" t="s">
        <v>55</v>
      </c>
      <c r="E30" t="e">
        <f>D30/100</f>
        <v>#VALUE!</v>
      </c>
      <c r="F30" t="s">
        <v>22</v>
      </c>
    </row>
    <row r="31" spans="2:6" x14ac:dyDescent="0.35">
      <c r="B31" t="s">
        <v>43</v>
      </c>
      <c r="D31" s="17" t="s">
        <v>56</v>
      </c>
      <c r="E31" t="e">
        <f>D31/100</f>
        <v>#VALUE!</v>
      </c>
      <c r="F31" t="s">
        <v>22</v>
      </c>
    </row>
    <row r="33" spans="2:2" x14ac:dyDescent="0.35">
      <c r="B33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"/>
  <sheetViews>
    <sheetView topLeftCell="A2" workbookViewId="0">
      <selection activeCell="B19" sqref="B19"/>
    </sheetView>
  </sheetViews>
  <sheetFormatPr defaultRowHeight="14.5" x14ac:dyDescent="0.35"/>
  <cols>
    <col min="2" max="2" width="65.81640625" customWidth="1"/>
    <col min="3" max="3" width="12.453125" customWidth="1"/>
    <col min="4" max="4" width="9.81640625" customWidth="1"/>
    <col min="5" max="5" width="11.26953125" customWidth="1"/>
    <col min="6" max="6" width="11.54296875" bestFit="1" customWidth="1"/>
    <col min="7" max="7" width="10.54296875" customWidth="1"/>
    <col min="8" max="8" width="11.26953125" customWidth="1"/>
    <col min="9" max="9" width="10.54296875" customWidth="1"/>
    <col min="11" max="11" width="19.1796875" customWidth="1"/>
    <col min="12" max="12" width="16" customWidth="1"/>
    <col min="15" max="15" width="12.81640625" bestFit="1" customWidth="1"/>
  </cols>
  <sheetData>
    <row r="1" spans="2:10" x14ac:dyDescent="0.35">
      <c r="E1" s="9"/>
    </row>
    <row r="2" spans="2:10" ht="15.5" x14ac:dyDescent="0.35">
      <c r="B2" t="s">
        <v>52</v>
      </c>
      <c r="C2" s="2">
        <v>-5.6972259999999997E-2</v>
      </c>
      <c r="E2" s="13"/>
    </row>
    <row r="4" spans="2:10" x14ac:dyDescent="0.35">
      <c r="B4" t="s">
        <v>51</v>
      </c>
      <c r="C4">
        <v>0.78220051055079642</v>
      </c>
    </row>
    <row r="5" spans="2:10" x14ac:dyDescent="0.35">
      <c r="B5" s="10" t="s">
        <v>21</v>
      </c>
      <c r="C5">
        <v>1.3970401500690286</v>
      </c>
      <c r="D5">
        <v>1.3970401500690286E-2</v>
      </c>
      <c r="J5" s="6"/>
    </row>
    <row r="6" spans="2:10" x14ac:dyDescent="0.35">
      <c r="B6" t="s">
        <v>23</v>
      </c>
      <c r="C6">
        <v>0.93030868995223448</v>
      </c>
      <c r="D6">
        <v>9.3030868995223441E-3</v>
      </c>
    </row>
    <row r="9" spans="2:10" ht="17.5" x14ac:dyDescent="0.45">
      <c r="B9" s="13" t="s">
        <v>27</v>
      </c>
    </row>
    <row r="10" spans="2:10" ht="17" x14ac:dyDescent="0.35">
      <c r="B10" s="9" t="s">
        <v>26</v>
      </c>
    </row>
    <row r="13" spans="2:10" x14ac:dyDescent="0.35">
      <c r="C13" s="11" t="s">
        <v>49</v>
      </c>
      <c r="D13" t="s">
        <v>50</v>
      </c>
    </row>
    <row r="14" spans="2:10" x14ac:dyDescent="0.35">
      <c r="C14" s="11" t="s">
        <v>47</v>
      </c>
      <c r="D14" t="s">
        <v>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8"/>
  <sheetViews>
    <sheetView workbookViewId="0">
      <selection activeCell="L9" sqref="L9"/>
    </sheetView>
  </sheetViews>
  <sheetFormatPr defaultRowHeight="14.5" x14ac:dyDescent="0.35"/>
  <cols>
    <col min="6" max="6" width="9.7265625" bestFit="1" customWidth="1"/>
    <col min="7" max="7" width="10.1796875" bestFit="1" customWidth="1"/>
    <col min="12" max="12" width="14.81640625" bestFit="1" customWidth="1"/>
    <col min="13" max="13" width="14.7265625" bestFit="1" customWidth="1"/>
  </cols>
  <sheetData>
    <row r="2" spans="2:17" x14ac:dyDescent="0.35">
      <c r="B2" t="s">
        <v>30</v>
      </c>
      <c r="C2">
        <f>COUNT(#REF!)</f>
        <v>0</v>
      </c>
      <c r="I2" t="s">
        <v>37</v>
      </c>
    </row>
    <row r="3" spans="2:17" x14ac:dyDescent="0.35">
      <c r="D3" s="12" t="s">
        <v>31</v>
      </c>
      <c r="E3">
        <f>(1-95/100) *C2</f>
        <v>0</v>
      </c>
      <c r="F3" s="16" t="e">
        <f>#REF!</f>
        <v>#REF!</v>
      </c>
      <c r="G3" t="s">
        <v>34</v>
      </c>
      <c r="H3" s="16" t="e">
        <f>(1/E3)* SUM(#REF!)</f>
        <v>#DIV/0!</v>
      </c>
      <c r="I3" s="21">
        <v>0.05</v>
      </c>
    </row>
    <row r="4" spans="2:17" x14ac:dyDescent="0.35">
      <c r="D4" s="12" t="s">
        <v>32</v>
      </c>
      <c r="E4">
        <f>(1-99/100)*C2</f>
        <v>0</v>
      </c>
      <c r="F4" s="16" t="e">
        <f>#REF!</f>
        <v>#REF!</v>
      </c>
      <c r="G4" t="s">
        <v>35</v>
      </c>
      <c r="H4" s="16" t="e">
        <f>(1/E4)* SUM(#REF!)</f>
        <v>#DIV/0!</v>
      </c>
      <c r="I4" s="21">
        <v>0.01</v>
      </c>
    </row>
    <row r="5" spans="2:17" ht="15.5" x14ac:dyDescent="0.35">
      <c r="D5" s="12" t="s">
        <v>33</v>
      </c>
      <c r="E5">
        <f>(1-99.9/100)*C2</f>
        <v>0</v>
      </c>
      <c r="F5" s="16" t="e">
        <f>#REF!</f>
        <v>#REF!</v>
      </c>
      <c r="G5" s="19" t="s">
        <v>36</v>
      </c>
      <c r="H5" s="16" t="e">
        <f>(1/E5)*SUM(#REF!)</f>
        <v>#DIV/0!</v>
      </c>
      <c r="I5" s="22">
        <f>(100-99.9)</f>
        <v>9.9999999999994316E-2</v>
      </c>
      <c r="J5" t="s">
        <v>29</v>
      </c>
    </row>
    <row r="6" spans="2:17" x14ac:dyDescent="0.35">
      <c r="H6" s="16"/>
    </row>
    <row r="8" spans="2:17" x14ac:dyDescent="0.35">
      <c r="D8" s="12" t="s">
        <v>38</v>
      </c>
      <c r="E8" s="15">
        <v>-1.7999999999999999E-2</v>
      </c>
      <c r="F8" s="1">
        <v>42639</v>
      </c>
    </row>
    <row r="10" spans="2:17" x14ac:dyDescent="0.35">
      <c r="C10" s="3" t="s">
        <v>60</v>
      </c>
    </row>
    <row r="11" spans="2:17" x14ac:dyDescent="0.35">
      <c r="D11" s="3" t="s">
        <v>57</v>
      </c>
      <c r="L11" t="s">
        <v>28</v>
      </c>
    </row>
    <row r="12" spans="2:17" x14ac:dyDescent="0.35">
      <c r="C12" t="s">
        <v>58</v>
      </c>
      <c r="H12" t="s">
        <v>63</v>
      </c>
      <c r="J12" t="s">
        <v>59</v>
      </c>
      <c r="L12" t="s">
        <v>62</v>
      </c>
      <c r="M12" t="s">
        <v>65</v>
      </c>
      <c r="N12" t="s">
        <v>66</v>
      </c>
      <c r="O12" t="s">
        <v>67</v>
      </c>
    </row>
    <row r="13" spans="2:17" x14ac:dyDescent="0.35">
      <c r="G13" t="s">
        <v>61</v>
      </c>
      <c r="H13" t="s">
        <v>64</v>
      </c>
      <c r="K13" s="12" t="s">
        <v>31</v>
      </c>
      <c r="L13">
        <f>(1-95/100) *25</f>
        <v>1.2500000000000011</v>
      </c>
      <c r="M13" s="16">
        <v>5</v>
      </c>
      <c r="N13" t="s">
        <v>34</v>
      </c>
      <c r="O13" s="16">
        <f>(1/L13)* SUM(G14)</f>
        <v>3.1999999999999971</v>
      </c>
      <c r="Q13" s="17" t="s">
        <v>68</v>
      </c>
    </row>
    <row r="14" spans="2:17" x14ac:dyDescent="0.35">
      <c r="C14" s="1"/>
      <c r="G14">
        <v>4</v>
      </c>
      <c r="H14">
        <v>1</v>
      </c>
      <c r="K14" s="12" t="s">
        <v>32</v>
      </c>
      <c r="L14">
        <f>(1-99/100) *25</f>
        <v>0.25000000000000022</v>
      </c>
      <c r="M14" s="16">
        <v>4</v>
      </c>
      <c r="N14" t="s">
        <v>35</v>
      </c>
      <c r="O14" s="16">
        <f>(1/L14)* SUM(0)</f>
        <v>0</v>
      </c>
      <c r="Q14" s="17" t="s">
        <v>69</v>
      </c>
    </row>
    <row r="15" spans="2:17" x14ac:dyDescent="0.35">
      <c r="C15" s="1"/>
      <c r="G15">
        <v>6</v>
      </c>
      <c r="H15">
        <v>2</v>
      </c>
      <c r="K15" s="12" t="s">
        <v>33</v>
      </c>
      <c r="L15">
        <f>(1-99.9/100) *25</f>
        <v>2.4999999999997247E-2</v>
      </c>
      <c r="M15" s="16">
        <v>0.1</v>
      </c>
      <c r="N15" s="19" t="s">
        <v>36</v>
      </c>
      <c r="O15" s="16">
        <f>(1/L15)*SUM(0)</f>
        <v>0</v>
      </c>
      <c r="Q15" s="17" t="s">
        <v>70</v>
      </c>
    </row>
    <row r="16" spans="2:17" x14ac:dyDescent="0.35">
      <c r="C16" s="1"/>
      <c r="G16">
        <v>7</v>
      </c>
      <c r="H16">
        <v>3</v>
      </c>
    </row>
    <row r="17" spans="3:8" x14ac:dyDescent="0.35">
      <c r="C17" s="1"/>
      <c r="G17">
        <v>8</v>
      </c>
      <c r="H17">
        <v>4</v>
      </c>
    </row>
    <row r="18" spans="3:8" x14ac:dyDescent="0.35">
      <c r="C18" s="1"/>
      <c r="G18">
        <v>9</v>
      </c>
      <c r="H18">
        <v>5</v>
      </c>
    </row>
    <row r="19" spans="3:8" x14ac:dyDescent="0.35">
      <c r="C19" s="1"/>
      <c r="G19">
        <v>10</v>
      </c>
      <c r="H19">
        <v>6</v>
      </c>
    </row>
    <row r="20" spans="3:8" x14ac:dyDescent="0.35">
      <c r="C20" s="1"/>
      <c r="G20">
        <v>11</v>
      </c>
      <c r="H20">
        <f t="shared" ref="H16:H27" si="0">H19+1</f>
        <v>7</v>
      </c>
    </row>
    <row r="21" spans="3:8" x14ac:dyDescent="0.35">
      <c r="C21" s="1"/>
      <c r="G21">
        <v>12</v>
      </c>
      <c r="H21">
        <f t="shared" si="0"/>
        <v>8</v>
      </c>
    </row>
    <row r="22" spans="3:8" x14ac:dyDescent="0.35">
      <c r="C22" s="1"/>
      <c r="G22">
        <v>14</v>
      </c>
      <c r="H22">
        <f t="shared" si="0"/>
        <v>9</v>
      </c>
    </row>
    <row r="23" spans="3:8" x14ac:dyDescent="0.35">
      <c r="C23" s="1"/>
      <c r="G23">
        <v>15</v>
      </c>
      <c r="H23">
        <f t="shared" si="0"/>
        <v>10</v>
      </c>
    </row>
    <row r="24" spans="3:8" x14ac:dyDescent="0.35">
      <c r="C24" s="1"/>
      <c r="G24">
        <v>17</v>
      </c>
      <c r="H24">
        <f t="shared" si="0"/>
        <v>11</v>
      </c>
    </row>
    <row r="25" spans="3:8" x14ac:dyDescent="0.35">
      <c r="C25" s="1"/>
      <c r="G25">
        <v>18</v>
      </c>
      <c r="H25">
        <f t="shared" si="0"/>
        <v>12</v>
      </c>
    </row>
    <row r="26" spans="3:8" x14ac:dyDescent="0.35">
      <c r="C26" s="1"/>
      <c r="G26">
        <v>19</v>
      </c>
      <c r="H26">
        <f t="shared" si="0"/>
        <v>13</v>
      </c>
    </row>
    <row r="27" spans="3:8" x14ac:dyDescent="0.35">
      <c r="C27" s="1"/>
      <c r="G27">
        <v>20</v>
      </c>
      <c r="H27">
        <f t="shared" si="0"/>
        <v>14</v>
      </c>
    </row>
    <row r="28" spans="3:8" x14ac:dyDescent="0.35">
      <c r="G28">
        <v>22</v>
      </c>
      <c r="H28">
        <v>15</v>
      </c>
    </row>
    <row r="29" spans="3:8" x14ac:dyDescent="0.35">
      <c r="G29">
        <v>24</v>
      </c>
      <c r="H29">
        <v>16</v>
      </c>
    </row>
    <row r="30" spans="3:8" x14ac:dyDescent="0.35">
      <c r="G30">
        <v>25</v>
      </c>
      <c r="H30">
        <v>17</v>
      </c>
    </row>
    <row r="31" spans="3:8" x14ac:dyDescent="0.35">
      <c r="G31">
        <v>26</v>
      </c>
      <c r="H31">
        <v>18</v>
      </c>
    </row>
    <row r="32" spans="3:8" x14ac:dyDescent="0.35">
      <c r="G32">
        <v>27</v>
      </c>
      <c r="H32">
        <v>19</v>
      </c>
    </row>
    <row r="33" spans="7:8" x14ac:dyDescent="0.35">
      <c r="G33">
        <v>28</v>
      </c>
      <c r="H33">
        <v>20</v>
      </c>
    </row>
    <row r="34" spans="7:8" x14ac:dyDescent="0.35">
      <c r="G34">
        <v>29</v>
      </c>
      <c r="H34">
        <v>21</v>
      </c>
    </row>
    <row r="35" spans="7:8" x14ac:dyDescent="0.35">
      <c r="G35">
        <v>30</v>
      </c>
      <c r="H35">
        <v>22</v>
      </c>
    </row>
    <row r="36" spans="7:8" x14ac:dyDescent="0.35">
      <c r="G36">
        <v>32</v>
      </c>
      <c r="H36">
        <v>23</v>
      </c>
    </row>
    <row r="37" spans="7:8" x14ac:dyDescent="0.35">
      <c r="G37">
        <v>34</v>
      </c>
      <c r="H37">
        <v>24</v>
      </c>
    </row>
    <row r="38" spans="7:8" x14ac:dyDescent="0.35">
      <c r="G38">
        <v>35</v>
      </c>
      <c r="H38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5"/>
  <sheetViews>
    <sheetView workbookViewId="0">
      <selection activeCell="G15" sqref="G15"/>
    </sheetView>
  </sheetViews>
  <sheetFormatPr defaultRowHeight="14.5" x14ac:dyDescent="0.35"/>
  <sheetData>
    <row r="2" spans="2:7" x14ac:dyDescent="0.35">
      <c r="B2" t="s">
        <v>30</v>
      </c>
      <c r="C2">
        <f>COUNT(#REF!)</f>
        <v>0</v>
      </c>
    </row>
    <row r="4" spans="2:7" x14ac:dyDescent="0.35">
      <c r="B4" s="12" t="s">
        <v>31</v>
      </c>
      <c r="C4">
        <f>(1-95/100) *C2</f>
        <v>0</v>
      </c>
      <c r="D4" t="e">
        <f>#REF!</f>
        <v>#REF!</v>
      </c>
      <c r="E4" t="s">
        <v>34</v>
      </c>
      <c r="F4" t="e">
        <f>(1/C4)* SUM(#REF!)</f>
        <v>#DIV/0!</v>
      </c>
      <c r="G4" s="14">
        <v>0.05</v>
      </c>
    </row>
    <row r="5" spans="2:7" x14ac:dyDescent="0.35">
      <c r="F5">
        <v>-0.05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stocksReturns</vt:lpstr>
      <vt:lpstr>Correlations and Betas</vt:lpstr>
      <vt:lpstr>Risk Estimation</vt:lpstr>
      <vt:lpstr>Annual data - VaR-CVaR</vt:lpstr>
      <vt:lpstr>Var- Sentiment Stocks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Aqsa</dc:creator>
  <cp:lastModifiedBy>Faiqa</cp:lastModifiedBy>
  <dcterms:created xsi:type="dcterms:W3CDTF">2019-01-18T21:13:36Z</dcterms:created>
  <dcterms:modified xsi:type="dcterms:W3CDTF">2023-04-14T17:03:18Z</dcterms:modified>
</cp:coreProperties>
</file>