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orm Responses 1" sheetId="1" r:id="rId4"/>
    <sheet name="NVScriptsProperties" sheetId="2" state="hidden" r:id="rId5"/>
    <sheet name="DO NOT DELETE - AutoCrat Job Se" sheetId="3" state="hidden" r:id="rId6"/>
  </sheets>
  <definedNames>
    <definedName name="_xlnm._FilterDatabase" localSheetId="0" hidden="1">'Form Responses 1'!$A$1:$O$1</definedName>
  </definedNames>
  <calcPr calcId="999999" calcMode="auto" calcCompleted="1" fullCalcOnLoad="0" forceFullCalc="0"/>
</workbook>
</file>

<file path=xl/sharedStrings.xml><?xml version="1.0" encoding="utf-8"?>
<sst xmlns="http://schemas.openxmlformats.org/spreadsheetml/2006/main" uniqueCount="4369">
  <si>
    <t>Timestamp</t>
  </si>
  <si>
    <t>Email Address</t>
  </si>
  <si>
    <t>ID</t>
  </si>
  <si>
    <t>AREA SALES</t>
  </si>
  <si>
    <t>NAMA SALES</t>
  </si>
  <si>
    <t>NAMA SPV</t>
  </si>
  <si>
    <t>NAMA TOKO</t>
  </si>
  <si>
    <t>LOKASI</t>
  </si>
  <si>
    <t>JENIS PERMINTAAN</t>
  </si>
  <si>
    <t>JENIS TOOLS BRANDING</t>
  </si>
  <si>
    <t>UKURAN TOOLS BRANDING</t>
  </si>
  <si>
    <t>QTY TOOLS</t>
  </si>
  <si>
    <t>BRAND</t>
  </si>
  <si>
    <t>PENGIRIMAN</t>
  </si>
  <si>
    <t>KETERANGAN TAMBAHAN</t>
  </si>
  <si>
    <t>PHOTO AREA PEMASANGAN</t>
  </si>
  <si>
    <t>PHOTO SUGEST DESIGN</t>
  </si>
  <si>
    <t>Merged Doc ID - EMAIL KODE BRANDING</t>
  </si>
  <si>
    <t>Merged Doc URL - EMAIL KODE BRANDING</t>
  </si>
  <si>
    <t>Link to merged Doc - EMAIL KODE BRANDING</t>
  </si>
  <si>
    <t>Document Merge Status - EMAIL KODE BRANDING</t>
  </si>
  <si>
    <t>natasiaiyanghidayat03@gmail.com</t>
  </si>
  <si>
    <t>JB</t>
  </si>
  <si>
    <t>TES</t>
  </si>
  <si>
    <t>BARU</t>
  </si>
  <si>
    <t>SPANDUK KOREA</t>
  </si>
  <si>
    <t>SOREX MAN</t>
  </si>
  <si>
    <t>https://drive.google.com/open?id=1uKQ2wF-AoC34zP81x-U3p48jBKd2CcKX</t>
  </si>
  <si>
    <t>1MH_zBFPpcD5LfTWnSlwOTw4I5L5osza6</t>
  </si>
  <si>
    <t>https://drive.google.com/file/d/1MH_zBFPpcD5LfTWnSlwOTw4I5L5osza6/view?usp=drivesdk</t>
  </si>
  <si>
    <t>Document successfully created; Document successfully merged; PDF created; Emails Sent: [To: natasiaiyanghidayat03@gmail.com]; Manually run by brandingsorex@gmail.com; Timestamp: Sep 28 2024 2:25 PM</t>
  </si>
  <si>
    <t>abcd@gmail.com</t>
  </si>
  <si>
    <t>RB2</t>
  </si>
  <si>
    <t>siasiso</t>
  </si>
  <si>
    <t>abcd</t>
  </si>
  <si>
    <t>xzxcz</t>
  </si>
  <si>
    <t>jabar</t>
  </si>
  <si>
    <t>300x100</t>
  </si>
  <si>
    <t>SOREX LADIES</t>
  </si>
  <si>
    <t>hh</t>
  </si>
  <si>
    <t>https://drive.google.com/open?id=16RqczeEzDhKn8Z5sw6Pwg81ldQGKJ2ey</t>
  </si>
  <si>
    <t>1aXq897kJ5EIlOHocusO3WlsljGYdiwQK</t>
  </si>
  <si>
    <t>https://drive.google.com/file/d/1aXq897kJ5EIlOHocusO3WlsljGYdiwQK/view?usp=drivesdk</t>
  </si>
  <si>
    <t>Document successfully created; Document successfully merged; PDF created; Emails Sent: [To: abcd@gmail.com]; Run via form trigger as brandingsorex@gmail.com; Timestamp: Oct 1 2024 5:04 AM</t>
  </si>
  <si>
    <t>afifah.sorex@gmail.com</t>
  </si>
  <si>
    <t>RB3</t>
  </si>
  <si>
    <t>afifah</t>
  </si>
  <si>
    <t>https://drive.google.com/open?id=1LrJM-5OTMT1eDMoBpWspHu21foUVSQwd</t>
  </si>
  <si>
    <t>1Mo2p4sw33qXkg5bPWRfe9HaZylQPEe0y</t>
  </si>
  <si>
    <t>https://drive.google.com/file/d/1Mo2p4sw33qXkg5bPWRfe9HaZylQPEe0y/view?usp=drivesdk</t>
  </si>
  <si>
    <t>Document successfully created; Document successfully merged; PDF created; Emails Sent: [To: afifah.sorex@gmail.com]; Run via form trigger as brandingsorex@gmail.com; Timestamp: Oct 1 2024 5:06 AM</t>
  </si>
  <si>
    <t>RB4</t>
  </si>
  <si>
    <t>jb</t>
  </si>
  <si>
    <t>600x100</t>
  </si>
  <si>
    <t>https://drive.google.com/open?id=19QethxHWqsEW9UeVt9_ZHAy9aHU_wXd5</t>
  </si>
  <si>
    <t>1Tif6SEbhn8c2mzwG52F53tIMNLwcosGS</t>
  </si>
  <si>
    <t>https://drive.google.com/file/d/1Tif6SEbhn8c2mzwG52F53tIMNLwcosGS/view?usp=drivesdk</t>
  </si>
  <si>
    <t>Document successfully created; Document successfully merged; PDF created; Emails Sent: [To: afifah.sorex@gmail.com]; Run via form trigger as brandingsorex@gmail.com; Timestamp: Oct 1 2024 5:26 AM</t>
  </si>
  <si>
    <t>misdijowo78@gmail.com</t>
  </si>
  <si>
    <t>RB5</t>
  </si>
  <si>
    <t>JR</t>
  </si>
  <si>
    <t>JR.STO</t>
  </si>
  <si>
    <t>MISDI</t>
  </si>
  <si>
    <t>NUNO BABY SHOP</t>
  </si>
  <si>
    <t>MADIUN</t>
  </si>
  <si>
    <t>AKRILIK BENING</t>
  </si>
  <si>
    <t>22cm*15cm</t>
  </si>
  <si>
    <t>15pcs</t>
  </si>
  <si>
    <t>Kirim alamat kantor cabang jatim</t>
  </si>
  <si>
    <t xml:space="preserve">Akrilik gantung tulisan BUKA  dan TUTUP  kasih logo sorex , kasih rantai </t>
  </si>
  <si>
    <t>https://drive.google.com/open?id=1XboFBdJ_xZ8DLZ2TONPnIQ_T_LFvXUzm</t>
  </si>
  <si>
    <t>1SQhCdcSptGP7HuzcNK_3ccQ4scB3pve2</t>
  </si>
  <si>
    <t>https://drive.google.com/file/d/1SQhCdcSptGP7HuzcNK_3ccQ4scB3pve2/view?usp=drivesdk</t>
  </si>
  <si>
    <t>Document successfully created; Document successfully merged; PDF created; Emails Sent: [To: misdijowo78@gmail.com]; Run via form trigger as brandingsorex@gmail.com; Timestamp: Oct 2 2024 12:02 AM</t>
  </si>
  <si>
    <t>achmadanasailm@gmail.com</t>
  </si>
  <si>
    <t>RB6</t>
  </si>
  <si>
    <t>JR-RW</t>
  </si>
  <si>
    <t>ANASAI</t>
  </si>
  <si>
    <t>RESTU(LAMONGAN)</t>
  </si>
  <si>
    <t>LAMONGAN</t>
  </si>
  <si>
    <t>IMPRABOARD + STIKER 2 MUKA LOGO SOREX LADIES</t>
  </si>
  <si>
    <t>50*30CM</t>
  </si>
  <si>
    <t>2PCS</t>
  </si>
  <si>
    <t>LANGSUNG ALAMAT TOKO</t>
  </si>
  <si>
    <t xml:space="preserve">TOLONG DISERTAKAN JUGA TALI SENAR UNTUK MEDIA MENGGANTUNG </t>
  </si>
  <si>
    <t>https://drive.google.com/open?id=1iO9cN5ZvbBOuKS-mTkN5FT5j76odY5W-</t>
  </si>
  <si>
    <t>18h7il94wrRdicgbVoPyikYWxqAGEGda3</t>
  </si>
  <si>
    <t>https://drive.google.com/file/d/18h7il94wrRdicgbVoPyikYWxqAGEGda3/view?usp=drivesdk</t>
  </si>
  <si>
    <t>Document successfully created; Document successfully merged; PDF created; Emails Sent: [To: achmadanasailm@gmail.com]; Run via form trigger as brandingsorex@gmail.com; Timestamp: Oct 2 2024 12:49 AM</t>
  </si>
  <si>
    <t>RB7</t>
  </si>
  <si>
    <t>DIANDRA COLLECTION</t>
  </si>
  <si>
    <t>TUBAN - JAWA TIMUR</t>
  </si>
  <si>
    <t>ROLL UP BANNER</t>
  </si>
  <si>
    <t>STANDART UMUM</t>
  </si>
  <si>
    <t>1PCS</t>
  </si>
  <si>
    <t xml:space="preserve">DICANTUMKAN NAMA TOKO,ALAMAT KOTA,LOGO SOREX LADIES ,FOTO PRODUK TEMA ACAK </t>
  </si>
  <si>
    <t>https://drive.google.com/open?id=1xVTBujZLICqylgW4ABOXMRQjwjrF2vg0</t>
  </si>
  <si>
    <t>1TUnU1XOJLSJMwpXTwh-TqJteV-lG9eu2</t>
  </si>
  <si>
    <t>https://drive.google.com/file/d/1TUnU1XOJLSJMwpXTwh-TqJteV-lG9eu2/view?usp=drivesdk</t>
  </si>
  <si>
    <t>Document successfully created; Document successfully merged; PDF created; Emails Sent: [To: achmadanasailm@gmail.com]; Run via form trigger as brandingsorex@gmail.com; Timestamp: Oct 2 2024 12:53 AM</t>
  </si>
  <si>
    <t>RB8</t>
  </si>
  <si>
    <t>TEJO FASHION</t>
  </si>
  <si>
    <t>BOJONEGORO</t>
  </si>
  <si>
    <t>IMPRABOARD + STIKER 2 MUKA LOGO SOREX LADIES &amp; MAN @1PCS</t>
  </si>
  <si>
    <t xml:space="preserve">TOLONG DISERTAKAN JUGA TALI SENAR UNTUK MEDIA MENGGANTUNG
</t>
  </si>
  <si>
    <t>https://drive.google.com/open?id=1i1abcRc-Lc1QAu7jydqR8GuuL-nWRJT5</t>
  </si>
  <si>
    <t>1jAuxEXsDHO9wiKAJ8SliqyuEM_s5bLk1</t>
  </si>
  <si>
    <t>https://drive.google.com/file/d/1jAuxEXsDHO9wiKAJ8SliqyuEM_s5bLk1/view?usp=drivesdk</t>
  </si>
  <si>
    <t>Document successfully created; Document successfully merged; PDF created; Emails Sent: [To: achmadanasailm@gmail.com]; Run via form trigger as brandingsorex@gmail.com; Timestamp: Oct 2 2024 12:59 AM</t>
  </si>
  <si>
    <t>RB9</t>
  </si>
  <si>
    <t>Misdi</t>
  </si>
  <si>
    <t>First bra</t>
  </si>
  <si>
    <t>Surabaya</t>
  </si>
  <si>
    <t>POSTER DOFF</t>
  </si>
  <si>
    <t>60cm*60cm*2pcs</t>
  </si>
  <si>
    <t>2 pcs</t>
  </si>
  <si>
    <t>Kirim alamat kantor</t>
  </si>
  <si>
    <t>Model dan logo</t>
  </si>
  <si>
    <t>https://drive.google.com/open?id=1XeyP1-7FaROB4HPK50jeR5X6EL5PcqfM</t>
  </si>
  <si>
    <t>1_w9wA5xfxWcy7Qc_16ln2vYhwDP3Zc4F</t>
  </si>
  <si>
    <t>https://drive.google.com/file/d/1_w9wA5xfxWcy7Qc_16ln2vYhwDP3Zc4F/view?usp=drivesdk</t>
  </si>
  <si>
    <t>Document successfully created; Document successfully merged; PDF created; Emails Sent: [To: misdijowo78@gmail.com]; Run via form trigger as brandingsorex@gmail.com; Timestamp: Oct 2 2024 5:41 AM</t>
  </si>
  <si>
    <t>ramziewahyu@gmail.com</t>
  </si>
  <si>
    <t>RB10</t>
  </si>
  <si>
    <t>Inter Futsal</t>
  </si>
  <si>
    <t>Bandung</t>
  </si>
  <si>
    <t>SPANDUK KOREA ( PAKAI MATA AYAM )</t>
  </si>
  <si>
    <t>200*400</t>
  </si>
  <si>
    <t>Kantor Cabang Bandung</t>
  </si>
  <si>
    <t>Konsep Iko Uwais + ( INTER FUTSAL ) Ke dua konsep berbeda</t>
  </si>
  <si>
    <t>https://drive.google.com/open?id=1gY8Pukk9Yy5__5uCb_FSJLUlZpJh2QeZ</t>
  </si>
  <si>
    <t>1RKkHITz96hkQMJyLpwQ3F-DBvPcbKL-8</t>
  </si>
  <si>
    <t>https://drive.google.com/file/d/1RKkHITz96hkQMJyLpwQ3F-DBvPcbKL-8/view?usp=drivesdk</t>
  </si>
  <si>
    <t>Document successfully created; Document successfully merged; PDF created; Emails Sent: [To: ramziewahyu@gmail.com]; Run via form trigger as brandingsorex@gmail.com; Timestamp: Oct 3 2024 3:44 AM</t>
  </si>
  <si>
    <t>RB11</t>
  </si>
  <si>
    <t>300*100</t>
  </si>
  <si>
    <t>Kantor cabang bandung</t>
  </si>
  <si>
    <t>Logo sorexman</t>
  </si>
  <si>
    <t>https://drive.google.com/open?id=1sdYRc0UACEORhFc53z_1ihh7RbbooYix</t>
  </si>
  <si>
    <t>1g0YRxKgvcsHDtDbiAItD53AhfFUdHT8e</t>
  </si>
  <si>
    <t>https://drive.google.com/file/d/1g0YRxKgvcsHDtDbiAItD53AhfFUdHT8e/view?usp=drivesdk</t>
  </si>
  <si>
    <t>Document successfully created; Document successfully merged; PDF created; Emails Sent: [To: ramziewahyu@gmail.com]; Run via form trigger as brandingsorex@gmail.com; Timestamp: Oct 3 2024 3:45 AM</t>
  </si>
  <si>
    <t>RB12</t>
  </si>
  <si>
    <t>JR.MH</t>
  </si>
  <si>
    <t>Sumber murah jiwan</t>
  </si>
  <si>
    <t>Madiun</t>
  </si>
  <si>
    <t>PEREMAJAAN</t>
  </si>
  <si>
    <t>75cm*30cm</t>
  </si>
  <si>
    <t>2set</t>
  </si>
  <si>
    <t>Akrilik backwall warna putih</t>
  </si>
  <si>
    <t>https://drive.google.com/open?id=1VQAX3d4u-z0qF4oZ75-wB5CsMco6Q_gC</t>
  </si>
  <si>
    <t>13TTwiFjDjKbpIe9JIgBSTd_bLqVYscEd</t>
  </si>
  <si>
    <t>https://drive.google.com/file/d/13TTwiFjDjKbpIe9JIgBSTd_bLqVYscEd/view?usp=drivesdk</t>
  </si>
  <si>
    <t>Document successfully created; Document successfully merged; PDF created; Emails Sent: [To: misdijowo78@gmail.com]; Run via form trigger as brandingsorex@gmail.com; Timestamp: Oct 3 2024 10:34 PM</t>
  </si>
  <si>
    <t>RB13</t>
  </si>
  <si>
    <t>SUMBER MURAH</t>
  </si>
  <si>
    <t>MAGETAN</t>
  </si>
  <si>
    <t>STIKER DOFF</t>
  </si>
  <si>
    <t>57cm*140cm*1pcs, 25cm*190cm*1pcs, 87cm*190cm*2pcs</t>
  </si>
  <si>
    <t>4pcs</t>
  </si>
  <si>
    <t>Kirim ke sumber murah maospati magetan</t>
  </si>
  <si>
    <t>Model baku chill series  lengan panjang</t>
  </si>
  <si>
    <t>https://drive.google.com/open?id=1TgmB2XhVzFuo6j9SV3zIGSEehggTn5Wr, https://drive.google.com/open?id=1-j2MARS7ifU56PU9K2lBSa8VO5SOunCv, https://drive.google.com/open?id=1t_XX-8DhBGv0ZjO1seWi0GdzVBrelYgO</t>
  </si>
  <si>
    <t>1mQSJc__gC-aL758AiS4A-wunIRVx4uq_</t>
  </si>
  <si>
    <t>https://drive.google.com/file/d/1mQSJc__gC-aL758AiS4A-wunIRVx4uq_/view?usp=drivesdk</t>
  </si>
  <si>
    <t>Document successfully created; Document successfully merged; PDF created; Emails Sent: [To: misdijowo78@gmail.com]; Run via form trigger as brandingsorex@gmail.com; Timestamp: Oct 3 2024 11:00 PM</t>
  </si>
  <si>
    <t>RB14</t>
  </si>
  <si>
    <t xml:space="preserve">JB SH </t>
  </si>
  <si>
    <t>Asep</t>
  </si>
  <si>
    <t>Gamma Store ( JB SH )</t>
  </si>
  <si>
    <t>Tasikmalaya</t>
  </si>
  <si>
    <t>285*60</t>
  </si>
  <si>
    <t>kantor cabang bandung</t>
  </si>
  <si>
    <t>nama toko Bintang kecil ( 4 titik mata ayam di bagian atas bagian bawah tidak pake mata ayam ) konsep iko uwais</t>
  </si>
  <si>
    <t>https://drive.google.com/open?id=1HOzrQvYzbbt2flwsBcZGdlR6gSUaBEsh</t>
  </si>
  <si>
    <t>12o2F7m2Z7PqngUyd9REbYSX_6JFuchO8</t>
  </si>
  <si>
    <t>https://drive.google.com/file/d/12o2F7m2Z7PqngUyd9REbYSX_6JFuchO8/view?usp=drivesdk</t>
  </si>
  <si>
    <t>Document successfully created; Document successfully merged; PDF created; Emails Sent: [To: ramziewahyu@gmail.com]; Run via form trigger as brandingsorex@gmail.com; Timestamp: Oct 4 2024 9:42 PM</t>
  </si>
  <si>
    <t>RB15</t>
  </si>
  <si>
    <t>JB OG</t>
  </si>
  <si>
    <t>Nana</t>
  </si>
  <si>
    <t>Sinar Jaya ( JB OG )</t>
  </si>
  <si>
    <t>80*78</t>
  </si>
  <si>
    <t>logo sorex + penjelasan produk</t>
  </si>
  <si>
    <t>https://drive.google.com/open?id=12R4W_s7A7VghNE1dVF_HmSfaiKFrOvU7</t>
  </si>
  <si>
    <t>https://drive.google.com/open?id=1yk3TXzZTyJoXv-QgM8id4OzSIJaAD0LU</t>
  </si>
  <si>
    <t>1YihZylyb_cEBXGr1UYQcL_wO3lFi8b51</t>
  </si>
  <si>
    <t>https://drive.google.com/file/d/1YihZylyb_cEBXGr1UYQcL_wO3lFi8b51/view?usp=drivesdk</t>
  </si>
  <si>
    <t>Document successfully created; Document successfully merged; PDF created; Emails Sent: [To: ramziewahyu@gmail.com]; Run via form trigger as brandingsorex@gmail.com; Timestamp: Oct 4 2024 9:47 PM</t>
  </si>
  <si>
    <t>RB16</t>
  </si>
  <si>
    <t>390*94</t>
  </si>
  <si>
    <t>logo sorex + produk 1239</t>
  </si>
  <si>
    <t>https://drive.google.com/open?id=1gnN4ib3f33H4qosI1vaAGTr3awoJ-nYL</t>
  </si>
  <si>
    <t>1YPP3EpBY6jIsuuiD7b_j5mU6hbQdNfMc</t>
  </si>
  <si>
    <t>https://drive.google.com/file/d/1YPP3EpBY6jIsuuiD7b_j5mU6hbQdNfMc/view?usp=drivesdk</t>
  </si>
  <si>
    <t>Document successfully created; Document successfully merged; PDF created; Emails Sent: [To: ramziewahyu@gmail.com]; Run via form trigger as brandingsorex@gmail.com; Timestamp: Oct 4 2024 9:49 PM</t>
  </si>
  <si>
    <t>RB17</t>
  </si>
  <si>
    <t>Abtaz ( JB OG ))</t>
  </si>
  <si>
    <t>250*90</t>
  </si>
  <si>
    <t>logo sorex + nama toko ABTAZ</t>
  </si>
  <si>
    <t>https://drive.google.com/open?id=1exk2lEhREsZ8KBpxotCMHEyZRepCmG8u</t>
  </si>
  <si>
    <t>1bQm_-j4qTYByllWC6n5sOMKOeXarIAWP</t>
  </si>
  <si>
    <t>https://drive.google.com/file/d/1bQm_-j4qTYByllWC6n5sOMKOeXarIAWP/view?usp=drivesdk</t>
  </si>
  <si>
    <t>Document successfully created; Document successfully merged; PDF created; Emails Sent: [To: ramziewahyu@gmail.com]; Run via form trigger as brandingsorex@gmail.com; Timestamp: Oct 4 2024 9:50 PM</t>
  </si>
  <si>
    <t>RB18</t>
  </si>
  <si>
    <t>Abtaz ( JB OG )</t>
  </si>
  <si>
    <t>265*60</t>
  </si>
  <si>
    <t>https://drive.google.com/open?id=1CMwaLNLOic3aSRBakuLjabRsedJkOD2f</t>
  </si>
  <si>
    <t>18zcHa0QQ_6PJnJfzsBTCidoDRpOjMl4e</t>
  </si>
  <si>
    <t>https://drive.google.com/file/d/18zcHa0QQ_6PJnJfzsBTCidoDRpOjMl4e/view?usp=drivesdk</t>
  </si>
  <si>
    <t>Document successfully created; Document successfully merged; PDF created; Emails Sent: [To: ramziewahyu@gmail.com]; Run via form trigger as brandingsorex@gmail.com; Timestamp: Oct 4 2024 9:52 PM</t>
  </si>
  <si>
    <t>RB19</t>
  </si>
  <si>
    <t>Hyundai baby shop</t>
  </si>
  <si>
    <t>Ponorogo</t>
  </si>
  <si>
    <t>60cm*160cm</t>
  </si>
  <si>
    <t>1pcs</t>
  </si>
  <si>
    <t>SOREX KIDS</t>
  </si>
  <si>
    <t>Kirim ke alamat toko</t>
  </si>
  <si>
    <t xml:space="preserve">Pake nama "KING BABY SHOP" konsep nanti sm gambar </t>
  </si>
  <si>
    <t>https://drive.google.com/open?id=1bEW_BjajJXesH6tJg_FWjAY2D8-Wpwm2, https://drive.google.com/open?id=1Q3iOsXA2xURYNWh_qoc9efd2kbNjOaYq</t>
  </si>
  <si>
    <t>1FSNSnMQ_1uwQieQVDPMwbcK2khU644Ea</t>
  </si>
  <si>
    <t>https://drive.google.com/file/d/1FSNSnMQ_1uwQieQVDPMwbcK2khU644Ea/view?usp=drivesdk</t>
  </si>
  <si>
    <t>Document successfully created; Document successfully merged; PDF created; Emails Sent: [To: misdijowo78@gmail.com]; Run via form trigger as brandingsorex@gmail.com; Timestamp: Oct 4 2024 10:24 PM</t>
  </si>
  <si>
    <t>fajar3177@gmail.com</t>
  </si>
  <si>
    <t>RB20</t>
  </si>
  <si>
    <t>sulaiman</t>
  </si>
  <si>
    <t>fajar</t>
  </si>
  <si>
    <t>PANSER TENNIS CLUB</t>
  </si>
  <si>
    <t>SIDOARJO</t>
  </si>
  <si>
    <t>500*200cm</t>
  </si>
  <si>
    <t>kirim alamat kantor cab.sorex jatim surabaya</t>
  </si>
  <si>
    <t>NAMA PANSER TENNIS CLUB +LOGO SOREX MAN + MODEL IKO UWAIS + FOTO PRODUK DLM BOX</t>
  </si>
  <si>
    <t>https://drive.google.com/open?id=1TELiM1lLLKwGR9mmRX41ycU2eSKLZpuu</t>
  </si>
  <si>
    <t>1rmNRR9HtxJhkg-7ATBzQ2NO3BwQSQ9cp</t>
  </si>
  <si>
    <t>https://drive.google.com/file/d/1rmNRR9HtxJhkg-7ATBzQ2NO3BwQSQ9cp/view?usp=drivesdk</t>
  </si>
  <si>
    <t>Document successfully created; Document successfully merged; PDF created; Emails Sent: [To: fajar3177@gmail.com]; Run via form trigger as brandingsorex@gmail.com; Timestamp: Oct 4 2024 11:19 PM</t>
  </si>
  <si>
    <t>RB21</t>
  </si>
  <si>
    <t>PLATINUM TENNIS</t>
  </si>
  <si>
    <t>kirim alamat kantor cab sorex jatim surabaya</t>
  </si>
  <si>
    <t>NAMA PLATINUM TENNIS + LOGO SOREX MAN + IKO UWAIS +FOTO PRODUK DALAM BOX</t>
  </si>
  <si>
    <t>https://drive.google.com/open?id=188hN91OIortqGrlpq2UQddACWnoXBm6i</t>
  </si>
  <si>
    <t>1oxja1L5bLdC9L61kPJroPgT-e-rC01Xl</t>
  </si>
  <si>
    <t>https://drive.google.com/file/d/1oxja1L5bLdC9L61kPJroPgT-e-rC01Xl/view?usp=drivesdk</t>
  </si>
  <si>
    <t>Document successfully created; Document successfully merged; PDF created; Emails Sent: [To: fajar3177@gmail.com]; Run via form trigger as brandingsorex@gmail.com; Timestamp: Oct 4 2024 11:23 PM</t>
  </si>
  <si>
    <t>RB22</t>
  </si>
  <si>
    <t>JR.SUL</t>
  </si>
  <si>
    <t>FAJAR</t>
  </si>
  <si>
    <t>GOR KEMLATEN,LAP.BULUTANGKIS KEBRAON</t>
  </si>
  <si>
    <t>SURABAYA</t>
  </si>
  <si>
    <t>580*100cm</t>
  </si>
  <si>
    <t>MINTA DESAIN KIRIM FILE KE EMAIL PAK SANTO BM JATIM</t>
  </si>
  <si>
    <t>LOGO SOREX MAN + IKO UWAIS + FOTO PRODUK DALAM BOX</t>
  </si>
  <si>
    <t>https://drive.google.com/open?id=1hRrLWy0Mp3tGBMBLV-uhMV7gAqPWSBGe</t>
  </si>
  <si>
    <t>1AJKIonftGUu9HX43zlJZcNcIFDm4QlvX</t>
  </si>
  <si>
    <t>https://drive.google.com/file/d/1AJKIonftGUu9HX43zlJZcNcIFDm4QlvX/view?usp=drivesdk</t>
  </si>
  <si>
    <t>Document successfully created; Document successfully merged; PDF created; Emails Sent: [To: fajar3177@gmail.com]; Run via form trigger as brandingsorex@gmail.com; Timestamp: Oct 4 2024 11:31 PM</t>
  </si>
  <si>
    <t>RB23</t>
  </si>
  <si>
    <t>HW FUTSAL</t>
  </si>
  <si>
    <t>580*290cm</t>
  </si>
  <si>
    <t>KIRIM FILE DESAIN KE EMAIL PAK SANTO BM JATIM</t>
  </si>
  <si>
    <t>NAMA HW FUTSAL + LOGO SOREX MAN + IKO UWAIS +FOTO PRODUK DLM BOX</t>
  </si>
  <si>
    <t>https://drive.google.com/open?id=1mZ3rsUdeMTWaL6VRcc0Qjr7Az5B6AyHO</t>
  </si>
  <si>
    <t>1ZHVDC2tAQncaoeKdC4r7nXa4HjSPR8o4</t>
  </si>
  <si>
    <t>https://drive.google.com/file/d/1ZHVDC2tAQncaoeKdC4r7nXa4HjSPR8o4/view?usp=drivesdk</t>
  </si>
  <si>
    <t>Document successfully created; Document successfully merged; PDF created; Emails Sent: [To: fajar3177@gmail.com]; Run via form trigger as brandingsorex@gmail.com; Timestamp: Oct 4 2024 11:46 PM</t>
  </si>
  <si>
    <t>RB24</t>
  </si>
  <si>
    <t>Juliete ( JB OG )</t>
  </si>
  <si>
    <t>420*70</t>
  </si>
  <si>
    <t>logo sorex + nama toko</t>
  </si>
  <si>
    <t>https://drive.google.com/open?id=1QzbFY3rQ6Vkf7IRlP71mXZH7y57kQ-Di</t>
  </si>
  <si>
    <t>1iJ1gwuSLNFrPRXO7SA1_Dm_W3Ro59-RQ</t>
  </si>
  <si>
    <t>https://drive.google.com/file/d/1iJ1gwuSLNFrPRXO7SA1_Dm_W3Ro59-RQ/view?usp=drivesdk</t>
  </si>
  <si>
    <t>Document successfully created; Document successfully merged; PDF created; Emails Sent: [To: ramziewahyu@gmail.com]; Run via form trigger as brandingsorex@gmail.com; Timestamp: Oct 5 2024 1:47 AM</t>
  </si>
  <si>
    <t>RB25</t>
  </si>
  <si>
    <t>FASHION CITY</t>
  </si>
  <si>
    <t>410*80CM</t>
  </si>
  <si>
    <t>DICANTUMKAN NAMA TOKO,ALAMAT KOTA,LOGOSOREX LADIES,MAN,KIDS &amp; DIKELILINGI FOTO PRODUK MASING2 BRAND TEMA ACAK</t>
  </si>
  <si>
    <t>https://drive.google.com/open?id=1929W1DsDHjJlB2NpMlbK9VbxPFjy3pYs</t>
  </si>
  <si>
    <t>16neIhkpVPdwIiV8G9aIpQ69qsidaWBE8</t>
  </si>
  <si>
    <t>https://drive.google.com/file/d/16neIhkpVPdwIiV8G9aIpQ69qsidaWBE8/view?usp=drivesdk</t>
  </si>
  <si>
    <t>Document successfully created; Document successfully merged; PDF created; Emails Sent: [To: achmadanasailm@gmail.com]; Run via form trigger as brandingsorex@gmail.com; Timestamp: Oct 6 2024 10:36 PM</t>
  </si>
  <si>
    <t>RB26</t>
  </si>
  <si>
    <t>ALVIA COLLECTION</t>
  </si>
  <si>
    <t>TUBAN</t>
  </si>
  <si>
    <t>IMPRABOARD + STIKER 2 SISI LOGO SOREX LADIES</t>
  </si>
  <si>
    <t>50*25CM</t>
  </si>
  <si>
    <t>2 PCS</t>
  </si>
  <si>
    <t>LOGO SOREX LADIES &amp; MAN @ 1PCS</t>
  </si>
  <si>
    <t>https://drive.google.com/open?id=1xrVQdglzti3eU_yYeVQoojvyTxWOJXet</t>
  </si>
  <si>
    <t>1DZXmBRM6y3O-oBxZCVBFGpvzq30-TWkR</t>
  </si>
  <si>
    <t>https://drive.google.com/file/d/1DZXmBRM6y3O-oBxZCVBFGpvzq30-TWkR/view?usp=drivesdk</t>
  </si>
  <si>
    <t>Document successfully created; Document successfully merged; PDF created; Emails Sent: [To: achmadanasailm@gmail.com]; Run via form trigger as brandingsorex@gmail.com; Timestamp: Oct 6 2024 10:44 PM</t>
  </si>
  <si>
    <t>RB27</t>
  </si>
  <si>
    <t>DEWI FASHION BOJONEGORO</t>
  </si>
  <si>
    <t>STIKER GLOSSY</t>
  </si>
  <si>
    <t>80*80CM</t>
  </si>
  <si>
    <t>3 PCS</t>
  </si>
  <si>
    <t>LOGO SOREX LADIES ,MAN ,KIDS @ 1PCS DENGAN KONSEP LOGO BRAND DENGAN FOTO MODEL YG TIDAK VULGAR</t>
  </si>
  <si>
    <t>https://drive.google.com/open?id=1H3mr5VrB68ExpbUxzWnUpuns24NfUp7q</t>
  </si>
  <si>
    <t>1P_J0ek-zpGffn6AvCukGmMzPw6Wwfn-A</t>
  </si>
  <si>
    <t>https://drive.google.com/file/d/1P_J0ek-zpGffn6AvCukGmMzPw6Wwfn-A/view?usp=drivesdk</t>
  </si>
  <si>
    <t>Document successfully created; Document successfully merged; PDF created; Emails Sent: [To: achmadanasailm@gmail.com]; Run via form trigger as brandingsorex@gmail.com; Timestamp: Oct 7 2024 12:34 AM</t>
  </si>
  <si>
    <t>RB28</t>
  </si>
  <si>
    <t>Sanjaya Futsal</t>
  </si>
  <si>
    <t>https://drive.google.com/open?id=1i6wN_bZQRyVxzYL3HfHREgTP1GPGFjQA</t>
  </si>
  <si>
    <t>18rZS8cvPG2oMyTtKPEZmymMocqcKtZ6u</t>
  </si>
  <si>
    <t>https://drive.google.com/file/d/18rZS8cvPG2oMyTtKPEZmymMocqcKtZ6u/view?usp=drivesdk</t>
  </si>
  <si>
    <t>Document successfully created; Document successfully merged; PDF created; Emails Sent: [To: ramziewahyu@gmail.com]; Run via form trigger as brandingsorex@gmail.com; Timestamp: Oct 7 2024 1:43 AM</t>
  </si>
  <si>
    <t>RB29</t>
  </si>
  <si>
    <t>Gor Tri Daya Cakti</t>
  </si>
  <si>
    <t>550*250</t>
  </si>
  <si>
    <t>Logo sorexman + model iko uwais</t>
  </si>
  <si>
    <t>https://drive.google.com/open?id=10Q3hN_Y6G7_2RKoVJa5eIYMn1zShFPrd</t>
  </si>
  <si>
    <t>11VKfT7Qf_yfVmDQWD58Gs9-TBPdOpU_x</t>
  </si>
  <si>
    <t>https://drive.google.com/file/d/11VKfT7Qf_yfVmDQWD58Gs9-TBPdOpU_x/view?usp=drivesdk</t>
  </si>
  <si>
    <t>Document successfully created; Document successfully merged; PDF created; Emails Sent: [To: ramziewahyu@gmail.com]; Run via form trigger as brandingsorex@gmail.com; Timestamp: Oct 7 2024 1:45 AM</t>
  </si>
  <si>
    <t>RB30</t>
  </si>
  <si>
    <t>300*150</t>
  </si>
  <si>
    <t>Logo sorexman + konsep iko uwais</t>
  </si>
  <si>
    <t>https://drive.google.com/open?id=1ECGAj1jMa9spq7sxs0GqI6oDPtuvMTNp</t>
  </si>
  <si>
    <t>1cUBEQ-sIte7e67zc1THjReMb7yzUDqbf</t>
  </si>
  <si>
    <t>https://drive.google.com/file/d/1cUBEQ-sIte7e67zc1THjReMb7yzUDqbf/view?usp=drivesdk</t>
  </si>
  <si>
    <t>Document successfully created; Document successfully merged; PDF created; Emails Sent: [To: ramziewahyu@gmail.com]; Run via form trigger as brandingsorex@gmail.com; Timestamp: Oct 7 2024 1:47 AM</t>
  </si>
  <si>
    <t>RB31</t>
  </si>
  <si>
    <t>https://drive.google.com/open?id=1F1ksRIrd7RfEPco-EPCoKBOrvdQ98Yvk</t>
  </si>
  <si>
    <t>11nIlPfYvMw0c8W6ms8Lkvh2qLWp0deRi</t>
  </si>
  <si>
    <t>https://drive.google.com/file/d/11nIlPfYvMw0c8W6ms8Lkvh2qLWp0deRi/view?usp=drivesdk</t>
  </si>
  <si>
    <t>Document successfully created; Document successfully merged; PDF created; Emails Sent: [To: ramziewahyu@gmail.com]; Run via form trigger as brandingsorex@gmail.com; Timestamp: Oct 7 2024 1:48 AM</t>
  </si>
  <si>
    <t>RB32</t>
  </si>
  <si>
    <t>Logo sorexman + Konsep iko uwais</t>
  </si>
  <si>
    <t>https://drive.google.com/open?id=15hboXqLv_gd-VZRvWllZtsDVyxt6UGoY</t>
  </si>
  <si>
    <t>1qYrFN6aX_jVl7yQ7KXw2zOgrT20tgCv8</t>
  </si>
  <si>
    <t>https://drive.google.com/file/d/1qYrFN6aX_jVl7yQ7KXw2zOgrT20tgCv8/view?usp=drivesdk</t>
  </si>
  <si>
    <t>Document successfully created; Document successfully merged; PDF created; Emails Sent: [To: ramziewahyu@gmail.com]; Run via form trigger as brandingsorex@gmail.com; Timestamp: Oct 7 2024 1:49 AM</t>
  </si>
  <si>
    <t>RB33</t>
  </si>
  <si>
    <t>IMPRABOARD + STIKER 2 SISI</t>
  </si>
  <si>
    <t>90*15CM</t>
  </si>
  <si>
    <t>KONSEP LOGO SOREX LADIES DENGAN BACKGROUND BAYANG2 LOGO SOREX LADIES</t>
  </si>
  <si>
    <t>https://drive.google.com/open?id=1T-fUpHQ-UA7QaflmA5u56i_P_Z_Y7wgZ</t>
  </si>
  <si>
    <t>1DbI2HehQbWnHxm7r6pNe2M63J1t34zqc</t>
  </si>
  <si>
    <t>https://drive.google.com/file/d/1DbI2HehQbWnHxm7r6pNe2M63J1t34zqc/view?usp=drivesdk</t>
  </si>
  <si>
    <t>Document successfully created; Document successfully merged; PDF created; Emails Sent: [To: achmadanasailm@gmail.com]; Run via form trigger as brandingsorex@gmail.com; Timestamp: Oct 7 2024 2:24 AM</t>
  </si>
  <si>
    <t>RB34</t>
  </si>
  <si>
    <t>F &amp; D</t>
  </si>
  <si>
    <t>70*40CM</t>
  </si>
  <si>
    <t xml:space="preserve">KONSEP LOGO SOREX LADIES &amp; NAMA TOKO NYAMBUNG TANPA PERBEDAAN WARNA BACKGROUND
</t>
  </si>
  <si>
    <t>https://drive.google.com/open?id=14TniOlkWYRMsZLAsrHHIc6u3YJUU6D3A</t>
  </si>
  <si>
    <t>1YIcQCexl_ZRyQdb-QiZeHJP1305UWxe4</t>
  </si>
  <si>
    <t>https://drive.google.com/file/d/1YIcQCexl_ZRyQdb-QiZeHJP1305UWxe4/view?usp=drivesdk</t>
  </si>
  <si>
    <t>Document successfully created; Document successfully merged; PDF created; Emails Sent: [To: achmadanasailm@gmail.com]; Run via form trigger as brandingsorex@gmail.com; Timestamp: Oct 7 2024 2:34 AM</t>
  </si>
  <si>
    <t>RB35</t>
  </si>
  <si>
    <t>JB PN</t>
  </si>
  <si>
    <t>Dadang</t>
  </si>
  <si>
    <t>Surya Jatiwangi ( JB PN )</t>
  </si>
  <si>
    <t>Cirebon</t>
  </si>
  <si>
    <t>80*70</t>
  </si>
  <si>
    <t>logo sorex</t>
  </si>
  <si>
    <t>https://drive.google.com/open?id=1TwAiJhX6CTrdnmZYrKCQITkzfBSRKhr9</t>
  </si>
  <si>
    <t>1bI4YwjAmrQiqzloMW9yrXlypZ0k-q9ox</t>
  </si>
  <si>
    <t>https://drive.google.com/file/d/1bI4YwjAmrQiqzloMW9yrXlypZ0k-q9ox/view?usp=drivesdk</t>
  </si>
  <si>
    <t>Document successfully created; Document successfully merged; PDF created; Emails Sent: [To: ramziewahyu@gmail.com]; Run via form trigger as brandingsorex@gmail.com; Timestamp: Oct 8 2024 9:53 PM</t>
  </si>
  <si>
    <t>RB36</t>
  </si>
  <si>
    <t>Adilla Fashion ( JB PN )</t>
  </si>
  <si>
    <t>IMPRABOARD</t>
  </si>
  <si>
    <t>100*50</t>
  </si>
  <si>
    <t>https://drive.google.com/open?id=1Bip4z0rdczaS693_477eH5L1fLBKi5dH</t>
  </si>
  <si>
    <t>18aLa5qs1v8eJqbWl-M3qEXWSuxiD11W_</t>
  </si>
  <si>
    <t>https://drive.google.com/file/d/18aLa5qs1v8eJqbWl-M3qEXWSuxiD11W_/view?usp=drivesdk</t>
  </si>
  <si>
    <t>Document successfully created; Document successfully merged; PDF created; Emails Sent: [To: ramziewahyu@gmail.com]; Run via form trigger as brandingsorex@gmail.com; Timestamp: Oct 8 2024 9:56 PM</t>
  </si>
  <si>
    <t>RB37</t>
  </si>
  <si>
    <t>JB AS</t>
  </si>
  <si>
    <t>Kartika CIpanas ( JB AS )</t>
  </si>
  <si>
    <t>AKRILIK KAPUR / PVC</t>
  </si>
  <si>
    <t>120*60</t>
  </si>
  <si>
    <t>Pakai nama toko 
( Kartika )
Pakai alamat toko
(Pasar Cipanas lantai 1 blok A. no 13-22-53-62)
Pakai tulisan 
( Menyediakan : pakaian dalam, pakaian anak, perlengkapan bayi DLL )
Pakai boneka yang ada di gambar di disimpan nya di kanan dan di kiri tulisan</t>
  </si>
  <si>
    <t>https://drive.google.com/open?id=1rn6kvNDbnE9wJoCKLe5OGjrd3ZBoaPCu</t>
  </si>
  <si>
    <t>14OUV11tkvv2kAocMrtVTy7Umx7geafSR</t>
  </si>
  <si>
    <t>https://drive.google.com/file/d/14OUV11tkvv2kAocMrtVTy7Umx7geafSR/view?usp=drivesdk</t>
  </si>
  <si>
    <t>Document successfully created; Document successfully merged; PDF created; Emails Sent: [To: ramziewahyu@gmail.com]; Run via form trigger as brandingsorex@gmail.com; Timestamp: Oct 8 2024 10:24 PM</t>
  </si>
  <si>
    <t>RB38</t>
  </si>
  <si>
    <t>Obral Murah ( JB AS )</t>
  </si>
  <si>
    <t>Sukabumi</t>
  </si>
  <si>
    <t>70*50</t>
  </si>
  <si>
    <t>Pakai logo sorex Baru 
Pakai nama toko 
( Obral murah )
Pakai logo toko seperti yang ada di gambar</t>
  </si>
  <si>
    <t>https://drive.google.com/open?id=1m0QDPluKkHXoFx3dm6Okbt4VZnjpEIK_</t>
  </si>
  <si>
    <t>1rzysKebG0LYcijOHlAyOZmk5uu4b-ctU</t>
  </si>
  <si>
    <t>https://drive.google.com/file/d/1rzysKebG0LYcijOHlAyOZmk5uu4b-ctU/view?usp=drivesdk</t>
  </si>
  <si>
    <t>Document successfully created; Document successfully merged; PDF created; Emails Sent: [To: ramziewahyu@gmail.com]; Run via form trigger as brandingsorex@gmail.com; Timestamp: Oct 8 2024 10:27 PM</t>
  </si>
  <si>
    <t>RB39</t>
  </si>
  <si>
    <t>NANA</t>
  </si>
  <si>
    <t>Ibu Hani</t>
  </si>
  <si>
    <t>120*25</t>
  </si>
  <si>
    <t>Di bagi jadi 2, 60cm sorexman, 60cm sorex ladies, 2mk, bagian depan mirror, bagian belakang doff</t>
  </si>
  <si>
    <t>https://drive.google.com/open?id=1CaiRo8hLh-bIiKz8EbglI-jjccSs1LRc</t>
  </si>
  <si>
    <t>1wIq70SxtCowhh0502J70scJMsT28HEmQ</t>
  </si>
  <si>
    <t>https://drive.google.com/file/d/1wIq70SxtCowhh0502J70scJMsT28HEmQ/view?usp=drivesdk</t>
  </si>
  <si>
    <t>Document successfully created; Document successfully merged; PDF created; Emails Sent: [To: ramziewahyu@gmail.com]; Run via form trigger as brandingsorex@gmail.com; Timestamp: Oct 8 2024 11:22 PM</t>
  </si>
  <si>
    <t>RB40</t>
  </si>
  <si>
    <t>JR-YOS</t>
  </si>
  <si>
    <t>AHPS GROSIR</t>
  </si>
  <si>
    <t>ROGOJAMPI - BANYUWANGI</t>
  </si>
  <si>
    <t>SPANDUK CHINA ( PAKAI MATA AYAM )</t>
  </si>
  <si>
    <t>1]. 330*200CM  ,  2].90*250CM</t>
  </si>
  <si>
    <t>U/P HERMA YUNITA ,PERUMAHAN PENGATIGAN - BARAT REL KERETA API ROGOJAMPI -BANYUWANGI</t>
  </si>
  <si>
    <t xml:space="preserve">KONSEP NAMA TOKO &amp; ALAMAT KOTA (ROGOJAMPI-BANYUWANGI),BRAND SOREX LADIES,MAN &amp; KIDS SERTA DIKELILINGI FOTO PRODUK TEMA ACAK
</t>
  </si>
  <si>
    <t>https://drive.google.com/open?id=11OBgQ9IzINVDRXD-DY2nJGEeups4D4s8, https://drive.google.com/open?id=1m6P0XfIwl7UVHJTGYQYhPDqSWEB2ymNT</t>
  </si>
  <si>
    <t>13ITtoSnzTeHp6j5Ru6_pj0WAHtro26ho</t>
  </si>
  <si>
    <t>https://drive.google.com/file/d/13ITtoSnzTeHp6j5Ru6_pj0WAHtro26ho/view?usp=drivesdk</t>
  </si>
  <si>
    <t>Document successfully created; Document successfully merged; PDF created; Emails Sent: [To: achmadanasailm@gmail.com]; Run via form trigger as brandingsorex@gmail.com; Timestamp: Oct 9 2024 2:25 AM</t>
  </si>
  <si>
    <t>RB41</t>
  </si>
  <si>
    <t>91 ( JB OG )</t>
  </si>
  <si>
    <t>Cutting Sticker</t>
  </si>
  <si>
    <t>30*10</t>
  </si>
  <si>
    <t>https://drive.google.com/open?id=17dRxdHCNS25GSpSea2c8B3n_pl65i5Q8</t>
  </si>
  <si>
    <t>1SozPPNaUFJYCBu78veQY_2T7px9zmoy6</t>
  </si>
  <si>
    <t>https://drive.google.com/file/d/1SozPPNaUFJYCBu78veQY_2T7px9zmoy6/view?usp=drivesdk</t>
  </si>
  <si>
    <t>Document successfully created; Document successfully merged; PDF created; Emails Sent: [To: ramziewahyu@gmail.com]; Run via form trigger as brandingsorex@gmail.com; Timestamp: Oct 9 2024 9:33 PM</t>
  </si>
  <si>
    <t>RB42</t>
  </si>
  <si>
    <t>JB ES</t>
  </si>
  <si>
    <t>91 ( JB ES )</t>
  </si>
  <si>
    <t>1 pcs untuk sorex ladies &amp; 1 pcs untuk sorexman ( Konsep Penjelasan Produk )</t>
  </si>
  <si>
    <t>https://drive.google.com/open?id=1CtgPS6zsz_PmzwYFaMYSMoD42jSqMB0o</t>
  </si>
  <si>
    <t>1vlSJL-PmIR0XJAyxMt3QTUKOAuqhRuEF</t>
  </si>
  <si>
    <t>https://drive.google.com/file/d/1vlSJL-PmIR0XJAyxMt3QTUKOAuqhRuEF/view?usp=drivesdk</t>
  </si>
  <si>
    <t>Document successfully created; Document successfully merged; PDF created; Emails Sent: [To: ramziewahyu@gmail.com]; Run via form trigger as brandingsorex@gmail.com; Timestamp: Oct 9 2024 9:36 PM</t>
  </si>
  <si>
    <t>RB43</t>
  </si>
  <si>
    <t>252*100</t>
  </si>
  <si>
    <t>nama toko + Logo Sorex</t>
  </si>
  <si>
    <t>https://drive.google.com/open?id=1ToM2Crn9-NZhKf6L_csuGg-LEIUoDFSr</t>
  </si>
  <si>
    <t>1YP1pWv7cgvsafxXARrpCC_akr--2iVnP</t>
  </si>
  <si>
    <t>https://drive.google.com/file/d/1YP1pWv7cgvsafxXARrpCC_akr--2iVnP/view?usp=drivesdk</t>
  </si>
  <si>
    <t>Document successfully created; Document successfully merged; PDF created; Emails Sent: [To: ramziewahyu@gmail.com]; Run via form trigger as brandingsorex@gmail.com; Timestamp: Oct 9 2024 9:53 PM</t>
  </si>
  <si>
    <t>RB44</t>
  </si>
  <si>
    <t>Ibu Hani ( JB OG )</t>
  </si>
  <si>
    <t>218*80</t>
  </si>
  <si>
    <t>logo sorexman ( Konsep Iko Uwais )</t>
  </si>
  <si>
    <t>https://drive.google.com/open?id=1ysNI-OSBsqvN5HUqU_5_qHO8b29VpHV6</t>
  </si>
  <si>
    <t>1gZH_HNf8C_r6Ytw60ZugaOLgW5C0D6EQ</t>
  </si>
  <si>
    <t>https://drive.google.com/file/d/1gZH_HNf8C_r6Ytw60ZugaOLgW5C0D6EQ/view?usp=drivesdk</t>
  </si>
  <si>
    <t>Document successfully created; Document successfully merged; PDF created; Emails Sent: [To: ramziewahyu@gmail.com]; Run via form trigger as brandingsorex@gmail.com; Timestamp: Oct 9 2024 9:56 PM</t>
  </si>
  <si>
    <t>RB45</t>
  </si>
  <si>
    <t>Al Fawwaz ( JB OG )</t>
  </si>
  <si>
    <t>https://drive.google.com/open?id=1xhM5XOmIZjmrGGtGiVwzUZ18DEJ_zcwi</t>
  </si>
  <si>
    <t>1W5GhBRGvlOSULo5Gku5Mf3GIMi58AZwC</t>
  </si>
  <si>
    <t>https://drive.google.com/file/d/1W5GhBRGvlOSULo5Gku5Mf3GIMi58AZwC/view?usp=drivesdk</t>
  </si>
  <si>
    <t>Document successfully created; Document successfully merged; PDF created; Emails Sent: [To: ramziewahyu@gmail.com]; Run via form trigger as brandingsorex@gmail.com; Timestamp: Oct 9 2024 9:57 PM</t>
  </si>
  <si>
    <t>RB46</t>
  </si>
  <si>
    <t>Yogya Pahlawan</t>
  </si>
  <si>
    <t>237*210</t>
  </si>
  <si>
    <t>design untuk back wall polos ( tanpa logo sorex )</t>
  </si>
  <si>
    <t>https://drive.google.com/open?id=1FJgExLKe7Ozv6-I7tZgEeIpA3_yuEgVH</t>
  </si>
  <si>
    <t>1nU4IZRfQQgg8NWH4VgTPm_qht-0MapKt</t>
  </si>
  <si>
    <t>https://drive.google.com/file/d/1nU4IZRfQQgg8NWH4VgTPm_qht-0MapKt/view?usp=drivesdk</t>
  </si>
  <si>
    <t>Document successfully created; Document successfully merged; PDF created; Emails Sent: [To: ramziewahyu@gmail.com]; Run via form trigger as brandingsorex@gmail.com; Timestamp: Oct 9 2024 10:00 PM</t>
  </si>
  <si>
    <t>RB47</t>
  </si>
  <si>
    <t>237*80</t>
  </si>
  <si>
    <t>logo sorex ( samakan design nya dengan yg untuk backwall )</t>
  </si>
  <si>
    <t>https://drive.google.com/open?id=1U9NmJ0gpZHgIeOrNRecsHJj2HTVu5phV</t>
  </si>
  <si>
    <t>1JR2zeD2FyqOQpEcTXKhYXkS3hSrWyBmu</t>
  </si>
  <si>
    <t>https://drive.google.com/file/d/1JR2zeD2FyqOQpEcTXKhYXkS3hSrWyBmu/view?usp=drivesdk</t>
  </si>
  <si>
    <t>Document successfully created; Document successfully merged; PDF created; Emails Sent: [To: ramziewahyu@gmail.com]; Run via form trigger as brandingsorex@gmail.com; Timestamp: Oct 9 2024 10:02 PM</t>
  </si>
  <si>
    <t>RB48</t>
  </si>
  <si>
    <t>JB SH</t>
  </si>
  <si>
    <t>Zio Zio ( JB SH )</t>
  </si>
  <si>
    <t>Ukuran standart</t>
  </si>
  <si>
    <t>Konsep iko uwais</t>
  </si>
  <si>
    <t>https://drive.google.com/open?id=1QMPubvh6v3WHsBjRFolBvT7EJaJooB7O</t>
  </si>
  <si>
    <t>1Ux13TQ-lejyFhptq2CrEmVAam459ds2h</t>
  </si>
  <si>
    <t>https://drive.google.com/file/d/1Ux13TQ-lejyFhptq2CrEmVAam459ds2h/view?usp=drivesdk</t>
  </si>
  <si>
    <t>Document successfully created; Document successfully merged; PDF created; Emails Sent: [To: ramziewahyu@gmail.com]; Run via form trigger as brandingsorex@gmail.com; Timestamp: Oct 10 2024 5:26 AM</t>
  </si>
  <si>
    <t>RB49</t>
  </si>
  <si>
    <t>JR.DN</t>
  </si>
  <si>
    <t>SPORT CENTER GREEN FUTSAL</t>
  </si>
  <si>
    <t>BLITAR</t>
  </si>
  <si>
    <t>580*150cm</t>
  </si>
  <si>
    <t>KIRIM FILE DESAIN VIA EMAIL KE BM JATIM PAK SANTO</t>
  </si>
  <si>
    <t>LOGO SOREX MAN + IKO UWAIS + GAMBAR PRODUK DALAM BOX</t>
  </si>
  <si>
    <t>https://drive.google.com/open?id=1KpJ0jO2CH1qNwA3Ukj95KuWO7lDVCE8X</t>
  </si>
  <si>
    <t>1gIXFwQ42SEM2AIRt_7xkD1ASGdu5toq1</t>
  </si>
  <si>
    <t>https://drive.google.com/file/d/1gIXFwQ42SEM2AIRt_7xkD1ASGdu5toq1/view?usp=drivesdk</t>
  </si>
  <si>
    <t>Document successfully created; Document successfully merged; PDF created; Emails Sent: [To: fajar3177@gmail.com]; Run via form trigger as brandingsorex@gmail.com; Timestamp: Oct 10 2024 8:03 AM</t>
  </si>
  <si>
    <t>RB50</t>
  </si>
  <si>
    <t>JR.DO</t>
  </si>
  <si>
    <t>LAUTAN DALEMAN</t>
  </si>
  <si>
    <t>BANYUWANGI</t>
  </si>
  <si>
    <t>750*50cm</t>
  </si>
  <si>
    <t>kirim langsung alamat toko</t>
  </si>
  <si>
    <t>LOGO SOREX MAN + LOGO LADIES + GAMBAR PRODUK ACAK</t>
  </si>
  <si>
    <t>https://drive.google.com/open?id=1iiQFxTKD7skNSXgHhrvNXbu_YUtOZ4W5</t>
  </si>
  <si>
    <t>1qAUTGN4Ili3lq3HOMCfEosOQPXlIQsvG</t>
  </si>
  <si>
    <t>https://drive.google.com/file/d/1qAUTGN4Ili3lq3HOMCfEosOQPXlIQsvG/view?usp=drivesdk</t>
  </si>
  <si>
    <t>Document successfully created; Document successfully merged; PDF created; Emails Sent: [To: fajar3177@gmail.com]; Run via form trigger as brandingsorex@gmail.com; Timestamp: Oct 10 2024 8:10 AM</t>
  </si>
  <si>
    <t>RB51</t>
  </si>
  <si>
    <t>JR.WT</t>
  </si>
  <si>
    <t>Toserba amanah loris</t>
  </si>
  <si>
    <t>Blitar</t>
  </si>
  <si>
    <t>60cm*40cm*5pcs</t>
  </si>
  <si>
    <t>5 pcs</t>
  </si>
  <si>
    <t>Lorris lingery, jln veteran no.177, blitar</t>
  </si>
  <si>
    <t>Logo sorex</t>
  </si>
  <si>
    <t>https://drive.google.com/open?id=1KGEoy41ujLu_ez550Iw2JbKf4cQpDsAZ</t>
  </si>
  <si>
    <t>1rar7SsqR8eAKBiQhWt8Ha--uhauFEohj</t>
  </si>
  <si>
    <t>https://drive.google.com/file/d/1rar7SsqR8eAKBiQhWt8Ha--uhauFEohj/view?usp=drivesdk</t>
  </si>
  <si>
    <t>Document successfully created; Document successfully merged; PDF created; Emails Sent: [To: misdijowo78@gmail.com]; Run via form trigger as brandingsorex@gmail.com; Timestamp: Oct 10 2024 8:27 AM</t>
  </si>
  <si>
    <t>RB52</t>
  </si>
  <si>
    <t>Toserba amanah JKT</t>
  </si>
  <si>
    <t>66cm*154cm*2pcs, 192cm*21cm</t>
  </si>
  <si>
    <t>3 pcs</t>
  </si>
  <si>
    <t>Kirim alamat toko</t>
  </si>
  <si>
    <t>Model chill series , kasih tulisan KAOS DILANG DI COBA</t>
  </si>
  <si>
    <t>https://drive.google.com/open?id=11s-ZLQm1MFxwxmUl2MZ00wq0CHBjCUNl, https://drive.google.com/open?id=1GbJ9XJK_e8H72ucy9FzJ3u9VPPE6jugG</t>
  </si>
  <si>
    <t>1tVzrKtYe3iPskYUzzp3vA6osOxNBSGgC</t>
  </si>
  <si>
    <t>https://drive.google.com/file/d/1tVzrKtYe3iPskYUzzp3vA6osOxNBSGgC/view?usp=drivesdk</t>
  </si>
  <si>
    <t>Document successfully created; Document successfully merged; PDF created; Emails Sent: [To: misdijowo78@gmail.com]; Run via form trigger as brandingsorex@gmail.com; Timestamp: Oct 10 2024 8:35 AM</t>
  </si>
  <si>
    <t>RB53</t>
  </si>
  <si>
    <t>JB IL</t>
  </si>
  <si>
    <t>Iwan</t>
  </si>
  <si>
    <t>Tabina ( JB IL )</t>
  </si>
  <si>
    <t>NEONBOX</t>
  </si>
  <si>
    <t>200*60</t>
  </si>
  <si>
    <t>Logo sorex + model + nama toko</t>
  </si>
  <si>
    <t>https://drive.google.com/open?id=1J99moUWH0EYXdi6dE7vZUNVYRsH4fJNu</t>
  </si>
  <si>
    <t>https://drive.google.com/open?id=13cRoV7D1CeBlZZoR09_QiUV1zPULK9Cw</t>
  </si>
  <si>
    <t>1vvSMUIsNYGgSDHHA_YuRtUHk6hLtTJe_</t>
  </si>
  <si>
    <t>https://drive.google.com/file/d/1vvSMUIsNYGgSDHHA_YuRtUHk6hLtTJe_/view?usp=drivesdk</t>
  </si>
  <si>
    <t>Document successfully created; Document successfully merged; PDF created; Emails Sent: [To: ramziewahyu@gmail.com]; Manually run by brandingsorex@gmail.com; Timestamp: Oct 16 2024 3:37 AM</t>
  </si>
  <si>
    <t>RB54</t>
  </si>
  <si>
    <t>ATLAS SPORT CENTER</t>
  </si>
  <si>
    <t>X BANNER</t>
  </si>
  <si>
    <t>60*160cm</t>
  </si>
  <si>
    <t>KIRIM FILE DESAIN KE EMAIL BM JATIM PAK SANTO</t>
  </si>
  <si>
    <t>https://drive.google.com/open?id=14JOoz7RZSIz9tdIMQZ5zPzssY7vyORAI</t>
  </si>
  <si>
    <t>1Ly0b4mxD4IqV2Sh3It3OG5hc1AnFeodn</t>
  </si>
  <si>
    <t>https://drive.google.com/file/d/1Ly0b4mxD4IqV2Sh3It3OG5hc1AnFeodn/view?usp=drivesdk</t>
  </si>
  <si>
    <t>Document successfully created; Document successfully merged; PDF created; Emails Sent: [To: fajar3177@gmail.com]; Manually run by brandingsorex@gmail.com; Timestamp: Oct 16 2024 3:37 AM</t>
  </si>
  <si>
    <t>RB55</t>
  </si>
  <si>
    <t>PT.MEGA KRIAN PERMAI(PALAPA KRIAN- SIDOARJO)</t>
  </si>
  <si>
    <t>ACRILIC + STIKER 2 SISI</t>
  </si>
  <si>
    <t>120*25CM</t>
  </si>
  <si>
    <t>10 PCS</t>
  </si>
  <si>
    <t>BRANCH OFFICE JATIM</t>
  </si>
  <si>
    <t xml:space="preserve">LOGO SOREX LADIES,PENEMPATAN LOGO 10CM BAGIAN ATAS,MIX BACKGROUND MERAH &amp; PUTIH
</t>
  </si>
  <si>
    <t>https://drive.google.com/open?id=1XZ3kNExDpO9A6G3-z7yFhi7Pa4BHS2Fg, https://drive.google.com/open?id=1Rh45F3tv6pfLjYOv_p2KTP9R1wgriT2N</t>
  </si>
  <si>
    <t>1asPWtvgVtmLKSzOQ7q2rBbfuvE1tZLGe</t>
  </si>
  <si>
    <t>https://drive.google.com/file/d/1asPWtvgVtmLKSzOQ7q2rBbfuvE1tZLGe/view?usp=drivesdk</t>
  </si>
  <si>
    <t>Document successfully created; Document successfully merged; PDF created; Emails Sent: [To: achmadanasailm@gmail.com]; Manually run by brandingsorex@gmail.com; Timestamp: Oct 16 2024 3:37 AM</t>
  </si>
  <si>
    <t>RB56</t>
  </si>
  <si>
    <t>JR-RMI</t>
  </si>
  <si>
    <t>PT.MEGA SEPANJANG PERMAI (PALAPA SEPANJANG- SIDOARJO)</t>
  </si>
  <si>
    <t>42*39CM</t>
  </si>
  <si>
    <t>4PCS</t>
  </si>
  <si>
    <t>LOGO SOREX LADIES DENGAN BACKGROUND MIX 2PCS MERAH 2PCS PUTIH</t>
  </si>
  <si>
    <t>https://drive.google.com/open?id=1e3EeIRPZgDRI5RjgHv6Ju2mNOCozoF7r</t>
  </si>
  <si>
    <t>18_MZy0imD9P-hrKJDH2WjQxHUcBJn-ew</t>
  </si>
  <si>
    <t>https://drive.google.com/file/d/18_MZy0imD9P-hrKJDH2WjQxHUcBJn-ew/view?usp=drivesdk</t>
  </si>
  <si>
    <t>RB57</t>
  </si>
  <si>
    <t>SPORT CENTER SITUBONDO</t>
  </si>
  <si>
    <t>SITUBONDO</t>
  </si>
  <si>
    <t>600*100cm</t>
  </si>
  <si>
    <t>https://drive.google.com/open?id=1P9G3olFKY27Hu49YQLyFEFR500ZavA83</t>
  </si>
  <si>
    <t>1M4sSllFHG7Yd8YK6bmspShCYIfvtEKMj</t>
  </si>
  <si>
    <t>https://drive.google.com/file/d/1M4sSllFHG7Yd8YK6bmspShCYIfvtEKMj/view?usp=drivesdk</t>
  </si>
  <si>
    <t>RB58</t>
  </si>
  <si>
    <t>330*120cm</t>
  </si>
  <si>
    <t>2pcs</t>
  </si>
  <si>
    <t>KIRIM DESAIN VIA EMAIL KE BM JATIM PAK SANTO</t>
  </si>
  <si>
    <t>https://drive.google.com/open?id=1zYQf7n5UdcelsrhMCFLZVjMsJ7ygKBDS</t>
  </si>
  <si>
    <t>10lV5jgUTcTYaoA9JJ__HsB7L3v666VSx</t>
  </si>
  <si>
    <t>https://drive.google.com/file/d/10lV5jgUTcTYaoA9JJ__HsB7L3v666VSx/view?usp=drivesdk</t>
  </si>
  <si>
    <t>RB59</t>
  </si>
  <si>
    <t>DAF FUTSAL</t>
  </si>
  <si>
    <t>400*100</t>
  </si>
  <si>
    <t>logo sorexman + model iko uwais</t>
  </si>
  <si>
    <t>https://drive.google.com/open?id=1LcKE4dQ2QtTLb4P8moaHQ4PLJa9lRE2h</t>
  </si>
  <si>
    <t>1BA_g69sANdfiDtUgcXF4vJptxGNASgZW</t>
  </si>
  <si>
    <t>https://drive.google.com/file/d/1BA_g69sANdfiDtUgcXF4vJptxGNASgZW/view?usp=drivesdk</t>
  </si>
  <si>
    <t>RB60</t>
  </si>
  <si>
    <t>250*200</t>
  </si>
  <si>
    <t>Logo Sorexman + Model Iko Uwais + " DAF FUTSAL "</t>
  </si>
  <si>
    <t>https://drive.google.com/open?id=17YrDdx7RNOwVBVyT8s3tASj-mk8oAFCb</t>
  </si>
  <si>
    <t>1g2-IimWoPeGCCI3-S80OppiYOAyPawdP</t>
  </si>
  <si>
    <t>https://drive.google.com/file/d/1g2-IimWoPeGCCI3-S80OppiYOAyPawdP/view?usp=drivesdk</t>
  </si>
  <si>
    <t>RB61</t>
  </si>
  <si>
    <t>J'EEP SPORT CENTER ( MINSOC )</t>
  </si>
  <si>
    <t>logo sorexman + model iko uwais + J'EEP MINSOC</t>
  </si>
  <si>
    <t>https://drive.google.com/open?id=1Su6hxJkAygCPujghmAcXfrR8znRk7K9G</t>
  </si>
  <si>
    <t>1k5Ltrd3_XKDS2iGnisrFI1ysy8a6T0OT</t>
  </si>
  <si>
    <t>https://drive.google.com/file/d/1k5Ltrd3_XKDS2iGnisrFI1ysy8a6T0OT/view?usp=drivesdk</t>
  </si>
  <si>
    <t>RB62</t>
  </si>
  <si>
    <t>J'EEP SPORT CENTER (LTM)</t>
  </si>
  <si>
    <t>240*100</t>
  </si>
  <si>
    <t>logo sorexman + tulisan tampil maksimal + model iko uwais</t>
  </si>
  <si>
    <t>https://drive.google.com/open?id=1gG0-0OEawIy6rbMicj9GiDoBRhRV9drS</t>
  </si>
  <si>
    <t>1YK9UcMm3rzLVtOD-nchcxtz83d8EDogZ</t>
  </si>
  <si>
    <t>https://drive.google.com/file/d/1YK9UcMm3rzLVtOD-nchcxtz83d8EDogZ/view?usp=drivesdk</t>
  </si>
  <si>
    <t>RB63</t>
  </si>
  <si>
    <t>logo sorexman ( SILUET IKO )</t>
  </si>
  <si>
    <t>https://drive.google.com/open?id=1znJWT5El2z-Svqa7fzn4xOfBgr_J4JR-</t>
  </si>
  <si>
    <t>19FdpPE9AMwB-tVA76CkFPLIAGpdXnhNY</t>
  </si>
  <si>
    <t>https://drive.google.com/file/d/19FdpPE9AMwB-tVA76CkFPLIAGpdXnhNY/view?usp=drivesdk</t>
  </si>
  <si>
    <t>Document successfully created; Document successfully merged; PDF created; Emails Sent: [To: ramziewahyu@gmail.com]; Manually run by brandingsorex@gmail.com; Timestamp: Oct 16 2024 3:38 AM</t>
  </si>
  <si>
    <t>RB64</t>
  </si>
  <si>
    <t>J'EEP SPORT CENTER ( LTM )</t>
  </si>
  <si>
    <t>logo sorexma + model iko + J'EEP SPORT CENTER</t>
  </si>
  <si>
    <t>https://drive.google.com/open?id=1YrresYk-u1XA3fU2zl9yY52-yCjNbfeb</t>
  </si>
  <si>
    <t>1455q-dKnLopHXAaHj1qGxGVYzg3R7Kqd</t>
  </si>
  <si>
    <t>https://drive.google.com/file/d/1455q-dKnLopHXAaHj1qGxGVYzg3R7Kqd/view?usp=drivesdk</t>
  </si>
  <si>
    <t>Document successfully created; Document successfully merged; PDF created; !!Error Sending Emails: Layanan terlalu sering diminta di hari yang sama: email.; Manually run by brandingsorex@gmail.com; Timestamp: Oct 16 2024 3:38 AM</t>
  </si>
  <si>
    <t>RB65</t>
  </si>
  <si>
    <t>J'EEP SPORT CENTER ( GOR )</t>
  </si>
  <si>
    <t>150*300</t>
  </si>
  <si>
    <t>logo sorexman + model iko uwais (J'EEP SPORT CENTER )</t>
  </si>
  <si>
    <t>https://drive.google.com/open?id=1ApbZfZYusgoy_iL6M4vkVQQP_X7Y4n62</t>
  </si>
  <si>
    <t>16CBw2bdSf-ukP_YcQ-Fb_x7k4lHjxT4z</t>
  </si>
  <si>
    <t>https://drive.google.com/file/d/16CBw2bdSf-ukP_YcQ-Fb_x7k4lHjxT4z/view?usp=drivesdk</t>
  </si>
  <si>
    <t>RB66</t>
  </si>
  <si>
    <t>logo sorexman + J'EEP SPORT CENTER ( Siluet Iko )</t>
  </si>
  <si>
    <t>https://drive.google.com/open?id=14ZCKByjgnHX8-GS8EjmiXdG-ggZCdyGI</t>
  </si>
  <si>
    <t>1Iep1iioCpJNqfP1PnpT2HNSHcW4EGFdF</t>
  </si>
  <si>
    <t>https://drive.google.com/file/d/1Iep1iioCpJNqfP1PnpT2HNSHcW4EGFdF/view?usp=drivesdk</t>
  </si>
  <si>
    <t>RB67</t>
  </si>
  <si>
    <t>JB AD</t>
  </si>
  <si>
    <t>Triel Underwear ( BALTOS )</t>
  </si>
  <si>
    <t>400*36</t>
  </si>
  <si>
    <t>nama toko + Lt 2 Blok Y 46 - 47 + Model</t>
  </si>
  <si>
    <t>https://drive.google.com/open?id=1J3JhRBNt301-RYmjpnjSdHO8j0EE6ULu</t>
  </si>
  <si>
    <t>1PBiVrBPLt2eouTqZOWqH4g7NiVzjlg-y</t>
  </si>
  <si>
    <t>https://drive.google.com/file/d/1PBiVrBPLt2eouTqZOWqH4g7NiVzjlg-y/view?usp=drivesdk</t>
  </si>
  <si>
    <t>RB68</t>
  </si>
  <si>
    <t xml:space="preserve">Dadang </t>
  </si>
  <si>
    <t>210*36</t>
  </si>
  <si>
    <t xml:space="preserve">logo sorex + nama toko + Lt 2 Blok Y 46 - 47 </t>
  </si>
  <si>
    <t>https://drive.google.com/open?id=18YHZQ18H0SVEwdM4PB5uxaGPdB2Adt1o</t>
  </si>
  <si>
    <t>1_ofVNoKwx-3dhs8twddk74AUmukJHUAJ</t>
  </si>
  <si>
    <t>https://drive.google.com/file/d/1_ofVNoKwx-3dhs8twddk74AUmukJHUAJ/view?usp=drivesdk</t>
  </si>
  <si>
    <t>RB69</t>
  </si>
  <si>
    <t>Ayeesha Underwear ( BALTOS )</t>
  </si>
  <si>
    <t xml:space="preserve">logo sorex kids + Lantai D2, Blok X, No. 40 + " Sedia Baju Renang Anak &amp; Dewasa </t>
  </si>
  <si>
    <t>https://drive.google.com/open?id=1N74hm78wyADjgvkN6YCB7KJ3EkfywG-6</t>
  </si>
  <si>
    <t>1W2Dvm-DTBW92T8-8VZFr8Maf-_IrruRp</t>
  </si>
  <si>
    <t>https://drive.google.com/file/d/1W2Dvm-DTBW92T8-8VZFr8Maf-_IrruRp/view?usp=drivesdk</t>
  </si>
  <si>
    <t>RB70</t>
  </si>
  <si>
    <t>JR.ACD</t>
  </si>
  <si>
    <t>Luwes swalayan Nganjuk</t>
  </si>
  <si>
    <t>Nganjuk</t>
  </si>
  <si>
    <t>120cm*250 cm</t>
  </si>
  <si>
    <t>Alamat toko</t>
  </si>
  <si>
    <t>Background warna putih</t>
  </si>
  <si>
    <t>https://drive.google.com/open?id=17hMDIFSRXUD6lix7fw13-ewMXcXBfzKX</t>
  </si>
  <si>
    <t>1CaGbD8nIwRjOktEydJv6eX2TLD0Ghjfv</t>
  </si>
  <si>
    <t>https://drive.google.com/file/d/1CaGbD8nIwRjOktEydJv6eX2TLD0Ghjfv/view?usp=drivesdk</t>
  </si>
  <si>
    <t>RB71</t>
  </si>
  <si>
    <t>Luwes pkp  nganjuk</t>
  </si>
  <si>
    <t>STIKER OVERPRINT ( UNTUK NEONBOX )</t>
  </si>
  <si>
    <t>110cm*30cm</t>
  </si>
  <si>
    <t>Email ke. Muhammadsolikin1370@gmail.com</t>
  </si>
  <si>
    <t>https://drive.google.com/open?id=1D0y58wLknd6GYxDZIMVEuGkKCvwXOixj</t>
  </si>
  <si>
    <t>1oxgC_HGG2GkKckEU4UVM-TAzTHnvXN5-</t>
  </si>
  <si>
    <t>https://drive.google.com/file/d/1oxgC_HGG2GkKckEU4UVM-TAzTHnvXN5-/view?usp=drivesdk</t>
  </si>
  <si>
    <t>RB72</t>
  </si>
  <si>
    <t>JR. SUL</t>
  </si>
  <si>
    <t>Fajar</t>
  </si>
  <si>
    <t>Atlas Sport Center</t>
  </si>
  <si>
    <t>Kirim file desain via email BM Jatim Pak Santo</t>
  </si>
  <si>
    <t>Logo Sorex Man + Iko Uwais + Gambar produk dalam box</t>
  </si>
  <si>
    <t>https://drive.google.com/open?id=1IhguNWACkHvwd5eqx7ZZoJ7KUdIzeWjA</t>
  </si>
  <si>
    <t>1QSxhylL1D9K9QJDGhhEUOVLJUs7wkAZ6</t>
  </si>
  <si>
    <t>https://drive.google.com/file/d/1QSxhylL1D9K9QJDGhhEUOVLJUs7wkAZ6/view?usp=drivesdk</t>
  </si>
  <si>
    <t>RB73</t>
  </si>
  <si>
    <t xml:space="preserve">Pelangi </t>
  </si>
  <si>
    <t>63cm*196cm</t>
  </si>
  <si>
    <t>Model bebas</t>
  </si>
  <si>
    <t>https://drive.google.com/open?id=1ceDWpSFeoMQogQdxthXYiWweEbtx5zEI</t>
  </si>
  <si>
    <t>1fWTJLrD53EIx23kqYnghqrxKKs1Qah1o</t>
  </si>
  <si>
    <t>https://drive.google.com/file/d/1fWTJLrD53EIx23kqYnghqrxKKs1Qah1o/view?usp=drivesdk</t>
  </si>
  <si>
    <t>Document successfully created; Document successfully merged; PDF created; !!Error Sending Emails: Layanan terlalu sering diminta di hari yang sama: email.; Manually run by brandingsorex@gmail.com; Timestamp: Oct 16 2024 3:39 AM</t>
  </si>
  <si>
    <t>RB74</t>
  </si>
  <si>
    <t>Gor Bara</t>
  </si>
  <si>
    <t>Logo sorexman + Model Iko Uwais</t>
  </si>
  <si>
    <t>https://drive.google.com/open?id=1lAjoeh5fZrKHuBdYCc4CH6PK07bBEmPo</t>
  </si>
  <si>
    <t>1_258t_Bxpf7H269Tpnvh3_UqKDRqdXGs</t>
  </si>
  <si>
    <t>https://drive.google.com/file/d/1_258t_Bxpf7H269Tpnvh3_UqKDRqdXGs/view?usp=drivesdk</t>
  </si>
  <si>
    <t>RB75</t>
  </si>
  <si>
    <t>200*100</t>
  </si>
  <si>
    <t>Logo Sorexman ( siliet iko uwais )</t>
  </si>
  <si>
    <t>https://drive.google.com/open?id=13phoSMNhvQYaS6OWbuhbAJNLv1g3I1Tz</t>
  </si>
  <si>
    <t>1fysrKXF90IkB-RWpKMQVJzHgju46eO3T</t>
  </si>
  <si>
    <t>https://drive.google.com/file/d/1fysrKXF90IkB-RWpKMQVJzHgju46eO3T/view?usp=drivesdk</t>
  </si>
  <si>
    <t>RB76</t>
  </si>
  <si>
    <t>Minisoccer Manglayang</t>
  </si>
  <si>
    <t>1000*100</t>
  </si>
  <si>
    <t>kantor canamg bandung</t>
  </si>
  <si>
    <t>1 pcs konsep iko &amp; 1 pcs konsep iko ( 1 design contoh ada  di suggestion )</t>
  </si>
  <si>
    <t>https://drive.google.com/open?id=1NCn0kbRGhFGwvEHdiKvhe690YOs51Qw5</t>
  </si>
  <si>
    <t>https://drive.google.com/open?id=1hjkKj6QNXGhmJJdhOPdL2WSu90U6KKEY</t>
  </si>
  <si>
    <t>1MabDJVZieJW4qOdJG9ayk1zkluyCPCNr</t>
  </si>
  <si>
    <t>https://drive.google.com/file/d/1MabDJVZieJW4qOdJG9ayk1zkluyCPCNr/view?usp=drivesdk</t>
  </si>
  <si>
    <t>RB77</t>
  </si>
  <si>
    <t>500*100</t>
  </si>
  <si>
    <t>konsep iko + " Minisoccer Manglayang "</t>
  </si>
  <si>
    <t>https://drive.google.com/open?id=1tqYL15_gtOaOg9VA5a30GvLU2j9H1r20</t>
  </si>
  <si>
    <t>1DBxbkl-AuiKaNF1x8vORkptEaplCX1Ig</t>
  </si>
  <si>
    <t>https://drive.google.com/file/d/1DBxbkl-AuiKaNF1x8vORkptEaplCX1Ig/view?usp=drivesdk</t>
  </si>
  <si>
    <t>RB78</t>
  </si>
  <si>
    <t>Qiran ( JB ES )</t>
  </si>
  <si>
    <t>290*40</t>
  </si>
  <si>
    <t>- tanpa nama toko. 
- bahan spanduk Korea. 
- pakai lubang mata ayam. 
- konsep sorex Man's (jangan pakai model yg sexy).</t>
  </si>
  <si>
    <t>https://drive.google.com/open?id=1xOvu-H50WoUY5G72oLlkvdM_yOZXZcdF</t>
  </si>
  <si>
    <t>1XxGv-jX4AUjqg4myAX_pCOEPE1GzTzd0</t>
  </si>
  <si>
    <t>https://drive.google.com/file/d/1XxGv-jX4AUjqg4myAX_pCOEPE1GzTzd0/view?usp=drivesdk</t>
  </si>
  <si>
    <t>RB79</t>
  </si>
  <si>
    <t>JB FR</t>
  </si>
  <si>
    <t>Rahma ( JB FR )</t>
  </si>
  <si>
    <t>Indramayu</t>
  </si>
  <si>
    <t>600*100</t>
  </si>
  <si>
    <t>300cm konsep ladies 300cm konsep ms</t>
  </si>
  <si>
    <t>https://drive.google.com/open?id=1Q3xmnVzieaAl0FV_GAT7lHggK7dVy0KT</t>
  </si>
  <si>
    <t>1UVIjrthdclPvKvhwcd6a-AKKoUbVwDay</t>
  </si>
  <si>
    <t>https://drive.google.com/file/d/1UVIjrthdclPvKvhwcd6a-AKKoUbVwDay/view?usp=drivesdk</t>
  </si>
  <si>
    <t>RB80</t>
  </si>
  <si>
    <t>Mario Group Sadang ( JB ES )</t>
  </si>
  <si>
    <t>Purwakarta</t>
  </si>
  <si>
    <t>390*130</t>
  </si>
  <si>
    <t>konsep iko uwais + " Parikir Motor "</t>
  </si>
  <si>
    <t>https://drive.google.com/open?id=1kcBp1nFJ0rxIQ6-ah02eRM1DkliNNwVF</t>
  </si>
  <si>
    <t>1wN_CsezS9LWmv6UFjX_3z-iyhydxAwV-</t>
  </si>
  <si>
    <t>https://drive.google.com/file/d/1wN_CsezS9LWmv6UFjX_3z-iyhydxAwV-/view?usp=drivesdk</t>
  </si>
  <si>
    <t>RB81</t>
  </si>
  <si>
    <t>GOR FUTSAL RUKUN MULYO SURABAYA</t>
  </si>
  <si>
    <t>300*150cm</t>
  </si>
  <si>
    <t>KIRIM FILE VIA EMAIL KE BM JATIM PAK SANTO</t>
  </si>
  <si>
    <t>LOGO SOREX MAN + IKO UWAIS + NAMA GOR</t>
  </si>
  <si>
    <t>https://drive.google.com/open?id=1nmp619_BJqnzmJsa8-fUx2VKTPU-eG1H</t>
  </si>
  <si>
    <t>1OQmAp2Fif5rKncA_F0bTXwSuvnQPLmMw</t>
  </si>
  <si>
    <t>https://drive.google.com/file/d/1OQmAp2Fif5rKncA_F0bTXwSuvnQPLmMw/view?usp=drivesdk</t>
  </si>
  <si>
    <t>RB82</t>
  </si>
  <si>
    <t>Baby Motie ( JB PN )</t>
  </si>
  <si>
    <t>92*62</t>
  </si>
  <si>
    <t>https://drive.google.com/open?id=1ZpsuBdJWE1zVXQg-42A6nhP25bZOqVeF</t>
  </si>
  <si>
    <t>1B-xF5qQe6MS5EBYfLgnfgYQ6_vp-eiPD</t>
  </si>
  <si>
    <t>https://drive.google.com/file/d/1B-xF5qQe6MS5EBYfLgnfgYQ6_vp-eiPD/view?usp=drivesdk</t>
  </si>
  <si>
    <t>RB83</t>
  </si>
  <si>
    <t>54*62</t>
  </si>
  <si>
    <t>Logo sorex ( yg bunga )</t>
  </si>
  <si>
    <t>https://drive.google.com/open?id=1NSVmSOPVql3ZXtOuDtVt-0r8YmUvUEMQ</t>
  </si>
  <si>
    <t>1yBWOSlNH7sA0IqYo6wFmpbXQXZHqVPrM</t>
  </si>
  <si>
    <t>https://drive.google.com/file/d/1yBWOSlNH7sA0IqYo6wFmpbXQXZHqVPrM/view?usp=drivesdk</t>
  </si>
  <si>
    <t>Document successfully created; Document successfully merged; PDF created; !!Error Sending Emails: Layanan terlalu sering diminta di hari yang sama: email.; Manually run by brandingsorex@gmail.com; Timestamp: Oct 16 2024 3:40 AM</t>
  </si>
  <si>
    <t>RB84</t>
  </si>
  <si>
    <t>550*76</t>
  </si>
  <si>
    <t>1 pc konsep ladies &amp; 1 pc konsep ms</t>
  </si>
  <si>
    <t>https://drive.google.com/open?id=13GPVTNx0BSb5IaNUgmRzTHqwpQcVRNk4</t>
  </si>
  <si>
    <t>1im5A2Yqek3xtZp_527qufACZWCWSAtmd</t>
  </si>
  <si>
    <t>https://drive.google.com/file/d/1im5A2Yqek3xtZp_527qufACZWCWSAtmd/view?usp=drivesdk</t>
  </si>
  <si>
    <t>RB85</t>
  </si>
  <si>
    <t>255*77</t>
  </si>
  <si>
    <t>Konsep kids + terima kasih atas kunjungan anda</t>
  </si>
  <si>
    <t>https://drive.google.com/open?id=1qGIRHd6A8r0pKyHe7_uOKdxIJiDG4NA4</t>
  </si>
  <si>
    <t>1QeFbop2ceMxQh6w_jvm6iIZwZC0lAqsA</t>
  </si>
  <si>
    <t>https://drive.google.com/file/d/1QeFbop2ceMxQh6w_jvm6iIZwZC0lAqsA/view?usp=drivesdk</t>
  </si>
  <si>
    <t>RB86</t>
  </si>
  <si>
    <t>Rofftop Minisoccer BTM</t>
  </si>
  <si>
    <t>Konsep iko + "MINI SOCCER BTM "</t>
  </si>
  <si>
    <t>https://drive.google.com/open?id=1Kx8yAzYdk4RMo-RnYF0Fnxd_VIgSFPea</t>
  </si>
  <si>
    <t>16pz6lY7PsNkksnK_jfj6EVdoKSeO91nJ</t>
  </si>
  <si>
    <t>https://drive.google.com/file/d/16pz6lY7PsNkksnK_jfj6EVdoKSeO91nJ/view?usp=drivesdk</t>
  </si>
  <si>
    <t>Document successfully created; Document successfully merged; PDF created; Emails Sent: [To: ramziewahyu@gmail.com]; Run via form trigger as brandingsorex@gmail.com; Timestamp: Oct 17 2024 12:06 AM</t>
  </si>
  <si>
    <t>RB87</t>
  </si>
  <si>
    <t>Rooftop Mini Soccer BTM</t>
  </si>
  <si>
    <t>400*150</t>
  </si>
  <si>
    <t>https://drive.google.com/open?id=1yHf3PHxTS2WEXGxKOZ4dEV7dRB94QZcT</t>
  </si>
  <si>
    <t>1VEUF_-AP_EAK7GrzLAD3IKU2JX8m2g7V</t>
  </si>
  <si>
    <t>https://drive.google.com/file/d/1VEUF_-AP_EAK7GrzLAD3IKU2JX8m2g7V/view?usp=drivesdk</t>
  </si>
  <si>
    <t>Document successfully created; Document successfully merged; PDF created; Emails Sent: [To: ramziewahyu@gmail.com]; Run via form trigger as brandingsorex@gmail.com; Timestamp: Oct 17 2024 12:07 AM</t>
  </si>
  <si>
    <t>RB88</t>
  </si>
  <si>
    <t>250*350</t>
  </si>
  <si>
    <t>https://drive.google.com/open?id=1-ffpfku_4Nwib370v9wEbUIxr98922it</t>
  </si>
  <si>
    <t>1VRoTmI-htba9eRvqOl4BbPxFNOmd6DiK</t>
  </si>
  <si>
    <t>https://drive.google.com/file/d/1VRoTmI-htba9eRvqOl4BbPxFNOmd6DiK/view?usp=drivesdk</t>
  </si>
  <si>
    <t>Document successfully created; Document successfully merged; PDF created; !!Error Sending Emails: Layanan terlalu sering diminta di hari yang sama: email.; Run via form trigger as brandingsorex@gmail.com; Timestamp: Oct 17 2024 12:09 AM</t>
  </si>
  <si>
    <t>misdijowo78@gmail.gom</t>
  </si>
  <si>
    <t>RB89</t>
  </si>
  <si>
    <t>Bpk baharudin</t>
  </si>
  <si>
    <t>Tulungagung</t>
  </si>
  <si>
    <t>300cm*300cm</t>
  </si>
  <si>
    <t>Kombinasi logo ladies &amp; man</t>
  </si>
  <si>
    <t>https://drive.google.com/open?id=1De0CJjFh22b7tzxwTVSLjs2VdDxKCD5I</t>
  </si>
  <si>
    <t>1SoAbjzuann2hYBNsAt7LcUmeWShfnugt</t>
  </si>
  <si>
    <t>https://drive.google.com/file/d/1SoAbjzuann2hYBNsAt7LcUmeWShfnugt/view?usp=drivesdk</t>
  </si>
  <si>
    <t>Document successfully created; Document successfully merged; PDF created; Emails Sent: [To: misdijowo78@gmail.gom]; Run via form trigger as brandingsorex@gmail.com; Timestamp: Oct 17 2024 12:11 AM</t>
  </si>
  <si>
    <t>RB90</t>
  </si>
  <si>
    <t xml:space="preserve">SJR2- AN </t>
  </si>
  <si>
    <t xml:space="preserve">SOBELI </t>
  </si>
  <si>
    <t>400*80CM</t>
  </si>
  <si>
    <t>DSN RINGIN RT02/RW03 DS WADUNG- JENU- TUBAN- JAWATIMUR(0822-1397-3544)</t>
  </si>
  <si>
    <t xml:space="preserve">KOMBINASI NAMA TOKO &amp; ALAMAT KEC.&amp; KOTA(JENU-TUBAN) LOGO SOREX LADIES ,MAN &amp; KIDS DITAMBAH FOTO PRODUK TEMA ACAK MASING2 BRAND </t>
  </si>
  <si>
    <t>https://drive.google.com/open?id=14T272cM93rbPGV_Q2xN-EjJYwSbQqZvm</t>
  </si>
  <si>
    <t>1k9erguTYuNcyckE1BKjncK8-umBOWbIg</t>
  </si>
  <si>
    <t>https://drive.google.com/file/d/1k9erguTYuNcyckE1BKjncK8-umBOWbIg/view?usp=drivesdk</t>
  </si>
  <si>
    <t>Document successfully created; Document successfully merged; PDF created; !!Error Sending Emails: Layanan terlalu sering diminta di hari yang sama: email.; Run via form trigger as brandingsorex@gmail.com; Timestamp: Oct 17 2024 2:26 AM</t>
  </si>
  <si>
    <t>RB91</t>
  </si>
  <si>
    <t xml:space="preserve">DEWI FASHION </t>
  </si>
  <si>
    <t>ACRILIC 2 SISI INFOMARSI BUKA/TUTUP</t>
  </si>
  <si>
    <t>22*15CM</t>
  </si>
  <si>
    <t>10PCS</t>
  </si>
  <si>
    <t>UNTUK TOKO DEWI FASHION 1PCS AJA SISA NYA ADA TOKO LAIN YG MAU TP TIDAK ADA FOTO TOKO NYA SETELAH TERPASANG AKAN KAMI SHARE DI GROUP BRANDING</t>
  </si>
  <si>
    <t>https://drive.google.com/open?id=1QOlQbKKj0Mj5BsNaZuPCBZJv_fiWkG5p</t>
  </si>
  <si>
    <t>1InUz-eLThWcRBMe8_3uOwaRA_y6TZva-</t>
  </si>
  <si>
    <t>https://drive.google.com/file/d/1InUz-eLThWcRBMe8_3uOwaRA_y6TZva-/view?usp=drivesdk</t>
  </si>
  <si>
    <t>Document successfully created; Document successfully merged; PDF created; !!Error Sending Emails: Layanan terlalu sering diminta di hari yang sama: email.; Run via form trigger as brandingsorex@gmail.com; Timestamp: Oct 17 2024 2:33 AM</t>
  </si>
  <si>
    <t>RB92</t>
  </si>
  <si>
    <t>GREEN FUTSAL PANDAAN</t>
  </si>
  <si>
    <t>PANDAAN PASURUAN</t>
  </si>
  <si>
    <t>500*150cm</t>
  </si>
  <si>
    <t>kirim file via email ke BM Jatim Pak Santo</t>
  </si>
  <si>
    <t>LOGO SOREX MAN + IKO UWAIS +FOTO PRODUK DALAM BOX + NAMA GREEN FUTSAL</t>
  </si>
  <si>
    <t>https://drive.google.com/open?id=1umKC6IKd4Mgm15iV-SlsX8I9_W2yAOgt</t>
  </si>
  <si>
    <t>17pHeTQtP2mlmFmVbvp0_Dv_LE-6b9njG</t>
  </si>
  <si>
    <t>https://drive.google.com/file/d/17pHeTQtP2mlmFmVbvp0_Dv_LE-6b9njG/view?usp=drivesdk</t>
  </si>
  <si>
    <t>Document successfully created; Document successfully merged; PDF created; Emails Sent: [To: fajar3177@gmail.com]; Run via form trigger as brandingsorex@gmail.com; Timestamp: Oct 17 2024 5:21 AM</t>
  </si>
  <si>
    <t>RB93</t>
  </si>
  <si>
    <t>KDS FASHION PROBOLINGGO</t>
  </si>
  <si>
    <t>PROBOLINGGO</t>
  </si>
  <si>
    <t>ACRILIC LOGO SOREX LADIES 2 SISI</t>
  </si>
  <si>
    <t>20*12cm</t>
  </si>
  <si>
    <t>16pcs</t>
  </si>
  <si>
    <t>branch office jatim</t>
  </si>
  <si>
    <t xml:space="preserve">TOLONG KWALITAS LEM NYA DIPERBAIKI REQUEST SEBELUMNYA BAGIAN TEPIANNYA SEPERTI CARA MEREKATKANNYA KURANG RAPI MASIH ADA GELEMBUNG UDARA DIDALAM ACRILICNYA
</t>
  </si>
  <si>
    <t>https://drive.google.com/open?id=1Y_KP32EnsINZIHbWYZeBZXw4ckx65COI, https://drive.google.com/open?id=1DAot5-COxpOV5qVQcOwi4mrbmYrxrpa7</t>
  </si>
  <si>
    <t>1x1d4S96ac-UtPvn-90cactGOV5pcVCeQ</t>
  </si>
  <si>
    <t>https://drive.google.com/file/d/1x1d4S96ac-UtPvn-90cactGOV5pcVCeQ/view?usp=drivesdk</t>
  </si>
  <si>
    <t>Document successfully created; Document successfully merged; PDF created; Emails Sent: [To: achmadanasailm@gmail.com]; Run via form trigger as brandingsorex@gmail.com; Timestamp: Oct 18 2024 3:24 AM</t>
  </si>
  <si>
    <t>RB94</t>
  </si>
  <si>
    <t>KDS FASHION SITUBONDO</t>
  </si>
  <si>
    <t>IMPRABOARD + STIKER GLOSSY 2 SISI</t>
  </si>
  <si>
    <t>80*15CM</t>
  </si>
  <si>
    <t xml:space="preserve">KONSEP LOGO SOREX LADIES DENGAN ORNAMEN BAYANG2 &amp; FOTO PRODUK CD LADIES TEMA ACAK </t>
  </si>
  <si>
    <t>https://drive.google.com/open?id=1dK3o8S_vWhNUR41FWDoSM93Aa0SdCDG1</t>
  </si>
  <si>
    <t>1nJapCQ_LHojuKvCkCN3mwRvRBVeES8wM</t>
  </si>
  <si>
    <t>https://drive.google.com/file/d/1nJapCQ_LHojuKvCkCN3mwRvRBVeES8wM/view?usp=drivesdk</t>
  </si>
  <si>
    <t>Document successfully created; Document successfully merged; PDF created; Emails Sent: [To: achmadanasailm@gmail.com]; Run via form trigger as brandingsorex@gmail.com; Timestamp: Oct 18 2024 3:34 AM</t>
  </si>
  <si>
    <t>RB95</t>
  </si>
  <si>
    <t>Fortuna's ( JB IL )</t>
  </si>
  <si>
    <t>Subang</t>
  </si>
  <si>
    <t>500*60</t>
  </si>
  <si>
    <t>1 cs untuk ladies &amp; 1 pcs untuk sorexman ( konsep Iko Uwais )</t>
  </si>
  <si>
    <t>https://drive.google.com/open?id=14iwWht0lw0PbwRHKVr-rnyK6hoGWpmOC</t>
  </si>
  <si>
    <t>1-PE7Q9B0Ccq_qo3LOC48AyrahSC3tH8n</t>
  </si>
  <si>
    <t>https://drive.google.com/file/d/1-PE7Q9B0Ccq_qo3LOC48AyrahSC3tH8n/view?usp=drivesdk</t>
  </si>
  <si>
    <t>Document successfully created; Document successfully merged; PDF created; Emails Sent: [To: ramziewahyu@gmail.com]; Run via form trigger as brandingsorex@gmail.com; Timestamp: Oct 18 2024 9:23 PM</t>
  </si>
  <si>
    <t>RB96</t>
  </si>
  <si>
    <t>Ud Putra TS ( JB PN )</t>
  </si>
  <si>
    <t>Majalengka</t>
  </si>
  <si>
    <t>640*54</t>
  </si>
  <si>
    <t>logo sorex + keterangan produk</t>
  </si>
  <si>
    <t>https://drive.google.com/open?id=1zvuTMdWVO9KPUaqaXzZxDYCOmw-2PaSC</t>
  </si>
  <si>
    <t>1DKQaA6ZHUzUOOJzpvAc4UibPAZfPAJfA</t>
  </si>
  <si>
    <t>https://drive.google.com/file/d/1DKQaA6ZHUzUOOJzpvAc4UibPAZfPAJfA/view?usp=drivesdk</t>
  </si>
  <si>
    <t>Document successfully created; Document successfully merged; PDF created; Emails Sent: [To: ramziewahyu@gmail.com]; Run via form trigger as brandingsorex@gmail.com; Timestamp: Oct 18 2024 9:26 PM</t>
  </si>
  <si>
    <t>RB97</t>
  </si>
  <si>
    <t xml:space="preserve">Mario Group </t>
  </si>
  <si>
    <t>selamat datang &amp; selamat bertanding
Junjung tinggi sportivitas olahraga
GOR MARIO GROUP</t>
  </si>
  <si>
    <t>https://drive.google.com/open?id=1Z5aH-Ur3wI2wNEByBRVCjHH21RNrBIL8</t>
  </si>
  <si>
    <t>1jxLIUyMvzn4Ef-16WqLtByCDikmOaJ0i</t>
  </si>
  <si>
    <t>https://drive.google.com/file/d/1jxLIUyMvzn4Ef-16WqLtByCDikmOaJ0i/view?usp=drivesdk</t>
  </si>
  <si>
    <t>Document successfully created; Document successfully merged; PDF created; Emails Sent: [To: ramziewahyu@gmail.com]; Run via form trigger as brandingsorex@gmail.com; Timestamp: Oct 18 2024 9:30 PM</t>
  </si>
  <si>
    <t>RB98</t>
  </si>
  <si>
    <t>JB MI</t>
  </si>
  <si>
    <t>Mario Pasar Rebo ) JB MI )</t>
  </si>
  <si>
    <t>520*80</t>
  </si>
  <si>
    <t>logo sorex + nama toko ( MARIO GROUP )</t>
  </si>
  <si>
    <t>https://drive.google.com/open?id=1JlF3yHSoKdjMBfd6IQTSCP3D5uhwfrrB</t>
  </si>
  <si>
    <t>13BwLW5gFlLMT0v5CVVR1o-yJwqu_zVQq</t>
  </si>
  <si>
    <t>https://drive.google.com/file/d/13BwLW5gFlLMT0v5CVVR1o-yJwqu_zVQq/view?usp=drivesdk</t>
  </si>
  <si>
    <t>Document successfully created; Document successfully merged; PDF created; Emails Sent: [To: ramziewahyu@gmail.com]; Run via form trigger as brandingsorex@gmail.com; Timestamp: Oct 18 2024 9:31 PM</t>
  </si>
  <si>
    <t>RB99</t>
  </si>
  <si>
    <t>Mario Pasar Rebo ( JB MI )</t>
  </si>
  <si>
    <t>50*50</t>
  </si>
  <si>
    <t>https://drive.google.com/open?id=1_P7cDf6upeXnIhEnxv2FesLV3jwDB-p0</t>
  </si>
  <si>
    <t>1nJownVPHLgD60lA7jdschyVYhwU7meTW</t>
  </si>
  <si>
    <t>https://drive.google.com/file/d/1nJownVPHLgD60lA7jdschyVYhwU7meTW/view?usp=drivesdk</t>
  </si>
  <si>
    <t>Document successfully created; Document successfully merged; PDF created; Emails Sent: [To: ramziewahyu@gmail.com]; Run via form trigger as brandingsorex@gmail.com; Timestamp: Oct 18 2024 9:34 PM</t>
  </si>
  <si>
    <t>RB100</t>
  </si>
  <si>
    <t>Subur ( JB MI )</t>
  </si>
  <si>
    <t>480*100</t>
  </si>
  <si>
    <t>nama toko + Foto Model</t>
  </si>
  <si>
    <t>https://drive.google.com/open?id=1sqIwpdyHycvtjvoQhnSpggGWtR0VDRF9</t>
  </si>
  <si>
    <t>1qvwMROXuKnHrcCCu2PqDyiN_QSAinw3j</t>
  </si>
  <si>
    <t>https://drive.google.com/file/d/1qvwMROXuKnHrcCCu2PqDyiN_QSAinw3j/view?usp=drivesdk</t>
  </si>
  <si>
    <t>Document successfully created; Document successfully merged; PDF created; Emails Sent: [To: ramziewahyu@gmail.com]; Run via form trigger as brandingsorex@gmail.com; Timestamp: Oct 18 2024 9:37 PM</t>
  </si>
  <si>
    <t>RB101</t>
  </si>
  <si>
    <t>M260 ( JB ES )</t>
  </si>
  <si>
    <t>Bogor</t>
  </si>
  <si>
    <t>50*35</t>
  </si>
  <si>
    <t>logo sorexman + "M260"</t>
  </si>
  <si>
    <t>https://drive.google.com/open?id=1IHgNzy7JoTTkZ6JCkiXQbgRro_7yqpe-</t>
  </si>
  <si>
    <t>1OIgEEI-tG0MqO0InPAhMGcsUH9qQR3a2</t>
  </si>
  <si>
    <t>https://drive.google.com/file/d/1OIgEEI-tG0MqO0InPAhMGcsUH9qQR3a2/view?usp=drivesdk</t>
  </si>
  <si>
    <t>Document successfully created; Document successfully merged; PDF created; Emails Sent: [To: ramziewahyu@gmail.com]; Run via form trigger as brandingsorex@gmail.com; Timestamp: Oct 18 2024 9:39 PM</t>
  </si>
  <si>
    <t>RB102</t>
  </si>
  <si>
    <t>Bintang Anak BCL( JB ES )</t>
  </si>
  <si>
    <t>Karawang</t>
  </si>
  <si>
    <t>122*8</t>
  </si>
  <si>
    <t>logo sorexman ( T 8cm - 3cm nya di kosongkan tanpa design )</t>
  </si>
  <si>
    <t>https://drive.google.com/open?id=1pO73_bHGL-4h7Er0nM5jslCmLAhUQj3W</t>
  </si>
  <si>
    <t>19mLPtqOg9bXeodEod0fYEHKf8F8nOQ_0</t>
  </si>
  <si>
    <t>https://drive.google.com/file/d/19mLPtqOg9bXeodEod0fYEHKf8F8nOQ_0/view?usp=drivesdk</t>
  </si>
  <si>
    <t>Document successfully created; Document successfully merged; PDF created; Emails Sent: [To: ramziewahyu@gmail.com]; Run via form trigger as brandingsorex@gmail.com; Timestamp: Oct 18 2024 9:40 PM</t>
  </si>
  <si>
    <t>RB103</t>
  </si>
  <si>
    <t>JB BD</t>
  </si>
  <si>
    <t>Zizo Collection ( JB BD )</t>
  </si>
  <si>
    <t>210*35</t>
  </si>
  <si>
    <t>logo sorex + foto produk</t>
  </si>
  <si>
    <t>https://drive.google.com/open?id=15hXss2niP29iMmFJZa45sWXtl2o6p5pc</t>
  </si>
  <si>
    <t>1UZBLDyhLFxP86pDYU_p7kT7xNMmFvVQg</t>
  </si>
  <si>
    <t>https://drive.google.com/file/d/1UZBLDyhLFxP86pDYU_p7kT7xNMmFvVQg/view?usp=drivesdk</t>
  </si>
  <si>
    <t>Document successfully created; Document successfully merged; PDF created; Emails Sent: [To: ramziewahyu@gmail.com]; Run via form trigger as brandingsorex@gmail.com; Timestamp: Oct 18 2024 9:43 PM</t>
  </si>
  <si>
    <t>RB104</t>
  </si>
  <si>
    <t>200*35</t>
  </si>
  <si>
    <t>logo Sorex +  penjelasan produk ( 2 design berbeda )</t>
  </si>
  <si>
    <t>https://drive.google.com/open?id=1xM0JL2C-v2h3eg8qGUQBPXPWTzjjV8ew</t>
  </si>
  <si>
    <t>1cdhhjSwAPwzI-UeMjotMQGGd_zjxCTZE</t>
  </si>
  <si>
    <t>https://drive.google.com/file/d/1cdhhjSwAPwzI-UeMjotMQGGd_zjxCTZE/view?usp=drivesdk</t>
  </si>
  <si>
    <t>Document successfully created; Document successfully merged; PDF created; Emails Sent: [To: ramziewahyu@gmail.com]; Run via form trigger as brandingsorex@gmail.com; Timestamp: Oct 18 2024 9:46 PM</t>
  </si>
  <si>
    <t>RB105</t>
  </si>
  <si>
    <t>190*25</t>
  </si>
  <si>
    <t>logo sorex + nama toko ( Zizo Collection )</t>
  </si>
  <si>
    <t>https://drive.google.com/open?id=1QAeCykwYxF_bADUz7kKhg9WpJEx9YlCL</t>
  </si>
  <si>
    <t>1MCPxaET-glQFrkw_BPetZeGRra7gW7VV</t>
  </si>
  <si>
    <t>https://drive.google.com/file/d/1MCPxaET-glQFrkw_BPetZeGRra7gW7VV/view?usp=drivesdk</t>
  </si>
  <si>
    <t>Document successfully created; Document successfully merged; PDF created; Emails Sent: [To: ramziewahyu@gmail.com]; Run via form trigger as brandingsorex@gmail.com; Timestamp: Oct 18 2024 9:47 PM</t>
  </si>
  <si>
    <t>RB106</t>
  </si>
  <si>
    <t>90*36</t>
  </si>
  <si>
    <t>logo sorex + foto Produk</t>
  </si>
  <si>
    <t>https://drive.google.com/open?id=1tKOU-zZLui2zYZXt0tWbgQvuy7eeat5H</t>
  </si>
  <si>
    <t>1V4t6IbwES7M_0yfwPuzzl8vpv6AMXhNn</t>
  </si>
  <si>
    <t>https://drive.google.com/file/d/1V4t6IbwES7M_0yfwPuzzl8vpv6AMXhNn/view?usp=drivesdk</t>
  </si>
  <si>
    <t>Document successfully created; Document successfully merged; PDF created; Emails Sent: [To: ramziewahyu@gmail.com]; Run via form trigger as brandingsorex@gmail.com; Timestamp: Oct 18 2024 9:48 PM</t>
  </si>
  <si>
    <t>RB107</t>
  </si>
  <si>
    <t xml:space="preserve">JB BD </t>
  </si>
  <si>
    <t>50*40</t>
  </si>
  <si>
    <t>logo sorexman + nama toko ( Zizo ) 2mk</t>
  </si>
  <si>
    <t>https://drive.google.com/open?id=1rT_HayVOhkubyDw6huBMi73F4ZRCISnC</t>
  </si>
  <si>
    <t>1_P6-gXatY2LT-Q8kUbq0Q-6y2fGAWr1C</t>
  </si>
  <si>
    <t>https://drive.google.com/file/d/1_P6-gXatY2LT-Q8kUbq0Q-6y2fGAWr1C/view?usp=drivesdk</t>
  </si>
  <si>
    <t>Document successfully created; Document successfully merged; PDF created; Emails Sent: [To: ramziewahyu@gmail.com]; Run via form trigger as brandingsorex@gmail.com; Timestamp: Oct 18 2024 9:49 PM</t>
  </si>
  <si>
    <t>RB108</t>
  </si>
  <si>
    <t>Nizam Underwear ( JB BD )</t>
  </si>
  <si>
    <t>Cariu</t>
  </si>
  <si>
    <t>110*74</t>
  </si>
  <si>
    <t>2 pc untuk ladies / 1 pcs untuk sorex kids / 1 pcs untuk ms ( 4 design berbeda )</t>
  </si>
  <si>
    <t>https://drive.google.com/open?id=1L3_M3NVpTp6wZOxZXJ618O-gEWuQrvGe</t>
  </si>
  <si>
    <t>1OLZEjEtD0k9CCAOXjYTJAyKIJDsHnwUt</t>
  </si>
  <si>
    <t>https://drive.google.com/file/d/1OLZEjEtD0k9CCAOXjYTJAyKIJDsHnwUt/view?usp=drivesdk</t>
  </si>
  <si>
    <t>Document successfully created; Document successfully merged; PDF created; Emails Sent: [To: ramziewahyu@gmail.com]; Run via form trigger as brandingsorex@gmail.com; Timestamp: Oct 18 2024 9:51 PM</t>
  </si>
  <si>
    <t>RB109</t>
  </si>
  <si>
    <t>Nizam Collection ( JB BD )</t>
  </si>
  <si>
    <t>97*66</t>
  </si>
  <si>
    <t>2 Pcs Untuk Ladies / 1 pcs untuk sorex kids / 1 pcs untuk ms</t>
  </si>
  <si>
    <t>https://drive.google.com/open?id=1xv00eiQujE-B77czIHLJu8AuOfpWHISi</t>
  </si>
  <si>
    <t>1tV30n_nUgF7_dtcC12UVq1G2ACAZFprp</t>
  </si>
  <si>
    <t>https://drive.google.com/file/d/1tV30n_nUgF7_dtcC12UVq1G2ACAZFprp/view?usp=drivesdk</t>
  </si>
  <si>
    <t>Document successfully created; Document successfully merged; PDF created; Emails Sent: [To: ramziewahyu@gmail.com]; Run via form trigger as brandingsorex@gmail.com; Timestamp: Oct 18 2024 9:52 PM</t>
  </si>
  <si>
    <t>RB110</t>
  </si>
  <si>
    <t xml:space="preserve">logo sorexman + Nizam Underwaer </t>
  </si>
  <si>
    <t>https://drive.google.com/open?id=1Q5UPCmk4xenkIefr5NCHKMV7V-QAR_pO</t>
  </si>
  <si>
    <t>1Fqq1M2h7hXxxrd8waXlraZfZs_xWj1ie</t>
  </si>
  <si>
    <t>https://drive.google.com/file/d/1Fqq1M2h7hXxxrd8waXlraZfZs_xWj1ie/view?usp=drivesdk</t>
  </si>
  <si>
    <t>Document successfully created; Document successfully merged; PDF created; Emails Sent: [To: ramziewahyu@gmail.com]; Run via form trigger as brandingsorex@gmail.com; Timestamp: Oct 18 2024 9:54 PM</t>
  </si>
  <si>
    <t>RB111</t>
  </si>
  <si>
    <t>89*63</t>
  </si>
  <si>
    <t>https://drive.google.com/open?id=1wEbdFT1cHU84mHgKDxRkUdYLBcNqlg1N</t>
  </si>
  <si>
    <t>1O9VNqiP6KB2ihpVJLLA0jMevB-2cXMbv</t>
  </si>
  <si>
    <t>https://drive.google.com/file/d/1O9VNqiP6KB2ihpVJLLA0jMevB-2cXMbv/view?usp=drivesdk</t>
  </si>
  <si>
    <t>Document successfully created; Document successfully merged; PDF created; Emails Sent: [To: ramziewahyu@gmail.com]; Run via form trigger as brandingsorex@gmail.com; Timestamp: Oct 18 2024 9:55 PM</t>
  </si>
  <si>
    <t>RB112</t>
  </si>
  <si>
    <t>120*63</t>
  </si>
  <si>
    <t>https://drive.google.com/open?id=1RK-t0mUGA_sgA8aO6H3jBOpi7P-07aO0</t>
  </si>
  <si>
    <t>10QYM7D0L4iRoWXbjNbopjpYHVstFMBKk</t>
  </si>
  <si>
    <t>https://drive.google.com/file/d/10QYM7D0L4iRoWXbjNbopjpYHVstFMBKk/view?usp=drivesdk</t>
  </si>
  <si>
    <t>Document successfully created; Document successfully merged; PDF created; Emails Sent: [To: ramziewahyu@gmail.com]; Run via form trigger as brandingsorex@gmail.com; Timestamp: Oct 18 2024 9:56 PM</t>
  </si>
  <si>
    <t>RB113</t>
  </si>
  <si>
    <t>CIrebon</t>
  </si>
  <si>
    <t>https://drive.google.com/open?id=1KY-Os1PxK9-OLUm0re4jC7iKrmXZIXQ7</t>
  </si>
  <si>
    <t>1UEp1WTp1OzzwEHfzA2vRLWy7c8_o84y_</t>
  </si>
  <si>
    <t>https://drive.google.com/file/d/1UEp1WTp1OzzwEHfzA2vRLWy7c8_o84y_/view?usp=drivesdk</t>
  </si>
  <si>
    <t>Document successfully created; Document successfully merged; PDF created; Emails Sent: [To: ramziewahyu@gmail.com]; Run via form trigger as brandingsorex@gmail.com; Timestamp: Oct 18 2024 9:58 PM</t>
  </si>
  <si>
    <t>RB114</t>
  </si>
  <si>
    <t>Rahma ( JB PN )</t>
  </si>
  <si>
    <t>300 cm untuk ladies / 300 cm untuk ms ( RAHMA )</t>
  </si>
  <si>
    <t>https://drive.google.com/open?id=17iL0p2hiW9Ht4Zi6h6LhRjXVgToUKpz2</t>
  </si>
  <si>
    <t>1-h-DgMzVfGldwKQ2AdfMBtUi08fVjMsp</t>
  </si>
  <si>
    <t>https://drive.google.com/file/d/1-h-DgMzVfGldwKQ2AdfMBtUi08fVjMsp/view?usp=drivesdk</t>
  </si>
  <si>
    <t>Document successfully created; Document successfully merged; PDF created; Emails Sent: [To: ramziewahyu@gmail.com]; Run via form trigger as brandingsorex@gmail.com; Timestamp: Oct 18 2024 10:03 PM</t>
  </si>
  <si>
    <t>RB115</t>
  </si>
  <si>
    <t>Slamet Toserba Rajamandala ( JB ES )</t>
  </si>
  <si>
    <t xml:space="preserve">Raja Mandala </t>
  </si>
  <si>
    <t>940*130</t>
  </si>
  <si>
    <t>konsep iko uwais &amp; Ladies Model sopan + Selamat Toserba Rajamandala ( sertakan logo selamat toserba )</t>
  </si>
  <si>
    <t>https://drive.google.com/open?id=1pONRAySCarWAvAkeHP09jT30Wuon366J</t>
  </si>
  <si>
    <t>141weQZIc2tEHluRasF-FqP4sPUlv6dkz</t>
  </si>
  <si>
    <t>https://drive.google.com/file/d/141weQZIc2tEHluRasF-FqP4sPUlv6dkz/view?usp=drivesdk</t>
  </si>
  <si>
    <t>Document successfully created; Document successfully merged; PDF created; Emails Sent: [To: ramziewahyu@gmail.com]; Run via form trigger as brandingsorex@gmail.com; Timestamp: Oct 18 2024 10:17 PM</t>
  </si>
  <si>
    <t>RB116</t>
  </si>
  <si>
    <t>Lisna Jaya ( JB MI )</t>
  </si>
  <si>
    <t>Pakai tulisan pakaian dalam tidak bisa d tukar ( 2mk)</t>
  </si>
  <si>
    <t>https://drive.google.com/open?id=1NI1lqRKlmmvqQjtFTS_HwQOBcsRNyPhS</t>
  </si>
  <si>
    <t>1NSV_9ZbcDu_GRbTb1ZTmK73I8q0gxKKQ</t>
  </si>
  <si>
    <t>https://drive.google.com/file/d/1NSV_9ZbcDu_GRbTb1ZTmK73I8q0gxKKQ/view?usp=drivesdk</t>
  </si>
  <si>
    <t>Document successfully created; Document successfully merged; PDF created; Emails Sent: [To: ramziewahyu@gmail.com]; Run via form trigger as brandingsorex@gmail.com; Timestamp: Oct 20 2024 9:21 PM</t>
  </si>
  <si>
    <t>RB117</t>
  </si>
  <si>
    <t>Rahma ( JB PB )</t>
  </si>
  <si>
    <t>logo sorex ( Mirror )</t>
  </si>
  <si>
    <t>https://drive.google.com/open?id=110R6nmODV5IdKyRMgQMvGX-MCzV6Pe8M</t>
  </si>
  <si>
    <t>1Pc6MD59yZxmROJEeAn9r0ZVymA56Zwmu</t>
  </si>
  <si>
    <t>https://drive.google.com/file/d/1Pc6MD59yZxmROJEeAn9r0ZVymA56Zwmu/view?usp=drivesdk</t>
  </si>
  <si>
    <t>Document successfully created; Document successfully merged; PDF created; Emails Sent: [To: ramziewahyu@gmail.com]; Run via form trigger as brandingsorex@gmail.com; Timestamp: Oct 20 2024 9:23 PM</t>
  </si>
  <si>
    <t>RB118</t>
  </si>
  <si>
    <t>223*230</t>
  </si>
  <si>
    <t>heading : 223*100 ( Logo sorex only ) Body : 223*130 ( Tulisan Sorex Kecil )</t>
  </si>
  <si>
    <t>https://drive.google.com/open?id=11EFQGraoU9j5xhYAROi7hUrS8Gf8Qyia</t>
  </si>
  <si>
    <t>1OsqUyxOY58mIRBWyzBCDG4oH9LeP5pZg</t>
  </si>
  <si>
    <t>https://drive.google.com/file/d/1OsqUyxOY58mIRBWyzBCDG4oH9LeP5pZg/view?usp=drivesdk</t>
  </si>
  <si>
    <t>Document successfully created; Document successfully merged; PDF created; Emails Sent: [To: ramziewahyu@gmail.com]; Run via form trigger as brandingsorex@gmail.com; Timestamp: Oct 20 2024 9:27 PM</t>
  </si>
  <si>
    <t>RB119</t>
  </si>
  <si>
    <t>PD Rohanah ( JB ES )</t>
  </si>
  <si>
    <t>237*94</t>
  </si>
  <si>
    <t>logo sorexman + Foto Produk ( Penjelasan Produk )</t>
  </si>
  <si>
    <t>https://drive.google.com/open?id=1gBTOQi3P6bPVTcAXplKCriu_Q21tveRI</t>
  </si>
  <si>
    <t>1xzk0QbgUIoRk0Ejz2K9zjKST00R3Reo0</t>
  </si>
  <si>
    <t>https://drive.google.com/file/d/1xzk0QbgUIoRk0Ejz2K9zjKST00R3Reo0/view?usp=drivesdk</t>
  </si>
  <si>
    <t>Document successfully created; Document successfully merged; PDF created; Emails Sent: [To: ramziewahyu@gmail.com]; Run via form trigger as brandingsorex@gmail.com; Timestamp: Oct 21 2024 3:40 AM</t>
  </si>
  <si>
    <t>RB120</t>
  </si>
  <si>
    <t>PD Rohanan ( JB OG )</t>
  </si>
  <si>
    <t>60*120</t>
  </si>
  <si>
    <t>logo sorex + Penjelasan produk</t>
  </si>
  <si>
    <t>https://drive.google.com/open?id=15pC9Tu725FbHzjQ2vgQ9Litry6WOn_fB</t>
  </si>
  <si>
    <t>1VzW4vUWIFxm0tuGk4_SHu2X5e1R-TvHk</t>
  </si>
  <si>
    <t>https://drive.google.com/file/d/1VzW4vUWIFxm0tuGk4_SHu2X5e1R-TvHk/view?usp=drivesdk</t>
  </si>
  <si>
    <t>Document successfully created; Document successfully merged; PDF created; Emails Sent: [To: ramziewahyu@gmail.com]; Run via form trigger as brandingsorex@gmail.com; Timestamp: Oct 21 2024 3:41 AM</t>
  </si>
  <si>
    <t>RB121</t>
  </si>
  <si>
    <t>Hanafa ( JB ES )</t>
  </si>
  <si>
    <t>Cianjur</t>
  </si>
  <si>
    <t>51*58</t>
  </si>
  <si>
    <t>Pake poto handuk</t>
  </si>
  <si>
    <t>https://drive.google.com/open?id=1eZsF7ApT2d6JBruNqHEMoLjIPGBNj8JW</t>
  </si>
  <si>
    <t>1hyY7xClsWGa7FW9i1ESoDllQmloUcLPW</t>
  </si>
  <si>
    <t>https://drive.google.com/file/d/1hyY7xClsWGa7FW9i1ESoDllQmloUcLPW/view?usp=drivesdk</t>
  </si>
  <si>
    <t>Document successfully created; Document successfully merged; PDF created; Emails Sent: [To: ramziewahyu@gmail.com]; Run via form trigger as brandingsorex@gmail.com; Timestamp: Oct 21 2024 3:42 AM</t>
  </si>
  <si>
    <t>RB122</t>
  </si>
  <si>
    <t>140*100</t>
  </si>
  <si>
    <t>Pake logo sorex man di tengah
mnyediakan
handuk
kaos kaki
pakaian dalam pria&amp;wanita</t>
  </si>
  <si>
    <t>https://drive.google.com/open?id=1TRsBOfgAVbyddl6MvN_WgrtS2e6rHGDK</t>
  </si>
  <si>
    <t>18y3XIo9WlaSfBWDCUFkHYPgqz9N2Cmnx</t>
  </si>
  <si>
    <t>https://drive.google.com/file/d/18y3XIo9WlaSfBWDCUFkHYPgqz9N2Cmnx/view?usp=drivesdk</t>
  </si>
  <si>
    <t>Document successfully created; Document successfully merged; PDF created; Emails Sent: [To: ramziewahyu@gmail.com]; Run via form trigger as brandingsorex@gmail.com; Timestamp: Oct 21 2024 3:43 AM</t>
  </si>
  <si>
    <t>RB123</t>
  </si>
  <si>
    <t>Nuri Ibu Haji ( JB ES )</t>
  </si>
  <si>
    <t>198*68</t>
  </si>
  <si>
    <t>logo sorexman + penjelasan produk</t>
  </si>
  <si>
    <t>https://drive.google.com/open?id=15y0mePMAmrO1LCbUABZGFL7Yfwxm-vD-</t>
  </si>
  <si>
    <t>1p47AvJMfifvS7RVVQP9HuUUxtud-pC0Y</t>
  </si>
  <si>
    <t>https://drive.google.com/file/d/1p47AvJMfifvS7RVVQP9HuUUxtud-pC0Y/view?usp=drivesdk</t>
  </si>
  <si>
    <t>Document successfully created; Document successfully merged; PDF created; Emails Sent: [To: ramziewahyu@gmail.com]; Run via form trigger as brandingsorex@gmail.com; Timestamp: Oct 21 2024 3:44 AM</t>
  </si>
  <si>
    <t>RB124</t>
  </si>
  <si>
    <t>AGAN FASHION ( JB IL )</t>
  </si>
  <si>
    <t>800*70</t>
  </si>
  <si>
    <t>400cm untuk ms / 400cm untuk ladies</t>
  </si>
  <si>
    <t>https://drive.google.com/open?id=1TxBIjZAG0_GKtR0v4xnu-AMQ6QuHDRxS</t>
  </si>
  <si>
    <t>1UIKpOOMJp_pBtjcKrCAelJUNrAi9dIMK</t>
  </si>
  <si>
    <t>https://drive.google.com/file/d/1UIKpOOMJp_pBtjcKrCAelJUNrAi9dIMK/view?usp=drivesdk</t>
  </si>
  <si>
    <t>Document successfully created; Document successfully merged; PDF created; Emails Sent: [To: ramziewahyu@gmail.com]; Run via form trigger as brandingsorex@gmail.com; Timestamp: Oct 21 2024 3:47 AM</t>
  </si>
  <si>
    <t>RB125</t>
  </si>
  <si>
    <t xml:space="preserve">JB </t>
  </si>
  <si>
    <t>H.Syukur</t>
  </si>
  <si>
    <t>411*62</t>
  </si>
  <si>
    <t>konsep iko uwais</t>
  </si>
  <si>
    <t>https://drive.google.com/open?id=1EkCQWbWu2eMcqUuT-36NiPDuwnMnTGYx</t>
  </si>
  <si>
    <t>1OpCoGdt1DHtWSMUILlvWAHqeEZY80-eV</t>
  </si>
  <si>
    <t>https://drive.google.com/file/d/1OpCoGdt1DHtWSMUILlvWAHqeEZY80-eV/view?usp=drivesdk</t>
  </si>
  <si>
    <t>Document successfully created; Document successfully merged; PDF created; Emails Sent: [To: ramziewahyu@gmail.com]; Run via form trigger as brandingsorex@gmail.com; Timestamp: Oct 21 2024 4:04 AM</t>
  </si>
  <si>
    <t>RB126</t>
  </si>
  <si>
    <t>62*248</t>
  </si>
  <si>
    <t>konsep iko uwais ( berbeda design )</t>
  </si>
  <si>
    <t>https://drive.google.com/open?id=1GIxjsrCRJi-Ocb2Bs9q46f7E_lFzhRo1</t>
  </si>
  <si>
    <t>1qNJxdO16ClwUxdySBwM0DMJjCPyWJLqy</t>
  </si>
  <si>
    <t>https://drive.google.com/file/d/1qNJxdO16ClwUxdySBwM0DMJjCPyWJLqy/view?usp=drivesdk</t>
  </si>
  <si>
    <t>Document successfully created; Document successfully merged; PDF created; Emails Sent: [To: ramziewahyu@gmail.com]; Run via form trigger as brandingsorex@gmail.com; Timestamp: Oct 21 2024 4:05 AM</t>
  </si>
  <si>
    <t>RB127</t>
  </si>
  <si>
    <t>Toko Sukses ( JB OG )</t>
  </si>
  <si>
    <t>245*96</t>
  </si>
  <si>
    <t>logo sorex + penjelasan produk 1239</t>
  </si>
  <si>
    <t>https://drive.google.com/open?id=1YC8ST81OGIEA3OjItZQb63f_eJkHCm48</t>
  </si>
  <si>
    <t>1LOar1AmsC9xxWw8hZH3DmziSrd20MXGO</t>
  </si>
  <si>
    <t>https://drive.google.com/file/d/1LOar1AmsC9xxWw8hZH3DmziSrd20MXGO/view?usp=drivesdk</t>
  </si>
  <si>
    <t>Document successfully created; Document successfully merged; PDF created; Emails Sent: [To: ramziewahyu@gmail.com]; Run via form trigger as brandingsorex@gmail.com; Timestamp: Oct 21 2024 4:06 AM</t>
  </si>
  <si>
    <t>RB128</t>
  </si>
  <si>
    <t xml:space="preserve">GOR ABA </t>
  </si>
  <si>
    <t>logo sorexman + konsep iko ( untuk konsep berbeda satu sama lain )</t>
  </si>
  <si>
    <t>https://drive.google.com/open?id=1-0rps6Z3MAWnm9eTtuoCBa8e4AxXTc2k</t>
  </si>
  <si>
    <t>1koqb4sKEyD2k20J_HRXydQQOBnQk3nH7</t>
  </si>
  <si>
    <t>https://drive.google.com/file/d/1koqb4sKEyD2k20J_HRXydQQOBnQk3nH7/view?usp=drivesdk</t>
  </si>
  <si>
    <t>Document successfully created; Document successfully merged; PDF created; Emails Sent: [To: ramziewahyu@gmail.com]; Run via form trigger as brandingsorex@gmail.com; Timestamp: Oct 21 2024 4:54 AM</t>
  </si>
  <si>
    <t>RB129</t>
  </si>
  <si>
    <t>KDS SPM BANYUWANGI</t>
  </si>
  <si>
    <t>91*61CM &amp; 53,5*61CM &amp; 47,5*59CM</t>
  </si>
  <si>
    <t>#91*61CM=5PCS  #53,5*61CM=10PCS #47,5*59CM=10PCS</t>
  </si>
  <si>
    <t>W</t>
  </si>
  <si>
    <t>https://drive.google.com/open?id=1L3IkTm1M9fnDa4Vf-DeJFv7JBAmz7yJ4</t>
  </si>
  <si>
    <t>1FZnQG6gH4DcFjwBsMbVEh0yKke-38qi7</t>
  </si>
  <si>
    <t>https://drive.google.com/file/d/1FZnQG6gH4DcFjwBsMbVEh0yKke-38qi7/view?usp=drivesdk</t>
  </si>
  <si>
    <t>Document successfully created; Document successfully merged; PDF created; Emails Sent: [To: achmadanasailm@gmail.com]; Run via form trigger as brandingsorex@gmail.com; Timestamp: Oct 22 2024 12:09 AM</t>
  </si>
  <si>
    <t>RB130</t>
  </si>
  <si>
    <t>NADA SHOP</t>
  </si>
  <si>
    <t>MOJOKERTO</t>
  </si>
  <si>
    <t>300*50CM</t>
  </si>
  <si>
    <t>NADA SHOP jl.Kedung sari,kelurahan gunung gedangan,kecamatan Mager sari - Mojokerto(0813-3542-7716)</t>
  </si>
  <si>
    <t>Nama toko,alamat Kec &amp; kota,logo sorex ladies,foto produk tema acak mengelilingi tepian spanduk</t>
  </si>
  <si>
    <t>https://drive.google.com/open?id=1hhx4i_LWEn_SstVOsEf_8PJsUFZJ-cBH</t>
  </si>
  <si>
    <t>1Ju5LXe2ijbrvnhzsIrDQEZaLIGSTlMq4</t>
  </si>
  <si>
    <t>https://drive.google.com/file/d/1Ju5LXe2ijbrvnhzsIrDQEZaLIGSTlMq4/view?usp=drivesdk</t>
  </si>
  <si>
    <t>Document successfully created; Document successfully merged; PDF created; Emails Sent: [To: achmadanasailm@gmail.com]; Run via form trigger as brandingsorex@gmail.com; Timestamp: Oct 22 2024 12:33 AM</t>
  </si>
  <si>
    <t>RB131</t>
  </si>
  <si>
    <t>RICH WEAR</t>
  </si>
  <si>
    <t>GONDANG LEGI - MALANG</t>
  </si>
  <si>
    <t>310*80cm</t>
  </si>
  <si>
    <t>JL PANGLIMA SUDIRMAN - Dsn Karang asem - Gondang legi wetan Rt 28/Rw 08 Kec.Gondang legi - Kab.Malang</t>
  </si>
  <si>
    <t>Konsep Nama toko &amp; alamat(kec &amp; kota), logo sorex ladies ,foto produk tema acak mengelilingi tepian spanduk</t>
  </si>
  <si>
    <t>https://drive.google.com/open?id=16z7d9IQFDP36AQqoEsLP8ED1kRPGVCuG</t>
  </si>
  <si>
    <t>1z8hr9K4MVMWKjRtjUYDUPXVs3tiXxYiS</t>
  </si>
  <si>
    <t>https://drive.google.com/file/d/1z8hr9K4MVMWKjRtjUYDUPXVs3tiXxYiS/view?usp=drivesdk</t>
  </si>
  <si>
    <t>Document successfully created; Document successfully merged; PDF created; Emails Sent: [To: achmadanasailm@gmail.com]; Run via form trigger as brandingsorex@gmail.com; Timestamp: Oct 22 2024 12:41 AM</t>
  </si>
  <si>
    <t>RB132</t>
  </si>
  <si>
    <t>Bpk suradi</t>
  </si>
  <si>
    <t>370cm*100cm</t>
  </si>
  <si>
    <t>Logo sorex dan nama toko</t>
  </si>
  <si>
    <t>https://drive.google.com/open?id=1YlNMuGE1zegbGvU5x2Skl3VCFoOZVyCa</t>
  </si>
  <si>
    <t>12dEpTtlpe1IR5u8ghr6q-pbwDhIepFM5</t>
  </si>
  <si>
    <t>https://drive.google.com/file/d/12dEpTtlpe1IR5u8ghr6q-pbwDhIepFM5/view?usp=drivesdk</t>
  </si>
  <si>
    <t>Document successfully created; Document successfully merged; PDF created; Emails Sent: [To: misdijowo78@gmail.com]; Run via form trigger as brandingsorex@gmail.com; Timestamp: Oct 22 2024 4:09 AM</t>
  </si>
  <si>
    <t>RB133</t>
  </si>
  <si>
    <t>Bintang Anak BCL ( JB MI )</t>
  </si>
  <si>
    <t>245*245</t>
  </si>
  <si>
    <t>logo sorex kecil kecil untuk backwall</t>
  </si>
  <si>
    <t>https://drive.google.com/open?id=1_wlUSDN7ZWnhYs_QjiIyd0mhyh6zLk0F</t>
  </si>
  <si>
    <t>1cZXluPrFlVq5a1hfsKurizMFRUjuh8pe</t>
  </si>
  <si>
    <t>https://drive.google.com/file/d/1cZXluPrFlVq5a1hfsKurizMFRUjuh8pe/view?usp=drivesdk</t>
  </si>
  <si>
    <t>Document successfully created; Document successfully merged; PDF created; Emails Sent: [To: ramziewahyu@gmail.com]; Run via form trigger as brandingsorex@gmail.com; Timestamp: Oct 22 2024 7:34 AM</t>
  </si>
  <si>
    <t>RB134</t>
  </si>
  <si>
    <t xml:space="preserve">JB MI </t>
  </si>
  <si>
    <t>D'Avanue ( JB MI )</t>
  </si>
  <si>
    <t>59*55</t>
  </si>
  <si>
    <t>foto produk CD Anak</t>
  </si>
  <si>
    <t>https://drive.google.com/open?id=1Dd6LvxioJIIM7zvKf88M5ErZ4eY8egPX</t>
  </si>
  <si>
    <t>1q5pKCMJIpM_ivvmcvy2r6ciz3VDGY5wS</t>
  </si>
  <si>
    <t>https://drive.google.com/file/d/1q5pKCMJIpM_ivvmcvy2r6ciz3VDGY5wS/view?usp=drivesdk</t>
  </si>
  <si>
    <t>Document successfully created; Document successfully merged; PDF created; Emails Sent: [To: ramziewahyu@gmail.com]; Run via form trigger as brandingsorex@gmail.com; Timestamp: Oct 22 2024 7:48 AM</t>
  </si>
  <si>
    <t>RB135</t>
  </si>
  <si>
    <t>129*57</t>
  </si>
  <si>
    <t>penjelasan produk 1239</t>
  </si>
  <si>
    <t>https://drive.google.com/open?id=14wD_lwLGql2eDIswigB1ZV-rs1Ou3s0s</t>
  </si>
  <si>
    <t>1RtZaQL9VCL9lU45lamV8dq3IK9CDxQz1</t>
  </si>
  <si>
    <t>https://drive.google.com/file/d/1RtZaQL9VCL9lU45lamV8dq3IK9CDxQz1/view?usp=drivesdk</t>
  </si>
  <si>
    <t>Document successfully created; Document successfully merged; PDF created; Emails Sent: [To: ramziewahyu@gmail.com]; Run via form trigger as brandingsorex@gmail.com; Timestamp: Oct 22 2024 7:49 AM</t>
  </si>
  <si>
    <t>RB136</t>
  </si>
  <si>
    <t>Aseo</t>
  </si>
  <si>
    <t>D'Avanue ( JB ES )</t>
  </si>
  <si>
    <t>128*57</t>
  </si>
  <si>
    <t>konsep ms</t>
  </si>
  <si>
    <t>https://drive.google.com/open?id=1eTKWvEfSYsaGHXz5-Lm_5jF3Ghg51_nR</t>
  </si>
  <si>
    <t>1St0e8jeOJsY4SNshUU2Lx5_4bCi0HOgq</t>
  </si>
  <si>
    <t>https://drive.google.com/file/d/1St0e8jeOJsY4SNshUU2Lx5_4bCi0HOgq/view?usp=drivesdk</t>
  </si>
  <si>
    <t>Document successfully created; Document successfully merged; PDF created; Emails Sent: [To: ramziewahyu@gmail.com]; Run via form trigger as brandingsorex@gmail.com; Timestamp: Oct 22 2024 7:50 AM</t>
  </si>
  <si>
    <t>RB137</t>
  </si>
  <si>
    <t>65*57</t>
  </si>
  <si>
    <t>konsep ms ( 2 konsep berbeda )</t>
  </si>
  <si>
    <t>https://drive.google.com/open?id=1doSLklMzxSpmIv_0OxS1Wo8gO-ZaqIUo</t>
  </si>
  <si>
    <t>1KhpDYhjTEkHj-sKU8EvmYQWkSQ1_nHSt</t>
  </si>
  <si>
    <t>https://drive.google.com/file/d/1KhpDYhjTEkHj-sKU8EvmYQWkSQ1_nHSt/view?usp=drivesdk</t>
  </si>
  <si>
    <t>Document successfully created; Document successfully merged; PDF created; Emails Sent: [To: ramziewahyu@gmail.com]; Run via form trigger as brandingsorex@gmail.com; Timestamp: Oct 22 2024 7:51 AM</t>
  </si>
  <si>
    <t>RB138</t>
  </si>
  <si>
    <t>penjelasan produk BH</t>
  </si>
  <si>
    <t>https://drive.google.com/open?id=1Zna525CJU7ilVz2Esp5jI8YS17fWNNx9</t>
  </si>
  <si>
    <t>1f_wHbIDkXYtwLUW2NiJcoozVMn3TabgE</t>
  </si>
  <si>
    <t>https://drive.google.com/file/d/1f_wHbIDkXYtwLUW2NiJcoozVMn3TabgE/view?usp=drivesdk</t>
  </si>
  <si>
    <t>Document successfully created; Document successfully merged; PDF created; Emails Sent: [To: ramziewahyu@gmail.com]; Run via form trigger as brandingsorex@gmail.com; Timestamp: Oct 22 2024 7:54 AM</t>
  </si>
  <si>
    <t>RB139</t>
  </si>
  <si>
    <t>https://drive.google.com/open?id=1uxbPnliG4EQfDwbBa2dwlIwvCWblSYLC</t>
  </si>
  <si>
    <t>1i5UJpyeGvpANBr2HUq4Sx_ulPzTq1dXW</t>
  </si>
  <si>
    <t>https://drive.google.com/file/d/1i5UJpyeGvpANBr2HUq4Sx_ulPzTq1dXW/view?usp=drivesdk</t>
  </si>
  <si>
    <t>Document successfully created; Document successfully merged; PDF created; Emails Sent: [To: ramziewahyu@gmail.com]; Run via form trigger as brandingsorex@gmail.com; Timestamp: Oct 22 2024 7:55 AM</t>
  </si>
  <si>
    <t>RB140</t>
  </si>
  <si>
    <t>Duta Busana ( JB ES )</t>
  </si>
  <si>
    <t>Depok</t>
  </si>
  <si>
    <t>490*70</t>
  </si>
  <si>
    <t>konsep ms ( Background Putih ) + " PARKIR KHUSUS DUTA BUSANA GRATIS "</t>
  </si>
  <si>
    <t>https://drive.google.com/open?id=1kJjgEgZddDvyLGmDUxKhZCk7JGyQNhyU</t>
  </si>
  <si>
    <t>10FmuQqfKjHHpWz5q34q0C2d_Ga3poZ4s</t>
  </si>
  <si>
    <t>https://drive.google.com/file/d/10FmuQqfKjHHpWz5q34q0C2d_Ga3poZ4s/view?usp=drivesdk</t>
  </si>
  <si>
    <t>Document successfully created; Document successfully merged; PDF created; Emails Sent: [To: ramziewahyu@gmail.com]; Run via form trigger as brandingsorex@gmail.com; Timestamp: Oct 22 2024 7:56 AM</t>
  </si>
  <si>
    <t>RB141</t>
  </si>
  <si>
    <t>Anis Underwear ( JB MI )</t>
  </si>
  <si>
    <t>60*50</t>
  </si>
  <si>
    <t>Nama Toko + Logo Sorex +</t>
  </si>
  <si>
    <t>https://drive.google.com/open?id=1K9aVbg4-y0KK-_pb1yhdGO4WGmZVk7dp</t>
  </si>
  <si>
    <t>1mKAlzsJDB5XgU7RBV_KY1rdUelwuR6pD</t>
  </si>
  <si>
    <t>https://drive.google.com/file/d/1mKAlzsJDB5XgU7RBV_KY1rdUelwuR6pD/view?usp=drivesdk</t>
  </si>
  <si>
    <t>Document successfully created; Document successfully merged; PDF created; Emails Sent: [To: ramziewahyu@gmail.com]; Run via form trigger as brandingsorex@gmail.com; Timestamp: Oct 22 2024 7:58 AM</t>
  </si>
  <si>
    <t>RB142</t>
  </si>
  <si>
    <t>JB YN</t>
  </si>
  <si>
    <t xml:space="preserve">Nana  </t>
  </si>
  <si>
    <t>Selamat Toserba Cipanas ( JB YN )</t>
  </si>
  <si>
    <t>Cipanas</t>
  </si>
  <si>
    <t>123*27</t>
  </si>
  <si>
    <t>logo sorex only + LOGO SELAMAT TOSERBA</t>
  </si>
  <si>
    <t>https://drive.google.com/open?id=15uJf3RDzoSvpGkACVr74GuveIC_2qjJZ</t>
  </si>
  <si>
    <t>1xXgKijTFPn4c0lKwfZ5Cwwi4CzShkXuB</t>
  </si>
  <si>
    <t>https://drive.google.com/file/d/1xXgKijTFPn4c0lKwfZ5Cwwi4CzShkXuB/view?usp=drivesdk</t>
  </si>
  <si>
    <t>Document successfully created; Document successfully merged; PDF created; Emails Sent: [To: ramziewahyu@gmail.com]; Run via form trigger as brandingsorex@gmail.com; Timestamp: Oct 22 2024 8:05 AM</t>
  </si>
  <si>
    <t>RB143</t>
  </si>
  <si>
    <t>Selamat Toserba Ciranjang</t>
  </si>
  <si>
    <t>Ciranjang</t>
  </si>
  <si>
    <t>300*9</t>
  </si>
  <si>
    <t>logo sorex + LOGO SELAMAT TOSERBA</t>
  </si>
  <si>
    <t>https://drive.google.com/open?id=1yKJkKXKLHTcWkQtG4TipIHBEdRH8pkkr</t>
  </si>
  <si>
    <t>1zk46QNWXBJWurEAQIKX5qUNTIRauQ1JX</t>
  </si>
  <si>
    <t>https://drive.google.com/file/d/1zk46QNWXBJWurEAQIKX5qUNTIRauQ1JX/view?usp=drivesdk</t>
  </si>
  <si>
    <t>Document successfully created; Document successfully merged; PDF created; Emails Sent: [To: ramziewahyu@gmail.com]; Run via form trigger as brandingsorex@gmail.com; Timestamp: Oct 22 2024 8:07 AM</t>
  </si>
  <si>
    <t>RB144</t>
  </si>
  <si>
    <t>282*150</t>
  </si>
  <si>
    <t>logo sorex kecil untuk backwall</t>
  </si>
  <si>
    <t>https://drive.google.com/open?id=1recdKcT5m_Rnznl5-Qnldn9Rc10PxH1I</t>
  </si>
  <si>
    <t>1E6Ef74Y2MuSzOVIApYJamHpobq9v9uNZ</t>
  </si>
  <si>
    <t>https://drive.google.com/file/d/1E6Ef74Y2MuSzOVIApYJamHpobq9v9uNZ/view?usp=drivesdk</t>
  </si>
  <si>
    <t>Document successfully created; Document successfully merged; PDF created; Emails Sent: [To: ramziewahyu@gmail.com]; Run via form trigger as brandingsorex@gmail.com; Timestamp: Oct 22 2024 8:09 AM</t>
  </si>
  <si>
    <t>RB145</t>
  </si>
  <si>
    <t>Toko Akbar ( JB YN )</t>
  </si>
  <si>
    <t xml:space="preserve"> menjual perlengkapan bayi, pakaian dalam, pakaian anak &amp; dewasa , sprei dll
Alamat = Blok A2, no 05 pasar warung kondang</t>
  </si>
  <si>
    <t>https://drive.google.com/open?id=1rkbNvjKfLGiWThaaN8bClwXV0aSKsNQi</t>
  </si>
  <si>
    <t>1D7KHYSNtZSkUvmaHosf4rpDGDm1X22i_</t>
  </si>
  <si>
    <t>https://drive.google.com/file/d/1D7KHYSNtZSkUvmaHosf4rpDGDm1X22i_/view?usp=drivesdk</t>
  </si>
  <si>
    <t>Document successfully created; Document successfully merged; PDF created; Emails Sent: [To: ramziewahyu@gmail.com]; Run via form trigger as brandingsorex@gmail.com; Timestamp: Oct 22 2024 8:12 AM</t>
  </si>
  <si>
    <t>RB146</t>
  </si>
  <si>
    <t>Raja Murah Cisaat ( JB YN )</t>
  </si>
  <si>
    <t>200*55</t>
  </si>
  <si>
    <t>penjelasan produk</t>
  </si>
  <si>
    <t>https://drive.google.com/open?id=1jIoDS6QbJb6g0pegk36L1OeP54f6ZvAC</t>
  </si>
  <si>
    <t>1xooUoROzohId_vTePI10xdY-q4Tj5KeN</t>
  </si>
  <si>
    <t>https://drive.google.com/file/d/1xooUoROzohId_vTePI10xdY-q4Tj5KeN/view?usp=drivesdk</t>
  </si>
  <si>
    <t>Document successfully created; Document successfully merged; PDF created; Emails Sent: [To: ramziewahyu@gmail.com]; Run via form trigger as brandingsorex@gmail.com; Timestamp: Oct 22 2024 8:13 AM</t>
  </si>
  <si>
    <t>RB147</t>
  </si>
  <si>
    <t>240*69</t>
  </si>
  <si>
    <t>https://drive.google.com/open?id=1ohYeq41QCsJcNawh7dm9YsdmobdgDAB0</t>
  </si>
  <si>
    <t>1VLrDR4lO1UmcfL-Hx3qIFV9p1CnrjgqZ</t>
  </si>
  <si>
    <t>https://drive.google.com/file/d/1VLrDR4lO1UmcfL-Hx3qIFV9p1CnrjgqZ/view?usp=drivesdk</t>
  </si>
  <si>
    <t>Document successfully created; Document successfully merged; PDF created; Emails Sent: [To: ramziewahyu@gmail.com]; Run via form trigger as brandingsorex@gmail.com; Timestamp: Oct 22 2024 8:14 AM</t>
  </si>
  <si>
    <t>RB148</t>
  </si>
  <si>
    <t>74*64</t>
  </si>
  <si>
    <t>https://drive.google.com/open?id=1JorUcDzea6PRjf2CwH8cpUoIzxl_7eez</t>
  </si>
  <si>
    <t>1-m-rJmx3kJUdrLBNftBQVwshCcSMPiuI</t>
  </si>
  <si>
    <t>https://drive.google.com/file/d/1-m-rJmx3kJUdrLBNftBQVwshCcSMPiuI/view?usp=drivesdk</t>
  </si>
  <si>
    <t>Document successfully created; Document successfully merged; PDF created; Emails Sent: [To: ramziewahyu@gmail.com]; Run via form trigger as brandingsorex@gmail.com; Timestamp: Oct 22 2024 8:15 AM</t>
  </si>
  <si>
    <t>RB149</t>
  </si>
  <si>
    <t>sukabumi</t>
  </si>
  <si>
    <t>37*58</t>
  </si>
  <si>
    <t>https://drive.google.com/open?id=1a7E4WV8W0-Ce2vtpuTaMNqZuJFehCRbk</t>
  </si>
  <si>
    <t>1Ooltjn2LwvGWxqCkVnkYc1AqsNaJLmz4</t>
  </si>
  <si>
    <t>https://drive.google.com/file/d/1Ooltjn2LwvGWxqCkVnkYc1AqsNaJLmz4/view?usp=drivesdk</t>
  </si>
  <si>
    <t>Document successfully created; Document successfully merged; PDF created; Emails Sent: [To: ramziewahyu@gmail.com]; Run via form trigger as brandingsorex@gmail.com; Timestamp: Oct 22 2024 8:17 AM</t>
  </si>
  <si>
    <t>RB150</t>
  </si>
  <si>
    <t>160*55</t>
  </si>
  <si>
    <t>https://drive.google.com/open?id=1IbdN_4ZLJIkrPjdjuigqFpdnZfPvd8_-</t>
  </si>
  <si>
    <t>1syLMfiJUbZvDi1aIeGEIEgJvCkZyrKRD</t>
  </si>
  <si>
    <t>https://drive.google.com/file/d/1syLMfiJUbZvDi1aIeGEIEgJvCkZyrKRD/view?usp=drivesdk</t>
  </si>
  <si>
    <t>Document successfully created; Document successfully merged; PDF created; Emails Sent: [To: ramziewahyu@gmail.com]; Run via form trigger as brandingsorex@gmail.com; Timestamp: Oct 22 2024 8:19 AM</t>
  </si>
  <si>
    <t>RB151</t>
  </si>
  <si>
    <t>140*60</t>
  </si>
  <si>
    <t>https://drive.google.com/open?id=14Xm5plqhV-gAN3q8Nx-U5LNuLTElKBnp</t>
  </si>
  <si>
    <t>13x8hmzNKuk5j9YRJuy-JbKids7tbEiP-</t>
  </si>
  <si>
    <t>https://drive.google.com/file/d/13x8hmzNKuk5j9YRJuy-JbKids7tbEiP-/view?usp=drivesdk</t>
  </si>
  <si>
    <t>RB152</t>
  </si>
  <si>
    <t>X-Sha Cikiray</t>
  </si>
  <si>
    <t>236*188</t>
  </si>
  <si>
    <t>https://drive.google.com/open?id=1aVITzcPk4w76EuCkh95qbIo9oKS0XUxr</t>
  </si>
  <si>
    <t>1vlrjU3Qz6ok-8y5nsZA2ii-SAI92IpR_</t>
  </si>
  <si>
    <t>https://drive.google.com/file/d/1vlrjU3Qz6ok-8y5nsZA2ii-SAI92IpR_/view?usp=drivesdk</t>
  </si>
  <si>
    <t>Document successfully created; Document successfully merged; PDF created; Emails Sent: [To: ramziewahyu@gmail.com]; Run via form trigger as brandingsorex@gmail.com; Timestamp: Oct 22 2024 8:21 AM</t>
  </si>
  <si>
    <t>RB153</t>
  </si>
  <si>
    <t>V&amp;V Baby Shop ( JB ES )</t>
  </si>
  <si>
    <t>180*55</t>
  </si>
  <si>
    <t>1 pcs untuk ms ( Background warna putih ) 1 pcs konsep sorex kids</t>
  </si>
  <si>
    <t>https://drive.google.com/open?id=1Il5Zj7n10Mpcx7OxorjoYTihzr73ovvM</t>
  </si>
  <si>
    <t>1qlDKOuMfIbPHeAgDv5Qzu2Z8icclRntl</t>
  </si>
  <si>
    <t>https://drive.google.com/file/d/1qlDKOuMfIbPHeAgDv5Qzu2Z8icclRntl/view?usp=drivesdk</t>
  </si>
  <si>
    <t>Document successfully created; Document successfully merged; PDF created; Emails Sent: [To: ramziewahyu@gmail.com]; Run via form trigger as brandingsorex@gmail.com; Timestamp: Oct 22 2024 8:31 AM</t>
  </si>
  <si>
    <t>RB154</t>
  </si>
  <si>
    <t>MM Kids ( Samsir ) JB ES</t>
  </si>
  <si>
    <t>840*100</t>
  </si>
  <si>
    <t>420cm konsep ms 420cm konspe ladies + Nama toko + Jl. Raya Citra Kebun Mas Kondang Jaya. Klari. Karawang Timur</t>
  </si>
  <si>
    <t>https://drive.google.com/open?id=14iI-hWhtA6EyB450xVgjEmso8jxahDvF</t>
  </si>
  <si>
    <t>1Wl137Bd8-bz7nQqcTB-ZwniVeHrkhXEf</t>
  </si>
  <si>
    <t>https://drive.google.com/file/d/1Wl137Bd8-bz7nQqcTB-ZwniVeHrkhXEf/view?usp=drivesdk</t>
  </si>
  <si>
    <t>Document successfully created; Document successfully merged; PDF created; Emails Sent: [To: ramziewahyu@gmail.com]; Run via form trigger as brandingsorex@gmail.com; Timestamp: Oct 22 2024 8:34 AM</t>
  </si>
  <si>
    <t>RB155</t>
  </si>
  <si>
    <t>Top mode ngasinan</t>
  </si>
  <si>
    <t>45cm*90cm*2pcs</t>
  </si>
  <si>
    <t>Logo sorex ladies, dibawahnya kasih tulisan PAKAIAN DALAM PRIA &amp; WANITA kasih tanda panah kekiri dan kanan</t>
  </si>
  <si>
    <t>https://drive.google.com/open?id=10aNriVkZoVsuGBEnBeQVq1GNPVATvajJ</t>
  </si>
  <si>
    <t>1wBfgTWxf9niRLqSWvdgmY-un2xnEaDbb</t>
  </si>
  <si>
    <t>https://drive.google.com/file/d/1wBfgTWxf9niRLqSWvdgmY-un2xnEaDbb/view?usp=drivesdk</t>
  </si>
  <si>
    <t>Document successfully created; Document successfully merged; PDF created; Emails Sent: [To: misdijowo78@gmail.com]; Run via form trigger as brandingsorex@gmail.com; Timestamp: Oct 23 2024 4:20 AM</t>
  </si>
  <si>
    <t>RB156</t>
  </si>
  <si>
    <t>JR. DO</t>
  </si>
  <si>
    <t>EL - QUDZ FUTSAL</t>
  </si>
  <si>
    <t>Malang</t>
  </si>
  <si>
    <t>500*100cm</t>
  </si>
  <si>
    <t>Kirim file via email BM Jatim Pak Santo</t>
  </si>
  <si>
    <t>Logo SOREX MAN SEPERTI YANG DI KAMPUNG INGGRIS KEDIRI</t>
  </si>
  <si>
    <t>https://drive.google.com/open?id=1zqiLUYh9yIz7sHBILXUHyXwKxBZD_zeF</t>
  </si>
  <si>
    <t>https://drive.google.com/open?id=1bGD6vxaOWCDmxivS9lgB7riKPxR93kSG</t>
  </si>
  <si>
    <t>1l6VbW97hWdsoYjOn9bO3eGsV89-qaWLR</t>
  </si>
  <si>
    <t>https://drive.google.com/file/d/1l6VbW97hWdsoYjOn9bO3eGsV89-qaWLR/view?usp=drivesdk</t>
  </si>
  <si>
    <t>Document successfully created; Document successfully merged; PDF created; Emails Sent: [To: fajar3177@gmail.com]; Run via form trigger as brandingsorex@gmail.com; Timestamp: Oct 23 2024 9:49 AM</t>
  </si>
  <si>
    <t>RB157</t>
  </si>
  <si>
    <t>Balita</t>
  </si>
  <si>
    <t>300cm*120cm</t>
  </si>
  <si>
    <t>Minta desain sesuai permintaan customer</t>
  </si>
  <si>
    <r>
      <t xml:space="preserve">https://drive.google.com/open?id=1ueZGujWc3zfx5Ip7-zEiwCeHEFE1LAgK, </t>
    </r>
    <r>
      <rPr>
        <rFont val="Arial"/>
        <b val="false"/>
        <i val="false"/>
        <strike val="false"/>
        <color rgb="FF1155CC"/>
        <sz val="10"/>
        <u val="single"/>
      </rPr>
      <t xml:space="preserve">https://drive.google.com/open?id=1bDu4qYbiDIHFk1bvj7ypLyTggl-9DTYw</t>
    </r>
  </si>
  <si>
    <t>1L5ZKLL2J2_JQwZQHJV6plvPkOxiQWum2</t>
  </si>
  <si>
    <t>https://drive.google.com/file/d/1L5ZKLL2J2_JQwZQHJV6plvPkOxiQWum2/view?usp=drivesdk</t>
  </si>
  <si>
    <t>Document successfully created; Document successfully merged; PDF created; Emails Sent: [To: misdijowo78@gmail.com]; Run via form trigger as brandingsorex@gmail.com; Timestamp: Oct 23 2024 8:11 PM</t>
  </si>
  <si>
    <t>RB158</t>
  </si>
  <si>
    <t>Gor Anugrah</t>
  </si>
  <si>
    <t>300*250</t>
  </si>
  <si>
    <t>URGENT ( konsep iko uwais )</t>
  </si>
  <si>
    <t>https://drive.google.com/open?id=1vebwDjHJ2tzbn5rX_RwAVLkM5ejMcPvN</t>
  </si>
  <si>
    <t>1NhkjlwNHF50uXHENtVij3cB5aP3prFqh</t>
  </si>
  <si>
    <t>https://drive.google.com/file/d/1NhkjlwNHF50uXHENtVij3cB5aP3prFqh/view?usp=drivesdk</t>
  </si>
  <si>
    <t>Document successfully created; Document successfully merged; PDF created; Emails Sent: [To: ramziewahyu@gmail.com]; Run via form trigger as brandingsorex@gmail.com; Timestamp: Oct 23 2024 10:29 PM</t>
  </si>
  <si>
    <t>RB159</t>
  </si>
  <si>
    <t>90*50</t>
  </si>
  <si>
    <t>URGENT ( LOGO SOREXMAN )</t>
  </si>
  <si>
    <t>https://drive.google.com/open?id=1dHJ_spiKsq1awk73q3PmGPNKvgHwIYJe</t>
  </si>
  <si>
    <t>1okFXIr4ZqylO2VuosZq2wABa5O-hnBJf</t>
  </si>
  <si>
    <t>https://drive.google.com/file/d/1okFXIr4ZqylO2VuosZq2wABa5O-hnBJf/view?usp=drivesdk</t>
  </si>
  <si>
    <t>Document successfully created; Document successfully merged; PDF created; Emails Sent: [To: ramziewahyu@gmail.com]; Run via form trigger as brandingsorex@gmail.com; Timestamp: Oct 23 2024 10:31 PM</t>
  </si>
  <si>
    <t>RB160</t>
  </si>
  <si>
    <t>MDI FUTSAL</t>
  </si>
  <si>
    <t>150*50</t>
  </si>
  <si>
    <t>URGENT konsep iko uwais + tagline</t>
  </si>
  <si>
    <t>https://drive.google.com/open?id=1B4PQL9xhgN90-IyHKMHi_CzA1elscEfY</t>
  </si>
  <si>
    <t>1_BZPd22WBND6anktNc3s0lGEWv701NwD</t>
  </si>
  <si>
    <t>https://drive.google.com/file/d/1_BZPd22WBND6anktNc3s0lGEWv701NwD/view?usp=drivesdk</t>
  </si>
  <si>
    <t>Document successfully created; Document successfully merged; PDF created; Emails Sent: [To: ramziewahyu@gmail.com]; Run via form trigger as brandingsorex@gmail.com; Timestamp: Oct 23 2024 10:49 PM</t>
  </si>
  <si>
    <t>RB161</t>
  </si>
  <si>
    <t>Pahala shafira</t>
  </si>
  <si>
    <t>Magetan</t>
  </si>
  <si>
    <t>48cm*25cm</t>
  </si>
  <si>
    <t>Logo serex ladies 2 pcs, sorex kids 1 pcs</t>
  </si>
  <si>
    <t>https://drive.google.com/open?id=1WqSKyZWLpSdu4kpmU-6qC9C5Z4R5tqPy</t>
  </si>
  <si>
    <t>1HwPPcDJDofLe7idBFKArmxeEOTOzvkjA</t>
  </si>
  <si>
    <t>https://drive.google.com/file/d/1HwPPcDJDofLe7idBFKArmxeEOTOzvkjA/view?usp=drivesdk</t>
  </si>
  <si>
    <t>Document successfully created; Document successfully merged; PDF created; Emails Sent: [To: misdijowo78@gmail.com]; Run via form trigger as brandingsorex@gmail.com; Timestamp: Oct 23 2024 10:49 PM</t>
  </si>
  <si>
    <t>RB162</t>
  </si>
  <si>
    <t>MSI FUTSAL</t>
  </si>
  <si>
    <t>URGENT Template Iko Uwais</t>
  </si>
  <si>
    <t>https://drive.google.com/open?id=11gmPzDGtwTgxXIM7cnJJBoh2tjq7cDF7</t>
  </si>
  <si>
    <t>1cqunRTTddOULXjFUV5if-q_zVIroZgVF</t>
  </si>
  <si>
    <t>https://drive.google.com/file/d/1cqunRTTddOULXjFUV5if-q_zVIroZgVF/view?usp=drivesdk</t>
  </si>
  <si>
    <t>Document successfully created; Document successfully merged; PDF created; Emails Sent: [To: ramziewahyu@gmail.com]; Run via form trigger as brandingsorex@gmail.com; Timestamp: Oct 23 2024 10:50 PM</t>
  </si>
  <si>
    <t>RB163</t>
  </si>
  <si>
    <t>200*200</t>
  </si>
  <si>
    <t>LOGO SOREXMAN + MDI FUTSAL</t>
  </si>
  <si>
    <t>https://drive.google.com/open?id=18A4_ULrwO2C0tKCS2qTWHcNiznzbUWnD</t>
  </si>
  <si>
    <t>1thjNR2XM6JpDZbhnNHUwjeakx42LzS7e</t>
  </si>
  <si>
    <t>https://drive.google.com/file/d/1thjNR2XM6JpDZbhnNHUwjeakx42LzS7e/view?usp=drivesdk</t>
  </si>
  <si>
    <t>Document successfully created; Document successfully merged; PDF created; Emails Sent: [To: ramziewahyu@gmail.com]; Run via form trigger as brandingsorex@gmail.com; Timestamp: Oct 23 2024 10:51 PM</t>
  </si>
  <si>
    <t>RB164</t>
  </si>
  <si>
    <t>JR-ALF</t>
  </si>
  <si>
    <t>ZIDAN UNDERWEAR</t>
  </si>
  <si>
    <t>GRESIK</t>
  </si>
  <si>
    <t>IKUT FILE UKURAN PENGAJUAN SEBELUMNYA(tidak ada perubahan ukuran)</t>
  </si>
  <si>
    <t>NAMA &amp; ALAMAT TOKO,LOGO SOREX LADIES &amp; FOTO MODEL YG TIDAK VULGAR (URGENT)</t>
  </si>
  <si>
    <t>https://drive.google.com/open?id=1Z3ZuSV_RYMA4VeUdPRYaX_Z-W5nSYCfx</t>
  </si>
  <si>
    <t>1-qC4KeHNgyt6MDYBgLU3cYVElJHzKK6K</t>
  </si>
  <si>
    <t>https://drive.google.com/file/d/1-qC4KeHNgyt6MDYBgLU3cYVElJHzKK6K/view?usp=drivesdk</t>
  </si>
  <si>
    <t>Document successfully created; Document successfully merged; PDF created; Emails Sent: [To: achmadanasailm@gmail.com]; Run via form trigger as brandingsorex@gmail.com; Timestamp: Oct 24 2024 12:00 AM</t>
  </si>
  <si>
    <t>RB165</t>
  </si>
  <si>
    <t>GADING KUNING</t>
  </si>
  <si>
    <t>DESAIN GAMBAR UNTUK KALENDER TOKO</t>
  </si>
  <si>
    <t>2 DESAIN</t>
  </si>
  <si>
    <t>WHATSAPP</t>
  </si>
  <si>
    <t>DESAIN GAMBAR UNTUK KALENDER PIHAK TOKO YG CETAK,BRAND SOREX LADIES,KIDS &amp; MAN DENGAN FOTO MODEL TIDAK VULGAR DALAM SATU FRAME (MINTA 2 DESAIN YG BERBEDA)</t>
  </si>
  <si>
    <t>https://drive.google.com/open?id=1Cp3ns8lMNRoxEk-Ww1DjTLDA61qllVu1</t>
  </si>
  <si>
    <t>1OWAJx_GDjabSi8aVSI5jJhJyGye4ZnSq</t>
  </si>
  <si>
    <t>https://drive.google.com/file/d/1OWAJx_GDjabSi8aVSI5jJhJyGye4ZnSq/view?usp=drivesdk</t>
  </si>
  <si>
    <t>Document successfully created; Document successfully merged; PDF created; Emails Sent: [To: achmadanasailm@gmail.com]; Run via form trigger as brandingsorex@gmail.com; Timestamp: Oct 24 2024 3:06 AM</t>
  </si>
  <si>
    <t>RB166</t>
  </si>
  <si>
    <t>Star Futsal</t>
  </si>
  <si>
    <t>220*43</t>
  </si>
  <si>
    <t>https://drive.google.com/open?id=1yMq3AXs5sDNNuboyz4LPwvPeXnELPVk5</t>
  </si>
  <si>
    <t>1bpnBizAxBglM7BemJQxpCjcTeyAXy_rR</t>
  </si>
  <si>
    <t>https://drive.google.com/file/d/1bpnBizAxBglM7BemJQxpCjcTeyAXy_rR/view?usp=drivesdk</t>
  </si>
  <si>
    <t>Document successfully created; Document successfully merged; PDF created; Emails Sent: [To: ramziewahyu@gmail.com]; Run via form trigger as brandingsorex@gmail.com; Timestamp: Oct 24 2024 7:46 AM</t>
  </si>
  <si>
    <t>RB167</t>
  </si>
  <si>
    <t>Konsep iko + Star Futsal</t>
  </si>
  <si>
    <t>https://drive.google.com/open?id=1GT6CEjxsJ81fmvWxv0QC8J9ff4jZ07k2</t>
  </si>
  <si>
    <t>11DsCrd55H9imgF11C-nwz4xFanFx4ubS</t>
  </si>
  <si>
    <t>https://drive.google.com/file/d/11DsCrd55H9imgF11C-nwz4xFanFx4ubS/view?usp=drivesdk</t>
  </si>
  <si>
    <t>Document successfully created; Document successfully merged; PDF created; Emails Sent: [To: ramziewahyu@gmail.com]; Run via form trigger as brandingsorex@gmail.com; Timestamp: Oct 24 2024 7:47 AM</t>
  </si>
  <si>
    <t>RB168</t>
  </si>
  <si>
    <t>AFC FUTSAL CENTER</t>
  </si>
  <si>
    <t>Banyuwangi</t>
  </si>
  <si>
    <t>290*105cm</t>
  </si>
  <si>
    <t>Kirim file via email ke BM Jatim Pak Santo</t>
  </si>
  <si>
    <t>1 pcs Logo Sorex Man + Iko Uwais + Gambar Produk dalam box
1 pcs konsep seperti di Kampung Inggris Kediri</t>
  </si>
  <si>
    <t>https://drive.google.com/open?id=1HqGCNbgNkk66tNVBwNXm8EQCv0Xcq-43</t>
  </si>
  <si>
    <t>https://drive.google.com/open?id=1IBov1j0l75VdwRr3fLXS6O5pBPO2HzLd</t>
  </si>
  <si>
    <t>1c7Zw0a2xQmlj1XDlPc_AmB3m9qjyGKJF</t>
  </si>
  <si>
    <t>https://drive.google.com/file/d/1c7Zw0a2xQmlj1XDlPc_AmB3m9qjyGKJF/view?usp=drivesdk</t>
  </si>
  <si>
    <t>Document successfully created; Document successfully merged; PDF created; Emails Sent: [To: fajar3177@gmail.com]; Run via form trigger as brandingsorex@gmail.com; Timestamp: Oct 24 2024 9:13 PM</t>
  </si>
  <si>
    <t>RB169</t>
  </si>
  <si>
    <t>Ad Utama</t>
  </si>
  <si>
    <t>Kuningan</t>
  </si>
  <si>
    <t>300*240</t>
  </si>
  <si>
    <t>Kantor Cabang bandung</t>
  </si>
  <si>
    <t>URGENT - Logo sorex kecil untuk backwall</t>
  </si>
  <si>
    <t>https://drive.google.com/open?id=108h7HTomGJurFv-tqce5Jfvkqi8JyaXK</t>
  </si>
  <si>
    <t>1cZrbQ01LIsI9r75uHdIdDoxCTFRIC81o</t>
  </si>
  <si>
    <t>https://drive.google.com/file/d/1cZrbQ01LIsI9r75uHdIdDoxCTFRIC81o/view?usp=drivesdk</t>
  </si>
  <si>
    <t>Document successfully created; Document successfully merged; PDF created; Emails Sent: [To: ramziewahyu@gmail.com]; Run via form trigger as brandingsorex@gmail.com; Timestamp: Oct 25 2024 12:43 AM</t>
  </si>
  <si>
    <t>RB170</t>
  </si>
  <si>
    <t>300*40</t>
  </si>
  <si>
    <t xml:space="preserve">URGENT - LOGO SOREX </t>
  </si>
  <si>
    <t>https://drive.google.com/open?id=1o1pG-24kkF0OyvNhJWbDU1XwSL8vD1sc</t>
  </si>
  <si>
    <t>1XGnGHqBpGRCe8hzms_YCNplDexqjhotp</t>
  </si>
  <si>
    <t>https://drive.google.com/file/d/1XGnGHqBpGRCe8hzms_YCNplDexqjhotp/view?usp=drivesdk</t>
  </si>
  <si>
    <t>Document successfully created; Document successfully merged; PDF created; Emails Sent: [To: ramziewahyu@gmail.com]; Run via form trigger as brandingsorex@gmail.com; Timestamp: Oct 25 2024 12:44 AM</t>
  </si>
  <si>
    <t>RB171</t>
  </si>
  <si>
    <t>Gor Satrio</t>
  </si>
  <si>
    <t>300*200</t>
  </si>
  <si>
    <t>Logo sorexman aja ( design baru )</t>
  </si>
  <si>
    <t>https://drive.google.com/open?id=1WcyNXfCswyL7DcIuz18TYRk2gmFtNQs9</t>
  </si>
  <si>
    <t>1wbi_5MHmdtRcwreuC6P4UOZFn_8-4kHi</t>
  </si>
  <si>
    <t>https://drive.google.com/file/d/1wbi_5MHmdtRcwreuC6P4UOZFn_8-4kHi/view?usp=drivesdk</t>
  </si>
  <si>
    <t>Document successfully created; Document successfully merged; PDF created; Emails Sent: [To: ramziewahyu@gmail.com]; Run via form trigger as brandingsorex@gmail.com; Timestamp: Oct 25 2024 12:48 AM</t>
  </si>
  <si>
    <t>RB172</t>
  </si>
  <si>
    <t>250*100</t>
  </si>
  <si>
    <t>https://drive.google.com/open?id=1Y4yjeFGCJOf59B8ncbxMsiSgDLvXTpDd</t>
  </si>
  <si>
    <t>1LvAyQN2xVS4MYBZ0Og5PMhT2SrMJFwF2</t>
  </si>
  <si>
    <t>https://drive.google.com/file/d/1LvAyQN2xVS4MYBZ0Og5PMhT2SrMJFwF2/view?usp=drivesdk</t>
  </si>
  <si>
    <t>Document successfully created; Document successfully merged; PDF created; Emails Sent: [To: ramziewahyu@gmail.com]; Run via form trigger as brandingsorex@gmail.com; Timestamp: Oct 25 2024 12:49 AM</t>
  </si>
  <si>
    <t>RB173</t>
  </si>
  <si>
    <t>JB RS</t>
  </si>
  <si>
    <t>Surya Toserba Karanggetas ( JB RS )</t>
  </si>
  <si>
    <t>208*187</t>
  </si>
  <si>
    <t>logo sorex + Model ( Logo Sorex Di Taro di atas )</t>
  </si>
  <si>
    <t>https://drive.google.com/open?id=1rC3YApvGo-28FXXy4x0CPKqZng8Se8QZ</t>
  </si>
  <si>
    <t>1oCOx0WOYKuqcJrl3dfiDNFeWpH6VI5GJ</t>
  </si>
  <si>
    <t>https://drive.google.com/file/d/1oCOx0WOYKuqcJrl3dfiDNFeWpH6VI5GJ/view?usp=drivesdk</t>
  </si>
  <si>
    <t>Document successfully created; Document successfully merged; PDF created; Emails Sent: [To: ramziewahyu@gmail.com]; Run via form trigger as brandingsorex@gmail.com; Timestamp: Oct 25 2024 8:39 AM</t>
  </si>
  <si>
    <t>RB174</t>
  </si>
  <si>
    <t>208*305</t>
  </si>
  <si>
    <t>logo sorex + model ( logo sorex di bagian atas )</t>
  </si>
  <si>
    <t>https://drive.google.com/open?id=1ysiwMSEuPHsUAmQCitv5asTxhUUpegw5</t>
  </si>
  <si>
    <t>1gcb3U-PaLU-RE2cG8f08Ww5sBNl6PqxN</t>
  </si>
  <si>
    <t>https://drive.google.com/file/d/1gcb3U-PaLU-RE2cG8f08Ww5sBNl6PqxN/view?usp=drivesdk</t>
  </si>
  <si>
    <t>Document successfully created; Document successfully merged; PDF created; Emails Sent: [To: ramziewahyu@gmail.com]; Run via form trigger as brandingsorex@gmail.com; Timestamp: Oct 25 2024 8:40 AM</t>
  </si>
  <si>
    <t>RB175</t>
  </si>
  <si>
    <t>Joya Store ( JB BD )</t>
  </si>
  <si>
    <t>sedia pakaian dalam disini</t>
  </si>
  <si>
    <t>https://drive.google.com/open?id=1pwdAfmmmcz-pK2q_JSKdv-zPTrohdsrF</t>
  </si>
  <si>
    <t>1yY28y2XOsuWvWONUAbVIkZuGb2-KyGDp</t>
  </si>
  <si>
    <t>https://drive.google.com/file/d/1yY28y2XOsuWvWONUAbVIkZuGb2-KyGDp/view?usp=drivesdk</t>
  </si>
  <si>
    <t>Document successfully created; Document successfully merged; PDF created; Emails Sent: [To: ramziewahyu@gmail.com]; Run via form trigger as brandingsorex@gmail.com; Timestamp: Oct 25 2024 8:43 AM</t>
  </si>
  <si>
    <t>RB176</t>
  </si>
  <si>
    <t>Salma Collection ( JB SH )</t>
  </si>
  <si>
    <t>900*85</t>
  </si>
  <si>
    <t>bagian bawah pake selongsong 
Konsep setengah leadis setengah man 
Kata kata sesuai dengan spanduk sebelum nya 
Tanpa model sexy</t>
  </si>
  <si>
    <t>https://drive.google.com/open?id=1OyQbtb6mGbISTWhByvoTgbt4lk9WoG5B</t>
  </si>
  <si>
    <t>17EsGHoUeHHnG7WRNUImAtDFkY8dfmDKE</t>
  </si>
  <si>
    <t>https://drive.google.com/file/d/17EsGHoUeHHnG7WRNUImAtDFkY8dfmDKE/view?usp=drivesdk</t>
  </si>
  <si>
    <t>Document successfully created; Document successfully merged; PDF created; Emails Sent: [To: ramziewahyu@gmail.com]; Run via form trigger as brandingsorex@gmail.com; Timestamp: Oct 25 2024 8:44 AM</t>
  </si>
  <si>
    <t>RB177</t>
  </si>
  <si>
    <t>Kirana Fashin</t>
  </si>
  <si>
    <t>200*75</t>
  </si>
  <si>
    <t>nama toko ( KIRANA FASHION )</t>
  </si>
  <si>
    <t>https://drive.google.com/open?id=1Tzy6-uc0r6jViWN5LKiB-HsM-Rc3vxIc</t>
  </si>
  <si>
    <t>1cvlE8xEF2aOzR0LmLLMxbQsrnZYLNFAb</t>
  </si>
  <si>
    <t>https://drive.google.com/file/d/1cvlE8xEF2aOzR0LmLLMxbQsrnZYLNFAb/view?usp=drivesdk</t>
  </si>
  <si>
    <t>Document successfully created; Document successfully merged; PDF created; Emails Sent: [To: ramziewahyu@gmail.com]; Run via form trigger as brandingsorex@gmail.com; Timestamp: Oct 25 2024 8:46 AM</t>
  </si>
  <si>
    <t>RB178</t>
  </si>
  <si>
    <t>CARRERA FUTSAL</t>
  </si>
  <si>
    <t>konsep iko uwais + Nama Sport Center ( CARRERA FUTSAL ) / Pakai Logo Toko ( Ada di Photo Suggestion Design ) - Cantumkan Instagram ( CARRERAFUTSAL_SUBANG  )</t>
  </si>
  <si>
    <t>https://drive.google.com/open?id=1BKmuE2oSBiEDQVXGTwG1hu8vWNOH_4Fk</t>
  </si>
  <si>
    <t>https://drive.google.com/open?id=1muKdifRxV55klSPXe8ewbiAKL0lIT-ok</t>
  </si>
  <si>
    <t>17sH031YRg-Ts_aXJrZJwVxPjJsxySea1</t>
  </si>
  <si>
    <t>https://drive.google.com/file/d/17sH031YRg-Ts_aXJrZJwVxPjJsxySea1/view?usp=drivesdk</t>
  </si>
  <si>
    <t>Document successfully created; Document successfully merged; PDF created; Emails Sent: [To: ramziewahyu@gmail.com]; Run via form trigger as brandingsorex@gmail.com; Timestamp: Oct 25 2024 8:50 AM</t>
  </si>
  <si>
    <t>RB179</t>
  </si>
  <si>
    <t>400*130</t>
  </si>
  <si>
    <t>https://drive.google.com/open?id=18QCiAUifvtv1fYiMrfuALWurbODHXygO</t>
  </si>
  <si>
    <t>https://drive.google.com/open?id=14p08eygKFwHXHD0lG2ZfxDTFvDATqOze</t>
  </si>
  <si>
    <t>1vULm3aW0XEz4dk004Q52sNxr4ho8zn4J</t>
  </si>
  <si>
    <t>https://drive.google.com/file/d/1vULm3aW0XEz4dk004Q52sNxr4ho8zn4J/view?usp=drivesdk</t>
  </si>
  <si>
    <t>Document successfully created; Document successfully merged; PDF created; Emails Sent: [To: ramziewahyu@gmail.com]; Run via form trigger as brandingsorex@gmail.com; Timestamp: Oct 25 2024 8:52 AM</t>
  </si>
  <si>
    <t>RB180</t>
  </si>
  <si>
    <t>Leuwimura ( JB MI )</t>
  </si>
  <si>
    <t>Rengasdengklok</t>
  </si>
  <si>
    <t>180*72</t>
  </si>
  <si>
    <t>https://drive.google.com/open?id=1HwqQFPsk3QS9nDbC-811-rfnFRISigYf</t>
  </si>
  <si>
    <t>1HzK8_dhUy4gYeqP-lL_Aak8HPO0jhd6b</t>
  </si>
  <si>
    <t>https://drive.google.com/file/d/1HzK8_dhUy4gYeqP-lL_Aak8HPO0jhd6b/view?usp=drivesdk</t>
  </si>
  <si>
    <t>Document successfully created; Document successfully merged; PDF created; Emails Sent: [To: ramziewahyu@gmail.com]; Run via form trigger as brandingsorex@gmail.com; Timestamp: Oct 25 2024 8:54 AM</t>
  </si>
  <si>
    <t>RB181</t>
  </si>
  <si>
    <t>180*295</t>
  </si>
  <si>
    <t>design untuk backwall</t>
  </si>
  <si>
    <t>https://drive.google.com/open?id=1kHeLgdqleWH1iL46ytNH19ERSFLIZJW3</t>
  </si>
  <si>
    <t>1p3ietCbQp_7558ijGVGP3MVw1nw6crq8</t>
  </si>
  <si>
    <t>https://drive.google.com/file/d/1p3ietCbQp_7558ijGVGP3MVw1nw6crq8/view?usp=drivesdk</t>
  </si>
  <si>
    <t>Document successfully created; Document successfully merged; PDF created; Emails Sent: [To: ramziewahyu@gmail.com]; Run via form trigger as brandingsorex@gmail.com; Timestamp: Oct 25 2024 8:55 AM</t>
  </si>
  <si>
    <t>RB182</t>
  </si>
  <si>
    <t>ART PAPER / POP</t>
  </si>
  <si>
    <t>30*20</t>
  </si>
  <si>
    <t>5 pcs untuk obral 15.000 - 5 pcs untuk obral 25.000 - 5 pcs untuk obral 5.000 - 5 pcs untuk obral 50.000</t>
  </si>
  <si>
    <t>https://drive.google.com/open?id=1h8jrQwqsJmlWLuRdj2aUypj6ewf54X7t</t>
  </si>
  <si>
    <t>1bLo9wbr8u66eSa2CfQTgHadKPDobHUJ0</t>
  </si>
  <si>
    <t>https://drive.google.com/file/d/1bLo9wbr8u66eSa2CfQTgHadKPDobHUJ0/view?usp=drivesdk</t>
  </si>
  <si>
    <t>Document successfully created; Document successfully merged; PDF created; Emails Sent: [To: ramziewahyu@gmail.com]; Run via form trigger as brandingsorex@gmail.com; Timestamp: Oct 25 2024 8:57 AM</t>
  </si>
  <si>
    <t>RB183</t>
  </si>
  <si>
    <t>MM Kids ( JB MI )</t>
  </si>
  <si>
    <t>155*70</t>
  </si>
  <si>
    <t>https://drive.google.com/open?id=153z-hpu_VC_ewzr-Nqfk_8Lm1uJpItUR</t>
  </si>
  <si>
    <t>19LRdi5XvVb0vKStGOxeIbIaHSuyR-Yqx</t>
  </si>
  <si>
    <t>https://drive.google.com/file/d/19LRdi5XvVb0vKStGOxeIbIaHSuyR-Yqx/view?usp=drivesdk</t>
  </si>
  <si>
    <t>Document successfully created; Document successfully merged; PDF created; Emails Sent: [To: ramziewahyu@gmail.com]; Run via form trigger as brandingsorex@gmail.com; Timestamp: Oct 25 2024 8:58 AM</t>
  </si>
  <si>
    <t>RB184</t>
  </si>
  <si>
    <t>MM KIDS ( JB MI )</t>
  </si>
  <si>
    <t>86*70</t>
  </si>
  <si>
    <t>https://drive.google.com/open?id=1VkAver2oBQ9ejmXpao8V3sOayNJ_b_gx</t>
  </si>
  <si>
    <t>179-NCcFDMCnczSydZtXnIcRVSs5YAJ0c</t>
  </si>
  <si>
    <t>https://drive.google.com/file/d/179-NCcFDMCnczSydZtXnIcRVSs5YAJ0c/view?usp=drivesdk</t>
  </si>
  <si>
    <t>Document successfully created; Document successfully merged; PDF created; Emails Sent: [To: ramziewahyu@gmail.com]; Run via form trigger as brandingsorex@gmail.com; Timestamp: Oct 25 2024 8:59 AM</t>
  </si>
  <si>
    <t>RB185</t>
  </si>
  <si>
    <t>Raja Murah Cikarang</t>
  </si>
  <si>
    <t>Cikarang</t>
  </si>
  <si>
    <t>260*30</t>
  </si>
  <si>
    <t>https://drive.google.com/open?id=1WzkrfrPMK1sG4qZp_FhPvoBzO4zIPFp_</t>
  </si>
  <si>
    <t>10FsergbAprS0dZYCha_UCnri1QwayGJ7</t>
  </si>
  <si>
    <t>https://drive.google.com/file/d/10FsergbAprS0dZYCha_UCnri1QwayGJ7/view?usp=drivesdk</t>
  </si>
  <si>
    <t>Document successfully created; Document successfully merged; PDF created; Emails Sent: [To: ramziewahyu@gmail.com]; Run via form trigger as brandingsorex@gmail.com; Timestamp: Oct 25 2024 9:01 AM</t>
  </si>
  <si>
    <t>RB186</t>
  </si>
  <si>
    <t>160*150</t>
  </si>
  <si>
    <t>https://drive.google.com/open?id=177L6dAv_don7xMpxu3ya22QltD2i9dFH</t>
  </si>
  <si>
    <t>1KsMZ1KASZiYTrnbvepdESbNcxW6dw_nj</t>
  </si>
  <si>
    <t>https://drive.google.com/file/d/1KsMZ1KASZiYTrnbvepdESbNcxW6dw_nj/view?usp=drivesdk</t>
  </si>
  <si>
    <t>RB187</t>
  </si>
  <si>
    <t>Raja Murah Cikarang ( JB MI )</t>
  </si>
  <si>
    <t>75*70</t>
  </si>
  <si>
    <t>logo sorex + KASIR</t>
  </si>
  <si>
    <t>https://drive.google.com/open?id=1Wp6YM9PUwZ_D19EtglRFHY5gZTrxxQze</t>
  </si>
  <si>
    <t>1SfGiESETVGWsbUt2h5t4Koe7L1DJmMtx</t>
  </si>
  <si>
    <t>https://drive.google.com/file/d/1SfGiESETVGWsbUt2h5t4Koe7L1DJmMtx/view?usp=drivesdk</t>
  </si>
  <si>
    <t>Document successfully created; Document successfully merged; PDF created; Emails Sent: [To: ramziewahyu@gmail.com]; Run via form trigger as brandingsorex@gmail.com; Timestamp: Oct 25 2024 9:02 AM</t>
  </si>
  <si>
    <t>RB188</t>
  </si>
  <si>
    <t>CIkarang</t>
  </si>
  <si>
    <t>43*70</t>
  </si>
  <si>
    <t>https://drive.google.com/open?id=1qg5c1IXUOx7sMNSOCmTE3IDLTsCkx2sq</t>
  </si>
  <si>
    <t>181GK2olCtn02n4Ik-VSbqfRaajcwUzl7</t>
  </si>
  <si>
    <t>https://drive.google.com/file/d/181GK2olCtn02n4Ik-VSbqfRaajcwUzl7/view?usp=drivesdk</t>
  </si>
  <si>
    <t>Document successfully created; Document successfully merged; PDF created; Emails Sent: [To: ramziewahyu@gmail.com]; Run via form trigger as brandingsorex@gmail.com; Timestamp: Oct 25 2024 9:04 AM</t>
  </si>
  <si>
    <t>RB189</t>
  </si>
  <si>
    <t>Futsal Satio</t>
  </si>
  <si>
    <t xml:space="preserve">logo sorexman aja pake konsep terbaru </t>
  </si>
  <si>
    <t>https://drive.google.com/open?id=1ap9X3c8uFOankyXQmdrkUIn720kUf95Q</t>
  </si>
  <si>
    <t>1k9qc1lil4joqauGPz3cnASlS7ZJfynnd</t>
  </si>
  <si>
    <t>https://drive.google.com/file/d/1k9qc1lil4joqauGPz3cnASlS7ZJfynnd/view?usp=drivesdk</t>
  </si>
  <si>
    <t>Document successfully created; Document successfully merged; PDF created; Emails Sent: [To: ramziewahyu@gmail.com]; Run via form trigger as brandingsorex@gmail.com; Timestamp: Oct 27 2024 10:12 PM</t>
  </si>
  <si>
    <t>RB190</t>
  </si>
  <si>
    <t>Futsal Satrio</t>
  </si>
  <si>
    <t>https://drive.google.com/open?id=1icrn4Mo0ROilWRwxLn8j-kZpUnCZpVVO</t>
  </si>
  <si>
    <t>1YfCL_Y2Ow6Z5umrSXuA4-OkKFQlJLXFv</t>
  </si>
  <si>
    <t>https://drive.google.com/file/d/1YfCL_Y2Ow6Z5umrSXuA4-OkKFQlJLXFv/view?usp=drivesdk</t>
  </si>
  <si>
    <t>Document successfully created; Document successfully merged; PDF created; Emails Sent: [To: ramziewahyu@gmail.com]; Run via form trigger as brandingsorex@gmail.com; Timestamp: Oct 27 2024 10:13 PM</t>
  </si>
  <si>
    <t>RB191</t>
  </si>
  <si>
    <t>Gor Pandawa</t>
  </si>
  <si>
    <t>logo sorexman aja ( design baru )</t>
  </si>
  <si>
    <t>https://drive.google.com/open?id=1lrL6OLLQUq3JeE1MSmoH_LCi3Y8UyuHS</t>
  </si>
  <si>
    <t>1d96-Hjhu3T9PcdfCQqXFNtMtRhUR9ScF</t>
  </si>
  <si>
    <t>https://drive.google.com/file/d/1d96-Hjhu3T9PcdfCQqXFNtMtRhUR9ScF/view?usp=drivesdk</t>
  </si>
  <si>
    <t>Document successfully created; Document successfully merged; PDF created; Emails Sent: [To: ramziewahyu@gmail.com]; Run via form trigger as brandingsorex@gmail.com; Timestamp: Oct 27 2024 10:17 PM</t>
  </si>
  <si>
    <t>RB192</t>
  </si>
  <si>
    <t>logo sorexman + iko uwais</t>
  </si>
  <si>
    <t>https://drive.google.com/open?id=1sZPInuHINT7iQzJ4nxGuidnFc9LC33xt</t>
  </si>
  <si>
    <t>1P1xa8jKpXgwpl4YtqSRvkOego702X9NK</t>
  </si>
  <si>
    <t>https://drive.google.com/file/d/1P1xa8jKpXgwpl4YtqSRvkOego702X9NK/view?usp=drivesdk</t>
  </si>
  <si>
    <t>Document successfully created; Document successfully merged; PDF created; Emails Sent: [To: ramziewahyu@gmail.com]; Run via form trigger as brandingsorex@gmail.com; Timestamp: Oct 27 2024 10:18 PM</t>
  </si>
  <si>
    <t>RB193</t>
  </si>
  <si>
    <t>Berdikari</t>
  </si>
  <si>
    <t>350*250</t>
  </si>
  <si>
    <t>logo sorexman saja</t>
  </si>
  <si>
    <t>https://drive.google.com/open?id=1G57tiEjRtHuXpMYb0mytXjKI-YDaj3PX</t>
  </si>
  <si>
    <t>1fKhSsHrd1HE5v4KseE85-H_q-R5InTXZ</t>
  </si>
  <si>
    <t>https://drive.google.com/file/d/1fKhSsHrd1HE5v4KseE85-H_q-R5InTXZ/view?usp=drivesdk</t>
  </si>
  <si>
    <t>Document successfully created; Document successfully merged; PDF created; Emails Sent: [To: ramziewahyu@gmail.com]; Run via form trigger as brandingsorex@gmail.com; Timestamp: Oct 28 2024 10:10 PM</t>
  </si>
  <si>
    <t>RB194</t>
  </si>
  <si>
    <t>logo sorexman + BERDIKARI FUTSAL</t>
  </si>
  <si>
    <t>https://drive.google.com/open?id=1v9L-QJuaBjFv_2S7LcyEww9jW3rJCqz-</t>
  </si>
  <si>
    <t>1sjVAg-NZiUCo_OFMHr8QAG2cbHRfNVyZ</t>
  </si>
  <si>
    <t>https://drive.google.com/file/d/1sjVAg-NZiUCo_OFMHr8QAG2cbHRfNVyZ/view?usp=drivesdk</t>
  </si>
  <si>
    <t>Document successfully created; Document successfully merged; PDF created; Emails Sent: [To: ramziewahyu@gmail.com]; Run via form trigger as brandingsorex@gmail.com; Timestamp: Oct 28 2024 10:12 PM</t>
  </si>
  <si>
    <t>RB195</t>
  </si>
  <si>
    <t>https://drive.google.com/open?id=1CbwZ2fy_MzW1-BGXnygaWXj9rstjh3Qr</t>
  </si>
  <si>
    <t>1tIkCB_WfVwv0YI8o1NLeh9pnllbe2i8A</t>
  </si>
  <si>
    <t>https://drive.google.com/file/d/1tIkCB_WfVwv0YI8o1NLeh9pnllbe2i8A/view?usp=drivesdk</t>
  </si>
  <si>
    <t>Document successfully created; Document successfully merged; PDF created; Emails Sent: [To: ramziewahyu@gmail.com]; Run via form trigger as brandingsorex@gmail.com; Timestamp: Oct 28 2024 10:13 PM</t>
  </si>
  <si>
    <t>RB196</t>
  </si>
  <si>
    <t>GOR PURWAKARTA</t>
  </si>
  <si>
    <t>https://drive.google.com/open?id=1kvdbrXEKWKumJFED7vOhN8xSp3vuQA6O</t>
  </si>
  <si>
    <t>1otVx2uDOkYBn0E5KMVAbyD7HvLdf7SRG</t>
  </si>
  <si>
    <t>https://drive.google.com/file/d/1otVx2uDOkYBn0E5KMVAbyD7HvLdf7SRG/view?usp=drivesdk</t>
  </si>
  <si>
    <t>Document successfully created; Document successfully merged; PDF created; Emails Sent: [To: ramziewahyu@gmail.com]; Run via form trigger as brandingsorex@gmail.com; Timestamp: Oct 28 2024 10:17 PM</t>
  </si>
  <si>
    <t>RB197</t>
  </si>
  <si>
    <t>120*240</t>
  </si>
  <si>
    <t>logo sorexman only</t>
  </si>
  <si>
    <t>https://drive.google.com/open?id=1AiJFhzuKO1v7MVGb8fzfC66spRDxYJGv</t>
  </si>
  <si>
    <t>1sD0M3LrANLmfS0Cmfvvenuzdd1iyDzrw</t>
  </si>
  <si>
    <t>https://drive.google.com/file/d/1sD0M3LrANLmfS0Cmfvvenuzdd1iyDzrw/view?usp=drivesdk</t>
  </si>
  <si>
    <t>Document successfully created; Document successfully merged; PDF created; Emails Sent: [To: ramziewahyu@gmail.com]; Run via form trigger as brandingsorex@gmail.com; Timestamp: Oct 28 2024 10:20 PM</t>
  </si>
  <si>
    <t>RB198</t>
  </si>
  <si>
    <t>240*200</t>
  </si>
  <si>
    <t>logo sorexman tulisan tampil maksimal</t>
  </si>
  <si>
    <t>https://drive.google.com/open?id=1VmlouRIDAC-7yArECuWKNjW6PnPfX6bp</t>
  </si>
  <si>
    <t>1NGcEtFdYYd5i2iKHK3Yn6rKXZWhrRPZV</t>
  </si>
  <si>
    <t>https://drive.google.com/file/d/1NGcEtFdYYd5i2iKHK3Yn6rKXZWhrRPZV/view?usp=drivesdk</t>
  </si>
  <si>
    <t>Document successfully created; Document successfully merged; PDF created; Emails Sent: [To: ramziewahyu@gmail.com]; Run via form trigger as brandingsorex@gmail.com; Timestamp: Oct 28 2024 10:21 PM</t>
  </si>
  <si>
    <t>RB199</t>
  </si>
  <si>
    <t>150*250</t>
  </si>
  <si>
    <t>https://drive.google.com/open?id=11H-f9e01iBrS2te3fsTpnQLDeRFe_Cdn</t>
  </si>
  <si>
    <t>1B8AFTDTq-ZYI-jyNOlyaO1FpNOLVE8aw</t>
  </si>
  <si>
    <t>https://drive.google.com/file/d/1B8AFTDTq-ZYI-jyNOlyaO1FpNOLVE8aw/view?usp=drivesdk</t>
  </si>
  <si>
    <t>ramziewaahyu@gmail.com</t>
  </si>
  <si>
    <t>RB200</t>
  </si>
  <si>
    <t>METEOR FUTSAL</t>
  </si>
  <si>
    <t>https://drive.google.com/open?id=1mXB4Nl6aQUo4h-dLQixHox2WMmdvHV4h</t>
  </si>
  <si>
    <t>1xLqkbSicoFQ88csLJD-w2L8RbGRs8syf</t>
  </si>
  <si>
    <t>https://drive.google.com/file/d/1xLqkbSicoFQ88csLJD-w2L8RbGRs8syf/view?usp=drivesdk</t>
  </si>
  <si>
    <t>Document successfully created; Document successfully merged; PDF created; Emails Sent: [To: ramziewaahyu@gmail.com]; Run via form trigger as brandingsorex@gmail.com; Timestamp: Oct 28 2024 10:23 PM</t>
  </si>
  <si>
    <t>RB201</t>
  </si>
  <si>
    <t>250*60</t>
  </si>
  <si>
    <t>logo sorexman only ( METEOR FUTSAL )</t>
  </si>
  <si>
    <t>https://drive.google.com/open?id=1WYHorgsNV5hD5aQ-79G3dQoy_tizI5sE</t>
  </si>
  <si>
    <t>1sy4EHmeImppUR3QDaUYBCL2tf_v-31qV</t>
  </si>
  <si>
    <t>https://drive.google.com/file/d/1sy4EHmeImppUR3QDaUYBCL2tf_v-31qV/view?usp=drivesdk</t>
  </si>
  <si>
    <t>Document successfully created; Document successfully merged; PDF created; Emails Sent: [To: ramziewahyu@gmail.com]; Run via form trigger as brandingsorex@gmail.com; Timestamp: Oct 28 2024 10:24 PM</t>
  </si>
  <si>
    <t>RB202</t>
  </si>
  <si>
    <t>220*220</t>
  </si>
  <si>
    <t xml:space="preserve">logo sorexman -  DESGIN BARU </t>
  </si>
  <si>
    <t>https://drive.google.com/open?id=17b2qAx_oXnh9DAx3sXX0GcHD5WIKmCQI</t>
  </si>
  <si>
    <t>1iIM9HhC_tG4oS1SmttOBUYBy_gINOIwp</t>
  </si>
  <si>
    <t>https://drive.google.com/file/d/1iIM9HhC_tG4oS1SmttOBUYBy_gINOIwp/view?usp=drivesdk</t>
  </si>
  <si>
    <t>Document successfully created; Document successfully merged; PDF created; Emails Sent: [To: ramziewahyu@gmail.com]; Run via form trigger as brandingsorex@gmail.com; Timestamp: Oct 28 2024 10:25 PM</t>
  </si>
  <si>
    <t>RB203</t>
  </si>
  <si>
    <t>ZERO FUTSAL</t>
  </si>
  <si>
    <t>250*22</t>
  </si>
  <si>
    <t>sorexman only</t>
  </si>
  <si>
    <t>https://drive.google.com/open?id=1gtewpeUMAeRFEVYVnSJGS8R1_qikZeOX</t>
  </si>
  <si>
    <t>1QO3o8s5cCk-o27GY8dHrqyyDcmdVSg8M</t>
  </si>
  <si>
    <t>https://drive.google.com/file/d/1QO3o8s5cCk-o27GY8dHrqyyDcmdVSg8M/view?usp=drivesdk</t>
  </si>
  <si>
    <t>Document successfully created; Document successfully merged; PDF created; Emails Sent: [To: ramziewahyu@gmail.com]; Run via form trigger as brandingsorex@gmail.com; Timestamp: Oct 28 2024 10:26 PM</t>
  </si>
  <si>
    <t>RB204</t>
  </si>
  <si>
    <t>250*120</t>
  </si>
  <si>
    <t>logo sorexman - KONSEP IKO UWAIS</t>
  </si>
  <si>
    <t>https://drive.google.com/open?id=1O8p3oMn7A3AjPa8YD3Gz1TMlpndXakqH</t>
  </si>
  <si>
    <t>1c7frM0DBSD8lXdPuzcb63Wq8fDyCu_91</t>
  </si>
  <si>
    <t>https://drive.google.com/file/d/1c7frM0DBSD8lXdPuzcb63Wq8fDyCu_91/view?usp=drivesdk</t>
  </si>
  <si>
    <t>Document successfully created; Document successfully merged; PDF created; Emails Sent: [To: ramziewahyu@gmail.com]; Run via form trigger as brandingsorex@gmail.com; Timestamp: Oct 28 2024 10:27 PM</t>
  </si>
  <si>
    <t>RB205</t>
  </si>
  <si>
    <t>250*80</t>
  </si>
  <si>
    <t>logo sorexman ( ZERO FUTSAL )</t>
  </si>
  <si>
    <t>https://drive.google.com/open?id=1c1IekOSOle1TqDAdzD3sMA0lx2FtmGxu</t>
  </si>
  <si>
    <t>1yrAthHGkNw2OxtHUhUcyp9gYyBSPRG4W</t>
  </si>
  <si>
    <t>https://drive.google.com/file/d/1yrAthHGkNw2OxtHUhUcyp9gYyBSPRG4W/view?usp=drivesdk</t>
  </si>
  <si>
    <t>Document successfully created; Document successfully merged; PDF created; Emails Sent: [To: ramziewahyu@gmail.com]; Run via form trigger as brandingsorex@gmail.com; Timestamp: Oct 28 2024 10:28 PM</t>
  </si>
  <si>
    <t>RB206</t>
  </si>
  <si>
    <t>GOR BARU JAYA</t>
  </si>
  <si>
    <t>https://drive.google.com/open?id=1mAsLQ__moN-NVAOZGvSJV5_b4IB3VA-y</t>
  </si>
  <si>
    <t>1RZc6D1ll8qGp1p5PDB0dNtKPfbdDu30h</t>
  </si>
  <si>
    <t>https://drive.google.com/file/d/1RZc6D1ll8qGp1p5PDB0dNtKPfbdDu30h/view?usp=drivesdk</t>
  </si>
  <si>
    <t>Document successfully created; Document successfully merged; PDF created; Emails Sent: [To: ramziewahyu@gmail.com]; Run via form trigger as brandingsorex@gmail.com; Timestamp: Oct 28 2024 10:35 PM</t>
  </si>
  <si>
    <t>RB207</t>
  </si>
  <si>
    <t>JB DD</t>
  </si>
  <si>
    <t>Bungsu Jaya</t>
  </si>
  <si>
    <t>240*70</t>
  </si>
  <si>
    <t>https://drive.google.com/open?id=1kAwCZZewwS8jOBtRchlMWDJdyXk9-ZbM</t>
  </si>
  <si>
    <t>1Yl8Omz7aWrHXwTcZBWA3A-W8837UY_1_</t>
  </si>
  <si>
    <t>https://drive.google.com/file/d/1Yl8Omz7aWrHXwTcZBWA3A-W8837UY_1_/view?usp=drivesdk</t>
  </si>
  <si>
    <t>Document successfully created; Document successfully merged; PDF created; Emails Sent: [To: ramziewahyu@gmail.com]; Run via form trigger as brandingsorex@gmail.com; Timestamp: Oct 29 2024 3:49 AM</t>
  </si>
  <si>
    <t>RB208</t>
  </si>
  <si>
    <t>Bungus Jaya</t>
  </si>
  <si>
    <t>240*20</t>
  </si>
  <si>
    <t>logo sorex only</t>
  </si>
  <si>
    <t>https://drive.google.com/open?id=1kTR78tSen2bUsMi4kYXuPAQ4V1-4fqxz</t>
  </si>
  <si>
    <t>1jMt9bJDLnTsMyI9eTqCUg7zsQME46kAB</t>
  </si>
  <si>
    <t>https://drive.google.com/file/d/1jMt9bJDLnTsMyI9eTqCUg7zsQME46kAB/view?usp=drivesdk</t>
  </si>
  <si>
    <t>Document successfully created; Document successfully merged; PDF created; Emails Sent: [To: ramziewahyu@gmail.com]; Run via form trigger as brandingsorex@gmail.com; Timestamp: Oct 29 2024 3:50 AM</t>
  </si>
  <si>
    <t>RB209</t>
  </si>
  <si>
    <t>jr.dn</t>
  </si>
  <si>
    <t>top mode jabung ponorogo</t>
  </si>
  <si>
    <t>ponorogo</t>
  </si>
  <si>
    <t>69*200cm 3pcs, 42*200cm 2pcs, 55*200cm + 346*45cm + 135*245cm @1pcs</t>
  </si>
  <si>
    <t>8pcs</t>
  </si>
  <si>
    <t>kirim alamat toko</t>
  </si>
  <si>
    <t>logo sorex man + tulisan bahan kaos tidak boleh di coba + maksimal mencoba 2pcs</t>
  </si>
  <si>
    <r>
      <t xml:space="preserve">https://drive.google.com/open?id=1pga8di1sYJ_DGcpisyT7xuQIvithPOKS, https://drive.google.com/open?id=1A_5FQK_wFZODDrYk2A5JD0KM9Q_8ziYI, https://drive.google.com/open?id=1_iWwwwuBYOSFFNjL0tv9-RMdIYgh9_9E, </t>
    </r>
    <r>
      <rPr>
        <rFont val="Arial"/>
        <b val="false"/>
        <i val="false"/>
        <strike val="false"/>
        <color rgb="FF1155CC"/>
        <sz val="10"/>
        <u val="single"/>
      </rPr>
      <t xml:space="preserve">https://drive.google.com/open?id=13Te-r5RUvMw6Yrao3HrKWjymbdrUr_sm</t>
    </r>
  </si>
  <si>
    <t>https://drive.google.com/open?id=1uzXEQUGnm0DrFAOwKjmWbd3RPyH0Jetj</t>
  </si>
  <si>
    <t>1LR3pJNBsnqovUb5CDoVLzISAfPvasNG7</t>
  </si>
  <si>
    <t>https://drive.google.com/file/d/1LR3pJNBsnqovUb5CDoVLzISAfPvasNG7/view?usp=drivesdk</t>
  </si>
  <si>
    <t>Document successfully created; Document successfully merged; PDF created; Emails Sent: [To: fajar3177@gmail.com]; Run via form trigger as brandingsorex@gmail.com; Timestamp: Oct 29 2024 11:54 PM</t>
  </si>
  <si>
    <t>RB210</t>
  </si>
  <si>
    <t>jr.sul</t>
  </si>
  <si>
    <t>revo depstore surabaya</t>
  </si>
  <si>
    <t>surabaya</t>
  </si>
  <si>
    <t>40*290cm + 40*90cm + 46+90cm @1pcs</t>
  </si>
  <si>
    <t>3pcs</t>
  </si>
  <si>
    <t>logo sorex man + iko uwais</t>
  </si>
  <si>
    <r>
      <t xml:space="preserve">https://drive.google.com/open?id=1N5wLpgrsAfl8u_CYwhHjtQ4xxTtAGOXn, https://drive.google.com/open?id=1T_1wWAmr-68cIBXeIDMwnjL7d2G2ahj3, </t>
    </r>
    <r>
      <rPr>
        <rFont val="Arial"/>
        <b val="false"/>
        <i val="false"/>
        <strike val="false"/>
        <color rgb="FF1155CC"/>
        <sz val="10"/>
        <u val="single"/>
      </rPr>
      <t xml:space="preserve">https://drive.google.com/open?id=1U0E06_Ierk4M1zDOWwceCULI1JAhV12C</t>
    </r>
  </si>
  <si>
    <t>1lMT_aSaJFkYY-c3ho9th38ppY0SPlfBB</t>
  </si>
  <si>
    <t>https://drive.google.com/file/d/1lMT_aSaJFkYY-c3ho9th38ppY0SPlfBB/view?usp=drivesdk</t>
  </si>
  <si>
    <t>Document successfully created; Document successfully merged; PDF created; Emails Sent: [To: fajar3177@gmail.com]; Run via form trigger as brandingsorex@gmail.com; Timestamp: Oct 29 2024 11:59 PM</t>
  </si>
  <si>
    <t>RB211</t>
  </si>
  <si>
    <t>JB NA</t>
  </si>
  <si>
    <t>Busana Bunga</t>
  </si>
  <si>
    <t>30*30</t>
  </si>
  <si>
    <t>Logo sorex + AMI_VALOR ( miror untuk live stream )</t>
  </si>
  <si>
    <t>https://drive.google.com/open?id=1UV4wA8J_K2vdpTnCv7dvD8AuM-eZge3g</t>
  </si>
  <si>
    <t>18-PoQlv-xbarW_x-xvfznB6v2AwMZcRq</t>
  </si>
  <si>
    <t>https://drive.google.com/file/d/18-PoQlv-xbarW_x-xvfznB6v2AwMZcRq/view?usp=drivesdk</t>
  </si>
  <si>
    <t>Document successfully created; Document successfully merged; PDF created; Emails Sent: [To: ramziewahyu@gmail.com]; Run via form trigger as brandingsorex@gmail.com; Timestamp: Oct 30 2024 7:38 AM</t>
  </si>
  <si>
    <t>RB212</t>
  </si>
  <si>
    <t>Logo sorex + KAKAYAWEAR ( 2mk - 1mk miror &amp; 1mk normal )</t>
  </si>
  <si>
    <t>https://drive.google.com/open?id=165fzFMhLsFHKIlvOZxl511xIa5ZAvhqw</t>
  </si>
  <si>
    <t>1-Bx3IBmcyU1bu-HR6ql_tnV-6AvY3kWy</t>
  </si>
  <si>
    <t>https://drive.google.com/file/d/1-Bx3IBmcyU1bu-HR6ql_tnV-6AvY3kWy/view?usp=drivesdk</t>
  </si>
  <si>
    <t>Document successfully created; Document successfully merged; PDF created; Emails Sent: [To: ramziewahyu@gmail.com]; Run via form trigger as brandingsorex@gmail.com; Timestamp: Oct 30 2024 7:41 AM</t>
  </si>
  <si>
    <t>RB213</t>
  </si>
  <si>
    <t>Mario Cicurug ( JB ES )</t>
  </si>
  <si>
    <t>123*32</t>
  </si>
  <si>
    <t>Logo sorexman design api</t>
  </si>
  <si>
    <t>https://drive.google.com/open?id=1QLx90yE-KJBSzH7o8H4KWM0BLSxRhGyc</t>
  </si>
  <si>
    <t>1i28cM2hdl_umqP8imM6VzRTE6zbhAdn4</t>
  </si>
  <si>
    <t>https://drive.google.com/file/d/1i28cM2hdl_umqP8imM6VzRTE6zbhAdn4/view?usp=drivesdk</t>
  </si>
  <si>
    <t>Document successfully created; Document successfully merged; PDF created; Emails Sent: [To: ramziewahyu@gmail.com]; Run via form trigger as brandingsorex@gmail.com; Timestamp: Oct 30 2024 7:42 AM</t>
  </si>
  <si>
    <t>RB214</t>
  </si>
  <si>
    <t>ASEP</t>
  </si>
  <si>
    <t>Sukabumk</t>
  </si>
  <si>
    <t>123*90</t>
  </si>
  <si>
    <t>Logo sorex + penitipan barang</t>
  </si>
  <si>
    <t>https://drive.google.com/open?id=1JagUvvAn36M59XUwV3FaHTN_xGDKGtCs</t>
  </si>
  <si>
    <t>1KTLXymzuOK3RuiQT1L1K7KZQ60_ef-ke</t>
  </si>
  <si>
    <t>https://drive.google.com/file/d/1KTLXymzuOK3RuiQT1L1K7KZQ60_ef-ke/view?usp=drivesdk</t>
  </si>
  <si>
    <t>Document successfully created; Document successfully merged; PDF created; Emails Sent: [To: ramziewahyu@gmail.com]; Run via form trigger as brandingsorex@gmail.com; Timestamp: Oct 30 2024 7:44 AM</t>
  </si>
  <si>
    <t>RB215</t>
  </si>
  <si>
    <t>Jr. Do</t>
  </si>
  <si>
    <t>Platinum Badminton</t>
  </si>
  <si>
    <t>400*200cm</t>
  </si>
  <si>
    <t>Kirim file via email Pak Santo</t>
  </si>
  <si>
    <t>Bikin dua desain yg berbeda</t>
  </si>
  <si>
    <t>https://drive.google.com/open?id=1KoPQC6m46zLLIZaq6DAnR3IgHvnrgIl3</t>
  </si>
  <si>
    <t>https://drive.google.com/open?id=15fYVY5GCTUpBTJTwzBYhw_ORDrxPV72-, https://drive.google.com/open?id=1hro7r6F0vwf-DtIQBsY-9T4xlZ0vpFoR</t>
  </si>
  <si>
    <t>17Rh4Swdod6Vqay8qsXkwtZe5G_MHLYxM</t>
  </si>
  <si>
    <t>https://drive.google.com/file/d/17Rh4Swdod6Vqay8qsXkwtZe5G_MHLYxM/view?usp=drivesdk</t>
  </si>
  <si>
    <t>Document successfully created; Document successfully merged; PDF created; Emails Sent: [To: fajar3177@gmail.com]; Run via form trigger as brandingsorex@gmail.com; Timestamp: Oct 31 2024 4:02 AM</t>
  </si>
  <si>
    <t>RB216</t>
  </si>
  <si>
    <t>Borma Gempol</t>
  </si>
  <si>
    <t>363*30</t>
  </si>
  <si>
    <t>Logo sorex + penjelasan produk</t>
  </si>
  <si>
    <t>https://drive.google.com/open?id=1-H6ZfWjnirwqDljrSQuiIL-OlhnE44-h</t>
  </si>
  <si>
    <t>1L60zeAtOzKKzcwy7T-vksczmKzwwEPBQ</t>
  </si>
  <si>
    <t>https://drive.google.com/file/d/1L60zeAtOzKKzcwy7T-vksczmKzwwEPBQ/view?usp=drivesdk</t>
  </si>
  <si>
    <t>Document successfully created; Document successfully merged; PDF created; Emails Sent: [To: ramziewahyu@gmail.com]; Run via form trigger as brandingsorex@gmail.com; Timestamp: Nov 1 2024 12:44 AM</t>
  </si>
  <si>
    <t>RB217</t>
  </si>
  <si>
    <t>Ibu Ciranggon ( JB MI )</t>
  </si>
  <si>
    <t>AKRILIK KAPUR / PVC 2MK</t>
  </si>
  <si>
    <t>60*60 2mk</t>
  </si>
  <si>
    <t>Logo Sorex + tulisan KASIR</t>
  </si>
  <si>
    <t>https://drive.google.com/open?id=1JBPRJGKGgktL9n4dTfNgAKtaF0BqrcBR</t>
  </si>
  <si>
    <t>1ZdtX8fVL_zCS5nMYsNCd7OCvjRJBtgp2</t>
  </si>
  <si>
    <t>https://drive.google.com/file/d/1ZdtX8fVL_zCS5nMYsNCd7OCvjRJBtgp2/view?usp=drivesdk</t>
  </si>
  <si>
    <t>Document successfully created; Document successfully merged; PDF created; Emails Sent: [To: ramziewahyu@gmail.com]; Run via form trigger as brandingsorex@gmail.com; Timestamp: Nov 1 2024 6:23 AM</t>
  </si>
  <si>
    <t>RB218</t>
  </si>
  <si>
    <t>60*60</t>
  </si>
  <si>
    <t>PAKAIAN DALAM TIDAK BISA DI TUKAR</t>
  </si>
  <si>
    <t>https://drive.google.com/open?id=1KcMqQ1N3wQ2Zz46yS7SX_QZoL3jhofz2</t>
  </si>
  <si>
    <t>1yZDb_B1I65oWfSU-QslMkuneTUfMkM4f</t>
  </si>
  <si>
    <t>https://drive.google.com/file/d/1yZDb_B1I65oWfSU-QslMkuneTUfMkM4f/view?usp=drivesdk</t>
  </si>
  <si>
    <t>Document successfully created; Document successfully merged; PDF created; Emails Sent: [To: ramziewahyu@gmail.com]; Run via form trigger as brandingsorex@gmail.com; Timestamp: Nov 1 2024 6:28 AM</t>
  </si>
  <si>
    <t>RB219</t>
  </si>
  <si>
    <t>130*78</t>
  </si>
  <si>
    <t>KASIR + Konsep Baby</t>
  </si>
  <si>
    <t>https://drive.google.com/open?id=1taGf-XDtYSfdUkao0IWYxJ44oP9tgMiG</t>
  </si>
  <si>
    <t>13IFp24iF8rZIcfMIbxz30AYNiQQF2S49</t>
  </si>
  <si>
    <t>https://drive.google.com/file/d/13IFp24iF8rZIcfMIbxz30AYNiQQF2S49/view?usp=drivesdk</t>
  </si>
  <si>
    <t>Document successfully created; Document successfully merged; PDF created; Emails Sent: [To: ramziewahyu@gmail.com]; Run via form trigger as brandingsorex@gmail.com; Timestamp: Nov 1 2024 6:29 AM</t>
  </si>
  <si>
    <t>RB220</t>
  </si>
  <si>
    <t>Ibu Ciranggon</t>
  </si>
  <si>
    <t>88*78</t>
  </si>
  <si>
    <t>Konsep Baby</t>
  </si>
  <si>
    <t>https://drive.google.com/open?id=14eslQSp6ZbHZDZrlz_lAONOowzU89j4r</t>
  </si>
  <si>
    <t>1VgXc8AR8wDt39saeeozJGrEu3NhPDPrp</t>
  </si>
  <si>
    <t>https://drive.google.com/file/d/1VgXc8AR8wDt39saeeozJGrEu3NhPDPrp/view?usp=drivesdk</t>
  </si>
  <si>
    <t>Document successfully created; Document successfully merged; PDF created; Emails Sent: [To: ramziewahyu@gmail.com]; Run via form trigger as brandingsorex@gmail.com; Timestamp: Nov 1 2024 6:30 AM</t>
  </si>
  <si>
    <t>RB221</t>
  </si>
  <si>
    <t>Qurie Store ( JB MI )</t>
  </si>
  <si>
    <t>ukuran standart x-banner</t>
  </si>
  <si>
    <t>https://drive.google.com/open?id=1yFVg8yjFz7Wd-Z6P4rCWds6mzKORnKPC</t>
  </si>
  <si>
    <t>1HoNg9ZCFrwomVZUtaRxrTpgWd5Dw0mPj</t>
  </si>
  <si>
    <t>https://drive.google.com/file/d/1HoNg9ZCFrwomVZUtaRxrTpgWd5Dw0mPj/view?usp=drivesdk</t>
  </si>
  <si>
    <t>Document successfully created; Document successfully merged; PDF created; Emails Sent: [To: ramziewahyu@gmail.com]; Run via form trigger as brandingsorex@gmail.com; Timestamp: Nov 1 2024 6:33 AM</t>
  </si>
  <si>
    <t>RB222</t>
  </si>
  <si>
    <t>55*180</t>
  </si>
  <si>
    <t>https://drive.google.com/open?id=1KJYkGzOR2vnvmRpsK1HqQtoFMuuJPH6Q</t>
  </si>
  <si>
    <t>12X2Q5FiU0il39vlAvSS6CCDffHU_UhG3</t>
  </si>
  <si>
    <t>https://drive.google.com/file/d/12X2Q5FiU0il39vlAvSS6CCDffHU_UhG3/view?usp=drivesdk</t>
  </si>
  <si>
    <t>Document successfully created; Document successfully merged; PDF created; Emails Sent: [To: ramziewahyu@gmail.com]; Run via form trigger as brandingsorex@gmail.com; Timestamp: Nov 1 2024 6:34 AM</t>
  </si>
  <si>
    <t>RB223</t>
  </si>
  <si>
    <t>RIKMA ( JB IL )</t>
  </si>
  <si>
    <t>nama toko + RIKMA</t>
  </si>
  <si>
    <t>https://drive.google.com/open?id=1F1JWEIRHMvPrXaH6zb0ECrsj9AjgGLXK</t>
  </si>
  <si>
    <t>1GTKEe4YqMLTfbUKE_LUJZzf-sfqjQ5cL</t>
  </si>
  <si>
    <t>https://drive.google.com/file/d/1GTKEe4YqMLTfbUKE_LUJZzf-sfqjQ5cL/view?usp=drivesdk</t>
  </si>
  <si>
    <t>Document successfully created; Document successfully merged; PDF created; Emails Sent: [To: ramziewahyu@gmail.com]; Run via form trigger as brandingsorex@gmail.com; Timestamp: Nov 1 2024 6:36 AM</t>
  </si>
  <si>
    <t>RB224</t>
  </si>
  <si>
    <t>Anais ( JB RS )</t>
  </si>
  <si>
    <t>197*60</t>
  </si>
  <si>
    <t xml:space="preserve">penejelasan produk </t>
  </si>
  <si>
    <t>https://drive.google.com/open?id=1yRkbBbKm_5zxTXlUyGF46KVUYQRpvq69</t>
  </si>
  <si>
    <t>1CPRtxTAqrqgsCMuc5Ns1TEYb6r79AbHz</t>
  </si>
  <si>
    <t>https://drive.google.com/file/d/1CPRtxTAqrqgsCMuc5Ns1TEYb6r79AbHz/view?usp=drivesdk</t>
  </si>
  <si>
    <t>Document successfully created; Document successfully merged; PDF created; Emails Sent: [To: ramziewahyu@gmail.com]; Run via form trigger as brandingsorex@gmail.com; Timestamp: Nov 1 2024 6:37 AM</t>
  </si>
  <si>
    <t>RB225</t>
  </si>
  <si>
    <t>155*66</t>
  </si>
  <si>
    <t>https://drive.google.com/open?id=1p6f8-BPJTD2tvWuvYZYPkxN06Tn1404i</t>
  </si>
  <si>
    <t>1GYJfnkbaDclBRiba9YB3ITOJpUqGTIkP</t>
  </si>
  <si>
    <t>https://drive.google.com/file/d/1GYJfnkbaDclBRiba9YB3ITOJpUqGTIkP/view?usp=drivesdk</t>
  </si>
  <si>
    <t>Document successfully created; Document successfully merged; PDF created; Emails Sent: [To: ramziewahyu@gmail.com]; Run via form trigger as brandingsorex@gmail.com; Timestamp: Nov 1 2024 6:39 AM</t>
  </si>
  <si>
    <t>RB226</t>
  </si>
  <si>
    <t>STIKER ONEWAY</t>
  </si>
  <si>
    <t>100*105</t>
  </si>
  <si>
    <t>https://drive.google.com/open?id=1Pwk1EvWFjcueEzvGl0Vreyq1NWf1BNYC</t>
  </si>
  <si>
    <t>1xDBE-9GxSTnWCK_qlahIs0ddXQ2BocSY</t>
  </si>
  <si>
    <t>https://drive.google.com/file/d/1xDBE-9GxSTnWCK_qlahIs0ddXQ2BocSY/view?usp=drivesdk</t>
  </si>
  <si>
    <t>Document successfully created; Document successfully merged; PDF created; Emails Sent: [To: ramziewahyu@gmail.com]; Run via form trigger as brandingsorex@gmail.com; Timestamp: Nov 1 2024 6:40 AM</t>
  </si>
  <si>
    <t>RB227</t>
  </si>
  <si>
    <t>Yogya Sunda</t>
  </si>
  <si>
    <t>64*259</t>
  </si>
  <si>
    <t>pake model ( Full Body ) Model Artikel 17233</t>
  </si>
  <si>
    <t>https://drive.google.com/open?id=1bG0WSjR8SkgvYB96viKQB4NoV60Z9oPq</t>
  </si>
  <si>
    <t>1ROpofjdPwhrfEWlaRl7-bQSvhsIKmAJR</t>
  </si>
  <si>
    <t>https://drive.google.com/file/d/1ROpofjdPwhrfEWlaRl7-bQSvhsIKmAJR/view?usp=drivesdk</t>
  </si>
  <si>
    <t>Document successfully created; Document successfully merged; PDF created; Emails Sent: [To: ramziewahyu@gmail.com]; Run via form trigger as brandingsorex@gmail.com; Timestamp: Nov 1 2024 10:19 PM</t>
  </si>
  <si>
    <t>RB228</t>
  </si>
  <si>
    <t>Yogya Cimanggu</t>
  </si>
  <si>
    <t>Bandug</t>
  </si>
  <si>
    <t>272*247</t>
  </si>
  <si>
    <t>konsep samakan dengan Yogya Pahwalan</t>
  </si>
  <si>
    <t>https://drive.google.com/open?id=1FXA0z_halFvK9rofhO9u74C8fDUTltVv</t>
  </si>
  <si>
    <t>https://drive.google.com/open?id=19EdiN7cUdOyuNBhcuEDPwpszj10-Hqyv</t>
  </si>
  <si>
    <t>13hE35o_nMWV31fCBRc1hjziink7wjjI0</t>
  </si>
  <si>
    <t>https://drive.google.com/file/d/13hE35o_nMWV31fCBRc1hjziink7wjjI0/view?usp=drivesdk</t>
  </si>
  <si>
    <t>Document successfully created; Document successfully merged; PDF created; Emails Sent: [To: ramziewahyu@gmail.com]; Run via form trigger as brandingsorex@gmail.com; Timestamp: Nov 1 2024 10:21 PM</t>
  </si>
  <si>
    <t>RB229</t>
  </si>
  <si>
    <t>Jr. Sul</t>
  </si>
  <si>
    <t>Palapa mega wadung asri permai</t>
  </si>
  <si>
    <t>Sidoarjo</t>
  </si>
  <si>
    <t>26*42cm</t>
  </si>
  <si>
    <t>Logo sorex man</t>
  </si>
  <si>
    <t>https://drive.google.com/open?id=1KhTJjWQml6EookaVtglQj9E97QupTqHV</t>
  </si>
  <si>
    <t>1xWxhJsYeJ9uhHDSceyVVtX6gs5Ggs2iO</t>
  </si>
  <si>
    <t>https://drive.google.com/file/d/1xWxhJsYeJ9uhHDSceyVVtX6gs5Ggs2iO/view?usp=drivesdk</t>
  </si>
  <si>
    <t>Document successfully created; Document successfully merged; PDF created; Emails Sent: [To: fajar3177@gmail.com]; Run via form trigger as brandingsorex@gmail.com; Timestamp: Nov 1 2024 10:32 PM</t>
  </si>
  <si>
    <t>RB230</t>
  </si>
  <si>
    <t>jr.do</t>
  </si>
  <si>
    <t>roxy banyuwangi</t>
  </si>
  <si>
    <t>banyuwangi</t>
  </si>
  <si>
    <t>22*15cm</t>
  </si>
  <si>
    <t>20pcs</t>
  </si>
  <si>
    <t>akrilik gantung dua sisi open dan close sorex man</t>
  </si>
  <si>
    <t>https://drive.google.com/open?id=1Uzec7n7dehIEx6waM_OHzhrJpmwldLhD</t>
  </si>
  <si>
    <t>1BQkhgPHXx875cHPUzTF2PWBTinNa8A-z</t>
  </si>
  <si>
    <t>https://drive.google.com/file/d/1BQkhgPHXx875cHPUzTF2PWBTinNa8A-z/view?usp=drivesdk</t>
  </si>
  <si>
    <t>Document successfully created; Document successfully merged; PDF created; Emails Sent: [To: fajar3177@gmail.com]; Run via form trigger as brandingsorex@gmail.com; Timestamp: Nov 3 2024 9:06 PM</t>
  </si>
  <si>
    <t>RB231</t>
  </si>
  <si>
    <t>JB RK</t>
  </si>
  <si>
    <t>IWAN</t>
  </si>
  <si>
    <t>MJP ( JB RK )</t>
  </si>
  <si>
    <t>Standart X Banner</t>
  </si>
  <si>
    <t>Sub Kantor Tasik Perum asri cintaraja  Depan kantor dishub Blok F No 31</t>
  </si>
  <si>
    <t>1 pcs untuk ms &amp; 1 pcs untuk ladies ( yg ms Konsep Iko Uwais )</t>
  </si>
  <si>
    <t>https://drive.google.com/open?id=1ScjzlkmN-1GwYi5LjcXmBoN2ZGu6S5MK</t>
  </si>
  <si>
    <t>1c7tebIZZ-sM0715jVeEiScHe2h-sakwG</t>
  </si>
  <si>
    <t>https://drive.google.com/file/d/1c7tebIZZ-sM0715jVeEiScHe2h-sakwG/view?usp=drivesdk</t>
  </si>
  <si>
    <t>Document successfully created; Document successfully merged; PDF created; Emails Sent: [To: ramziewahyu@gmail.com]; Run via form trigger as brandingsorex@gmail.com; Timestamp: Nov 4 2024 1:50 AM</t>
  </si>
  <si>
    <t>RB232</t>
  </si>
  <si>
    <t>59*20</t>
  </si>
  <si>
    <t>Logo Sorex</t>
  </si>
  <si>
    <t>https://drive.google.com/open?id=1XrsRmbdyaQA2BSRwuNAfOSk4d8C7fV64</t>
  </si>
  <si>
    <t>1uC-ZDVI7aJ41lNJTArzNLs2wSlOHwCsZ</t>
  </si>
  <si>
    <t>https://drive.google.com/file/d/1uC-ZDVI7aJ41lNJTArzNLs2wSlOHwCsZ/view?usp=drivesdk</t>
  </si>
  <si>
    <t>Document successfully created; Document successfully merged; PDF created; Emails Sent: [To: ramziewahyu@gmail.com]; Run via form trigger as brandingsorex@gmail.com; Timestamp: Nov 4 2024 9:11 PM</t>
  </si>
  <si>
    <t>RB233</t>
  </si>
  <si>
    <t>35*13</t>
  </si>
  <si>
    <t>https://drive.google.com/open?id=1EuC1OPOjd7TbBLI0phk7RXMDE-iYBa5u</t>
  </si>
  <si>
    <t>1zIyGufTVd-IuLibPDNdMIp1FcYdWR8lr</t>
  </si>
  <si>
    <t>https://drive.google.com/file/d/1zIyGufTVd-IuLibPDNdMIp1FcYdWR8lr/view?usp=drivesdk</t>
  </si>
  <si>
    <t>Document successfully created; Document successfully merged; PDF created; Emails Sent: [To: ramziewahyu@gmail.com]; Run via form trigger as brandingsorex@gmail.com; Timestamp: Nov 4 2024 9:13 PM</t>
  </si>
  <si>
    <t>RB234</t>
  </si>
  <si>
    <t>Borma</t>
  </si>
  <si>
    <t>STIKER BACKLITE ( UNTUK NEONBOX )</t>
  </si>
  <si>
    <t>79*23</t>
  </si>
  <si>
    <t xml:space="preserve">logo sorex ( URGENT ) </t>
  </si>
  <si>
    <t>https://drive.google.com/open?id=1gDFvccFZyBnz-2vesRu9JxcDJq-oTsvZ</t>
  </si>
  <si>
    <t>1JU2_eMPnMZAs_hzLsx0pyVqG_yhKnpxE</t>
  </si>
  <si>
    <t>https://drive.google.com/file/d/1JU2_eMPnMZAs_hzLsx0pyVqG_yhKnpxE/view?usp=drivesdk</t>
  </si>
  <si>
    <t>Document successfully created; Document successfully merged; PDF created; Emails Sent: [To: ramziewahyu@gmail.com]; Run via form trigger as brandingsorex@gmail.com; Timestamp: Nov 4 2024 9:16 PM</t>
  </si>
  <si>
    <t>RB235</t>
  </si>
  <si>
    <t>Zili ( JB ES )</t>
  </si>
  <si>
    <t>127*260</t>
  </si>
  <si>
    <t>Konsep Iko Uwais</t>
  </si>
  <si>
    <t>https://drive.google.com/open?id=1m-Og_rG0sW0G84LdQD3DjT24injuz-YL</t>
  </si>
  <si>
    <t>10OdCSKK0XQV09mfL43_NkzEKT1K6nK8L</t>
  </si>
  <si>
    <t>https://drive.google.com/file/d/10OdCSKK0XQV09mfL43_NkzEKT1K6nK8L/view?usp=drivesdk</t>
  </si>
  <si>
    <t>Document successfully created; Document successfully merged; PDF created; Emails Sent: [To: ramziewahyu@gmail.com]; Run via form trigger as brandingsorex@gmail.com; Timestamp: Nov 6 2024 12:26 AM</t>
  </si>
  <si>
    <t>RB236</t>
  </si>
  <si>
    <t>JR. ACD</t>
  </si>
  <si>
    <t>RK underwear</t>
  </si>
  <si>
    <t>600cm*100cm</t>
  </si>
  <si>
    <t>Kombinasi logo SOREX ladies dan sorexman</t>
  </si>
  <si>
    <t>https://drive.google.com/open?id=10SrXL9lliQGeU0N40PQBYFKMoWCPf2ni</t>
  </si>
  <si>
    <t>1Q18P9Rfz73IGMkT_NwUfXVSdFJO8VGUp</t>
  </si>
  <si>
    <t>https://drive.google.com/file/d/1Q18P9Rfz73IGMkT_NwUfXVSdFJO8VGUp/view?usp=drivesdk</t>
  </si>
  <si>
    <t>Document successfully created; Document successfully merged; PDF created; Emails Sent: [To: misdijowo78@gmail.com]; Run via form trigger as brandingsorex@gmail.com; Timestamp: Nov 6 2024 8:56 AM</t>
  </si>
  <si>
    <t>RB237</t>
  </si>
  <si>
    <t>JR. STO</t>
  </si>
  <si>
    <t>Bisma indah</t>
  </si>
  <si>
    <t>Jombang</t>
  </si>
  <si>
    <t>480cm*100cm</t>
  </si>
  <si>
    <t>Kombinasi logo sorex</t>
  </si>
  <si>
    <t>https://drive.google.com/open?id=1Yosx7S-bR_YxAqLMa0JWEwPhcg9PLDoo</t>
  </si>
  <si>
    <t>1KBf7vCuEiMiXQj7--kAbYHmTQXG8cjOS</t>
  </si>
  <si>
    <t>https://drive.google.com/file/d/1KBf7vCuEiMiXQj7--kAbYHmTQXG8cjOS/view?usp=drivesdk</t>
  </si>
  <si>
    <t>Document successfully created; Document successfully merged; PDF created; Emails Sent: [To: misdijowo78@gmail.com]; Run via form trigger as brandingsorex@gmail.com; Timestamp: Nov 6 2024 6:33 PM</t>
  </si>
  <si>
    <t>RB238</t>
  </si>
  <si>
    <t>Jr. Dn</t>
  </si>
  <si>
    <t>Global futsal</t>
  </si>
  <si>
    <t>400*100cm</t>
  </si>
  <si>
    <t>Logo sorex man + iko uwais + foto produk dalam box</t>
  </si>
  <si>
    <t>https://drive.google.com/open?id=125yZA9WqwmrkMSZ6Y1GDTyg2Bi1WoBnS</t>
  </si>
  <si>
    <t>1r0F_XwRbP8975JbVtJq5R8V83YwLrJt6</t>
  </si>
  <si>
    <t>https://drive.google.com/file/d/1r0F_XwRbP8975JbVtJq5R8V83YwLrJt6/view?usp=drivesdk</t>
  </si>
  <si>
    <t>Document successfully created; Document successfully merged; PDF created; Emails Sent: [To: fajar3177@gmail.com]; Run via form trigger as brandingsorex@gmail.com; Timestamp: Nov 6 2024 8:16 PM</t>
  </si>
  <si>
    <t>RB239</t>
  </si>
  <si>
    <t>INDORAPET</t>
  </si>
  <si>
    <t>PASURUAN</t>
  </si>
  <si>
    <t>700*100CM</t>
  </si>
  <si>
    <t>1 PCS</t>
  </si>
  <si>
    <t>KAMPOENG BARU B19-21,NGEMPIT KRATON-PASURUAN(0819-1299-4987)</t>
  </si>
  <si>
    <t xml:space="preserve">*KOMBINASI NAMA,ALAMAT TOKO &amp; INFO
MENYEDIAKAN : 
#PAKAIAN DALAM DEWASA &amp; ANAK2,
#PERLENGKAPAN BAYI,
#BAJU DEWASA &amp; ANAK2,
#SERAGAM SEKOLAH,
#BAJU GAMIS &amp; HIJAB,
#SARUNG &amp; MUKENA 
#DLL
*L0GO SOREX LADIES,MAN,KIDS SERTA FOTO PRODUK TEMA ACAK MENGELILINGI TEPIAN SPANDUK
*LOGO IMAGE TOKO
</t>
  </si>
  <si>
    <r>
      <rPr>
        <rFont val="Arial"/>
        <b val="false"/>
        <i val="false"/>
        <strike val="false"/>
        <color rgb="FF1155CC"/>
        <sz val="10"/>
        <u val="single"/>
      </rPr>
      <t xml:space="preserve">https://drive.google.com/open?id=1_CuVA68YYkB8I1Vz4Q5TgTcJAttC0D-V</t>
    </r>
    <r>
      <rPr>
        <rFont val="Arial"/>
        <b val="false"/>
        <i val="false"/>
        <strike val="false"/>
        <color rgb="FF000000"/>
        <sz val="10"/>
        <u val="none"/>
      </rPr>
      <t xml:space="preserve">, https://drive.google.com/open?id=1GPmQkH5EdaPTijbZgpo7tBWVaFW6zAQy</t>
    </r>
  </si>
  <si>
    <t>1ns5EnwxT0SWqySAq83W-yjEiQjz4G8Hx</t>
  </si>
  <si>
    <t>https://drive.google.com/file/d/1ns5EnwxT0SWqySAq83W-yjEiQjz4G8Hx/view?usp=drivesdk</t>
  </si>
  <si>
    <t>Document successfully created; Document successfully merged; PDF created; Emails Sent: [To: achmadanasailm@gmail.com]; Run via form trigger as brandingsorex@gmail.com; Timestamp: Nov 7 2024 2:38 AM</t>
  </si>
  <si>
    <t>RB240</t>
  </si>
  <si>
    <t>REVO DEPT STORE</t>
  </si>
  <si>
    <t>500*90CM</t>
  </si>
  <si>
    <t xml:space="preserve">KOMBINASI NAMA TOKO &amp; LOGO SOREX LADIES ,MAN ,KIDS SERTA FOTO PRODUK TEMA ACAK
</t>
  </si>
  <si>
    <t>https://drive.google.com/open?id=1CVfJ6URt3v46cl_PqW1Z7BCcNjV27A4T</t>
  </si>
  <si>
    <t>1GSruX8I2UXGh6jw_HsQoxN9QMKMgZu3g</t>
  </si>
  <si>
    <t>https://drive.google.com/file/d/1GSruX8I2UXGh6jw_HsQoxN9QMKMgZu3g/view?usp=drivesdk</t>
  </si>
  <si>
    <t>Document successfully created; Document successfully merged; PDF created; Emails Sent: [To: achmadanasailm@gmail.com]; Run via form trigger as brandingsorex@gmail.com; Timestamp: Nov 7 2024 2:42 AM</t>
  </si>
  <si>
    <t>RB241</t>
  </si>
  <si>
    <t>NAFA UNDERWEAR</t>
  </si>
  <si>
    <t>800*100CM</t>
  </si>
  <si>
    <t>DS. SIMOREJO RT 04/RW 02 KANOR - BOJONEGORO ( 0852-3184-6194)</t>
  </si>
  <si>
    <t xml:space="preserve">KOMBINASI NAMA ,ALAMAT TOKO &amp; LOGO SOREX LADIES ,MAN &amp; KIDS DITAMBAH FOTO PRODUK TEMA ACAK
</t>
  </si>
  <si>
    <t>https://drive.google.com/open?id=1S5c2DOXBe53q1Y-2gy2aJYZVwllqqvv2</t>
  </si>
  <si>
    <t>1YIuQiVKbYkHCRgDEFZ723f9CD6XoiPxG</t>
  </si>
  <si>
    <t>https://drive.google.com/file/d/1YIuQiVKbYkHCRgDEFZ723f9CD6XoiPxG/view?usp=drivesdk</t>
  </si>
  <si>
    <t>Document successfully created; Document successfully merged; PDF created; Emails Sent: [To: achmadanasailm@gmail.com]; Run via form trigger as brandingsorex@gmail.com; Timestamp: Nov 7 2024 3:05 AM</t>
  </si>
  <si>
    <t>RB242</t>
  </si>
  <si>
    <t>PT.PUTRA SAUDARA SEJATI(BRAVO CEPU)</t>
  </si>
  <si>
    <t>CEPU - BLORA</t>
  </si>
  <si>
    <t>IMPRABOARD + STIKER 2 MUKA</t>
  </si>
  <si>
    <t>1.50*25CM  = 2PCS,    2. 30*20CM  = 2PCS</t>
  </si>
  <si>
    <t>TOTAL 4PCS</t>
  </si>
  <si>
    <t>TLONG UNTUK REQUEST NO 1 DITAMBAH TALI SENAR BENING YA UNTUK DIGANTUNG</t>
  </si>
  <si>
    <r>
      <rPr>
        <rFont val="Arial"/>
        <b val="false"/>
        <i val="false"/>
        <strike val="false"/>
        <color rgb="FF1155CC"/>
        <sz val="10"/>
        <u val="single"/>
      </rPr>
      <t xml:space="preserve">https://drive.google.com/open?id=1pP6e6x6oIPip_KtCNBwQ2ZqWKwAnK1c-</t>
    </r>
    <r>
      <rPr>
        <rFont val="Arial"/>
        <b val="false"/>
        <i val="false"/>
        <strike val="false"/>
        <color rgb="FF000000"/>
        <sz val="10"/>
        <u val="none"/>
      </rPr>
      <t xml:space="preserve">, https://drive.google.com/open?id=1U3gWLA9aeRN3odQIJ_1p7lZLFPwU79mN</t>
    </r>
  </si>
  <si>
    <t>1stXgrm8vKJNTPozu7LUsuWyhTVR_Ix4m</t>
  </si>
  <si>
    <t>https://drive.google.com/file/d/1stXgrm8vKJNTPozu7LUsuWyhTVR_Ix4m/view?usp=drivesdk</t>
  </si>
  <si>
    <t>Document successfully created; Document successfully merged; PDF created; Emails Sent: [To: achmadanasailm@gmail.com]; Run via form trigger as brandingsorex@gmail.com; Timestamp: Nov 7 2024 3:17 AM</t>
  </si>
  <si>
    <t>RB243</t>
  </si>
  <si>
    <t>CEPU- BLORA</t>
  </si>
  <si>
    <t>80*245CM</t>
  </si>
  <si>
    <t>4 PCS</t>
  </si>
  <si>
    <t>LOGO BRAND , MODEL TIDAK VULGAR&amp;PRODUK SOREX LADIES ,MAN,KIDS ,TOWEL&amp; KAOSKAKI @1PCS PER SISI PILAR NYA</t>
  </si>
  <si>
    <t>https://drive.google.com/open?id=1Stpd8Iq3UQbv9N2QN8jM7VDrEi3aXv1R</t>
  </si>
  <si>
    <t>1LExuBrvnuYlf_LPBjFPoAyov1xnPO7ie</t>
  </si>
  <si>
    <t>https://drive.google.com/file/d/1LExuBrvnuYlf_LPBjFPoAyov1xnPO7ie/view?usp=drivesdk</t>
  </si>
  <si>
    <t>Document successfully created; Document successfully merged; PDF created; Emails Sent: [To: achmadanasailm@gmail.com]; Run via form trigger as brandingsorex@gmail.com; Timestamp: Nov 7 2024 3:23 AM</t>
  </si>
  <si>
    <t>RB244</t>
  </si>
  <si>
    <t>BAGASKARA FC</t>
  </si>
  <si>
    <t>MALANG</t>
  </si>
  <si>
    <t>IMPRABOARD + STIKER KASIR PANAH 2 MUKA + TALI SENAR GANTUNG</t>
  </si>
  <si>
    <t>40*40CM</t>
  </si>
  <si>
    <t xml:space="preserve">LOGO SOREX LADIES
</t>
  </si>
  <si>
    <t>https://drive.google.com/open?id=1Dh7r_VpgWDbEdW26L9-6Y7DN4r2KVk1o</t>
  </si>
  <si>
    <t>13zEVYO7theJyAlOT7LxOi3CjDGSQ55Y5</t>
  </si>
  <si>
    <t>https://drive.google.com/file/d/13zEVYO7theJyAlOT7LxOi3CjDGSQ55Y5/view?usp=drivesdk</t>
  </si>
  <si>
    <t>Document successfully created; Document successfully merged; PDF created; Emails Sent: [To: achmadanasailm@gmail.com]; Run via form trigger as brandingsorex@gmail.com; Timestamp: Nov 7 2024 4:05 AM</t>
  </si>
  <si>
    <t>RB245</t>
  </si>
  <si>
    <t>INOS FUTSAL &amp; CAFE</t>
  </si>
  <si>
    <t>220*320cm</t>
  </si>
  <si>
    <t>Bikin dua konsep yg berbeda + kasih nama sport center (INOS FUTSAL &amp; CAFE) 
URGENT</t>
  </si>
  <si>
    <t>https://drive.google.com/open?id=1T_d9YpMpf4EPbIhXhLujTF5izQypaEHC</t>
  </si>
  <si>
    <t>19xV-pQQ3LbcqkTUaF0zPQle9IpnlIP5o</t>
  </si>
  <si>
    <t>https://drive.google.com/file/d/19xV-pQQ3LbcqkTUaF0zPQle9IpnlIP5o/view?usp=drivesdk</t>
  </si>
  <si>
    <t>Document successfully created; Document successfully merged; PDF created; Emails Sent: [To: fajar3177@gmail.com]; Run via form trigger as brandingsorex@gmail.com; Timestamp: Nov 7 2024 9:34 AM</t>
  </si>
  <si>
    <t>RB246</t>
  </si>
  <si>
    <t>Roya Futsal</t>
  </si>
  <si>
    <t>900*100</t>
  </si>
  <si>
    <t xml:space="preserve">kantor cabang bandung </t>
  </si>
  <si>
    <t>template iko  uwais</t>
  </si>
  <si>
    <t>https://drive.google.com/open?id=1oqWAJq259OKhQiynZIJjESpSB4JBk_Pu</t>
  </si>
  <si>
    <t>1GnrfmlXv61peC2JwflJv-t52H7V_aQ1a</t>
  </si>
  <si>
    <t>https://drive.google.com/file/d/1GnrfmlXv61peC2JwflJv-t52H7V_aQ1a/view?usp=drivesdk</t>
  </si>
  <si>
    <t>Document successfully created; Document successfully merged; PDF created; Emails Sent: [To: ramziewahyu@gmail.com]; Run via form trigger as brandingsorex@gmail.com; Timestamp: Nov 7 2024 8:16 PM</t>
  </si>
  <si>
    <t>RB247</t>
  </si>
  <si>
    <t>Aj Futsal</t>
  </si>
  <si>
    <t>Bojonegoro</t>
  </si>
  <si>
    <t>Kirim file via email ke Pak Santo</t>
  </si>
  <si>
    <t>Logo Sorex Man</t>
  </si>
  <si>
    <t>https://drive.google.com/open?id=1VaizA48VWGsPXfLVZ-xQ6ow1OSZwn5qN</t>
  </si>
  <si>
    <t>https://drive.google.com/open?id=1kJWIBl8nlAPPX7VMg4OLg7XsgR4J6ZQs</t>
  </si>
  <si>
    <t>1rwG7N-5pxkbqztE1ad_B7jJs3qAMEi5R</t>
  </si>
  <si>
    <t>https://drive.google.com/file/d/1rwG7N-5pxkbqztE1ad_B7jJs3qAMEi5R/view?usp=drivesdk</t>
  </si>
  <si>
    <t>Document successfully created; Document successfully merged; PDF created; Emails Sent: [To: fajar3177@gmail.com]; Run via form trigger as brandingsorex@gmail.com; Timestamp: Nov 8 2024 2:58 AM</t>
  </si>
  <si>
    <t>RB248</t>
  </si>
  <si>
    <t>Triel Underwear ( JB AD )</t>
  </si>
  <si>
    <t>210*83</t>
  </si>
  <si>
    <t xml:space="preserve">konsep model </t>
  </si>
  <si>
    <t>https://drive.google.com/open?id=1P1ejRlHNSHXIbsiP6ToViiB0SkJfcBuz</t>
  </si>
  <si>
    <t>15_Do59Liwv5dbisqs6yqd3pVmN5m23AO</t>
  </si>
  <si>
    <t>https://drive.google.com/file/d/15_Do59Liwv5dbisqs6yqd3pVmN5m23AO/view?usp=drivesdk</t>
  </si>
  <si>
    <t>Document successfully created; Document successfully merged; PDF created; Emails Sent: [To: ramziewahyu@gmail.com]; Run via form trigger as brandingsorex@gmail.com; Timestamp: Nov 8 2024 8:26 PM</t>
  </si>
  <si>
    <t>RB249</t>
  </si>
  <si>
    <t>186*110</t>
  </si>
  <si>
    <t>https://drive.google.com/open?id=10yG28s7QjbTZouxPU7qkfjBF5f5tmNbd</t>
  </si>
  <si>
    <t>1jCh3C0fJ1acIfWavdd5F__c0jCvXNM5T</t>
  </si>
  <si>
    <t>https://drive.google.com/file/d/1jCh3C0fJ1acIfWavdd5F__c0jCvXNM5T/view?usp=drivesdk</t>
  </si>
  <si>
    <t>Document successfully created; Document successfully merged; PDF created; Emails Sent: [To: ramziewahyu@gmail.com]; Run via form trigger as brandingsorex@gmail.com; Timestamp: Nov 8 2024 8:31 PM</t>
  </si>
  <si>
    <t>RB250</t>
  </si>
  <si>
    <t>Mario Cibadak ( JB YN )</t>
  </si>
  <si>
    <t>https://drive.google.com/open?id=1hvvEejAMbrC_Ze3Ape2L71wnIl1eVKqW</t>
  </si>
  <si>
    <t>1_ETZjb4er6VvTwluNIGUF1yshs5y3e4Z</t>
  </si>
  <si>
    <t>https://drive.google.com/file/d/1_ETZjb4er6VvTwluNIGUF1yshs5y3e4Z/view?usp=drivesdk</t>
  </si>
  <si>
    <t>Document successfully created; Document successfully merged; PDF created; Emails Sent: [To: ramziewahyu@gmail.com]; Run via form trigger as brandingsorex@gmail.com; Timestamp: Nov 8 2024 8:42 PM</t>
  </si>
  <si>
    <t>RB251</t>
  </si>
  <si>
    <t>120*65</t>
  </si>
  <si>
    <t>logo sorex + kasir</t>
  </si>
  <si>
    <t>https://drive.google.com/open?id=1V0Og1zbOjMl9e1OLLUnyD1eYAqpQbS2P</t>
  </si>
  <si>
    <t>1R7oJM9UlpIYZQqygAZiTxMZAbuTORL1v</t>
  </si>
  <si>
    <t>https://drive.google.com/file/d/1R7oJM9UlpIYZQqygAZiTxMZAbuTORL1v/view?usp=drivesdk</t>
  </si>
  <si>
    <t>Document successfully created; Document successfully merged; PDF created; Emails Sent: [To: ramziewahyu@gmail.com]; Run via form trigger as brandingsorex@gmail.com; Timestamp: Nov 8 2024 8:43 PM</t>
  </si>
  <si>
    <t>RB252</t>
  </si>
  <si>
    <t>Melan</t>
  </si>
  <si>
    <t>Sumedang</t>
  </si>
  <si>
    <t>84*38</t>
  </si>
  <si>
    <t>https://drive.google.com/open?id=1U04tOE706FPqnm7aNASTXLo44VZdMSUq</t>
  </si>
  <si>
    <t>15bNxl1_DZjGRJm4VXW-qCEzrZN1KAujI</t>
  </si>
  <si>
    <t>https://drive.google.com/file/d/15bNxl1_DZjGRJm4VXW-qCEzrZN1KAujI/view?usp=drivesdk</t>
  </si>
  <si>
    <t>Document successfully created; Document successfully merged; PDF created; Emails Sent: [To: ramziewahyu@gmail.com]; Run via form trigger as brandingsorex@gmail.com; Timestamp: Nov 10 2024 9:49 PM</t>
  </si>
  <si>
    <t>RB253</t>
  </si>
  <si>
    <t>85*46</t>
  </si>
  <si>
    <t>https://drive.google.com/open?id=1zCPcmbc92l8dl4mYPQlAn3-0p0m7G9LC</t>
  </si>
  <si>
    <t>1cLNakNjpT1vYDAO8oz8QSlKcWizTFkfS</t>
  </si>
  <si>
    <t>https://drive.google.com/file/d/1cLNakNjpT1vYDAO8oz8QSlKcWizTFkfS/view?usp=drivesdk</t>
  </si>
  <si>
    <t>Document successfully created; Document successfully merged; PDF created; Emails Sent: [To: ramziewahyu@gmail.com]; Run via form trigger as brandingsorex@gmail.com; Timestamp: Nov 10 2024 9:50 PM</t>
  </si>
  <si>
    <t>RB254</t>
  </si>
  <si>
    <t>100*100</t>
  </si>
  <si>
    <t>https://drive.google.com/open?id=1huYwvOIEairzln_oiPlu9-8TRa9pOQ9J</t>
  </si>
  <si>
    <t>11IAIKIlIlAy9sUolLHZeguWdW1pvGI7W</t>
  </si>
  <si>
    <t>https://drive.google.com/file/d/11IAIKIlIlAy9sUolLHZeguWdW1pvGI7W/view?usp=drivesdk</t>
  </si>
  <si>
    <t>RB255</t>
  </si>
  <si>
    <t>40*185</t>
  </si>
  <si>
    <t>foto model</t>
  </si>
  <si>
    <t>https://drive.google.com/open?id=1QaFuNO08mAie__C0FWq6jg-otlXM1wXx</t>
  </si>
  <si>
    <t>1Tv3eRsi_N89VEC-y-T0c-YYpzFBq30SO</t>
  </si>
  <si>
    <t>https://drive.google.com/file/d/1Tv3eRsi_N89VEC-y-T0c-YYpzFBq30SO/view?usp=drivesdk</t>
  </si>
  <si>
    <t>Document successfully created; Document successfully merged; PDF created; Emails Sent: [To: ramziewahyu@gmail.com]; Run via form trigger as brandingsorex@gmail.com; Timestamp: Nov 10 2024 9:52 PM</t>
  </si>
  <si>
    <t>RB256</t>
  </si>
  <si>
    <t>PALAPA WADUNG ASRI</t>
  </si>
  <si>
    <t>POSTER GLOSSY</t>
  </si>
  <si>
    <t>1]. 42*40CM X 7PCS  2].8000*6,5CM X 1PCS</t>
  </si>
  <si>
    <t>8 PCS</t>
  </si>
  <si>
    <t xml:space="preserve">UNTUK NO 1 LOGO SOREX LADIES DENGAN BACKGROUND MIX WARNA MERAH &amp; PUTIH
</t>
  </si>
  <si>
    <t>https://drive.google.com/open?id=1Vo9ZIVe0e85bPj_zXWZNGX6h-BgqTA67, https://drive.google.com/open?id=1kO-fQKt6jm7mhgm4RFdJJGM2JVg16luS</t>
  </si>
  <si>
    <t>1VQCOa3-KsJqfbWdtMyIFeJzorsSWGq_g</t>
  </si>
  <si>
    <t>https://drive.google.com/file/d/1VQCOa3-KsJqfbWdtMyIFeJzorsSWGq_g/view?usp=drivesdk</t>
  </si>
  <si>
    <t>Document successfully created; Document successfully merged; PDF created; Emails Sent: [To: achmadanasailm@gmail.com]; Run via form trigger as brandingsorex@gmail.com; Timestamp: Nov 11 2024 1:33 AM</t>
  </si>
  <si>
    <t>RB257</t>
  </si>
  <si>
    <t>TOKO ANEKA</t>
  </si>
  <si>
    <t>DAMPIT - MALANG</t>
  </si>
  <si>
    <t>1].120*185CM X 1PCS 2].55*115CM X 2PCS</t>
  </si>
  <si>
    <t>3PCS</t>
  </si>
  <si>
    <t xml:space="preserve">ANTARA MEDPRO TLONG FOTO MODEL YG BERBEDA </t>
  </si>
  <si>
    <r>
      <t xml:space="preserve">https://drive.google.com/open?id=1Sl1w35cBWag0Epg3myJK6Ecrz5AVBeuj, </t>
    </r>
    <r>
      <rPr>
        <rFont val="Arial"/>
        <b val="false"/>
        <i val="false"/>
        <strike val="false"/>
        <color rgb="FF1155CC"/>
        <sz val="10"/>
        <u val="single"/>
      </rPr>
      <t xml:space="preserve">https://drive.google.com/open?id=1gQzO8iIW6RKWCJNw3731tHTtNf5_087t</t>
    </r>
  </si>
  <si>
    <t>1KJiG-KdMNC6v1KpdAWDwAxeRI68-BOYE</t>
  </si>
  <si>
    <t>https://drive.google.com/file/d/1KJiG-KdMNC6v1KpdAWDwAxeRI68-BOYE/view?usp=drivesdk</t>
  </si>
  <si>
    <t>Document successfully created; Document successfully merged; PDF created; Emails Sent: [To: achmadanasailm@gmail.com]; Run via form trigger as brandingsorex@gmail.com; Timestamp: Nov 11 2024 1:56 AM</t>
  </si>
  <si>
    <t>RB258</t>
  </si>
  <si>
    <t xml:space="preserve">Rejeki baru </t>
  </si>
  <si>
    <t>Trenggalek</t>
  </si>
  <si>
    <t>317cm*102cm, 319cm*102cm, 320cm*102cm, 313cm*102cm, 327cm*102cm, 293cm*102cm</t>
  </si>
  <si>
    <t>6 pcs</t>
  </si>
  <si>
    <t>Kirim ke alamat kantor cabang jatim</t>
  </si>
  <si>
    <t xml:space="preserve">Minta gambar campur </t>
  </si>
  <si>
    <r>
      <rPr>
        <rFont val="Arial"/>
        <b val="false"/>
        <i val="false"/>
        <strike val="false"/>
        <color rgb="FF1155CC"/>
        <sz val="10"/>
        <u val="single"/>
      </rPr>
      <t xml:space="preserve">https://drive.google.com/open?id=10usrDrBYX4FKGQBWgyIpJDOvfg6rEniJ</t>
    </r>
    <r>
      <rPr>
        <rFont val="Arial"/>
        <b val="false"/>
        <i val="false"/>
        <strike val="false"/>
        <color rgb="FF000000"/>
        <sz val="10"/>
        <u val="none"/>
      </rPr>
      <t xml:space="preserve">, https://drive.google.com/open?id=1tOESO71OjVB8TqxSlSJ0MU2e69cvb8Fc, https://drive.google.com/open?id=1eRFbjEVyjH5r9zKqNl9vMvNBQPaLx0Gq, https://drive.google.com/open?id=1-FIGZs5UbZhNzOW8HGe6GB6i0V4TRNZP, https://drive.google.com/open?id=1WYIctvHBXiWZ0a1fmKqgdXpu5dFj4irk, https://drive.google.com/open?id=1q2fbaP6jLkZ_4oALnSAe_ZyvJmNUW12Z</t>
    </r>
  </si>
  <si>
    <t>1CLZBtTFBs8Wqjs-381YclPRKP-h6fdRg</t>
  </si>
  <si>
    <t>https://drive.google.com/file/d/1CLZBtTFBs8Wqjs-381YclPRKP-h6fdRg/view?usp=drivesdk</t>
  </si>
  <si>
    <t>Document successfully created; Document successfully merged; PDF created; Emails Sent: [To: misdijowo78@gmail.com]; Run via form trigger as brandingsorex@gmail.com; Timestamp: Nov 11 2024 2:39 AM</t>
  </si>
  <si>
    <t>RB259</t>
  </si>
  <si>
    <t>JR. WT</t>
  </si>
  <si>
    <t>Pak andi rejeki baru</t>
  </si>
  <si>
    <t>48cm*173cm, 22cm*190cm*2pcs, 117cm*190cm*2pcs, 180cm*77cm, 50cm*80cm, 285cm*60cm, 248cm*50cm</t>
  </si>
  <si>
    <t>9pcs</t>
  </si>
  <si>
    <t>Kirim ke alamat kantor  cabang</t>
  </si>
  <si>
    <t>Kasih model tdk fulgar</t>
  </si>
  <si>
    <r>
      <rPr>
        <rFont val="Arial"/>
        <b val="false"/>
        <i val="false"/>
        <strike val="false"/>
        <color rgb="FF1155CC"/>
        <sz val="10"/>
        <u val="single"/>
      </rPr>
      <t xml:space="preserve">https://drive.google.com/open?id=1iTUBwYZI9_F2oZ8ehArLAlOxqW4AzzvQ</t>
    </r>
    <r>
      <rPr>
        <rFont val="Arial"/>
        <b val="false"/>
        <i val="false"/>
        <strike val="false"/>
        <color rgb="FF000000"/>
        <sz val="10"/>
        <u val="none"/>
      </rPr>
      <t xml:space="preserve">, https://drive.google.com/open?id=1jQUsNlW8b5i3QLhaPdHJ8IHZ1uiM6Ara, https://drive.google.com/open?id=1wxS6NjrSFZJubDlm9lZxH_n172KGv3o3, https://drive.google.com/open?id=1BVolG6GHzTCkn4ijfV-7nVxQdV6RswAE, https://drive.google.com/open?id=1I05L0aIxl0noRmULcK5pp_bGHhDeJbfj, https://drive.google.com/open?id=10O6I8UvmlseIyuOxbvy5jJ2-Xps64Ml6, https://drive.google.com/open?id=1YM_bIx4YWI_kwi6jQbHohn8EEjate8VI</t>
    </r>
  </si>
  <si>
    <t>1_VTHD56afPNN17zwYkH5yJKw9Iu77Spl</t>
  </si>
  <si>
    <t>https://drive.google.com/file/d/1_VTHD56afPNN17zwYkH5yJKw9Iu77Spl/view?usp=drivesdk</t>
  </si>
  <si>
    <t>Document successfully created; Document successfully merged; PDF created; Emails Sent: [To: misdijowo78@gmail.com]; Run via form trigger as brandingsorex@gmail.com; Timestamp: Nov 11 2024 2:53 AM</t>
  </si>
  <si>
    <t>RB260</t>
  </si>
  <si>
    <t>Gor Wirasaba</t>
  </si>
  <si>
    <t>konsep Iko Uwais</t>
  </si>
  <si>
    <t>https://drive.google.com/open?id=1VLflzt-PQK82SkwIAAX5RdHAKWiAGyVX</t>
  </si>
  <si>
    <t>1Alc9UsJ0SThV3MD_7GD6jDvIDHs9iHke</t>
  </si>
  <si>
    <t>https://drive.google.com/file/d/1Alc9UsJ0SThV3MD_7GD6jDvIDHs9iHke/view?usp=drivesdk</t>
  </si>
  <si>
    <t>Document successfully created; Document successfully merged; PDF created; Emails Sent: [To: ramziewahyu@gmail.com]; Run via form trigger as brandingsorex@gmail.com; Timestamp: Nov 11 2024 9:37 PM</t>
  </si>
  <si>
    <t>RB261</t>
  </si>
  <si>
    <t>logo sorex man ( Siluete ) urgent</t>
  </si>
  <si>
    <t>https://drive.google.com/open?id=1Ry8Jajdy71v6NQPi6TXj0k2UBrc307Bk</t>
  </si>
  <si>
    <t>12ODmCaF8aw51iD7WGsHZQ_V5_xhUj9t4</t>
  </si>
  <si>
    <t>https://drive.google.com/file/d/12ODmCaF8aw51iD7WGsHZQ_V5_xhUj9t4/view?usp=drivesdk</t>
  </si>
  <si>
    <t>Document successfully created; Document successfully merged; PDF created; Emails Sent: [To: ramziewahyu@gmail.com]; Run via form trigger as brandingsorex@gmail.com; Timestamp: Nov 11 2024 9:39 PM</t>
  </si>
  <si>
    <t>RB262</t>
  </si>
  <si>
    <t>palapa mega galaksi</t>
  </si>
  <si>
    <t>42*45cm=2pcs &amp; 96*45cm=1pcs</t>
  </si>
  <si>
    <t>kirim alamat kantor sorex cab jatim surabaya</t>
  </si>
  <si>
    <t>logo sorex man</t>
  </si>
  <si>
    <r>
      <t xml:space="preserve">https://drive.google.com/open?id=1a-HYKUQAuYnk-q52fwooJ3ze2clzjv5R, </t>
    </r>
    <r>
      <rPr>
        <rFont val="Arial"/>
        <b val="false"/>
        <i val="false"/>
        <strike val="false"/>
        <color rgb="FF1155CC"/>
        <sz val="10"/>
        <u val="single"/>
      </rPr>
      <t xml:space="preserve">https://drive.google.com/open?id=1sZjoSQoeWW2Z_RaTQHuyT4dpyv4iCbei</t>
    </r>
  </si>
  <si>
    <t>17_ettr5NwasvnVJqgmhKsq5FxQjMX5Zu</t>
  </si>
  <si>
    <t>https://drive.google.com/file/d/17_ettr5NwasvnVJqgmhKsq5FxQjMX5Zu/view?usp=drivesdk</t>
  </si>
  <si>
    <t>Document successfully created; Document successfully merged; PDF created; Emails Sent: [To: fajar3177@gmail.com]; Run via form trigger as brandingsorex@gmail.com; Timestamp: Nov 12 2024 2:57 AM</t>
  </si>
  <si>
    <t>RB263</t>
  </si>
  <si>
    <t>POP A4 DUA SISI</t>
  </si>
  <si>
    <t>A4</t>
  </si>
  <si>
    <t>KIRIM ALAMAT KANTOR SOREX CAB JATIM SURABAYA</t>
  </si>
  <si>
    <t>LOGO SOREX MAN + LOGO PALAPA + tulisan (CDLK BOXER)</t>
  </si>
  <si>
    <t>https://drive.google.com/open?id=1L5728fIzSv28B-O9qnQ3C1cFgbItzz3m</t>
  </si>
  <si>
    <t>1qSY6Z6dv5cot154hl7GWco0uM-jTLcnR</t>
  </si>
  <si>
    <t>https://drive.google.com/file/d/1qSY6Z6dv5cot154hl7GWco0uM-jTLcnR/view?usp=drivesdk</t>
  </si>
  <si>
    <t>Document successfully created; Document successfully merged; PDF created; Emails Sent: [To: fajar3177@gmail.com]; Run via form trigger as brandingsorex@gmail.com; Timestamp: Nov 12 2024 3:53 AM</t>
  </si>
  <si>
    <t>RB264</t>
  </si>
  <si>
    <t>Omah daleman</t>
  </si>
  <si>
    <t>420cm*100cm</t>
  </si>
  <si>
    <t>Logo SOREX  dan nama toko</t>
  </si>
  <si>
    <t>https://drive.google.com/open?id=1mgpQmZyjGvZkrf3unbvB-PrLFcrRxXXL</t>
  </si>
  <si>
    <t>1jZMfJS_Hb9N4CSGyB4ydl6nJ2am0lyTu</t>
  </si>
  <si>
    <t>https://drive.google.com/file/d/1jZMfJS_Hb9N4CSGyB4ydl6nJ2am0lyTu/view?usp=drivesdk</t>
  </si>
  <si>
    <t>Document successfully created; Document successfully merged; PDF created; Emails Sent: [To: misdijowo78@gmail.com]; Run via form trigger as brandingsorex@gmail.com; Timestamp: Nov 12 2024 10:07 PM</t>
  </si>
  <si>
    <t>RB265</t>
  </si>
  <si>
    <t>41cm*244cm</t>
  </si>
  <si>
    <t>Kirim kantor cabang jatm</t>
  </si>
  <si>
    <t>Model boleh fulgar</t>
  </si>
  <si>
    <t>https://drive.google.com/open?id=1Z-yjAwD-w33P6bGqD0XDIiraZ7-SfaOd</t>
  </si>
  <si>
    <t>14KMq9eT_JFZmNm8WzGQIE0YkzvAKuWx2</t>
  </si>
  <si>
    <t>https://drive.google.com/file/d/14KMq9eT_JFZmNm8WzGQIE0YkzvAKuWx2/view?usp=drivesdk</t>
  </si>
  <si>
    <t>Document successfully created; Document successfully merged; PDF created; Emails Sent: [To: misdijowo78@gmail.com]; Run via form trigger as brandingsorex@gmail.com; Timestamp: Nov 13 2024 4:21 AM</t>
  </si>
  <si>
    <t>RB266</t>
  </si>
  <si>
    <t>Rizky Jaya</t>
  </si>
  <si>
    <t>Kediri</t>
  </si>
  <si>
    <t>Logo SOREX dan nama toko</t>
  </si>
  <si>
    <t>https://drive.google.com/open?id=1rvPnNz0q-7Z8P8JS-yZj86_aQmZ-UFa4</t>
  </si>
  <si>
    <t>1C_Z6k_9aavFwjIvPMNcdj7Xsnc7FvJMP</t>
  </si>
  <si>
    <t>https://drive.google.com/file/d/1C_Z6k_9aavFwjIvPMNcdj7Xsnc7FvJMP/view?usp=drivesdk</t>
  </si>
  <si>
    <t>Document successfully created; Document successfully merged; PDF created; Emails Sent: [To: misdijowo78@gmail.com]; Run via form trigger as brandingsorex@gmail.com; Timestamp: Nov 14 2024 11:46 PM</t>
  </si>
  <si>
    <t>misdijowo79@gmail.com</t>
  </si>
  <si>
    <t>RB267</t>
  </si>
  <si>
    <t>Lina Jaya</t>
  </si>
  <si>
    <t>https://drive.google.com/open?id=19O0V_EnTm6b9pZLQhTNaLEDcjSV2JQo7</t>
  </si>
  <si>
    <t>1rAO1yDTV78brVbB7eeZNu51pXctLA5-7</t>
  </si>
  <si>
    <t>https://drive.google.com/file/d/1rAO1yDTV78brVbB7eeZNu51pXctLA5-7/view?usp=drivesdk</t>
  </si>
  <si>
    <t>Document successfully created; Document successfully merged; PDF created; Emails Sent: [To: misdijowo79@gmail.com]; Run via form trigger as brandingsorex@gmail.com; Timestamp: Nov 14 2024 11:51 PM</t>
  </si>
  <si>
    <t>RB268</t>
  </si>
  <si>
    <t>Melan ( JB FR )</t>
  </si>
  <si>
    <t>61*104</t>
  </si>
  <si>
    <t xml:space="preserve"> , </t>
  </si>
  <si>
    <t>18PKpAIaFIOxrS_EnrThK1EWhe-uQkFy_</t>
  </si>
  <si>
    <t>https://drive.google.com/file/d/18PKpAIaFIOxrS_EnrThK1EWhe-uQkFy_/view?usp=drivesdk</t>
  </si>
  <si>
    <t>Document successfully created; Document successfully merged; PDF created; Emails Sent: [To: ramziewahyu@gmail.com]; Run via form trigger as brandingsorex@gmail.com; Timestamp: Nov 15 2024 4:49 AM</t>
  </si>
  <si>
    <t>RB269</t>
  </si>
  <si>
    <t>QQ Underwear ( JB BD )</t>
  </si>
  <si>
    <t>365*50</t>
  </si>
  <si>
    <t>logo sorex + nama toko ( Queen Underwear )</t>
  </si>
  <si>
    <t>https://drive.google.com/open?id=11xedYmSBi1rbuiNVr1w3AsYIJZkmd49P</t>
  </si>
  <si>
    <t>1b1xELLzedZsEqiU-E5_yu82Na2IPfp9q</t>
  </si>
  <si>
    <t>https://drive.google.com/file/d/1b1xELLzedZsEqiU-E5_yu82Na2IPfp9q/view?usp=drivesdk</t>
  </si>
  <si>
    <t>Document successfully created; Document successfully merged; PDF created; Emails Sent: [To: ramziewahyu@gmail.com]; Run via form trigger as brandingsorex@gmail.com; Timestamp: Nov 15 2024 4:52 AM</t>
  </si>
  <si>
    <t>RB270</t>
  </si>
  <si>
    <t>132*77</t>
  </si>
  <si>
    <t>https://drive.google.com/open?id=1-1bSzvhd1G19vNoIU7mkOgv1n_-T7ea-</t>
  </si>
  <si>
    <t>1VRxf1tgURptz2roTRpLxbMOdC657yfq1</t>
  </si>
  <si>
    <t>https://drive.google.com/file/d/1VRxf1tgURptz2roTRpLxbMOdC657yfq1/view?usp=drivesdk</t>
  </si>
  <si>
    <t>Document successfully created; Document successfully merged; PDF created; Emails Sent: [To: ramziewahyu@gmail.com]; Run via form trigger as brandingsorex@gmail.com; Timestamp: Nov 15 2024 4:53 AM</t>
  </si>
  <si>
    <t>RB271</t>
  </si>
  <si>
    <t>151*56</t>
  </si>
  <si>
    <t>https://drive.google.com/open?id=1SdfPRD9xVgKnGreeE8jkr-03M_5fr-rl</t>
  </si>
  <si>
    <t>1x7vfn8PxIBrLiovsdFw3YWzsHVtUWVQG</t>
  </si>
  <si>
    <t>https://drive.google.com/file/d/1x7vfn8PxIBrLiovsdFw3YWzsHVtUWVQG/view?usp=drivesdk</t>
  </si>
  <si>
    <t>Document successfully created; Document successfully merged; PDF created; Emails Sent: [To: ramziewahyu@gmail.com]; Run via form trigger as brandingsorex@gmail.com; Timestamp: Nov 15 2024 4:54 AM</t>
  </si>
  <si>
    <t>RB272</t>
  </si>
  <si>
    <t>71*56</t>
  </si>
  <si>
    <t>https://drive.google.com/open?id=1Kn7-mCg_B8tJUjrYRhvdrUavQyFIPUQB</t>
  </si>
  <si>
    <t>1Klk3TeDStsGyHnzm6WXVoWnWk6Gh4T8l</t>
  </si>
  <si>
    <t>https://drive.google.com/file/d/1Klk3TeDStsGyHnzm6WXVoWnWk6Gh4T8l/view?usp=drivesdk</t>
  </si>
  <si>
    <t>Document successfully created; Document successfully merged; PDF created; Emails Sent: [To: ramziewahyu@gmail.com]; Run via form trigger as brandingsorex@gmail.com; Timestamp: Nov 15 2024 4:55 AM</t>
  </si>
  <si>
    <t>RB273</t>
  </si>
  <si>
    <t>221*56</t>
  </si>
  <si>
    <t>https://drive.google.com/open?id=1G-1TVaosogautJz8GhSLOFo0_Nf5svtD</t>
  </si>
  <si>
    <t>1sUIVPaUYiTFKmodfqzHAkK7CCyg2Rw4q</t>
  </si>
  <si>
    <t>https://drive.google.com/file/d/1sUIVPaUYiTFKmodfqzHAkK7CCyg2Rw4q/view?usp=drivesdk</t>
  </si>
  <si>
    <t>Document successfully created; Document successfully merged; PDF created; Emails Sent: [To: ramziewahyu@gmail.com]; Run via form trigger as brandingsorex@gmail.com; Timestamp: Nov 15 2024 4:56 AM</t>
  </si>
  <si>
    <t>RB274</t>
  </si>
  <si>
    <t>qty tambahan : 81*56 ( Logo Sorex )</t>
  </si>
  <si>
    <t>https://drive.google.com/open?id=1lmQy51GvBLsBtdZNt-AmY_2X3n9Le6q6</t>
  </si>
  <si>
    <t>1dblPDMki5WETfkhCCfCd9l5-efwD9d5T</t>
  </si>
  <si>
    <t>https://drive.google.com/file/d/1dblPDMki5WETfkhCCfCd9l5-efwD9d5T/view?usp=drivesdk</t>
  </si>
  <si>
    <t>Document successfully created; Document successfully merged; PDF created; Emails Sent: [To: ramziewahyu@gmail.com]; Run via form trigger as brandingsorex@gmail.com; Timestamp: Nov 15 2024 4:57 AM</t>
  </si>
  <si>
    <t>RB275</t>
  </si>
  <si>
    <t>Queensy Underwear ( JB BD )</t>
  </si>
  <si>
    <t>360*50</t>
  </si>
  <si>
    <t>qty tambahan : 235*50 ( nama Toko Queensy Underwear )</t>
  </si>
  <si>
    <t>https://drive.google.com/open?id=1gsnsSl1dLjyA4W5d2VXfW_cNZXVMPFay</t>
  </si>
  <si>
    <t>1cnLNIU-XfNDFsp_kFmI6CIROoaBT2RtS</t>
  </si>
  <si>
    <t>https://drive.google.com/file/d/1cnLNIU-XfNDFsp_kFmI6CIROoaBT2RtS/view?usp=drivesdk</t>
  </si>
  <si>
    <t>Document successfully created; Document successfully merged; PDF created; Emails Sent: [To: ramziewahyu@gmail.com]; Run via form trigger as brandingsorex@gmail.com; Timestamp: Nov 15 2024 4:59 AM</t>
  </si>
  <si>
    <t>RB276</t>
  </si>
  <si>
    <t>200*56</t>
  </si>
  <si>
    <t>https://drive.google.com/open?id=1N7q8UYxZ4oq19WIXO6o8td2W9QbGzU_K</t>
  </si>
  <si>
    <t>1a6lQ99HyGJhl0PJQKl53cgYU9mapeHtI</t>
  </si>
  <si>
    <t>https://drive.google.com/file/d/1a6lQ99HyGJhl0PJQKl53cgYU9mapeHtI/view?usp=drivesdk</t>
  </si>
  <si>
    <t>Document successfully created; Document successfully merged; PDF created; Emails Sent: [To: ramziewahyu@gmail.com]; Run via form trigger as brandingsorex@gmail.com; Timestamp: Nov 15 2024 5:02 AM</t>
  </si>
  <si>
    <t>RB277</t>
  </si>
  <si>
    <t>74*56</t>
  </si>
  <si>
    <t>qty tambahan : 200*56 ( Penjelasan produk )</t>
  </si>
  <si>
    <t>https://drive.google.com/open?id=1C7zecz6hanBYz9Xd3IB3VkACdZhp1LoQ</t>
  </si>
  <si>
    <t>1V80mjTJYvzSWESDzm0D05huf27FemLrA</t>
  </si>
  <si>
    <t>https://drive.google.com/file/d/1V80mjTJYvzSWESDzm0D05huf27FemLrA/view?usp=drivesdk</t>
  </si>
  <si>
    <t>Document successfully created; Document successfully merged; PDF created; Emails Sent: [To: ramziewahyu@gmail.com]; Run via form trigger as brandingsorex@gmail.com; Timestamp: Nov 15 2024 5:03 AM</t>
  </si>
  <si>
    <t>RB278</t>
  </si>
  <si>
    <t>75*56</t>
  </si>
  <si>
    <t>https://drive.google.com/open?id=1PdPSiaLiP5Nxf6DAr_Kr-IXc2XTo03Tb</t>
  </si>
  <si>
    <t>1DGHYWcr76Dj_JmjRax2VsobyJyZQ6gI8</t>
  </si>
  <si>
    <t>https://drive.google.com/file/d/1DGHYWcr76Dj_JmjRax2VsobyJyZQ6gI8/view?usp=drivesdk</t>
  </si>
  <si>
    <t>Document successfully created; Document successfully merged; PDF created; Emails Sent: [To: ramziewahyu@gmail.com]; Run via form trigger as brandingsorex@gmail.com; Timestamp: Nov 15 2024 5:04 AM</t>
  </si>
  <si>
    <t>RB279</t>
  </si>
  <si>
    <t>QQ Underwear NEW ( JB BD )</t>
  </si>
  <si>
    <t>235*50</t>
  </si>
  <si>
    <t>qty tambahan : 360*50 ( nama toko Queen NEW )</t>
  </si>
  <si>
    <t>https://drive.google.com/open?id=1qycOYv5BPyMj_T8ijSluR-wrH4q3tvgB</t>
  </si>
  <si>
    <t>1Ow7AvnFqq8cPwgQFBKXziNkRTDnDKdtM</t>
  </si>
  <si>
    <t>https://drive.google.com/file/d/1Ow7AvnFqq8cPwgQFBKXziNkRTDnDKdtM/view?usp=drivesdk</t>
  </si>
  <si>
    <t>Document successfully created; Document successfully merged; PDF created; Emails Sent: [To: ramziewahyu@gmail.com]; Run via form trigger as brandingsorex@gmail.com; Timestamp: Nov 15 2024 5:06 AM</t>
  </si>
  <si>
    <t>RB280</t>
  </si>
  <si>
    <t>qty tambahan : 75*56 ( penjelasan produk )</t>
  </si>
  <si>
    <t>https://drive.google.com/open?id=1FdahdfpdqdMSbjPHUQ5Ed3x1OpSl6BMI</t>
  </si>
  <si>
    <t>1CdWpb6rw-Qc3WHJ4JEE4vTW5uZrBLvgk</t>
  </si>
  <si>
    <t>https://drive.google.com/file/d/1CdWpb6rw-Qc3WHJ4JEE4vTW5uZrBLvgk/view?usp=drivesdk</t>
  </si>
  <si>
    <t>Document successfully created; Document successfully merged; PDF created; Emails Sent: [To: ramziewahyu@gmail.com]; Run via form trigger as brandingsorex@gmail.com; Timestamp: Nov 15 2024 5:07 AM</t>
  </si>
  <si>
    <t>RB281</t>
  </si>
  <si>
    <t>https://drive.google.com/open?id=1S5N6vkeIBhOhgNbZyQzBx5Gcm9iU6tIn</t>
  </si>
  <si>
    <t>13_hPxm4NcZKIWY7vaKei6aIBAHcOONDh</t>
  </si>
  <si>
    <t>https://drive.google.com/file/d/13_hPxm4NcZKIWY7vaKei6aIBAHcOONDh/view?usp=drivesdk</t>
  </si>
  <si>
    <t>Document successfully created; Document successfully merged; PDF created; Emails Sent: [To: ramziewahyu@gmail.com]; Run via form trigger as brandingsorex@gmail.com; Timestamp: Nov 15 2024 5:08 AM</t>
  </si>
  <si>
    <t>RB282</t>
  </si>
  <si>
    <t>https://drive.google.com/open?id=1gVeBCENiSWWDr5Mf7b7sVGZdJprJV8IE</t>
  </si>
  <si>
    <t>1MKg46_1B7nSbIsqa3ADQpKb8ozcGqlge</t>
  </si>
  <si>
    <t>https://drive.google.com/file/d/1MKg46_1B7nSbIsqa3ADQpKb8ozcGqlge/view?usp=drivesdk</t>
  </si>
  <si>
    <t>Document successfully created; Document successfully merged; PDF created; Emails Sent: [To: ramziewahyu@gmail.com]; Run via form trigger as brandingsorex@gmail.com; Timestamp: Nov 15 2024 5:09 AM</t>
  </si>
  <si>
    <t>RB283</t>
  </si>
  <si>
    <t>Abang Busana ( JB YN )</t>
  </si>
  <si>
    <t>640*100</t>
  </si>
  <si>
    <t>logo sorex + sorexman + Nama Toko ABANG BUSANA</t>
  </si>
  <si>
    <t>https://drive.google.com/open?id=1YyV70TRC1K5rU5wbFJgtcrdaRIFdZf20</t>
  </si>
  <si>
    <t>1dLw6QK0a3PyUBzDJZ7Q3jIozvp8ZU5pQ</t>
  </si>
  <si>
    <t>https://drive.google.com/file/d/1dLw6QK0a3PyUBzDJZ7Q3jIozvp8ZU5pQ/view?usp=drivesdk</t>
  </si>
  <si>
    <t>Document successfully created; Document successfully merged; PDF created; Emails Sent: [To: ramziewahyu@gmail.com]; Run via form trigger as brandingsorex@gmail.com; Timestamp: Nov 15 2024 5:10 AM</t>
  </si>
  <si>
    <t>RB284</t>
  </si>
  <si>
    <t>Mario Ruko Subang ( JB MI )</t>
  </si>
  <si>
    <t>SUbang</t>
  </si>
  <si>
    <t>pakai tulisan pakaian dalam tidak bisa di tukar (tulisan lebih gede dari tulisan sorexnya)</t>
  </si>
  <si>
    <t>https://drive.google.com/open?id=13GrdzbWMuaxmb92nn0PPmjgea3uuAR70</t>
  </si>
  <si>
    <t>194WISnSJkGbk6C2UAsoQNXRBfGlwJ3Ti</t>
  </si>
  <si>
    <t>https://drive.google.com/file/d/194WISnSJkGbk6C2UAsoQNXRBfGlwJ3Ti/view?usp=drivesdk</t>
  </si>
  <si>
    <t>Document successfully created; Document successfully merged; PDF created; Emails Sent: [To: ramziewahyu@gmail.com]; Run via form trigger as brandingsorex@gmail.com; Timestamp: Nov 15 2024 5:11 AM</t>
  </si>
  <si>
    <t>RB285</t>
  </si>
  <si>
    <t>Mika Shop ( JB MI )</t>
  </si>
  <si>
    <t>139*65</t>
  </si>
  <si>
    <t>3 design berbeda ( penjelasa produk )</t>
  </si>
  <si>
    <t>https://drive.google.com/open?id=1rXCGy8ndB6bsuSIEkvMNFXlFd7LfDx1l</t>
  </si>
  <si>
    <t>1_KCDcqYUzSp-lAwr7Z80W38pO9umhi4o</t>
  </si>
  <si>
    <t>https://drive.google.com/file/d/1_KCDcqYUzSp-lAwr7Z80W38pO9umhi4o/view?usp=drivesdk</t>
  </si>
  <si>
    <t>Document successfully created; Document successfully merged; PDF created; Emails Sent: [To: ramziewahyu@gmail.com]; Run via form trigger as brandingsorex@gmail.com; Timestamp: Nov 15 2024 5:12 AM</t>
  </si>
  <si>
    <t>RB286</t>
  </si>
  <si>
    <t xml:space="preserve">JB NA </t>
  </si>
  <si>
    <t>Kamila Grosir ( JB MI )</t>
  </si>
  <si>
    <t>50*36</t>
  </si>
  <si>
    <t xml:space="preserve">pakai tulisan  MAAF DILARANG MEMBUKA KEMASAN,MEMBUKA BERARTI MEMBELI ! </t>
  </si>
  <si>
    <t>https://drive.google.com/open?id=1q4Sax40DJEKrd-PFY1n2vrlIQtcSUpZv</t>
  </si>
  <si>
    <t>1srAW3yvunko3f2AIDPOgsXCGPcEkDDeN</t>
  </si>
  <si>
    <t>https://drive.google.com/file/d/1srAW3yvunko3f2AIDPOgsXCGPcEkDDeN/view?usp=drivesdk</t>
  </si>
  <si>
    <t>Document successfully created; Document successfully merged; PDF created; Emails Sent: [To: ramziewahyu@gmail.com]; Run via form trigger as brandingsorex@gmail.com; Timestamp: Nov 15 2024 5:13 AM</t>
  </si>
  <si>
    <t>RB287</t>
  </si>
  <si>
    <t>Raja Murah Setu ( JB MI )</t>
  </si>
  <si>
    <t>153*47</t>
  </si>
  <si>
    <t>kantor cabang bandun</t>
  </si>
  <si>
    <t>https://drive.google.com/open?id=1JEdqB82QG_S1H2LUT9TXTDhaHsBLKVcV</t>
  </si>
  <si>
    <t>1Ybe0sGZojDunHRojwi-cHIcKrYLrll1Y</t>
  </si>
  <si>
    <t>https://drive.google.com/file/d/1Ybe0sGZojDunHRojwi-cHIcKrYLrll1Y/view?usp=drivesdk</t>
  </si>
  <si>
    <t>Document successfully created; Document successfully merged; PDF created; Emails Sent: [To: ramziewahyu@gmail.com]; Run via form trigger as brandingsorex@gmail.com; Timestamp: Nov 15 2024 5:15 AM</t>
  </si>
  <si>
    <t>RB288</t>
  </si>
  <si>
    <t>156*75</t>
  </si>
  <si>
    <t>qty tambahan : 65*75 ( logo sorex ) 156*75 : Penjelasan produk</t>
  </si>
  <si>
    <t>https://drive.google.com/open?id=1cWVmXHbzWQGFO_Sps7sVLusu63lD_a9_</t>
  </si>
  <si>
    <t>1NAazdSqvg3wbIdGuUrUFDEnEbqN5t9R6</t>
  </si>
  <si>
    <t>https://drive.google.com/file/d/1NAazdSqvg3wbIdGuUrUFDEnEbqN5t9R6/view?usp=drivesdk</t>
  </si>
  <si>
    <t>Document successfully created; Document successfully merged; PDF created; Emails Sent: [To: ramziewahyu@gmail.com]; Run via form trigger as brandingsorex@gmail.com; Timestamp: Nov 15 2024 5:16 AM</t>
  </si>
  <si>
    <t>RB289</t>
  </si>
  <si>
    <t>207*39</t>
  </si>
  <si>
    <t>qty tambahan : 77*39 ( Logo Sorex ) 207*39 : Penjelasan Produk</t>
  </si>
  <si>
    <t>https://drive.google.com/open?id=1_USpuI1rPRKZvweJVhmB3Xu6lnfkRQ42</t>
  </si>
  <si>
    <t>1LYiI9duYiJim1xf9N0_aDZJjiD8vVoyF</t>
  </si>
  <si>
    <t>https://drive.google.com/file/d/1LYiI9duYiJim1xf9N0_aDZJjiD8vVoyF/view?usp=drivesdk</t>
  </si>
  <si>
    <t>Document successfully created; Document successfully merged; PDF created; Emails Sent: [To: ramziewahyu@gmail.com]; Run via form trigger as brandingsorex@gmail.com; Timestamp: Nov 15 2024 5:17 AM</t>
  </si>
  <si>
    <t>RB290</t>
  </si>
  <si>
    <t>100*75</t>
  </si>
  <si>
    <t>nama toko + Logo Toko</t>
  </si>
  <si>
    <t>https://drive.google.com/open?id=1ES6xBo3NRBJDvV15F7Jj56ngRUEFmH2A</t>
  </si>
  <si>
    <t>https://drive.google.com/open?id=1VJaw5p2wjSjjuKaw75F_48h7pPpD_jCF</t>
  </si>
  <si>
    <t>1a3XVAKuaMOJ_tC7eyqF6AEK_8JptOdvN</t>
  </si>
  <si>
    <t>https://drive.google.com/file/d/1a3XVAKuaMOJ_tC7eyqF6AEK_8JptOdvN/view?usp=drivesdk</t>
  </si>
  <si>
    <t>Document successfully created; Document successfully merged; PDF created; Emails Sent: [To: ramziewahyu@gmail.com]; Run via form trigger as brandingsorex@gmail.com; Timestamp: Nov 15 2024 5:20 AM</t>
  </si>
  <si>
    <t>RB291</t>
  </si>
  <si>
    <t>Surya Luragung ( JB PN )</t>
  </si>
  <si>
    <t>520*248</t>
  </si>
  <si>
    <t>untuk ukuran heading tingginya 50cm ( konsep griya )</t>
  </si>
  <si>
    <t>https://drive.google.com/open?id=1eSuEhQcTMX2fCmspBo4vlIBpLya6WP7i</t>
  </si>
  <si>
    <t>19uU_nS-lXcIeKkdO1RO9ObJU9PqyVh0d</t>
  </si>
  <si>
    <t>https://drive.google.com/file/d/19uU_nS-lXcIeKkdO1RO9ObJU9PqyVh0d/view?usp=drivesdk</t>
  </si>
  <si>
    <t>Document successfully created; Document successfully merged; PDF created; Emails Sent: [To: ramziewahyu@gmail.com]; Run via form trigger as brandingsorex@gmail.com; Timestamp: Nov 15 2024 5:22 AM</t>
  </si>
  <si>
    <t>RB292</t>
  </si>
  <si>
    <t>Warung Baju Agni ( JB ES )</t>
  </si>
  <si>
    <t>250*75</t>
  </si>
  <si>
    <t>1 pcs untuk ladies &amp; 1 pcs untuk ms - untuk ms pakai konsep iko uwais &amp; untuk ladies hanya logo</t>
  </si>
  <si>
    <t>https://drive.google.com/open?id=1Q7h10jq1_5Do-zQjLiiOvZ9FPPGnzdi3</t>
  </si>
  <si>
    <t>1onIWUqpTbb-8_ECgd2Su5b1ZaR7CAF0q</t>
  </si>
  <si>
    <t>https://drive.google.com/file/d/1onIWUqpTbb-8_ECgd2Su5b1ZaR7CAF0q/view?usp=drivesdk</t>
  </si>
  <si>
    <t>Document successfully created; Document successfully merged; PDF created; Emails Sent: [To: ramziewahyu@gmail.com]; Run via form trigger as brandingsorex@gmail.com; Timestamp: Nov 15 2024 5:24 AM</t>
  </si>
  <si>
    <t>RB293</t>
  </si>
  <si>
    <t>Musti Busana Bogor ( JB ES )</t>
  </si>
  <si>
    <t>47*25</t>
  </si>
  <si>
    <t>" MAAF UNTUK PAKAIAN DALAM TIDAK BISA DICOBA, TIDAK BISA DITUKAR &amp; TIDAK BISA DIKEMBALIKAN "</t>
  </si>
  <si>
    <t>https://drive.google.com/open?id=1qbWL_N-Rqi4Fab2I9TxWtOzdC9E21qYC</t>
  </si>
  <si>
    <t>1CRhow2J5d-ObZm7GTdF3-XVkBAyh_X5W</t>
  </si>
  <si>
    <t>https://drive.google.com/file/d/1CRhow2J5d-ObZm7GTdF3-XVkBAyh_X5W/view?usp=drivesdk</t>
  </si>
  <si>
    <t>Document successfully created; Document successfully merged; PDF created; Emails Sent: [To: ramziewahyu@gmail.com]; Run via form trigger as brandingsorex@gmail.com; Timestamp: Nov 15 2024 5:26 AM</t>
  </si>
  <si>
    <t>RB294</t>
  </si>
  <si>
    <t>Surya Kadipaten ( JB PN )</t>
  </si>
  <si>
    <t>409*30</t>
  </si>
  <si>
    <t xml:space="preserve">logo sorex </t>
  </si>
  <si>
    <t>https://drive.google.com/open?id=1r5fmcIRvztYrrmdoAO5EO9Kj7BPNBEAd</t>
  </si>
  <si>
    <t>1ZVZM2YkJN0HMWlBAJFCmWTZz79hhoHEr</t>
  </si>
  <si>
    <t>https://drive.google.com/file/d/1ZVZM2YkJN0HMWlBAJFCmWTZz79hhoHEr/view?usp=drivesdk</t>
  </si>
  <si>
    <t>Document successfully created; Document successfully merged; PDF created; Emails Sent: [To: ramziewahyu@gmail.com]; Run via form trigger as brandingsorex@gmail.com; Timestamp: Nov 15 2024 5:28 AM</t>
  </si>
  <si>
    <t>RB295</t>
  </si>
  <si>
    <t>400*30</t>
  </si>
  <si>
    <t>https://drive.google.com/open?id=1pkljkUrIFdZUpb7QqP-IibnYhB-FAbxT</t>
  </si>
  <si>
    <t>1yFV_3CYku_0Grg3361co6wPNsGPd80gu</t>
  </si>
  <si>
    <t>https://drive.google.com/file/d/1yFV_3CYku_0Grg3361co6wPNsGPd80gu/view?usp=drivesdk</t>
  </si>
  <si>
    <t>Document successfully created; Document successfully merged; PDF created; Emails Sent: [To: ramziewahyu@gmail.com]; Run via form trigger as brandingsorex@gmail.com; Timestamp: Nov 15 2024 5:29 AM</t>
  </si>
  <si>
    <t>RB296</t>
  </si>
  <si>
    <t>Surya Siliwangi</t>
  </si>
  <si>
    <t>97*230</t>
  </si>
  <si>
    <t>f</t>
  </si>
  <si>
    <t>tinggi heading 50cm ( konsep untuk backwall )</t>
  </si>
  <si>
    <t>https://drive.google.com/open?id=1A-csILrY2WwvI9UO3genxVfEAMMJALMG</t>
  </si>
  <si>
    <t>1sLHdGtVZVN9F9hNHIiZJVoHBNQPPIa5O</t>
  </si>
  <si>
    <t>https://drive.google.com/file/d/1sLHdGtVZVN9F9hNHIiZJVoHBNQPPIa5O/view?usp=drivesdk</t>
  </si>
  <si>
    <t>Document successfully created; Document successfully merged; PDF created; Emails Sent: [To: ramziewahyu@gmail.com]; Run via form trigger as brandingsorex@gmail.com; Timestamp: Nov 15 2024 5:31 AM</t>
  </si>
  <si>
    <t>RB297</t>
  </si>
  <si>
    <t>Surya Siliwangi ( JB PN )</t>
  </si>
  <si>
    <t>200*230</t>
  </si>
  <si>
    <t>tinggi heading 50cm ( Konsep Backwall )</t>
  </si>
  <si>
    <t>https://drive.google.com/open?id=1Y-hQlYJP6BVMb7aEdyhGYGA9sbMUoFpV</t>
  </si>
  <si>
    <t>1tGCC0ZOptshhJykV4TrvWRRApOIdvWWv</t>
  </si>
  <si>
    <t>https://drive.google.com/file/d/1tGCC0ZOptshhJykV4TrvWRRApOIdvWWv/view?usp=drivesdk</t>
  </si>
  <si>
    <t>Document successfully created; Document successfully merged; PDF created; Emails Sent: [To: ramziewahyu@gmail.com]; Run via form trigger as brandingsorex@gmail.com; Timestamp: Nov 15 2024 5:32 AM</t>
  </si>
  <si>
    <t>RB298</t>
  </si>
  <si>
    <t>Mario Kosambi ( JB MI )</t>
  </si>
  <si>
    <t>450*100</t>
  </si>
  <si>
    <t>nama toko</t>
  </si>
  <si>
    <t>https://drive.google.com/open?id=1zBA9_M8nkJ7aXBTX2epeTZ5oOwxuacT5</t>
  </si>
  <si>
    <t>1G72DnlrTzQ6wVQxFDjbEoanSBaZBWk29</t>
  </si>
  <si>
    <t>https://drive.google.com/file/d/1G72DnlrTzQ6wVQxFDjbEoanSBaZBWk29/view?usp=drivesdk</t>
  </si>
  <si>
    <t>Document successfully created; Document successfully merged; PDF created; Emails Sent: [To: ramziewahyu@gmail.com]; Run via form trigger as brandingsorex@gmail.com; Timestamp: Nov 15 2024 10:12 PM</t>
  </si>
  <si>
    <t>RB299</t>
  </si>
  <si>
    <t>110*195</t>
  </si>
  <si>
    <t>https://drive.google.com/open?id=1ScN8KYfh5fCMoG3o9z1swkr_dkwKrT2q</t>
  </si>
  <si>
    <t>1tlsh6pxgMNQfOsF7EzXwPA5V21ot-X26</t>
  </si>
  <si>
    <t>https://drive.google.com/file/d/1tlsh6pxgMNQfOsF7EzXwPA5V21ot-X26/view?usp=drivesdk</t>
  </si>
  <si>
    <t>RB300</t>
  </si>
  <si>
    <t>Bunda Underwear ( JB OG )</t>
  </si>
  <si>
    <t>280*55</t>
  </si>
  <si>
    <t>konsep ladies</t>
  </si>
  <si>
    <t>https://drive.google.com/open?id=10GgCfOnU3RgpbThMhOcsjWlTJA3e1wjG</t>
  </si>
  <si>
    <t>1s2R-VMzvmD3GilZP2zszngJ05Kr3yk-W</t>
  </si>
  <si>
    <t>https://drive.google.com/file/d/1s2R-VMzvmD3GilZP2zszngJ05Kr3yk-W/view?usp=drivesdk</t>
  </si>
  <si>
    <t>Document successfully created; Document successfully merged; PDF created; Emails Sent: [To: ramziewahyu@gmail.com]; Run via form trigger as brandingsorex@gmail.com; Timestamp: Nov 17 2024 8:46 PM</t>
  </si>
  <si>
    <t>RB301</t>
  </si>
  <si>
    <t>300*60</t>
  </si>
  <si>
    <t>https://drive.google.com/open?id=1OUFESLC2eq1bMaL7x-u9X5cpWq1LAuLD</t>
  </si>
  <si>
    <t>1YT6xwamaUw8ihs03ue4ZeHl8VcJVI7Cw</t>
  </si>
  <si>
    <t>https://drive.google.com/file/d/1YT6xwamaUw8ihs03ue4ZeHl8VcJVI7Cw/view?usp=drivesdk</t>
  </si>
  <si>
    <t>Document successfully created; Document successfully merged; PDF created; Emails Sent: [To: ramziewahyu@gmail.com]; Run via form trigger as brandingsorex@gmail.com; Timestamp: Nov 17 2024 8:47 PM</t>
  </si>
  <si>
    <t>RB302</t>
  </si>
  <si>
    <t>Qiran ( JB IG )</t>
  </si>
  <si>
    <t>250*30</t>
  </si>
  <si>
    <t>https://drive.google.com/open?id=1T8yhgROpdjOJL-JjHGVwmbDmd7HLVdEM</t>
  </si>
  <si>
    <t>1dMIcWSWAkHHD8oi8epQLeHaQg7nPg_n0</t>
  </si>
  <si>
    <t>https://drive.google.com/file/d/1dMIcWSWAkHHD8oi8epQLeHaQg7nPg_n0/view?usp=drivesdk</t>
  </si>
  <si>
    <t>Document successfully created; Document successfully merged; PDF created; Emails Sent: [To: ramziewahyu@gmail.com]; Run via form trigger as brandingsorex@gmail.com; Timestamp: Nov 17 2024 8:48 PM</t>
  </si>
  <si>
    <t>RB303</t>
  </si>
  <si>
    <t>JJB NA</t>
  </si>
  <si>
    <t>Agnia Underwear ( JB OG )</t>
  </si>
  <si>
    <t>195*70</t>
  </si>
  <si>
    <t>konsep ladeis</t>
  </si>
  <si>
    <t>https://drive.google.com/open?id=1JYleT-6_WdNzjpmjtnEaujEweE7HiWPb</t>
  </si>
  <si>
    <t>1_p4L2dGFw-qTE5OaSfZnnCW47l-NlVAA</t>
  </si>
  <si>
    <t>https://drive.google.com/file/d/1_p4L2dGFw-qTE5OaSfZnnCW47l-NlVAA/view?usp=drivesdk</t>
  </si>
  <si>
    <t>Document successfully created; Document successfully merged; PDF created; Emails Sent: [To: ramziewahyu@gmail.com]; Run via form trigger as brandingsorex@gmail.com; Timestamp: Nov 17 2024 9:42 PM</t>
  </si>
  <si>
    <t>RB304</t>
  </si>
  <si>
    <t>163*70</t>
  </si>
  <si>
    <t>qty tambahan : 30*70 ( penjelasan produk )</t>
  </si>
  <si>
    <t>https://drive.google.com/open?id=1I6VJC9-3KMzfMlJNupeuc0iW9EK2Rxsa</t>
  </si>
  <si>
    <t>1UTFcg6qHm00wTbRdw681YGA0cIWyw29l</t>
  </si>
  <si>
    <t>https://drive.google.com/file/d/1UTFcg6qHm00wTbRdw681YGA0cIWyw29l/view?usp=drivesdk</t>
  </si>
  <si>
    <t>Document successfully created; Document successfully merged; PDF created; Emails Sent: [To: ramziewahyu@gmail.com]; Run via form trigger as brandingsorex@gmail.com; Timestamp: Nov 17 2024 9:45 PM</t>
  </si>
  <si>
    <t>RB305</t>
  </si>
  <si>
    <t xml:space="preserve">Bandung </t>
  </si>
  <si>
    <t>193*70</t>
  </si>
  <si>
    <t>https://drive.google.com/open?id=1vYPq9_67F2mkOrYcMLth4rKgDZvDjGqV</t>
  </si>
  <si>
    <t>1JEaHLMAVHFhYHXIKjN_T-tcqjY9P6iGf</t>
  </si>
  <si>
    <t>https://drive.google.com/file/d/1JEaHLMAVHFhYHXIKjN_T-tcqjY9P6iGf/view?usp=drivesdk</t>
  </si>
  <si>
    <t>Document successfully created; Document successfully merged; PDF created; Emails Sent: [To: ramziewahyu@gmail.com]; Run via form trigger as brandingsorex@gmail.com; Timestamp: Nov 17 2024 9:46 PM</t>
  </si>
  <si>
    <t>RB306</t>
  </si>
  <si>
    <t>AURORA BABY CARE</t>
  </si>
  <si>
    <t>KRAKSAAN - PROBOLINGG0</t>
  </si>
  <si>
    <t>80*26CM</t>
  </si>
  <si>
    <t>Jl Letjen Suprapto no 14 Bulu Kraksaan - Probolinggo</t>
  </si>
  <si>
    <t>LOGO SOREX KIDS &amp; FOTO PRODUK TEMA ACAK</t>
  </si>
  <si>
    <t>https://drive.google.com/open?id=1cateGQsRE0KSqSkQLkcdWTQXcHbeU8OX</t>
  </si>
  <si>
    <t>1EJDdub6iO39uun0N62g1SaMQYZnTJ-pT</t>
  </si>
  <si>
    <t>https://drive.google.com/file/d/1EJDdub6iO39uun0N62g1SaMQYZnTJ-pT/view?usp=drivesdk</t>
  </si>
  <si>
    <t>Document successfully created; Document successfully merged; PDF created; Emails Sent: [To: achmadanasailm@gmail.com]; Run via form trigger as brandingsorex@gmail.com; Timestamp: Nov 18 2024 2:53 AM</t>
  </si>
  <si>
    <t>RB307</t>
  </si>
  <si>
    <t>46*90cm</t>
  </si>
  <si>
    <t>logo sorex man + iko uwais + foto produk dalam box</t>
  </si>
  <si>
    <t>https://drive.google.com/open?id=1zZV9OrFbbNBg5LRO7n10WfJu-BKHS_4N</t>
  </si>
  <si>
    <t>1iPJhhAc4vM-0xpV9jFoW_ID09vUKgf3u</t>
  </si>
  <si>
    <t>https://drive.google.com/file/d/1iPJhhAc4vM-0xpV9jFoW_ID09vUKgf3u/view?usp=drivesdk</t>
  </si>
  <si>
    <t>Document successfully created; Document successfully merged; PDF created; Emails Sent: [To: fajar3177@gmail.com]; Run via form trigger as brandingsorex@gmail.com; Timestamp: Nov 18 2024 3:47 AM</t>
  </si>
  <si>
    <t>RB308</t>
  </si>
  <si>
    <t>valencia frans donowati</t>
  </si>
  <si>
    <t>100*10cm 1pcs,100*7cm 1pcs,71*70cm 2pcs,50*52cm 2pcs,3*53cm 2pcs</t>
  </si>
  <si>
    <t>logo sorex man + tampil maksimal ,warna dasar abu - abu</t>
  </si>
  <si>
    <r>
      <t xml:space="preserve">https://drive.google.com/open?id=1T1wiin-6LYgRgiV3yleUbS7LTHtBvMLA, https://drive.google.com/open?id=1Vqh8FOCarmMtPzWnRhDiw3il63NHxEpt, </t>
    </r>
    <r>
      <rPr>
        <rFont val="Arial"/>
        <b val="false"/>
        <i val="false"/>
        <strike val="false"/>
        <color rgb="FF1155CC"/>
        <sz val="10"/>
        <u val="single"/>
      </rPr>
      <t xml:space="preserve">https://drive.google.com/open?id=1Pq6PXA7zqsX8p8B7OG0SlrvUcB8VnNuZ</t>
    </r>
  </si>
  <si>
    <t>https://drive.google.com/open?id=1jRGvIJnCfEuQAOpBvzMUn1SRzSNmocWG</t>
  </si>
  <si>
    <t>1pGmyK3LHRK2VQYpfivwcQBboiKcbTVsQ</t>
  </si>
  <si>
    <t>https://drive.google.com/file/d/1pGmyK3LHRK2VQYpfivwcQBboiKcbTVsQ/view?usp=drivesdk</t>
  </si>
  <si>
    <t>Document successfully created; Document successfully merged; PDF created; Emails Sent: [To: fajar3177@gmail.com]; Run via form trigger as brandingsorex@gmail.com; Timestamp: Nov 18 2024 3:58 AM</t>
  </si>
  <si>
    <t>RB309</t>
  </si>
  <si>
    <t>PT.MEGA SEPANJANG PERMAI(PALAPA SEPANJANG)</t>
  </si>
  <si>
    <t>SEPANJANG - SIDOARJO</t>
  </si>
  <si>
    <t>74*114CM</t>
  </si>
  <si>
    <t xml:space="preserve"> PT.MEGA SEPANJANG PERMAI(PALAPA SEPANJANG)</t>
  </si>
  <si>
    <t>LOGO IMAGE TOKO DITAMPILKAN</t>
  </si>
  <si>
    <t>https://drive.google.com/open?id=1qFZClUlEFvTnwnV8b0AvMhfSohEFRXGy</t>
  </si>
  <si>
    <t>1_OWQBSaFHFcuz4EcNfYoTysX0C2EzVjt</t>
  </si>
  <si>
    <t>https://drive.google.com/file/d/1_OWQBSaFHFcuz4EcNfYoTysX0C2EzVjt/view?usp=drivesdk</t>
  </si>
  <si>
    <t>Document successfully created; Document successfully merged; PDF created; Emails Sent: [To: achmadanasailm@gmail.com]; Run via form trigger as brandingsorex@gmail.com; Timestamp: Nov 18 2024 4:19 AM</t>
  </si>
  <si>
    <t>RB310</t>
  </si>
  <si>
    <t>HOKIEKU</t>
  </si>
  <si>
    <t>IMORABOARD + STIKER 2 SISI</t>
  </si>
  <si>
    <t>93*25CM X 3 ,93*25CM X1(DENGAN KET)</t>
  </si>
  <si>
    <t>3PCS LOGO SOREX LADIES &amp; 1PCS LOGO SOREX LADIES + KETERANGAN)</t>
  </si>
  <si>
    <r>
      <t xml:space="preserve">https://drive.google.com/open?id=1aXpuNEhLfkLD8h3Ylug38oWTEJr6iCgx, </t>
    </r>
    <r>
      <rPr>
        <rFont val="Arial"/>
        <b val="false"/>
        <i val="false"/>
        <strike val="false"/>
        <color rgb="FF1155CC"/>
        <sz val="10"/>
        <u val="single"/>
      </rPr>
      <t xml:space="preserve">https://drive.google.com/open?id=1qYywkoMOrcXexKjVKJOs0nDMavRBj1zy</t>
    </r>
  </si>
  <si>
    <t>1fCmr0LiX2ku0kfnM7C-g0sVTwF7Fc7kP</t>
  </si>
  <si>
    <t>https://drive.google.com/file/d/1fCmr0LiX2ku0kfnM7C-g0sVTwF7Fc7kP/view?usp=drivesdk</t>
  </si>
  <si>
    <t>Document successfully created; Document successfully merged; PDF created; Emails Sent: [To: achmadanasailm@gmail.com]; Run via form trigger as brandingsorex@gmail.com; Timestamp: Nov 18 2024 4:41 AM</t>
  </si>
  <si>
    <t>RB311</t>
  </si>
  <si>
    <t>Suci Minisoccer</t>
  </si>
  <si>
    <t>Garut</t>
  </si>
  <si>
    <t>300*90</t>
  </si>
  <si>
    <t>URGENT - 3 PCS KONSEP BERBEDA</t>
  </si>
  <si>
    <t>https://drive.google.com/open?id=1S4vnj-FRbfahGvB6rdIPZuTLCe_yx-5k</t>
  </si>
  <si>
    <t>1PaK1aAYQ4r0rI_UXGNBhs93SPZwexCj-</t>
  </si>
  <si>
    <t>https://drive.google.com/file/d/1PaK1aAYQ4r0rI_UXGNBhs93SPZwexCj-/view?usp=drivesdk</t>
  </si>
  <si>
    <t>Document successfully created; Document successfully merged; PDF created; Emails Sent: [To: ramziewahyu@gmail.com]; Run via form trigger as brandingsorex@gmail.com; Timestamp: Nov 19 2024 8:11 PM</t>
  </si>
  <si>
    <t>RB312</t>
  </si>
  <si>
    <t>Nuri Bu Haji ( JB OG )</t>
  </si>
  <si>
    <t>118*70</t>
  </si>
  <si>
    <t>Konsep kids</t>
  </si>
  <si>
    <t>https://drive.google.com/open?id=1JTdpWIiOyXtGV_jWCVGUrWwINU82f88z</t>
  </si>
  <si>
    <t>1s8TV35uDH_YkGh4iijYrt-5IKdHGP8_i</t>
  </si>
  <si>
    <t>https://drive.google.com/file/d/1s8TV35uDH_YkGh4iijYrt-5IKdHGP8_i/view?usp=drivesdk</t>
  </si>
  <si>
    <t>Document successfully created; Document successfully merged; PDF created; Emails Sent: [To: ramziewahyu@gmail.com]; Run via form trigger as brandingsorex@gmail.com; Timestamp: Nov 19 2024 8:37 PM</t>
  </si>
  <si>
    <t>RB313</t>
  </si>
  <si>
    <t>JB IW</t>
  </si>
  <si>
    <t>Bellie Jaya ( JB IW )</t>
  </si>
  <si>
    <t>100*60 ( 2mk )</t>
  </si>
  <si>
    <t>Perum asri cintaraja  Depan kantor dishub Blok F No 31</t>
  </si>
  <si>
    <t>Nama Toko</t>
  </si>
  <si>
    <t>https://drive.google.com/open?id=1zkQ-KTpL1_wVf_0DH85a0uZRNJi0WS_-</t>
  </si>
  <si>
    <t>1gy_T2FDPayJ6bQy31LGcnMdzFlOUAviJ</t>
  </si>
  <si>
    <t>https://drive.google.com/file/d/1gy_T2FDPayJ6bQy31LGcnMdzFlOUAviJ/view?usp=drivesdk</t>
  </si>
  <si>
    <t>Document successfully created; Document successfully merged; PDF created; Emails Sent: [To: ramziewahyu@gmail.com]; Run via form trigger as brandingsorex@gmail.com; Timestamp: Nov 20 2024 1:51 AM</t>
  </si>
  <si>
    <t>RB314</t>
  </si>
  <si>
    <t>Lapangan Sumberlo</t>
  </si>
  <si>
    <t>150*220cm</t>
  </si>
  <si>
    <t>Logo sorex man + iko + foto produk dalam box</t>
  </si>
  <si>
    <t>https://drive.google.com/open?id=1oLub6UwZovmypB6sIYyKZxQSylxaAQ1F</t>
  </si>
  <si>
    <t>1M-Df4sx4ove1YqEBVNPTBSuPut8tm-e1</t>
  </si>
  <si>
    <t>https://drive.google.com/file/d/1M-Df4sx4ove1YqEBVNPTBSuPut8tm-e1/view?usp=drivesdk</t>
  </si>
  <si>
    <t>Document successfully created; Document successfully merged; PDF created; Emails Sent: [To: fajar3177@gmail.com]; Run via form trigger as brandingsorex@gmail.com; Timestamp: Nov 20 2024 6:40 PM</t>
  </si>
  <si>
    <t>RB315</t>
  </si>
  <si>
    <t>Kartika</t>
  </si>
  <si>
    <t>270cm*80cm</t>
  </si>
  <si>
    <t>Kirim alamat kantor cabang</t>
  </si>
  <si>
    <t>Logo ladies saja tanpa nama toko</t>
  </si>
  <si>
    <t>https://drive.google.com/open?id=1LK5xFPQbxPqLW5PUnspHUlwFTfTfroO0</t>
  </si>
  <si>
    <t>1znlm1m5y2najSnm6Sz5RR5VoUptyKfoJ</t>
  </si>
  <si>
    <t>https://drive.google.com/file/d/1znlm1m5y2najSnm6Sz5RR5VoUptyKfoJ/view?usp=drivesdk</t>
  </si>
  <si>
    <t>Document successfully created; Document successfully merged; PDF created; Emails Sent: [To: misdijowo78@gmail.com]; Run via form trigger as brandingsorex@gmail.com; Timestamp: Nov 20 2024 7:53 PM</t>
  </si>
  <si>
    <t>RB316</t>
  </si>
  <si>
    <t>BSA Toserba ( JB MI )</t>
  </si>
  <si>
    <t>" Kasir "</t>
  </si>
  <si>
    <t>https://drive.google.com/open?id=1Ph6WdtaraQB6SQCGJ9af7j0S3ucChVPc</t>
  </si>
  <si>
    <t>1PS4YQGJ5taHf7wtxGN0L-GDOJiLn_UGH</t>
  </si>
  <si>
    <t>https://drive.google.com/file/d/1PS4YQGJ5taHf7wtxGN0L-GDOJiLn_UGH/view?usp=drivesdk</t>
  </si>
  <si>
    <t>Document successfully created; Document successfully merged; PDF created; Emails Sent: [To: ramziewahyu@gmail.com]; Run via form trigger as brandingsorex@gmail.com; Timestamp: Nov 21 2024 2:22 AM</t>
  </si>
  <si>
    <t>RB317</t>
  </si>
  <si>
    <t>60*35</t>
  </si>
  <si>
    <t>Pakaian Dalam DIsini</t>
  </si>
  <si>
    <t>https://drive.google.com/open?id=1ugb1svHUNzZMU7psarpWVwO5NP5swiHW</t>
  </si>
  <si>
    <t>15EhpicNM-AfZ3uY9rLXCFfJGeqW5FEVt</t>
  </si>
  <si>
    <t>https://drive.google.com/file/d/15EhpicNM-AfZ3uY9rLXCFfJGeqW5FEVt/view?usp=drivesdk</t>
  </si>
  <si>
    <t>Document successfully created; Document successfully merged; PDF created; Emails Sent: [To: ramziewahyu@gmail.com]; Run via form trigger as brandingsorex@gmail.com; Timestamp: Nov 21 2024 2:23 AM</t>
  </si>
  <si>
    <t>RB318</t>
  </si>
  <si>
    <t>JB Mi</t>
  </si>
  <si>
    <t>Bintang Anak BCL</t>
  </si>
  <si>
    <t>365*200</t>
  </si>
  <si>
    <t>Urgent Untuk Backwall ( Design Polos )</t>
  </si>
  <si>
    <t>https://drive.google.com/open?id=1upsAOLbuAhYQXQwh1FMD1iTxb7n47RFA</t>
  </si>
  <si>
    <t>1dv4XAaFU8jjG2zctUx81mkIEqaiDXUlZ</t>
  </si>
  <si>
    <t>https://drive.google.com/file/d/1dv4XAaFU8jjG2zctUx81mkIEqaiDXUlZ/view?usp=drivesdk</t>
  </si>
  <si>
    <t>Document successfully created; Document successfully merged; PDF created; Emails Sent: [To: ramziewahyu@gmail.com]; Run via form trigger as brandingsorex@gmail.com; Timestamp: Nov 21 2024 2:30 AM</t>
  </si>
  <si>
    <t>ramzeiwahyu@gmail.com</t>
  </si>
  <si>
    <t>RB319</t>
  </si>
  <si>
    <t>Bintang Anaka BCL</t>
  </si>
  <si>
    <t xml:space="preserve">Karawang </t>
  </si>
  <si>
    <t>365*60</t>
  </si>
  <si>
    <t>https://drive.google.com/open?id=1-92Y4-LCaV_RLOk36g-uvzcr7yFmQbo1</t>
  </si>
  <si>
    <t>1T-0lUIF4fWy0KtK019H3ec4Pre4GLefE</t>
  </si>
  <si>
    <t>https://drive.google.com/file/d/1T-0lUIF4fWy0KtK019H3ec4Pre4GLefE/view?usp=drivesdk</t>
  </si>
  <si>
    <t>Document successfully created; Document successfully merged; PDF created; Emails Sent: [To: ramzeiwahyu@gmail.com]; Run via form trigger as brandingsorex@gmail.com; Timestamp: Nov 21 2024 2:31 AM</t>
  </si>
  <si>
    <t>RB320</t>
  </si>
  <si>
    <t>Sahabar ( JB MI )</t>
  </si>
  <si>
    <t>119,5*26,5</t>
  </si>
  <si>
    <t>https://drive.google.com/open?id=1v6GjcwA7KasSqhOTvfiZzFjIVwe0I59W</t>
  </si>
  <si>
    <t>1wyC29sDR6nkcArJPjNJG3YrPni9I2XWf</t>
  </si>
  <si>
    <t>https://drive.google.com/file/d/1wyC29sDR6nkcArJPjNJG3YrPni9I2XWf/view?usp=drivesdk</t>
  </si>
  <si>
    <t>Document successfully created; Document successfully merged; PDF created; Emails Sent: [To: ramziewahyu@gmail.com]; Run via form trigger as brandingsorex@gmail.com; Timestamp: Nov 21 2024 2:34 AM</t>
  </si>
  <si>
    <t>RB321</t>
  </si>
  <si>
    <t>Sahabat ( JB MI )</t>
  </si>
  <si>
    <t>Pakaian Dalam Tidak BIsa Di Tukar</t>
  </si>
  <si>
    <t>https://drive.google.com/open?id=14IXwiIeiPLRAWGxQ_mA9u-nJ3wQilq0D</t>
  </si>
  <si>
    <t>19cKi7GJMNyMrThv0reqPXPvTNomCWVHa</t>
  </si>
  <si>
    <t>https://drive.google.com/file/d/19cKi7GJMNyMrThv0reqPXPvTNomCWVHa/view?usp=drivesdk</t>
  </si>
  <si>
    <t>Document successfully created; Document successfully merged; PDF created; Emails Sent: [To: ramziewahyu@gmail.com]; Run via form trigger as brandingsorex@gmail.com; Timestamp: Nov 21 2024 2:35 AM</t>
  </si>
  <si>
    <t>RB322</t>
  </si>
  <si>
    <t>Jasmine Baby Shop ( JB MI )</t>
  </si>
  <si>
    <t>" Perum Wahana Blok A6 No 31 Cikarang " + nama toko</t>
  </si>
  <si>
    <t>https://drive.google.com/open?id=1u3zLHyWW3MHzvShWIwBz9Ji6rVg9P4Xg</t>
  </si>
  <si>
    <t>1WdP_BTlA_Cuhh6yX4wd4ZaOsqfG5XfHC</t>
  </si>
  <si>
    <t>https://drive.google.com/file/d/1WdP_BTlA_Cuhh6yX4wd4ZaOsqfG5XfHC/view?usp=drivesdk</t>
  </si>
  <si>
    <t>Document successfully created; Document successfully merged; PDF created; Emails Sent: [To: ramziewahyu@gmail.com]; Run via form trigger as brandingsorex@gmail.com; Timestamp: Nov 21 2024 2:37 AM</t>
  </si>
  <si>
    <t>RB323</t>
  </si>
  <si>
    <t>BMS</t>
  </si>
  <si>
    <t>30*40</t>
  </si>
  <si>
    <t>Harga Khusus : Celana Dalam = Rp. 35.000 - Boxer = Rp 40.000</t>
  </si>
  <si>
    <t>https://drive.google.com/open?id=1dcBUDyvFaFqyu9HIItt0NT_0MeKXejKx</t>
  </si>
  <si>
    <t>1cUUbQm38aPZpClfJ95a3oul5yPegVIWk</t>
  </si>
  <si>
    <t>https://drive.google.com/file/d/1cUUbQm38aPZpClfJ95a3oul5yPegVIWk/view?usp=drivesdk</t>
  </si>
  <si>
    <t>Document successfully created; Document successfully merged; PDF created; Emails Sent: [To: ramziewahyu@gmail.com]; Run via form trigger as brandingsorex@gmail.com; Timestamp: Nov 21 2024 2:40 AM</t>
  </si>
  <si>
    <t>RB324</t>
  </si>
  <si>
    <t>Dhinda Collection ( JB MI )</t>
  </si>
  <si>
    <t>standar ukuran X-Banner</t>
  </si>
  <si>
    <t>sorex tersedia disini + penjelasan produk</t>
  </si>
  <si>
    <t>https://drive.google.com/open?id=1nWK2SG8Ts7Sj0V56PDfuZeRstqvalLBw</t>
  </si>
  <si>
    <t>1ZKnxCHwPdmUuyvPPPuT6zT5k52MsYkQx</t>
  </si>
  <si>
    <t>https://drive.google.com/file/d/1ZKnxCHwPdmUuyvPPPuT6zT5k52MsYkQx/view?usp=drivesdk</t>
  </si>
  <si>
    <t>Document successfully created; Document successfully merged; PDF created; Emails Sent: [To: ramziewahyu@gmail.com]; Run via form trigger as brandingsorex@gmail.com; Timestamp: Nov 21 2024 2:43 AM</t>
  </si>
  <si>
    <t>RB325</t>
  </si>
  <si>
    <t>Mario Plaza Bawah ( JB MI )</t>
  </si>
  <si>
    <t>Pakaian Dalam Tidak Bisa Ditukar !</t>
  </si>
  <si>
    <t>https://drive.google.com/open?id=1VqVow3Q4ryRMpnUToebEJJlKt0QAy3jc</t>
  </si>
  <si>
    <t>1LJgF_8KTnRKvBftr6VtDKj1U6A2vC9JB</t>
  </si>
  <si>
    <t>https://drive.google.com/file/d/1LJgF_8KTnRKvBftr6VtDKj1U6A2vC9JB/view?usp=drivesdk</t>
  </si>
  <si>
    <t>Document successfully created; Document successfully merged; PDF created; Emails Sent: [To: ramziewahyu@gmail.com]; Run via form trigger as brandingsorex@gmail.com; Timestamp: Nov 21 2024 2:46 AM</t>
  </si>
  <si>
    <t>RB326</t>
  </si>
  <si>
    <t>Prama ( JB OG )</t>
  </si>
  <si>
    <t xml:space="preserve"> Logo Sorex</t>
  </si>
  <si>
    <t>https://drive.google.com/open?id=17_LZBmV4cxXphd58zNTtu9egWamZXrHV</t>
  </si>
  <si>
    <t>17Mk-RZKPXWuPIqO8JzLmCpkZFh-C-l2H</t>
  </si>
  <si>
    <t>https://drive.google.com/file/d/17Mk-RZKPXWuPIqO8JzLmCpkZFh-C-l2H/view?usp=drivesdk</t>
  </si>
  <si>
    <t>Document successfully created; Document successfully merged; PDF created; Emails Sent: [To: ramziewahyu@gmail.com]; Run via form trigger as brandingsorex@gmail.com; Timestamp: Nov 21 2024 3:10 AM</t>
  </si>
  <si>
    <t>RB327</t>
  </si>
  <si>
    <t>Joglo futsal</t>
  </si>
  <si>
    <t>573*170cm</t>
  </si>
  <si>
    <t>Logo sorex man + iko + foto produk dalam box
Urgent</t>
  </si>
  <si>
    <t>https://drive.google.com/open?id=13OHuAp9udVzsN9lEHysGVUxVkUzRHv8z</t>
  </si>
  <si>
    <t>1Sggq_FShoafcuQIcE3EL9_0mUvt7tfBw</t>
  </si>
  <si>
    <t>https://drive.google.com/file/d/1Sggq_FShoafcuQIcE3EL9_0mUvt7tfBw/view?usp=drivesdk</t>
  </si>
  <si>
    <t>Document successfully created; Document successfully merged; PDF created; Emails Sent: [To: fajar3177@gmail.com]; Run via form trigger as brandingsorex@gmail.com; Timestamp: Nov 21 2024 5:27 AM</t>
  </si>
  <si>
    <t>RB328</t>
  </si>
  <si>
    <t>Candy accessories</t>
  </si>
  <si>
    <t>105cm"45cm</t>
  </si>
  <si>
    <t>Kasih logo SOREX dan keterangan sesuai contoh</t>
  </si>
  <si>
    <t>https://drive.google.com/open?id=1Z89s98wN3JVJ_P77jR0dbO95TsFNj8NB</t>
  </si>
  <si>
    <t>1Q6i3YZ9T59f77Sc0YwtxokodHYuAjbsz</t>
  </si>
  <si>
    <t>https://drive.google.com/file/d/1Q6i3YZ9T59f77Sc0YwtxokodHYuAjbsz/view?usp=drivesdk</t>
  </si>
  <si>
    <t>Document successfully created; Document successfully merged; PDF created; Emails Sent: [To: misdijowo78@gmail.com]; Run via form trigger as brandingsorex@gmail.com; Timestamp: Nov 22 2024 3:08 AM</t>
  </si>
  <si>
    <t>RB329</t>
  </si>
  <si>
    <t>60*68</t>
  </si>
  <si>
    <t>Penjelasan Produk</t>
  </si>
  <si>
    <t>https://drive.google.com/open?id=19_Gf6MUUBP1t71Y4dJF776FqJp4sl-ds</t>
  </si>
  <si>
    <t>1Ih-Z-cEbDYphU7BW3sLR62ngNyHrF0su</t>
  </si>
  <si>
    <t>https://drive.google.com/file/d/1Ih-Z-cEbDYphU7BW3sLR62ngNyHrF0su/view?usp=drivesdk</t>
  </si>
  <si>
    <t>Document successfully created; Document successfully merged; PDF created; Emails Sent: [To: ramziewahyu@gmail.com]; Run via form trigger as brandingsorex@gmail.com; Timestamp: Nov 22 2024 9:16 PM</t>
  </si>
  <si>
    <t>RB330</t>
  </si>
  <si>
    <t>Gaya Baru ( JB MI )</t>
  </si>
  <si>
    <t>KASIR</t>
  </si>
  <si>
    <t>https://drive.google.com/open?id=10H0OoMa90wGUuEZnQSD407JQmrBO58Vc</t>
  </si>
  <si>
    <t>1XrW1OF7e7ziwGz15eKWYtieu9LXJGAAR</t>
  </si>
  <si>
    <t>https://drive.google.com/file/d/1XrW1OF7e7ziwGz15eKWYtieu9LXJGAAR/view?usp=drivesdk</t>
  </si>
  <si>
    <t>Document successfully created; Document successfully merged; PDF created; Emails Sent: [To: ramziewahyu@gmail.com]; Run via form trigger as brandingsorex@gmail.com; Timestamp: Nov 22 2024 9:17 PM</t>
  </si>
  <si>
    <t>RB331</t>
  </si>
  <si>
    <t>X Sha CIkiray ( JB IW )</t>
  </si>
  <si>
    <t>152*175</t>
  </si>
  <si>
    <t>untuk backwall</t>
  </si>
  <si>
    <t>https://drive.google.com/open?id=1u09HKfmv159yn9ccYw2m0F0jEfd996sV</t>
  </si>
  <si>
    <t>1AI38kNfEUi3Vz3Taj-At_hRRkdTKS1l2</t>
  </si>
  <si>
    <t>https://drive.google.com/file/d/1AI38kNfEUi3Vz3Taj-At_hRRkdTKS1l2/view?usp=drivesdk</t>
  </si>
  <si>
    <t>Document successfully created; Document successfully merged; PDF created; Emails Sent: [To: ramziewahyu@gmail.com]; Run via form trigger as brandingsorex@gmail.com; Timestamp: Nov 22 2024 9:19 PM</t>
  </si>
  <si>
    <t>RB332</t>
  </si>
  <si>
    <t>X Sha Cikiray ( JB IW )</t>
  </si>
  <si>
    <t>285*80</t>
  </si>
  <si>
    <t>penjelasan produk + model</t>
  </si>
  <si>
    <t>https://drive.google.com/open?id=1L69Ic1xQ9qBLe_wvEYrtGA8mqVtbLkrM</t>
  </si>
  <si>
    <t>1sXMluXxO5fmm8wGWKiMm6Jb-oHInJEDW</t>
  </si>
  <si>
    <t>https://drive.google.com/file/d/1sXMluXxO5fmm8wGWKiMm6Jb-oHInJEDW/view?usp=drivesdk</t>
  </si>
  <si>
    <t>Document successfully created; Document successfully merged; PDF created; Emails Sent: [To: ramziewahyu@gmail.com]; Run via form trigger as brandingsorex@gmail.com; Timestamp: Nov 22 2024 9:20 PM</t>
  </si>
  <si>
    <t>RB333</t>
  </si>
  <si>
    <t>Butik Ratu ( JB IL )</t>
  </si>
  <si>
    <t>415*65</t>
  </si>
  <si>
    <t>Nama Toko : Nandha Lingerie
Tema : Ladies
Alamat : METRO INDAH MALL GF A1. 01-02, BANDUNG
( Pake Model &amp; Penjelasan Produk )</t>
  </si>
  <si>
    <t>https://drive.google.com/open?id=1QCC17QYFM53c3fQc5vjhU20hYnnOE7sV</t>
  </si>
  <si>
    <t>1RS_Ca9qOpurlruc6SQtkE2sd2VN0pcdT</t>
  </si>
  <si>
    <t>https://drive.google.com/file/d/1RS_Ca9qOpurlruc6SQtkE2sd2VN0pcdT/view?usp=drivesdk</t>
  </si>
  <si>
    <t>Document successfully created; Document successfully merged; PDF created; Emails Sent: [To: ramziewahyu@gmail.com]; Run via form trigger as brandingsorex@gmail.com; Timestamp: Nov 22 2024 9:23 PM</t>
  </si>
  <si>
    <t>RB334</t>
  </si>
  <si>
    <t>520*65</t>
  </si>
  <si>
    <t>https://drive.google.com/open?id=1d5TruuMWmp1DsD6U6ZFOutv-3sQpReJh</t>
  </si>
  <si>
    <t>1gqPZfKgox3FrSjEdwTKunhLGNmQjhWtL</t>
  </si>
  <si>
    <t>https://drive.google.com/file/d/1gqPZfKgox3FrSjEdwTKunhLGNmQjhWtL/view?usp=drivesdk</t>
  </si>
  <si>
    <t>Document successfully created; Document successfully merged; PDF created; Emails Sent: [To: ramziewahyu@gmail.com]; Run via form trigger as brandingsorex@gmail.com; Timestamp: Nov 22 2024 9:24 PM</t>
  </si>
  <si>
    <t>RB335</t>
  </si>
  <si>
    <t>Twins Baby &amp; Kids ( JB RS )</t>
  </si>
  <si>
    <t>Standart Ukuran X Banner</t>
  </si>
  <si>
    <t>Nama Toko : Tk Twins Baby Kids
( Gambar Produk )</t>
  </si>
  <si>
    <t>https://drive.google.com/open?id=1el4kHw_7Eu4YodhkL527ft6h9p7Lq1cD</t>
  </si>
  <si>
    <t>1h3sjRsCYCS3arxqeNkx0j2EdnlAj1Tmw</t>
  </si>
  <si>
    <t>https://drive.google.com/file/d/1h3sjRsCYCS3arxqeNkx0j2EdnlAj1Tmw/view?usp=drivesdk</t>
  </si>
  <si>
    <t>Document successfully created; Document successfully merged; PDF created; Emails Sent: [To: ramziewahyu@gmail.com]; Run via form trigger as brandingsorex@gmail.com; Timestamp: Nov 22 2024 9:26 PM</t>
  </si>
  <si>
    <t>RB336</t>
  </si>
  <si>
    <t xml:space="preserve">Suci Minsoc </t>
  </si>
  <si>
    <t>400*90</t>
  </si>
  <si>
    <t>https://drive.google.com/open?id=1tBpov4439MaSGW2YJ5wpkLuXKs3v2egS</t>
  </si>
  <si>
    <t>1ch_IxwKuvJROLB-P8wwulEh40jsyB-hs</t>
  </si>
  <si>
    <t>https://drive.google.com/file/d/1ch_IxwKuvJROLB-P8wwulEh40jsyB-hs/view?usp=drivesdk</t>
  </si>
  <si>
    <t>Document successfully created; Document successfully merged; PDF created; Emails Sent: [To: ramziewahyu@gmail.com]; Run via form trigger as brandingsorex@gmail.com; Timestamp: Nov 24 2024 10:20 PM</t>
  </si>
  <si>
    <t>RB337</t>
  </si>
  <si>
    <t xml:space="preserve">Sakidah </t>
  </si>
  <si>
    <t>1265*150</t>
  </si>
  <si>
    <t>https://drive.google.com/open?id=1MWqUdSpsBJabYPB5N9wPHPRadMpCH3I7</t>
  </si>
  <si>
    <t>1BVps3Vj7cQvL-FxnFvgVkbthbtublr_O</t>
  </si>
  <si>
    <t>https://drive.google.com/file/d/1BVps3Vj7cQvL-FxnFvgVkbthbtublr_O/view?usp=drivesdk</t>
  </si>
  <si>
    <t>Document successfully created; Document successfully merged; PDF created; Emails Sent: [To: ramziewahyu@gmail.com]; Run via form trigger as brandingsorex@gmail.com; Timestamp: Nov 24 2024 10:21 PM</t>
  </si>
  <si>
    <t>RB338</t>
  </si>
  <si>
    <t>Raisya RH ( JB BD )</t>
  </si>
  <si>
    <t>100*33</t>
  </si>
  <si>
    <t>Qty tambahan : 60*33 ( Pakai penjelasan produk )</t>
  </si>
  <si>
    <t>https://drive.google.com/open?id=1lc1Mr5bjXUO3T3d-HZf_dLQxYJPmz23a</t>
  </si>
  <si>
    <t>1iCmvs2S_yajxWR22eY99w176N2oAicRp</t>
  </si>
  <si>
    <t>https://drive.google.com/file/d/1iCmvs2S_yajxWR22eY99w176N2oAicRp/view?usp=drivesdk</t>
  </si>
  <si>
    <t>Document successfully created; Document successfully merged; PDF created; Emails Sent: [To: ramziewahyu@gmail.com]; Run via form trigger as brandingsorex@gmail.com; Timestamp: Nov 24 2024 10:26 PM</t>
  </si>
  <si>
    <t>RB339</t>
  </si>
  <si>
    <t>Anak Mami Brandid ( JB SH )</t>
  </si>
  <si>
    <t>GARUT</t>
  </si>
  <si>
    <t>Pakai nama toko</t>
  </si>
  <si>
    <t>https://drive.google.com/open?id=1qEeoIvB7OAwTfCKGoCqoLImZDMb96bdO</t>
  </si>
  <si>
    <t>https://drive.google.com/open?id=1TUX1ETCCkgscBWYGjdblEDAe42_xMlyX</t>
  </si>
  <si>
    <t>12AX5gXzAm--1neLs5113v31lTklW4XK4</t>
  </si>
  <si>
    <t>https://drive.google.com/file/d/12AX5gXzAm--1neLs5113v31lTklW4XK4/view?usp=drivesdk</t>
  </si>
  <si>
    <t>Document successfully created; Document successfully merged; PDF created; Emails Sent: [To: ramziewahyu@gmail.com]; Run via form trigger as brandingsorex@gmail.com; Timestamp: Nov 24 2024 11:45 PM</t>
  </si>
  <si>
    <t>RB340</t>
  </si>
  <si>
    <t>EL-FATIH BABY &amp; TOYS SHOP</t>
  </si>
  <si>
    <t>KROMENGAN - MALANG</t>
  </si>
  <si>
    <t>600*180CM</t>
  </si>
  <si>
    <t>EL - FATIH BABY &amp; TOYS  SHOP JL.NAILUN SEL,KRAJAN-KROMENGAN-KAB.MALANG JAWA TIMUR 65165</t>
  </si>
  <si>
    <t>NAMA TOKO &amp; ALAMAT TOKO(KEC &amp; KAB), LOGO SOREX LADIES ,KIDS, SOREXMAN &amp; FOTO PRODUK TEMA ACAK</t>
  </si>
  <si>
    <t>https://drive.google.com/open?id=1cyro5fDxHvJYNEALfby0aO6I5QxwuQKJ</t>
  </si>
  <si>
    <t>1I_l6eDiQp2kNrnUaJfH3Nimfj_KqX0i3</t>
  </si>
  <si>
    <t>https://drive.google.com/file/d/1I_l6eDiQp2kNrnUaJfH3Nimfj_KqX0i3/view?usp=drivesdk</t>
  </si>
  <si>
    <t>Document successfully created; Document successfully merged; PDF created; Emails Sent: [To: achmadanasailm@gmail.com]; Run via form trigger as brandingsorex@gmail.com; Timestamp: Nov 25 2024 1:24 AM</t>
  </si>
  <si>
    <t>RB341</t>
  </si>
  <si>
    <t>FIRDA BABY SHOP</t>
  </si>
  <si>
    <t>KEPANJEN - MALANG</t>
  </si>
  <si>
    <t>1. 400*100CM  2.100*100CM</t>
  </si>
  <si>
    <t>FIRDA BABY SHOP - PASAR KEPANJEN BEDAK NO.A02 JL BANUREJO - KEC.KEPANJEN KAB.MALANG 65163 (0838-4368-8399)</t>
  </si>
  <si>
    <t>KOMBINASI NAMA &amp; ALAMAT TOKO(KEC.KAB) ,LOGO SOREX LADIES &amp; KIDS ,SERTA FOTO PRODUK TEMA ACAK</t>
  </si>
  <si>
    <t>https://drive.google.com/open?id=1gxWeMd6irWNCbBl8FhJWJ63JK2_Rtitd, https://drive.google.com/open?id=1XuNol0zL2nmdX118RPY9ApxsWPgkYafP</t>
  </si>
  <si>
    <t>1sBxmTQ-Q4tiDiy9-qHGqkFUPar-HnUrv</t>
  </si>
  <si>
    <t>https://drive.google.com/file/d/1sBxmTQ-Q4tiDiy9-qHGqkFUPar-HnUrv/view?usp=drivesdk</t>
  </si>
  <si>
    <t>Document successfully created; Document successfully merged; PDF created; Emails Sent: [To: achmadanasailm@gmail.com]; Run via form trigger as brandingsorex@gmail.com; Timestamp: Nov 25 2024 1:36 AM</t>
  </si>
  <si>
    <t>RB342</t>
  </si>
  <si>
    <t xml:space="preserve">PRIMA SALON </t>
  </si>
  <si>
    <t>350*50CM</t>
  </si>
  <si>
    <t>PRIMA SALON JL RAYA MADE DESA NO.59 KEC.LAMONGAN(0857-0646-6331) KAB.LAMONGAN</t>
  </si>
  <si>
    <t>KOMBINASI NAMA &amp; ALAMAT TOKO(MADE-LAMONGAN) ,LOGO SOREX LADIES,SOREX TOWEL &amp; SOCKS DAN FOTO PRODUK MASING2 BRAND TEMA ACAK</t>
  </si>
  <si>
    <t>https://drive.google.com/open?id=1yX9mTDIiKxDDlN8l_p-ez3-gw0kXARsQ</t>
  </si>
  <si>
    <t>1yLsGONwaJOSbCNaZwLdMFnVg3ZeGGtzf</t>
  </si>
  <si>
    <t>https://drive.google.com/file/d/1yLsGONwaJOSbCNaZwLdMFnVg3ZeGGtzf/view?usp=drivesdk</t>
  </si>
  <si>
    <t>Document successfully created; Document successfully merged; PDF created; Emails Sent: [To: achmadanasailm@gmail.com]; Run via form trigger as brandingsorex@gmail.com; Timestamp: Nov 25 2024 1:52 AM</t>
  </si>
  <si>
    <t>RB343</t>
  </si>
  <si>
    <t>ANIS COLLECTION</t>
  </si>
  <si>
    <t>PLUMPANG - TUBAN</t>
  </si>
  <si>
    <t>300*100CM</t>
  </si>
  <si>
    <t>ANIS COLLECTION,DESA KEDUNG RT.06/RW.01,GEGER,MAGERSARI KEC.PLUMPANG KAB.TUBAN 62382(0856-3299-578)</t>
  </si>
  <si>
    <t>KOMBINASI NAMA&amp;ALAMAT TOKO(PLUMPANG- TUBAN) LOGO SOREX LADIES , FOTO PRODUK TEMA ACAK</t>
  </si>
  <si>
    <t>https://drive.google.com/open?id=1tlS25rZcGT6hHdMaTXCRHBXOqOJII1_r</t>
  </si>
  <si>
    <t>1OhYKaaInjKgtMKidOY3wHk4pdTXXhW36</t>
  </si>
  <si>
    <t>https://drive.google.com/file/d/1OhYKaaInjKgtMKidOY3wHk4pdTXXhW36/view?usp=drivesdk</t>
  </si>
  <si>
    <t>Document successfully created; Document successfully merged; PDF created; Emails Sent: [To: achmadanasailm@gmail.com]; Run via form trigger as brandingsorex@gmail.com; Timestamp: Nov 25 2024 2:02 AM</t>
  </si>
  <si>
    <t>RB344</t>
  </si>
  <si>
    <t>F &amp; C Royal</t>
  </si>
  <si>
    <t>102cm*8cm*14pcs, 51cm*45cm*10pcs, 49cm*48cm*4pcs</t>
  </si>
  <si>
    <t>Kirim kantor cabang jatim</t>
  </si>
  <si>
    <t>List kasih logo SOREX, untuk pintu klo space cukup kasih model atau gambar produk</t>
  </si>
  <si>
    <r>
      <rPr>
        <rFont val="Arial"/>
        <b val="false"/>
        <i val="false"/>
        <strike val="false"/>
        <color rgb="FF1155CC"/>
        <sz val="10"/>
        <u val="single"/>
      </rPr>
      <t xml:space="preserve">https://drive.google.com/open?id=1EwsrgLn8kUvxS1x01U8G3pLl1y2RhCt5</t>
    </r>
    <r>
      <rPr>
        <rFont val="Arial"/>
        <b val="false"/>
        <i val="false"/>
        <strike val="false"/>
        <color rgb="FF000000"/>
        <sz val="10"/>
        <u val="none"/>
      </rPr>
      <t xml:space="preserve">, https://drive.google.com/open?id=1KukhowZDgWYhfecdlUZbp2EOLNVCjpFT</t>
    </r>
  </si>
  <si>
    <t>1ceH6_cg5em8P3m1hQSXNQxIEeooxy7cl</t>
  </si>
  <si>
    <t>https://drive.google.com/file/d/1ceH6_cg5em8P3m1hQSXNQxIEeooxy7cl/view?usp=drivesdk</t>
  </si>
  <si>
    <t>Document successfully created; Document successfully merged; PDF created; Emails Sent: [To: misdijowo78@gmail.com]; Run via form trigger as brandingsorex@gmail.com; Timestamp: Nov 25 2024 2:38 AM</t>
  </si>
  <si>
    <t>RB345</t>
  </si>
  <si>
    <t>Khanza baby shop</t>
  </si>
  <si>
    <t>22cm*15cm*15pcs</t>
  </si>
  <si>
    <t>Logo SOREX BUKA TUTUP</t>
  </si>
  <si>
    <t>https://drive.google.com/open?id=1P4uC5wAoGNzP_wlECuGUenB3gqb9erO_</t>
  </si>
  <si>
    <t>1DiK856sE3UjyJiaUy3m_1uweOGjQVt2B</t>
  </si>
  <si>
    <t>https://drive.google.com/file/d/1DiK856sE3UjyJiaUy3m_1uweOGjQVt2B/view?usp=drivesdk</t>
  </si>
  <si>
    <t>Document successfully created; Document successfully merged; PDF created; Emails Sent: [To: misdijowo78@gmail.com]; Run via form trigger as brandingsorex@gmail.com; Timestamp: Nov 25 2024 3:07 AM</t>
  </si>
  <si>
    <t>RB346</t>
  </si>
  <si>
    <t>Griya Subang</t>
  </si>
  <si>
    <t>180*300</t>
  </si>
  <si>
    <t>untuk backwall tanpa logo</t>
  </si>
  <si>
    <t>https://drive.google.com/open?id=1MtDzwN-or87iRgMCk1cFDOJx3GhBZ9AK</t>
  </si>
  <si>
    <t>1eFtDv_qLnGWJsOaBuAH_0ABsSa-2ePM1</t>
  </si>
  <si>
    <t>https://drive.google.com/file/d/1eFtDv_qLnGWJsOaBuAH_0ABsSa-2ePM1/view?usp=drivesdk</t>
  </si>
  <si>
    <t>Document successfully created; Document successfully merged; PDF created; Emails Sent: [To: ramziewahyu@gmail.com]; Run via form trigger as brandingsorex@gmail.com; Timestamp: Nov 25 2024 8:37 PM</t>
  </si>
  <si>
    <t>RB347</t>
  </si>
  <si>
    <t>Mm ladies</t>
  </si>
  <si>
    <t>100*47cm</t>
  </si>
  <si>
    <t>Kirim alamat kantor cab sorex jatim surabaya</t>
  </si>
  <si>
    <t>https://drive.google.com/open?id=1cpj3ks4PFCkuk1JPgA-ObvGXQ6eCWhQF</t>
  </si>
  <si>
    <t>1caGkPGwjQiW2mEnD11Qdjjcoy8kWUicO</t>
  </si>
  <si>
    <t>https://drive.google.com/file/d/1caGkPGwjQiW2mEnD11Qdjjcoy8kWUicO/view?usp=drivesdk</t>
  </si>
  <si>
    <t>Document successfully created; Document successfully merged; PDF created; Emails Sent: [To: fajar3177@gmail.com]; Run via form trigger as brandingsorex@gmail.com; Timestamp: Nov 27 2024 11:45 PM</t>
  </si>
  <si>
    <t>RB348</t>
  </si>
  <si>
    <t>JR- ALF</t>
  </si>
  <si>
    <t>RIYAM ANWAR UNDERWEAR</t>
  </si>
  <si>
    <t>470*75CM</t>
  </si>
  <si>
    <t>TOKO RIYAM ANWAR UNDERWEAR JL.TAMBAK SEGARAN NO.42,RANGKAH,KEC.TAMBAKSARI - SURABAYA JAWA TIMUR 60135</t>
  </si>
  <si>
    <t>NAMA &amp; ALAMAT TOKO SERTA LOGO SOREX LADIES,KIDS &amp; MAN KOMBINASI DENGAN FOTO PRODUK MASING2 BRAND TEMA ACAK</t>
  </si>
  <si>
    <t>https://drive.google.com/open?id=1K3F0WOo3IkcR2GJcr7OqLESXUAkZne4E</t>
  </si>
  <si>
    <t>17KrLMjc6fuhw4Sw35Iluk18UKFldNplp</t>
  </si>
  <si>
    <t>https://drive.google.com/file/d/17KrLMjc6fuhw4Sw35Iluk18UKFldNplp/view?usp=drivesdk</t>
  </si>
  <si>
    <t>Document successfully created; Document successfully merged; PDF created; Emails Sent: [To: achmadanasailm@gmail.com]; Run via form trigger as brandingsorex@gmail.com; Timestamp: Nov 28 2024 1:49 AM</t>
  </si>
  <si>
    <t>RB349</t>
  </si>
  <si>
    <t>ALINDHA GRIYA MODE</t>
  </si>
  <si>
    <t>LUMAJANG</t>
  </si>
  <si>
    <t>IMPRABOARD + STIKER KASIR PANAH 2 MUKA + TALI SENARNYA</t>
  </si>
  <si>
    <t>60*60CM</t>
  </si>
  <si>
    <t>ALINDHA GRIYA MODE JL.RANU PAKIS NO.29 DUSUN KRAJAN ll, KLAKAH KEC.KLAKAH KAB.LUMAJANG JAWA TIMUR 67356</t>
  </si>
  <si>
    <t>LOGO SOREX LADIES &amp; TALI SENAR UNTUK GANTUNGAN</t>
  </si>
  <si>
    <t>https://drive.google.com/open?id=1trCOGH_Ie1TEVi9pRozLUFMlBZ3Rayj_</t>
  </si>
  <si>
    <t>1NCMGLU3_VqvnCQPMTDkHqB18izk3DfF-</t>
  </si>
  <si>
    <t>https://drive.google.com/file/d/1NCMGLU3_VqvnCQPMTDkHqB18izk3DfF-/view?usp=drivesdk</t>
  </si>
  <si>
    <t>Document successfully created; Document successfully merged; PDF created; Emails Sent: [To: achmadanasailm@gmail.com]; Run via form trigger as brandingsorex@gmail.com; Timestamp: Nov 28 2024 1:59 AM</t>
  </si>
  <si>
    <t>RB350</t>
  </si>
  <si>
    <t>Gajah mada toserba</t>
  </si>
  <si>
    <t>21cm*30cm*2pcs</t>
  </si>
  <si>
    <t>Logo SOREX 2 sisi kasih tulisan BH&amp;CD</t>
  </si>
  <si>
    <t>https://drive.google.com/open?id=13AbZ6R9atanDf-GMJ_qOH_yhmcgpsAGa</t>
  </si>
  <si>
    <t>1ZGNZe6HsTdembBekNWzoIW1jqDESkGnF</t>
  </si>
  <si>
    <t>https://drive.google.com/file/d/1ZGNZe6HsTdembBekNWzoIW1jqDESkGnF/view?usp=drivesdk</t>
  </si>
  <si>
    <t>Document successfully created; Document successfully merged; PDF created; Emails Sent: [To: misdijowo78@gmail.com]; Run via form trigger as brandingsorex@gmail.com; Timestamp: Nov 28 2024 2:12 AM</t>
  </si>
  <si>
    <t>RB351</t>
  </si>
  <si>
    <t>SLAMET JAYA(MBAK RIRIS)</t>
  </si>
  <si>
    <t>PASIRIAN - LUMAJANG</t>
  </si>
  <si>
    <t>20*124CM</t>
  </si>
  <si>
    <t>SLAMET JAYA(MBAK RIRIS) JL.ARIAN DESA JOHO PASIRIAN Gg.KELINCI NO.7,JOHO,PASIRIAN KEC.PASIRIAN KAB.LUMAJANG JAWA TIMUR 67362</t>
  </si>
  <si>
    <t>LOGO SOREX LADIES KOMBINASI UKURAN KECIL &amp; SEDANG</t>
  </si>
  <si>
    <t>https://drive.google.com/open?id=1y6ORwwqbSkkPeYzwcuCa_23VzXyDyiFR</t>
  </si>
  <si>
    <t>1XqeQNNNERcylnPV3GS3SKk-mfqI4hAWc</t>
  </si>
  <si>
    <t>https://drive.google.com/file/d/1XqeQNNNERcylnPV3GS3SKk-mfqI4hAWc/view?usp=drivesdk</t>
  </si>
  <si>
    <t>Document successfully created; Document successfully merged; PDF created; Emails Sent: [To: achmadanasailm@gmail.com]; Run via form trigger as brandingsorex@gmail.com; Timestamp: Nov 28 2024 2:34 AM</t>
  </si>
  <si>
    <t>RB352</t>
  </si>
  <si>
    <t>Malang sport center</t>
  </si>
  <si>
    <t>500*300cm</t>
  </si>
  <si>
    <t xml:space="preserve">Logo sorex man + iko + foto produk dalam box (URGENT) </t>
  </si>
  <si>
    <t>https://drive.google.com/open?id=1lNbXOKpT4X3wmqQLIYuQvnX3U1T-x4S1</t>
  </si>
  <si>
    <t>19JEYtaRMwrpayz_WX_y9gtMQGFg_TrmY</t>
  </si>
  <si>
    <t>https://drive.google.com/file/d/19JEYtaRMwrpayz_WX_y9gtMQGFg_TrmY/view?usp=drivesdk</t>
  </si>
  <si>
    <t>Document successfully created; Document successfully merged; PDF created; Emails Sent: [To: fajar3177@gmail.com]; Run via form trigger as brandingsorex@gmail.com; Timestamp: Nov 28 2024 2:49 AM</t>
  </si>
  <si>
    <t>RB353</t>
  </si>
  <si>
    <t>Riyam anwar underwear</t>
  </si>
  <si>
    <t>126*11cm</t>
  </si>
  <si>
    <t>https://drive.google.com/open?id=10Gu5ULthysmFJxNHRIWU6KGZpEoK-tDP</t>
  </si>
  <si>
    <t>1x6ChnHy5hyxrSGXhnznUmUIXLQqzvl_w</t>
  </si>
  <si>
    <t>https://drive.google.com/file/d/1x6ChnHy5hyxrSGXhnznUmUIXLQqzvl_w/view?usp=drivesdk</t>
  </si>
  <si>
    <t>Document successfully created; Document successfully merged; PDF created; Emails Sent: [To: fajar3177@gmail.com]; Run via form trigger as brandingsorex@gmail.com; Timestamp: Nov 28 2024 2:58 AM</t>
  </si>
  <si>
    <t>RB354</t>
  </si>
  <si>
    <t>Bungsu Jaya Group</t>
  </si>
  <si>
    <t>190*30</t>
  </si>
  <si>
    <t>https://drive.google.com/open?id=1b1GzY3dZXv_WcYOzRQoNolGl8gaD9agu</t>
  </si>
  <si>
    <t>1m5xK7Fi8ETQeUcUiAYP5VApr_-BQ1IDH</t>
  </si>
  <si>
    <t>https://drive.google.com/file/d/1m5xK7Fi8ETQeUcUiAYP5VApr_-BQ1IDH/view?usp=drivesdk</t>
  </si>
  <si>
    <t>Document successfully created; Document successfully merged; PDF created; Emails Sent: [To: ramziewahyu@gmail.com]; Run via form trigger as brandingsorex@gmail.com; Timestamp: Nov 28 2024 4:48 AM</t>
  </si>
  <si>
    <t>RB355</t>
  </si>
  <si>
    <t>190*200</t>
  </si>
  <si>
    <t>Design Polos Untuk Live Streaming</t>
  </si>
  <si>
    <t>https://drive.google.com/open?id=1F5UVpNnvmcRlrtCowiknhGhTNrNw4kmW</t>
  </si>
  <si>
    <t>1B5iuG8NBWRhUZFnURGFWZlAkRwOp5gNL</t>
  </si>
  <si>
    <t>https://drive.google.com/file/d/1B5iuG8NBWRhUZFnURGFWZlAkRwOp5gNL/view?usp=drivesdk</t>
  </si>
  <si>
    <t>Document successfully created; Document successfully merged; PDF created; Emails Sent: [To: ramziewahyu@gmail.com]; Run via form trigger as brandingsorex@gmail.com; Timestamp: Nov 28 2024 4:49 AM</t>
  </si>
  <si>
    <t>RB356</t>
  </si>
  <si>
    <t>Dhidha Collection ( JB MI )</t>
  </si>
  <si>
    <t>https://drive.google.com/open?id=1UFvYdXMkl1FvVARWb5UzSkQ2hlBqMr2x</t>
  </si>
  <si>
    <t>1VOxFrrvcw7EY5SglKkM6Lm2ejKawFAd0</t>
  </si>
  <si>
    <t>https://drive.google.com/file/d/1VOxFrrvcw7EY5SglKkM6Lm2ejKawFAd0/view?usp=drivesdk</t>
  </si>
  <si>
    <t>Document successfully created; Document successfully merged; PDF created; Emails Sent: [To: ramziewahyu@gmail.com]; Run via form trigger as brandingsorex@gmail.com; Timestamp: Nov 28 2024 9:08 PM</t>
  </si>
  <si>
    <t>RB357</t>
  </si>
  <si>
    <t>JB FN</t>
  </si>
  <si>
    <t>Putra Utama ( ecer ) - JB FN</t>
  </si>
  <si>
    <t>90*23</t>
  </si>
  <si>
    <t>Bagian Atas : 90*23 ( tulisan KASIR ) 1 pcs
Bagian Bawah : 84 * 55 ( Penjelasan Produk ) 1 pcs</t>
  </si>
  <si>
    <t>https://drive.google.com/open?id=1QRxWwKdQd_uQ2uP4SfOMLE-VTpeWTtC0</t>
  </si>
  <si>
    <t>1hVY6IJj5dyGhjx6bpuidHME0-9oxtEmk</t>
  </si>
  <si>
    <t>https://drive.google.com/file/d/1hVY6IJj5dyGhjx6bpuidHME0-9oxtEmk/view?usp=drivesdk</t>
  </si>
  <si>
    <t>Document successfully created; Document successfully merged; PDF created; Emails Sent: [To: ramziewahyu@gmail.com]; Run via form trigger as brandingsorex@gmail.com; Timestamp: Nov 28 2024 9:16 PM</t>
  </si>
  <si>
    <t>RB358</t>
  </si>
  <si>
    <t>170*23</t>
  </si>
  <si>
    <t>Bagian Atas : 170*23 ( Tulisan Kasir ) 1 pcs
Bagian Bawah : 164*54 ( Penjelasan Produk ) 1 pcs</t>
  </si>
  <si>
    <t>https://drive.google.com/open?id=1h9A6NTFNfVYICyF5KKIQ-Jkwpwh-UJdD</t>
  </si>
  <si>
    <t>1ytYfJw-M2g5bLZjN0-RxNDSX0nBLpOw_</t>
  </si>
  <si>
    <t>https://drive.google.com/file/d/1ytYfJw-M2g5bLZjN0-RxNDSX0nBLpOw_/view?usp=drivesdk</t>
  </si>
  <si>
    <t>Document successfully created; Document successfully merged; PDF created; Emails Sent: [To: ramziewahyu@gmail.com]; Run via form trigger as brandingsorex@gmail.com; Timestamp: Nov 28 2024 9:18 PM</t>
  </si>
  <si>
    <t>RB359</t>
  </si>
  <si>
    <t>125*78</t>
  </si>
  <si>
    <t>125*78 : 2 pcs = Logo Sorex
40*78 : 2 pcs = Penjelasan Produk</t>
  </si>
  <si>
    <t>https://drive.google.com/open?id=1xWvE7jIheuiN8aix37cymKOGi4lPqRRN</t>
  </si>
  <si>
    <t>1aJd5tro5BVHWB26tm2_EuyVXLMZhl6mq</t>
  </si>
  <si>
    <t>https://drive.google.com/file/d/1aJd5tro5BVHWB26tm2_EuyVXLMZhl6mq/view?usp=drivesdk</t>
  </si>
  <si>
    <t>Document successfully created; Document successfully merged; PDF created; Emails Sent: [To: ramziewahyu@gmail.com]; Run via form trigger as brandingsorex@gmail.com; Timestamp: Nov 28 2024 9:20 PM</t>
  </si>
  <si>
    <t>RB360</t>
  </si>
  <si>
    <t>Gemar Busana ( JB MI )</t>
  </si>
  <si>
    <t>https://drive.google.com/open?id=1lj202zpZhudObEoCCXtYC143hRoA2PLD</t>
  </si>
  <si>
    <t>1TLca8GYYxWHZhtXoceftPiR0o2d3XUSe</t>
  </si>
  <si>
    <t>https://drive.google.com/file/d/1TLca8GYYxWHZhtXoceftPiR0o2d3XUSe/view?usp=drivesdk</t>
  </si>
  <si>
    <t>Document successfully created; Document successfully merged; PDF created; Emails Sent: [To: ramziewahyu@gmail.com]; Run via form trigger as brandingsorex@gmail.com; Timestamp: Nov 28 2024 9:57 PM</t>
  </si>
  <si>
    <t>RB361</t>
  </si>
  <si>
    <t>183*100</t>
  </si>
  <si>
    <t>183*100 : 1 pcs ( konsep iko uwais )
183*85 : 1 pcs ( penjelasan produk</t>
  </si>
  <si>
    <t>https://drive.google.com/open?id=1AAQwjPKy69PWjZfv8D1MaLDscJnu1r4N</t>
  </si>
  <si>
    <t>1w7PBrDXRjso4jyiK_bTcZoZ8NvLTgesf</t>
  </si>
  <si>
    <t>https://drive.google.com/file/d/1w7PBrDXRjso4jyiK_bTcZoZ8NvLTgesf/view?usp=drivesdk</t>
  </si>
  <si>
    <t>Document successfully created; Document successfully merged; PDF created; Emails Sent: [To: ramziewahyu@gmail.com]; Run via form trigger as brandingsorex@gmail.com; Timestamp: Nov 28 2024 9:59 PM</t>
  </si>
  <si>
    <t>RB362</t>
  </si>
  <si>
    <t>Borma Group ( JB ES )</t>
  </si>
  <si>
    <t>60*40</t>
  </si>
  <si>
    <t>Sorexman Tersedia Disini</t>
  </si>
  <si>
    <t>https://drive.google.com/open?id=1lwc-NrgCOZt0hJUywSuSji3LaaILe9yU</t>
  </si>
  <si>
    <t>16pYpmBWD7-Zz9R9sPFNI-IdU0d-GG_aX</t>
  </si>
  <si>
    <t>https://drive.google.com/file/d/16pYpmBWD7-Zz9R9sPFNI-IdU0d-GG_aX/view?usp=drivesdk</t>
  </si>
  <si>
    <t>Document successfully created; Document successfully merged; PDF created; Emails Sent: [To: ramziewahyu@gmail.com]; Run via form trigger as brandingsorex@gmail.com; Timestamp: Nov 28 2024 10:00 PM</t>
  </si>
  <si>
    <t>RB363</t>
  </si>
  <si>
    <t>MM Ladies underwear</t>
  </si>
  <si>
    <t>149cm*15cm, 187cm*15cm, 38cm*39cm, 49cm*48cm, 56cm*26cm, 200cm*30cm, 190cm*46cm</t>
  </si>
  <si>
    <t>Logo SOREX, Boleh model jgn fulgar, nama toko ksih image MM</t>
  </si>
  <si>
    <r>
      <t xml:space="preserve">https://drive.google.com/open?id=1M0JQ8-k0ee0amOhDV8OoFG57kO6PMxPS, https://drive.google.com/open?id=1dNS29PGNfl8fLzztSv9m1kW9IA0nqk_8, </t>
    </r>
    <r>
      <rPr>
        <rFont val="Arial"/>
        <b val="false"/>
        <i val="false"/>
        <strike val="false"/>
        <color rgb="FF1155CC"/>
        <sz val="10"/>
        <u val="single"/>
      </rPr>
      <t xml:space="preserve">https://drive.google.com/open?id=1yiv500ymjFi41soP2qDGEj2ou63Zz9NB</t>
    </r>
    <r>
      <rPr>
        <rFont val="Arial"/>
        <b val="false"/>
        <i val="false"/>
        <strike val="false"/>
        <color rgb="FF000000"/>
        <sz val="10"/>
        <u val="none"/>
      </rPr>
      <t xml:space="preserve">, </t>
    </r>
    <r>
      <rPr>
        <rFont val="Arial"/>
        <b val="false"/>
        <i val="false"/>
        <strike val="false"/>
        <color rgb="FF1155CC"/>
        <sz val="10"/>
        <u val="single"/>
      </rPr>
      <t xml:space="preserve">https://drive.google.com/open?id=1pnv5zh511xN0Bud08JYO-MzI5hAl0EEL</t>
    </r>
    <r>
      <rPr>
        <rFont val="Arial"/>
        <b val="false"/>
        <i val="false"/>
        <strike val="false"/>
        <color rgb="FF000000"/>
        <sz val="10"/>
        <u val="none"/>
      </rPr>
      <t xml:space="preserve">, </t>
    </r>
    <r>
      <rPr>
        <rFont val="Arial"/>
        <b val="false"/>
        <i val="false"/>
        <strike val="false"/>
        <color rgb="FF1155CC"/>
        <sz val="10"/>
        <u val="single"/>
      </rPr>
      <t xml:space="preserve">https://drive.google.com/open?id=1-sX0ti-OUm3lkcYyRXVR1PJg7PCkChgU</t>
    </r>
  </si>
  <si>
    <t>1RXwPq1Tc7qWJ4dOV9w3PTPY8_VpKk2uT</t>
  </si>
  <si>
    <t>https://drive.google.com/file/d/1RXwPq1Tc7qWJ4dOV9w3PTPY8_VpKk2uT/view?usp=drivesdk</t>
  </si>
  <si>
    <t>Document successfully created; Document successfully merged; PDF created; Emails Sent: [To: misdijowo78@gmail.com]; Run via form trigger as brandingsorex@gmail.com; Timestamp: Nov 28 2024 10:16 PM</t>
  </si>
  <si>
    <t>RB364</t>
  </si>
  <si>
    <t>MM ladies underwear</t>
  </si>
  <si>
    <t>25cm*21cm*3pcs</t>
  </si>
  <si>
    <t>PVC 2 sisi logo SOREX saja</t>
  </si>
  <si>
    <t>https://drive.google.com/open?id=1AzcJV9gi3x4q8XgaRrsF07T42K_9EMwU</t>
  </si>
  <si>
    <t>1M8GowOZs-ntVqTWIQHAqU860dD_r5swF</t>
  </si>
  <si>
    <t>https://drive.google.com/file/d/1M8GowOZs-ntVqTWIQHAqU860dD_r5swF/view?usp=drivesdk</t>
  </si>
  <si>
    <t>Document successfully created; Document successfully merged; PDF created; Emails Sent: [To: misdijowo78@gmail.com]; Run via form trigger as brandingsorex@gmail.com; Timestamp: Nov 28 2024 11:19 PM</t>
  </si>
  <si>
    <t>RB365</t>
  </si>
  <si>
    <t>RAHMAWATI BUSANA</t>
  </si>
  <si>
    <t>300*70CM</t>
  </si>
  <si>
    <t>RAHMAWATI BUSANA JL SURODINAWAN,DUSUN KEDUNG MULANG 2 NO.95 MERGELO, SURODINAWAN,KEC.PRAJURIT KULON,KOTA MOJOKERTO JAWA TIMUR 61328</t>
  </si>
  <si>
    <t>NAMA,ALAMAT TOKO,LOGO SOREX LADIES,KIDS &amp; SOREX MAN</t>
  </si>
  <si>
    <t>https://drive.google.com/open?id=1EPX6dKs3hIrw9hHOvFB_taKJbWthPCx5</t>
  </si>
  <si>
    <t>1cKAer7hdPTrV7UJxP5F8oLlDWh5WTxcZ</t>
  </si>
  <si>
    <t>https://drive.google.com/file/d/1cKAer7hdPTrV7UJxP5F8oLlDWh5WTxcZ/view?usp=drivesdk</t>
  </si>
  <si>
    <t>Document successfully created; Document successfully merged; PDF created; Emails Sent: [To: achmadanasailm@gmail.com]; Run via form trigger as brandingsorex@gmail.com; Timestamp: Nov 29 2024 1:54 AM</t>
  </si>
  <si>
    <t>RB366</t>
  </si>
  <si>
    <t xml:space="preserve">SAKINAH </t>
  </si>
  <si>
    <t>produksi di sofasco</t>
  </si>
  <si>
    <t>https://drive.google.com/open?id=18ROkCf5Nbv9_79D-paaNajtOD8OOADqh</t>
  </si>
  <si>
    <t>18_q8JCADI0ECIMhAOUGDRIAsNc0UPzqq</t>
  </si>
  <si>
    <t>https://drive.google.com/file/d/18_q8JCADI0ECIMhAOUGDRIAsNc0UPzqq/view?usp=drivesdk</t>
  </si>
  <si>
    <t>Document successfully created; Document successfully merged; PDF created; Emails Sent: [To: ramziewahyu@gmail.com]; Run via form trigger as brandingsorex@gmail.com; Timestamp: Nov 29 2024 8:32 PM</t>
  </si>
  <si>
    <t>RB367</t>
  </si>
  <si>
    <t>Yogya Antapani</t>
  </si>
  <si>
    <t>300*84</t>
  </si>
  <si>
    <t>pake foto model full body, artikel ab058
tinggi model : 20cm</t>
  </si>
  <si>
    <t>https://drive.google.com/open?id=1oBJcAVtnFsTXj9ndJX-dftD8Q9LDP8OS</t>
  </si>
  <si>
    <t>10S5PWUT61HFedtHUfSAPJGURS4UkBp7X</t>
  </si>
  <si>
    <t>https://drive.google.com/file/d/10S5PWUT61HFedtHUfSAPJGURS4UkBp7X/view?usp=drivesdk</t>
  </si>
  <si>
    <t>Document successfully created; Document successfully merged; PDF created; Emails Sent: [To: ramziewahyu@gmail.com]; Run via form trigger as brandingsorex@gmail.com; Timestamp: Nov 29 2024 8:37 PM</t>
  </si>
  <si>
    <t>RB368</t>
  </si>
  <si>
    <t>JB RV</t>
  </si>
  <si>
    <t>Bintang Kids Kalijati</t>
  </si>
  <si>
    <t>90*30</t>
  </si>
  <si>
    <t>Nama Toko (  Bintang Kids )</t>
  </si>
  <si>
    <t>https://drive.google.com/open?id=1tMRKgCpBfS9heRhDuXe_Lb1nlH8cLNyr</t>
  </si>
  <si>
    <t>1li161QsSsEAXCWhbSxybHxZH8mSl1vOn</t>
  </si>
  <si>
    <t>https://drive.google.com/file/d/1li161QsSsEAXCWhbSxybHxZH8mSl1vOn/view?usp=drivesdk</t>
  </si>
  <si>
    <t>Document successfully created; Document successfully merged; PDF created; Emails Sent: [To: ramziewahyu@gmail.com]; Run via form trigger as brandingsorex@gmail.com; Timestamp: Dec 1 2024 9:30 PM</t>
  </si>
  <si>
    <t>RB369</t>
  </si>
  <si>
    <t>Linda Underwear ( JB IL )</t>
  </si>
  <si>
    <t>305*40</t>
  </si>
  <si>
    <t>logo  sorex + nama Toko
Alamat : LT 3, Blok A2, NO 67</t>
  </si>
  <si>
    <t>https://drive.google.com/open?id=1gl8igzNwOcqr2lz80LZO7504TqbAw5j6</t>
  </si>
  <si>
    <t>1TguOZh2QxNUjdrrBd4nsfL055aibK2Xw</t>
  </si>
  <si>
    <t>https://drive.google.com/file/d/1TguOZh2QxNUjdrrBd4nsfL055aibK2Xw/view?usp=drivesdk</t>
  </si>
  <si>
    <t>Document successfully created; Document successfully merged; PDF created; Emails Sent: [To: ramziewahyu@gmail.com]; Run via form trigger as brandingsorex@gmail.com; Timestamp: Dec 1 2024 9:33 PM</t>
  </si>
  <si>
    <t>RB370</t>
  </si>
  <si>
    <t>205*40</t>
  </si>
  <si>
    <t>https://drive.google.com/open?id=1W4ZZIpWo7odWt-M5AEKmlAndEZR5U7zT</t>
  </si>
  <si>
    <t>19z4jar8jE3xkN86btBYbuU-oZ3cJn6tv</t>
  </si>
  <si>
    <t>https://drive.google.com/file/d/19z4jar8jE3xkN86btBYbuU-oZ3cJn6tv/view?usp=drivesdk</t>
  </si>
  <si>
    <t>Document successfully created; Document successfully merged; PDF created; Emails Sent: [To: ramziewahyu@gmail.com]; Run via form trigger as brandingsorex@gmail.com; Timestamp: Dec 1 2024 9:36 PM</t>
  </si>
  <si>
    <t>RB371</t>
  </si>
  <si>
    <t>JB RN</t>
  </si>
  <si>
    <t>Kenza ( JB RN )</t>
  </si>
  <si>
    <t>290*78</t>
  </si>
  <si>
    <t>https://drive.google.com/open?id=1pv9rKfLGFMFYOinnBkQDKPE3_IAZeSXl</t>
  </si>
  <si>
    <t>1hv-Kdub8KlxRA74XzEvf1Bn8ztYXjpg5</t>
  </si>
  <si>
    <t>https://drive.google.com/file/d/1hv-Kdub8KlxRA74XzEvf1Bn8ztYXjpg5/view?usp=drivesdk</t>
  </si>
  <si>
    <t>Document successfully created; Document successfully merged; PDF created; Emails Sent: [To: ramziewahyu@gmail.com]; Run via form trigger as brandingsorex@gmail.com; Timestamp: Dec 1 2024 9:40 PM</t>
  </si>
  <si>
    <t>RB372</t>
  </si>
  <si>
    <t>146*65</t>
  </si>
  <si>
    <t>https://drive.google.com/open?id=1USGf5qpFocWSb6a_tdtERZ3w76SA_gGB</t>
  </si>
  <si>
    <t>1czW5qRBHL3a-jAX4vty6jPUkWPSDfVtY</t>
  </si>
  <si>
    <t>https://drive.google.com/file/d/1czW5qRBHL3a-jAX4vty6jPUkWPSDfVtY/view?usp=drivesdk</t>
  </si>
  <si>
    <t>Document successfully created; Document successfully merged; PDF created; Emails Sent: [To: ramziewahyu@gmail.com]; Run via form trigger as brandingsorex@gmail.com; Timestamp: Dec 1 2024 9:42 PM</t>
  </si>
  <si>
    <t>RB373</t>
  </si>
  <si>
    <t>115*65</t>
  </si>
  <si>
    <t>https://drive.google.com/open?id=19aKcfVjfyCAO0shaJVznbwT4LiydFhCs</t>
  </si>
  <si>
    <t>1k_LIdcMiP25bggico_vrKKpNaK03skqw</t>
  </si>
  <si>
    <t>https://drive.google.com/file/d/1k_LIdcMiP25bggico_vrKKpNaK03skqw/view?usp=drivesdk</t>
  </si>
  <si>
    <t>Document successfully created; Document successfully merged; PDF created; Emails Sent: [To: ramziewahyu@gmail.com]; Run via form trigger as brandingsorex@gmail.com; Timestamp: Dec 1 2024 9:43 PM</t>
  </si>
  <si>
    <t>RB374</t>
  </si>
  <si>
    <t>340*78</t>
  </si>
  <si>
    <t>https://drive.google.com/open?id=14ip58u3yOqhHvWrlXJ5XMaVdNZmy95M7</t>
  </si>
  <si>
    <t>1mR-IBOujWqlvnNUAokBSi5MdHDFt2Gxd</t>
  </si>
  <si>
    <t>https://drive.google.com/file/d/1mR-IBOujWqlvnNUAokBSi5MdHDFt2Gxd/view?usp=drivesdk</t>
  </si>
  <si>
    <t>Document successfully created; Document successfully merged; PDF created; Emails Sent: [To: ramziewahyu@gmail.com]; Run via form trigger as brandingsorex@gmail.com; Timestamp: Dec 1 2024 9:44 PM</t>
  </si>
  <si>
    <t>ramziwahyu@gmail.com</t>
  </si>
  <si>
    <t>RB375</t>
  </si>
  <si>
    <t>285*78</t>
  </si>
  <si>
    <t>nama toko + penjelasan produk</t>
  </si>
  <si>
    <t>https://drive.google.com/open?id=1Oly3gzcuc6LSJCuk_p4mEbP1EjpQZc2X</t>
  </si>
  <si>
    <t>1IgPKBtfZpYQ7eT4edwR8caJfqg3ZIygK</t>
  </si>
  <si>
    <t>https://drive.google.com/file/d/1IgPKBtfZpYQ7eT4edwR8caJfqg3ZIygK/view?usp=drivesdk</t>
  </si>
  <si>
    <t>Document successfully created; Document successfully merged; PDF created; Emails Sent: [To: ramziwahyu@gmail.com]; Run via form trigger as brandingsorex@gmail.com; Timestamp: Dec 1 2024 9:47 PM</t>
  </si>
  <si>
    <t>RB376</t>
  </si>
  <si>
    <t>70*45</t>
  </si>
  <si>
    <t>https://drive.google.com/open?id=1goo-TCV-HqIUbscHKZhQUo7msxCnuRjV</t>
  </si>
  <si>
    <t>1h41mfbeyAvFLKvDtuKfvlEbF9p2-MYap</t>
  </si>
  <si>
    <t>https://drive.google.com/file/d/1h41mfbeyAvFLKvDtuKfvlEbF9p2-MYap/view?usp=drivesdk</t>
  </si>
  <si>
    <t>Document successfully created; Document successfully merged; PDF created; Emails Sent: [To: ramziewahyu@gmail.com]; Run via form trigger as brandingsorex@gmail.com; Timestamp: Dec 1 2024 9:48 PM</t>
  </si>
  <si>
    <t>RB377</t>
  </si>
  <si>
    <t>Nuri ( Bang Daus ) - JB OG</t>
  </si>
  <si>
    <t>Nama Toko (  NURI )
Alamat : Lantai Dasar 2 blok B no 12 Pasar Baru Bandung</t>
  </si>
  <si>
    <t>https://drive.google.com/open?id=1bd7smIbhYnafW5va6XeuqcKbCZ_ePPDl</t>
  </si>
  <si>
    <t>1p11GYO8JxKOuaZ_7QdGY97igzQ78hrjG</t>
  </si>
  <si>
    <t>https://drive.google.com/file/d/1p11GYO8JxKOuaZ_7QdGY97igzQ78hrjG/view?usp=drivesdk</t>
  </si>
  <si>
    <t>Document successfully created; Document successfully merged; PDF created; Emails Sent: [To: ramziewahyu@gmail.com]; Run via form trigger as brandingsorex@gmail.com; Timestamp: Dec 1 2024 9:50 PM</t>
  </si>
  <si>
    <t>RB378</t>
  </si>
  <si>
    <t>Suci ( JB MI )</t>
  </si>
  <si>
    <t>Cikampek</t>
  </si>
  <si>
    <t>65*56</t>
  </si>
  <si>
    <t>penjelasan produk
Qty Tambahan : 67*56 ( Penjelasan Produk</t>
  </si>
  <si>
    <t>https://drive.google.com/open?id=1xL3Jj1GuWqknXsn8229-7116-hrV0HaY</t>
  </si>
  <si>
    <t>1pgXB07RS1pvifriSqGmqYWMvT516Es6_</t>
  </si>
  <si>
    <t>https://drive.google.com/file/d/1pgXB07RS1pvifriSqGmqYWMvT516Es6_/view?usp=drivesdk</t>
  </si>
  <si>
    <t>Document successfully created; Document successfully merged; PDF created; Emails Sent: [To: ramziewahyu@gmail.com]; Run via form trigger as brandingsorex@gmail.com; Timestamp: Dec 1 2024 9:51 PM</t>
  </si>
  <si>
    <t>RB379</t>
  </si>
  <si>
    <t>180*162</t>
  </si>
  <si>
    <t>Qty Tambahan : 225*162
Penjelasan Produk</t>
  </si>
  <si>
    <t>https://drive.google.com/open?id=1su1mmJ_7-Z19gEQaN6-BghY0jz3hlOp0</t>
  </si>
  <si>
    <t>1LwjWoOEIBWg8GSHZ4-xuH4K0NOykGNn9</t>
  </si>
  <si>
    <t>https://drive.google.com/file/d/1LwjWoOEIBWg8GSHZ4-xuH4K0NOykGNn9/view?usp=drivesdk</t>
  </si>
  <si>
    <t>Document successfully created; Document successfully merged; PDF created; Emails Sent: [To: ramziewahyu@gmail.com]; Run via form trigger as brandingsorex@gmail.com; Timestamp: Dec 1 2024 9:53 PM</t>
  </si>
  <si>
    <t>RB380</t>
  </si>
  <si>
    <t>Andika ( JB MI )</t>
  </si>
  <si>
    <t>286*66</t>
  </si>
  <si>
    <t>nama toko : Andika 
Model : Baju Tidur
Alamat : Pasar Johar Blok A NO 82, Karawang</t>
  </si>
  <si>
    <t>https://drive.google.com/open?id=1x_VyOqH-aLzaV8u2B16uUrNBAaPC7pA3</t>
  </si>
  <si>
    <t>1NMSCN-Uaxk-_0ZOeHd7m8zmTaBu67zol</t>
  </si>
  <si>
    <t>https://drive.google.com/file/d/1NMSCN-Uaxk-_0ZOeHd7m8zmTaBu67zol/view?usp=drivesdk</t>
  </si>
  <si>
    <t>Document successfully created; Document successfully merged; PDF created; Emails Sent: [To: ramziewahyu@gmail.com]; Run via form trigger as brandingsorex@gmail.com; Timestamp: Dec 1 2024 9:54 PM</t>
  </si>
  <si>
    <t>RB381</t>
  </si>
  <si>
    <t>JR-SG</t>
  </si>
  <si>
    <t>RAISHA COLLECTION</t>
  </si>
  <si>
    <t>215*260CM</t>
  </si>
  <si>
    <t>NAMA TOKO ,LOGO SOREX LADIES ,KIDS ,MAN</t>
  </si>
  <si>
    <t>https://drive.google.com/open?id=11oI3p_D-GaajprtNgllDVd3DES-DHtuh</t>
  </si>
  <si>
    <t>1DZ32pb_o5exxFqqZ_6B9GYF9JFDwWtiv</t>
  </si>
  <si>
    <t>https://drive.google.com/file/d/1DZ32pb_o5exxFqqZ_6B9GYF9JFDwWtiv/view?usp=drivesdk</t>
  </si>
  <si>
    <t>Document successfully created; Document successfully merged; PDF created; Emails Sent: [To: achmadanasailm@gmail.com]; Run via form trigger as brandingsorex@gmail.com; Timestamp: Dec 2 2024 10:34 AM</t>
  </si>
  <si>
    <t>RB382</t>
  </si>
  <si>
    <t>Aneka pak ho</t>
  </si>
  <si>
    <t>100cm*100cm</t>
  </si>
  <si>
    <t>Logo SOREX &amp; nama toko</t>
  </si>
  <si>
    <t>https://drive.google.com/open?id=1Osj9XYcS3D0q0EzhfYSPaA9x0x3MClII</t>
  </si>
  <si>
    <t>1f5JQc9ik-tEq9uNpqfIwqGc2ZjUfNcl2</t>
  </si>
  <si>
    <t>https://drive.google.com/file/d/1f5JQc9ik-tEq9uNpqfIwqGc2ZjUfNcl2/view?usp=drivesdk</t>
  </si>
  <si>
    <t>Document successfully created; Document successfully merged; PDF created; Emails Sent: [To: misdijowo78@gmail.com]; Run via form trigger as brandingsorex@gmail.com; Timestamp: Dec 2 2024 10:46 PM</t>
  </si>
  <si>
    <t>RB383</t>
  </si>
  <si>
    <t>120*79</t>
  </si>
  <si>
    <t>https://drive.google.com/open?id=1PNv7qxVRvYQkYLnLErZ9torFf4lkuqQR</t>
  </si>
  <si>
    <t>1SKYfqq4XTCPiK4u0F_YtYkqlLXFGfR59</t>
  </si>
  <si>
    <t>https://drive.google.com/file/d/1SKYfqq4XTCPiK4u0F_YtYkqlLXFGfR59/view?usp=drivesdk</t>
  </si>
  <si>
    <t>Document successfully created; Document successfully merged; PDF created; Emails Sent: [To: ramziewahyu@gmail.com]; Run via form trigger as brandingsorex@gmail.com; Timestamp: Dec 3 2024 5:58 AM</t>
  </si>
  <si>
    <t>misdisorex@gmail.com</t>
  </si>
  <si>
    <t>RB384</t>
  </si>
  <si>
    <t>Toserba amanah srengat</t>
  </si>
  <si>
    <t>185cm*71cm</t>
  </si>
  <si>
    <t>Kasih tulisan "selain karyawan di larang masuk"</t>
  </si>
  <si>
    <t>https://drive.google.com/open?id=1fIcFXjdVrjk0xYhWDq6E3l1IE_NH1hQt</t>
  </si>
  <si>
    <t>1AezRuGVAT7Hvs4yQj98Si89TPVEOSXWq</t>
  </si>
  <si>
    <t>https://drive.google.com/file/d/1AezRuGVAT7Hvs4yQj98Si89TPVEOSXWq/view?usp=drivesdk</t>
  </si>
  <si>
    <t>Document successfully created; Document successfully merged; PDF created; Emails Sent: [To: misdisorex@gmail.com]; Run via form trigger as brandingsorex@gmail.com; Timestamp: Dec 4 2024 2:44 AM</t>
  </si>
  <si>
    <t>RB385</t>
  </si>
  <si>
    <t>240cm*40cm</t>
  </si>
  <si>
    <t>Kasih tulisan " KAOS DILARANG DICOBA"</t>
  </si>
  <si>
    <t>https://drive.google.com/open?id=1cbQ4fhH48ingK5BkxJjbpb_vGMmLRbsE</t>
  </si>
  <si>
    <t>1G0qq9_hTlcCFyrTxZOZZq_VRl7Q4QtOv</t>
  </si>
  <si>
    <t>https://drive.google.com/file/d/1G0qq9_hTlcCFyrTxZOZZq_VRl7Q4QtOv/view?usp=drivesdk</t>
  </si>
  <si>
    <t>Document successfully created; Document successfully merged; PDF created; Emails Sent: [To: misdisorex@gmail.com]; Run via form trigger as brandingsorex@gmail.com; Timestamp: Dec 4 2024 2:56 AM</t>
  </si>
  <si>
    <t>RB386</t>
  </si>
  <si>
    <t>Nikolas futsal 2</t>
  </si>
  <si>
    <t>580*50cm</t>
  </si>
  <si>
    <t>Kirim file via email ke Pak Santo Urgent</t>
  </si>
  <si>
    <t>Logo sorexman + iko + fto produk dlam box</t>
  </si>
  <si>
    <t>https://drive.google.com/open?id=1bNPva7HCWe0t97wyz-bWQ5TxMfcp9yGQ</t>
  </si>
  <si>
    <t>1DqxM64jM0G2GAuClfZ1jp7HISF9vK842</t>
  </si>
  <si>
    <t>https://drive.google.com/file/d/1DqxM64jM0G2GAuClfZ1jp7HISF9vK842/view?usp=drivesdk</t>
  </si>
  <si>
    <t>Document successfully created; Document successfully merged; PDF created; Emails Sent: [To: fajar3177@gmail.com]; Run via form trigger as brandingsorex@gmail.com; Timestamp: Dec 4 2024 6:24 AM</t>
  </si>
  <si>
    <t>RB387</t>
  </si>
  <si>
    <t>Mirra collection</t>
  </si>
  <si>
    <t>60cm*40cm, 60cm*60cm</t>
  </si>
  <si>
    <t>PVC 2 sisi, untuk tanda panah sesuaikan gambar</t>
  </si>
  <si>
    <r>
      <rPr>
        <rFont val="Arial"/>
        <b val="false"/>
        <i val="false"/>
        <strike val="false"/>
        <color rgb="FF1155CC"/>
        <sz val="10"/>
        <u val="single"/>
      </rPr>
      <t xml:space="preserve">https://drive.google.com/open?id=1MULoYeBDmDPJBiTcDNm74YcLY3QS0Sdj</t>
    </r>
    <r>
      <rPr>
        <rFont val="Arial"/>
        <b val="false"/>
        <i val="false"/>
        <strike val="false"/>
        <color rgb="FF000000"/>
        <sz val="10"/>
        <u val="none"/>
      </rPr>
      <t xml:space="preserve"> , </t>
    </r>
    <r>
      <rPr>
        <rFont val="Arial"/>
        <b val="false"/>
        <i val="false"/>
        <strike val="false"/>
        <color rgb="FF1155CC"/>
        <sz val="10"/>
        <u val="single"/>
      </rPr>
      <t xml:space="preserve">https://drive.google.com/open?id=1-fp_nGR_HNIAwA08jcFEEhGTvGZfNHxy</t>
    </r>
    <r>
      <rPr>
        <rFont val="Arial"/>
        <b val="false"/>
        <i val="false"/>
        <strike val="false"/>
        <color rgb="FF000000"/>
        <sz val="10"/>
        <u val="none"/>
      </rPr>
      <t xml:space="preserve"> </t>
    </r>
  </si>
  <si>
    <t>1TtNQQfsJOi-oMs74uvJG9-5I8rqb-k8F</t>
  </si>
  <si>
    <t>https://drive.google.com/file/d/1TtNQQfsJOi-oMs74uvJG9-5I8rqb-k8F/view?usp=drivesdk</t>
  </si>
  <si>
    <t>Document successfully created; Document successfully merged; PDF created; Emails Sent: [To: misdisorex@gmail.com]; Run via form trigger as brandingsorex@gmail.com; Timestamp: Dec 4 2024 11:51 PM</t>
  </si>
  <si>
    <t>RB388</t>
  </si>
  <si>
    <t>MIRRA COLLECTION</t>
  </si>
  <si>
    <t>20cm*12cm*10pcs</t>
  </si>
  <si>
    <t>Akrilik 2 sisi</t>
  </si>
  <si>
    <t>https://drive.google.com/open?id=13zM7FXGrn9enkTx53gOY48CyWY7aqMI4</t>
  </si>
  <si>
    <t>188t5QzvLg4yUpGYxgdGcGjLzaMaAtt6d</t>
  </si>
  <si>
    <t>https://drive.google.com/file/d/188t5QzvLg4yUpGYxgdGcGjLzaMaAtt6d/view?usp=drivesdk</t>
  </si>
  <si>
    <t>Document successfully created; Document successfully merged; PDF created; Emails Sent: [To: misdisorex@gmail.com]; Run via form trigger as brandingsorex@gmail.com; Timestamp: Dec 5 2024 1:15 AM</t>
  </si>
  <si>
    <t>RB389</t>
  </si>
  <si>
    <t>Heny malang</t>
  </si>
  <si>
    <t>60*90cm</t>
  </si>
  <si>
    <t>Logo sorex man + iko + foto dlam box</t>
  </si>
  <si>
    <t>https://drive.google.com/open?id=1W2yOB84IsJqB1T3NgahOg8ixZYREa9sF</t>
  </si>
  <si>
    <t>1vgvFMXT65CScMZAI93URyfYd1DMQ4Bq0</t>
  </si>
  <si>
    <t>https://drive.google.com/file/d/1vgvFMXT65CScMZAI93URyfYd1DMQ4Bq0/view?usp=drivesdk</t>
  </si>
  <si>
    <t>Document successfully created; Document successfully merged; PDF created; Emails Sent: [To: fajar3177@gmail.com]; Run via form trigger as brandingsorex@gmail.com; Timestamp: Dec 5 2024 2:22 AM</t>
  </si>
  <si>
    <t>RB390</t>
  </si>
  <si>
    <t>Pak heri</t>
  </si>
  <si>
    <t>450cm*120cm</t>
  </si>
  <si>
    <t>Toko istana daleman, jln. Raya sumbertiren (depan futsal kenti) kec garum (081358540838</t>
  </si>
  <si>
    <t>https://drive.google.com/open?id=16tqYNiOqx9znVMsBtgJZO8SWM-1cE4GN</t>
  </si>
  <si>
    <t>1xNZXLAqEAJKdb1eNM2ySgj0RPo_7gyqa</t>
  </si>
  <si>
    <t>https://drive.google.com/file/d/1xNZXLAqEAJKdb1eNM2ySgj0RPo_7gyqa/view?usp=drivesdk</t>
  </si>
  <si>
    <t>Document successfully created; Document successfully merged; PDF created; Emails Sent: [To: misdisorex@gmail.com]; Run via form trigger as brandingsorex@gmail.com; Timestamp: Dec 5 2024 4:10 AM</t>
  </si>
  <si>
    <t>RB391</t>
  </si>
  <si>
    <t>84cm*20cm*2pcs</t>
  </si>
  <si>
    <t>Toko istana daleman, jln raya sumbertiren (depan futsal kenti) kec Garum-Blitar</t>
  </si>
  <si>
    <t>PVC 2 sisi kasih gambar produk</t>
  </si>
  <si>
    <t>https://drive.google.com/open?id=1uaqjWsAuI9F-aZfhVL4ylt9DLqFbbg8-</t>
  </si>
  <si>
    <t>1z2G-EKW3uzd9oVNX0w__Dy_8WFFV5Rus</t>
  </si>
  <si>
    <t>https://drive.google.com/file/d/1z2G-EKW3uzd9oVNX0w__Dy_8WFFV5Rus/view?usp=drivesdk</t>
  </si>
  <si>
    <t>Document successfully created; Document successfully merged; PDF created; Emails Sent: [To: misdisorex@gmail.com]; Run via form trigger as brandingsorex@gmail.com; Timestamp: Dec 5 2024 4:14 AM</t>
  </si>
  <si>
    <t>RB392</t>
  </si>
  <si>
    <t>Bpk. Bayu</t>
  </si>
  <si>
    <t>Logo sorex man dan ladies + logo toko dan nama toko mutiara</t>
  </si>
  <si>
    <t>https://drive.google.com/open?id=1w4vgZJbBboKUG9OqZpRp4ZpHGNp4RURv</t>
  </si>
  <si>
    <t>1w32J1k8eby9jQmCWMbfVX1Jwrogrvof2</t>
  </si>
  <si>
    <t>https://drive.google.com/file/d/1w32J1k8eby9jQmCWMbfVX1Jwrogrvof2/view?usp=drivesdk</t>
  </si>
  <si>
    <t>Document successfully created; Document successfully merged; PDF created; Emails Sent: [To: fajar3177@gmail.com]; Run via form trigger as brandingsorex@gmail.com; Timestamp: Dec 5 2024 8:27 AM</t>
  </si>
  <si>
    <t>RB393</t>
  </si>
  <si>
    <t>Harmoni</t>
  </si>
  <si>
    <t>Kirim kantor cab. Sorex jatim surabaya</t>
  </si>
  <si>
    <t xml:space="preserve">Logo sorex man + iko + nama toko (HARMONI JAYA) </t>
  </si>
  <si>
    <t>https://drive.google.com/open?id=1UVJdbiE2Siq4fEENd_d0hQHf_hqDyngN</t>
  </si>
  <si>
    <t>1hLjsCG42DPv_2QfQsK9XaQC2C3ekKk4B</t>
  </si>
  <si>
    <t>https://drive.google.com/file/d/1hLjsCG42DPv_2QfQsK9XaQC2C3ekKk4B/view?usp=drivesdk</t>
  </si>
  <si>
    <t>Document successfully created; Document successfully merged; PDF created; Emails Sent: [To: fajar3177@gmail.com]; Run via form trigger as brandingsorex@gmail.com; Timestamp: Dec 6 2024 1:48 AM</t>
  </si>
  <si>
    <t>RB394</t>
  </si>
  <si>
    <t>Hamoni</t>
  </si>
  <si>
    <t xml:space="preserve">Nama toko HARMONI JAYA  </t>
  </si>
  <si>
    <t>https://drive.google.com/open?id=1PSzeA3i_2O_lbMnvq9m7saq8L-WCoJ_3</t>
  </si>
  <si>
    <t>1JYb8Bbx1eL1qwc4XDt9KU2m2wmZgmhD7</t>
  </si>
  <si>
    <t>https://drive.google.com/file/d/1JYb8Bbx1eL1qwc4XDt9KU2m2wmZgmhD7/view?usp=drivesdk</t>
  </si>
  <si>
    <t>Document successfully created; Document successfully merged; PDF created; Emails Sent: [To: misdisorex@gmail.com]; Run via form trigger as brandingsorex@gmail.com; Timestamp: Dec 6 2024 10:24 PM</t>
  </si>
  <si>
    <t>RB395</t>
  </si>
  <si>
    <t>Kayra Underwear ( JB BD )</t>
  </si>
  <si>
    <t>50*80</t>
  </si>
  <si>
    <t>Penjelasan produk + nama toko ( Kayra Underwear )</t>
  </si>
  <si>
    <t>https://drive.google.com/open?id=1meVIXekXbtHhjDtID5l0nBPVm-LFCgFu</t>
  </si>
  <si>
    <t>1Jr-IKsI3trz7FuP-Kx1nmfRwXqATjwaY</t>
  </si>
  <si>
    <t>https://drive.google.com/file/d/1Jr-IKsI3trz7FuP-Kx1nmfRwXqATjwaY/view?usp=drivesdk</t>
  </si>
  <si>
    <t>Document successfully created; Document successfully merged; PDF created; Emails Sent: [To: ramziewahyu@gmail.com]; Run via form trigger as brandingsorex@gmail.com; Timestamp: Dec 8 2024 9:39 PM</t>
  </si>
  <si>
    <t>RB396</t>
  </si>
  <si>
    <t>JB BA</t>
  </si>
  <si>
    <t>Jovino ( JB BD )</t>
  </si>
  <si>
    <t>450*30</t>
  </si>
  <si>
    <t>TK JOVINO
nb : penulisan hurup kapital semua 
Bahan : spanduk Korea
Pakai mata ayam 
Warna spanduk merah
Menyediakan berbagai macam pakaian dalam dewasa ,anak'' ,perlengkapan bayi ,daster , sendal ,handuk dll
Pakai alamat toko :
Jl JEMBATAN HITAM CIJUJUNG ,RT03/RW10 SUKARAJA BOGOR</t>
  </si>
  <si>
    <t>https://drive.google.com/open?id=1SvuV5R78xVpzlAkrJkDzfSFYV3yCs_bJ</t>
  </si>
  <si>
    <t>1ZQebPZ90IHTSc1FA8Jb-4fjXCFKpV4qW</t>
  </si>
  <si>
    <t>https://drive.google.com/file/d/1ZQebPZ90IHTSc1FA8Jb-4fjXCFKpV4qW/view?usp=drivesdk</t>
  </si>
  <si>
    <t>Document successfully created; Document successfully merged; PDF created; Emails Sent: [To: ramziewahyu@gmail.com]; Run via form trigger as brandingsorex@gmail.com; Timestamp: Dec 8 2024 9:48 PM</t>
  </si>
  <si>
    <t>RB397</t>
  </si>
  <si>
    <t>Setuju ( JB YN )</t>
  </si>
  <si>
    <t>40*25</t>
  </si>
  <si>
    <t>https://drive.google.com/open?id=1OfvcV_c5KzossLCVhAoNNcuUuhdjwO69</t>
  </si>
  <si>
    <t>13iMHqElI52G7_WsGMy-8VA5prOCDGp_6</t>
  </si>
  <si>
    <t>https://drive.google.com/file/d/13iMHqElI52G7_WsGMy-8VA5prOCDGp_6/view?usp=drivesdk</t>
  </si>
  <si>
    <t>Document successfully created; Document successfully merged; PDF created; Emails Sent: [To: ramziewahyu@gmail.com]; Run via form trigger as brandingsorex@gmail.com; Timestamp: Dec 10 2024 10:43 PM</t>
  </si>
  <si>
    <t>RB398</t>
  </si>
  <si>
    <t>345*98 - 245*78</t>
  </si>
  <si>
    <t>untuk ukuran 245*98 : itu penjelasan produk + " KASIR "
untuk ukuran 245*78 : logo sorex + " KASIR " di bagian bawah</t>
  </si>
  <si>
    <t>https://drive.google.com/open?id=1TNlxpW3DfZ6TC8l9BP9emDuMVq7shnfr</t>
  </si>
  <si>
    <t>1UyO8kM-6xRyewJ4ka6RGGqOJf_UQf2yB</t>
  </si>
  <si>
    <t>https://drive.google.com/file/d/1UyO8kM-6xRyewJ4ka6RGGqOJf_UQf2yB/view?usp=drivesdk</t>
  </si>
  <si>
    <t>Document successfully created; Document successfully merged; PDF created; Emails Sent: [To: ramziewahyu@gmail.com]; Run via form trigger as brandingsorex@gmail.com; Timestamp: Dec 10 2024 10:45 PM</t>
  </si>
  <si>
    <t>RB399</t>
  </si>
  <si>
    <t>Toserba Dealova ( JB BD )</t>
  </si>
  <si>
    <t>230*100 &amp; 200*80</t>
  </si>
  <si>
    <t>model sopan + logo sorex + nama toko + jl raya cipayung no 8-9 rt 6 RW 9 kelurahan bojong pondok terong Kec cipayung Depok</t>
  </si>
  <si>
    <t>https://drive.google.com/open?id=1XfytVM9PNBgDPR5dqq52l63OifvaZ00K</t>
  </si>
  <si>
    <t>1FZROawBL35_2SmesVR7VAGo4i4918jRR</t>
  </si>
  <si>
    <t>https://drive.google.com/file/d/1FZROawBL35_2SmesVR7VAGo4i4918jRR/view?usp=drivesdk</t>
  </si>
  <si>
    <t>Document successfully created; Document successfully merged; PDF created; Emails Sent: [To: ramziewahyu@gmail.com]; Run via form trigger as brandingsorex@gmail.com; Timestamp: Dec 10 2024 10:50 PM</t>
  </si>
  <si>
    <t>RB400</t>
  </si>
  <si>
    <t>400*10</t>
  </si>
  <si>
    <t>https://drive.google.com/open?id=1HQyUNJyFNa0SeFkJrhUTZiJ9xhOrlFbX</t>
  </si>
  <si>
    <t>15GQPSCxkxc7iK82a2cEMYkM0Pvnj-4dX</t>
  </si>
  <si>
    <t>https://drive.google.com/file/d/15GQPSCxkxc7iK82a2cEMYkM0Pvnj-4dX/view?usp=drivesdk</t>
  </si>
  <si>
    <t>Document successfully created; Document successfully merged; PDF created; Emails Sent: [To: ramziewahyu@gmail.com]; Run via form trigger as brandingsorex@gmail.com; Timestamp: Dec 10 2024 10:51 PM</t>
  </si>
  <si>
    <t>RB401</t>
  </si>
  <si>
    <t>Shimpony ( JB BD )</t>
  </si>
  <si>
    <t>110*150</t>
  </si>
  <si>
    <t>logo sorex + Pakai gambar prodak bh sp023 &amp; c. Sport 4082</t>
  </si>
  <si>
    <t>https://drive.google.com/open?id=1wFfk1r6F8-UbrcaHBTBuKKaWtmjY1LeL</t>
  </si>
  <si>
    <t>1rdvgw9vKF7_5NhZ-TX0-PEmhBpfzcSED</t>
  </si>
  <si>
    <t>https://drive.google.com/file/d/1rdvgw9vKF7_5NhZ-TX0-PEmhBpfzcSED/view?usp=drivesdk</t>
  </si>
  <si>
    <t>Document successfully created; Document successfully merged; PDF created; Emails Sent: [To: ramziewahyu@gmail.com]; Run via form trigger as brandingsorex@gmail.com; Timestamp: Dec 10 2024 10:54 PM</t>
  </si>
  <si>
    <t>RB402</t>
  </si>
  <si>
    <t>MULIA MINI MARKET</t>
  </si>
  <si>
    <t>900*100CM</t>
  </si>
  <si>
    <t>MULIA MINI MARKET Rd,JL.RAYA PACING,KEC.BANGSAL,KAB,MOJOKERTO JAWA TIMUR 61381(0857-3323-8771)</t>
  </si>
  <si>
    <t>KOMBINASI NAMA &amp; ALAMAT TOKO,LOGO SOREX LADIES,KIDS,MAN DENGAN FOTO PRODUK TEMA ACAK DI TEPIAN SPANDUK</t>
  </si>
  <si>
    <t>https://drive.google.com/open?id=1sGYkbRAtGEAu_W6T12T6Vv-PLE1lROuj</t>
  </si>
  <si>
    <t>1Q0z8C28IUsrgJaq3VO43Kdk1_Wa0CR2k</t>
  </si>
  <si>
    <t>https://drive.google.com/file/d/1Q0z8C28IUsrgJaq3VO43Kdk1_Wa0CR2k/view?usp=drivesdk</t>
  </si>
  <si>
    <t>Document successfully created; Document successfully merged; PDF created; Emails Sent: [To: achmadanasailm@gmail.com]; Run via form trigger as brandingsorex@gmail.com; Timestamp: Dec 10 2024 10:54 PM</t>
  </si>
  <si>
    <t>RB403</t>
  </si>
  <si>
    <t>Luobu ( JB PN )</t>
  </si>
  <si>
    <t>Kunginan</t>
  </si>
  <si>
    <t>SPANDUK CHINA</t>
  </si>
  <si>
    <t>840*420</t>
  </si>
  <si>
    <t>total ukuran 840*240
dibagi menjadi 2 brand, ladies &amp; ms ( konsep backwall )</t>
  </si>
  <si>
    <t>https://drive.google.com/open?id=1g2cbX97DfhCYVXWIb78ThTlmhdoPE-KN</t>
  </si>
  <si>
    <t>1-EE9Q7820O66tMO-181OXZlL7Ali1Zpd</t>
  </si>
  <si>
    <t>https://drive.google.com/file/d/1-EE9Q7820O66tMO-181OXZlL7Ali1Zpd/view?usp=drivesdk</t>
  </si>
  <si>
    <t>Document successfully created; Document successfully merged; PDF created; Emails Sent: [To: ramziewahyu@gmail.com]; Run via form trigger as brandingsorex@gmail.com; Timestamp: Dec 10 2024 10:56 PM</t>
  </si>
  <si>
    <t>RB404</t>
  </si>
  <si>
    <t>255*83</t>
  </si>
  <si>
    <t>terima kasih atas kunjungan anda</t>
  </si>
  <si>
    <t>https://drive.google.com/open?id=1oGQYODYnOIvt_JnLvBRGAC86FJYNSGuW</t>
  </si>
  <si>
    <t>1MsQuk3QsfOJcoAH2NErWSjiNyu8mXbTX</t>
  </si>
  <si>
    <t>https://drive.google.com/file/d/1MsQuk3QsfOJcoAH2NErWSjiNyu8mXbTX/view?usp=drivesdk</t>
  </si>
  <si>
    <t>Document successfully created; Document successfully merged; PDF created; Emails Sent: [To: ramziewahyu@gmail.com]; Run via form trigger as brandingsorex@gmail.com; Timestamp: Dec 10 2024 10:57 PM</t>
  </si>
  <si>
    <t>RB405</t>
  </si>
  <si>
    <t>Raihan Mart ( JB MI )</t>
  </si>
  <si>
    <t>LOGO SOREX + " SOREX TERSEDIA DISINI"</t>
  </si>
  <si>
    <t>https://drive.google.com/open?id=1A8Qge1BLVbTyeLyHjnaTMF9x4BoqgPo7</t>
  </si>
  <si>
    <t>1y3LHeoBijL_Jr1_jkVQ916nygsaIaY0_</t>
  </si>
  <si>
    <t>https://drive.google.com/file/d/1y3LHeoBijL_Jr1_jkVQ916nygsaIaY0_/view?usp=drivesdk</t>
  </si>
  <si>
    <t>Document successfully created; Document successfully merged; PDF created; Emails Sent: [To: ramziewahyu@gmail.com]; Run via form trigger as brandingsorex@gmail.com; Timestamp: Dec 11 2024 10:10 PM</t>
  </si>
  <si>
    <t>RB406</t>
  </si>
  <si>
    <t xml:space="preserve">Yogya Bogor Junction </t>
  </si>
  <si>
    <t>184*170</t>
  </si>
  <si>
    <t>backwall tanpa logo</t>
  </si>
  <si>
    <t>https://drive.google.com/open?id=1rlyk6x_aD87KMA6c9vbhuEFJRX0s6XgR</t>
  </si>
  <si>
    <t>1FNzU_TT0YLd2aP9E17cD8gDaPZG-xuoS</t>
  </si>
  <si>
    <t>https://drive.google.com/file/d/1FNzU_TT0YLd2aP9E17cD8gDaPZG-xuoS/view?usp=drivesdk</t>
  </si>
  <si>
    <t>Document successfully created; Document successfully merged; PDF created; Emails Sent: [To: ramziewahyu@gmail.com]; Run via form trigger as brandingsorex@gmail.com; Timestamp: Dec 11 2024 10:15 PM</t>
  </si>
  <si>
    <t>RB407</t>
  </si>
  <si>
    <t>TIga Dewi ( JB RS )</t>
  </si>
  <si>
    <t>450*95</t>
  </si>
  <si>
    <t>gambar kanan produk cd laki , gambar sebelah kiri produk underware ladies</t>
  </si>
  <si>
    <t>https://drive.google.com/open?id=1FIngAb6hBPXcCTA2NMjii6a0L_cRhq2v</t>
  </si>
  <si>
    <t>1fE3lcQCcojQe51M4s0G_OGLKtCPAfxbW</t>
  </si>
  <si>
    <t>https://drive.google.com/file/d/1fE3lcQCcojQe51M4s0G_OGLKtCPAfxbW/view?usp=drivesdk</t>
  </si>
  <si>
    <t>Document successfully created; Document successfully merged; PDF created; Emails Sent: [To: ramziewahyu@gmail.com]; Run via form trigger as brandingsorex@gmail.com; Timestamp: Dec 11 2024 11:10 PM</t>
  </si>
  <si>
    <t>RB408</t>
  </si>
  <si>
    <t>Aneka Daleman ( JB RS )</t>
  </si>
  <si>
    <t>Logo sorex + " Aneka Daleman "</t>
  </si>
  <si>
    <t>https://drive.google.com/open?id=1ld6OEb5AZVlfLVu8T7gXhmM6pi77C58z</t>
  </si>
  <si>
    <t>16S4DZW3JmFV8ICSH-PIQLbmmaNWb9E_2</t>
  </si>
  <si>
    <t>https://drive.google.com/file/d/16S4DZW3JmFV8ICSH-PIQLbmmaNWb9E_2/view?usp=drivesdk</t>
  </si>
  <si>
    <t>Document successfully created; Document successfully merged; PDF created; Emails Sent: [To: ramziewahyu@gmail.com]; Run via form trigger as brandingsorex@gmail.com; Timestamp: Dec 11 2024 11:11 PM</t>
  </si>
  <si>
    <t>RB409</t>
  </si>
  <si>
    <t xml:space="preserve">ANASAI </t>
  </si>
  <si>
    <t>PT.PALAPA WADUNG ASRI PERMAI</t>
  </si>
  <si>
    <t>49*40CM</t>
  </si>
  <si>
    <t>7PCS</t>
  </si>
  <si>
    <t>BRANCH OFFICE SOREX JATIM</t>
  </si>
  <si>
    <t xml:space="preserve">LOGO SOREX LADIES KOMBINASI BACKGROUND MERAH &amp; PUTIH + ORNAMEN GARIS LENGKUNG
</t>
  </si>
  <si>
    <t>https://drive.google.com/open?id=14PcImP3s9RBX_I0Ad9E5nBrz39c2sZDS</t>
  </si>
  <si>
    <t>1hJLsDoTKyOqR5FpESljOefmaDiePZEKm</t>
  </si>
  <si>
    <t>https://drive.google.com/file/d/1hJLsDoTKyOqR5FpESljOefmaDiePZEKm/view?usp=drivesdk</t>
  </si>
  <si>
    <t>Document successfully created; Document successfully merged; PDF created; Emails Sent: [To: achmadanasailm@gmail.com]; Run via form trigger as brandingsorex@gmail.com; Timestamp: Dec 12 2024 2:24 AM</t>
  </si>
  <si>
    <t>RB410</t>
  </si>
  <si>
    <t>PT.MEGA WADUNG ASRI PERMAI</t>
  </si>
  <si>
    <t>8000*6,5CM</t>
  </si>
  <si>
    <t>LOGO SOREX LADIES</t>
  </si>
  <si>
    <t>https://drive.google.com/open?id=15nN0uzCT_5NHaGcJDZGUvylhzXqj5QQX</t>
  </si>
  <si>
    <t>1Gw1X_mbEPWo9aBM2iXQao2ZpjmiveTF-</t>
  </si>
  <si>
    <t>https://drive.google.com/file/d/1Gw1X_mbEPWo9aBM2iXQao2ZpjmiveTF-/view?usp=drivesdk</t>
  </si>
  <si>
    <t>Document successfully created; Document successfully merged; PDF created; Emails Sent: [To: achmadanasailm@gmail.com]; Run via form trigger as brandingsorex@gmail.com; Timestamp: Dec 12 2024 2:28 AM</t>
  </si>
  <si>
    <t>RB411</t>
  </si>
  <si>
    <t>KDS FASHION BANYUWANGI</t>
  </si>
  <si>
    <t>IMPRABOARD +STIKER KASIR 2 SISI PANAH</t>
  </si>
  <si>
    <t>2 PCS DENGAN NO URUT NO.7 &amp; NO.8</t>
  </si>
  <si>
    <t xml:space="preserve">TLONG DITAMBAHAN SENAR UNTUK GANTUNG MEDIA TERSEBUT
</t>
  </si>
  <si>
    <r>
      <rPr>
        <rFont val="Arial"/>
        <b val="false"/>
        <i val="false"/>
        <strike val="false"/>
        <color rgb="FF1155CC"/>
        <sz val="10"/>
        <u val="single"/>
      </rPr>
      <t xml:space="preserve">https://drive.google.com/open?id=1Sknjv8I4Tu7Sf2Sm05kazXjIzgXK0cnv</t>
    </r>
    <r>
      <rPr>
        <rFont val="Arial"/>
        <b val="false"/>
        <i val="false"/>
        <strike val="false"/>
        <color rgb="FF000000"/>
        <sz val="10"/>
        <u val="none"/>
      </rPr>
      <t xml:space="preserve">, </t>
    </r>
    <r>
      <rPr>
        <rFont val="Arial"/>
        <b val="false"/>
        <i val="false"/>
        <strike val="false"/>
        <color rgb="FF1155CC"/>
        <sz val="10"/>
        <u val="single"/>
      </rPr>
      <t xml:space="preserve">https://drive.google.com/open?id=1Ow32cGV0G8Xy4CopkhNpt6JvCBI9jIRj</t>
    </r>
  </si>
  <si>
    <t>1eOd9UApDuRyRs47THcrM-SsQANT-SXFK</t>
  </si>
  <si>
    <t>https://drive.google.com/file/d/1eOd9UApDuRyRs47THcrM-SsQANT-SXFK/view?usp=drivesdk</t>
  </si>
  <si>
    <t>Document successfully created; Document successfully merged; PDF created; Emails Sent: [To: achmadanasailm@gmail.com]; Run via form trigger as brandingsorex@gmail.com; Timestamp: Dec 12 2024 4:22 AM</t>
  </si>
  <si>
    <t>RB412</t>
  </si>
  <si>
    <t>Mario Wadas ( JB MI )</t>
  </si>
  <si>
    <t>475*100</t>
  </si>
  <si>
    <t>* Pakai nama toko ( Mario group)
* Pakai logo sorex 
* Tanpa foto produk dan model 
* Pakai mata ayam</t>
  </si>
  <si>
    <t>https://drive.google.com/open?id=1xq23lZVi358WEKkhHr5K_PpE8c28qLme</t>
  </si>
  <si>
    <t>1Ls2jX0A0hY-SfXhB5Hi6sDq4Dakg0By5</t>
  </si>
  <si>
    <t>https://drive.google.com/file/d/1Ls2jX0A0hY-SfXhB5Hi6sDq4Dakg0By5/view?usp=drivesdk</t>
  </si>
  <si>
    <t>Document successfully created; Document successfully merged; PDF created; Emails Sent: [To: ramziewahyu@gmail.com]; Run via form trigger as brandingsorex@gmail.com; Timestamp: Dec 12 2024 9:08 PM</t>
  </si>
  <si>
    <t>RB413</t>
  </si>
  <si>
    <t>Nanda Lingerie ( JB IL )</t>
  </si>
  <si>
    <t>320*65</t>
  </si>
  <si>
    <t>logo sorex + " Nanda Lingerie" + model</t>
  </si>
  <si>
    <t>https://drive.google.com/open?id=1shm_I_mGmwUWAAzwmPW3skbCw6gNKzSW</t>
  </si>
  <si>
    <t>1-kcbXiqXZ2nf6pj8b310zDHvB76xvIsy</t>
  </si>
  <si>
    <t>https://drive.google.com/file/d/1-kcbXiqXZ2nf6pj8b310zDHvB76xvIsy/view?usp=drivesdk</t>
  </si>
  <si>
    <t>Document successfully created; Document successfully merged; PDF created; Emails Sent: [To: ramziewahyu@gmail.com]; Run via form trigger as brandingsorex@gmail.com; Timestamp: Dec 12 2024 9:09 PM</t>
  </si>
  <si>
    <t>RB414</t>
  </si>
  <si>
    <t>255*65</t>
  </si>
  <si>
    <t>logo sorex + " Nanda Lingerie " + model</t>
  </si>
  <si>
    <t>https://drive.google.com/open?id=1UQPcv69lbB0MiNGQPtxJf78gam5KEvCw</t>
  </si>
  <si>
    <t>19DpRA6d_fuqDKmMwN6UtDKn3R02TthWV</t>
  </si>
  <si>
    <t>https://drive.google.com/file/d/19DpRA6d_fuqDKmMwN6UtDKn3R02TthWV/view?usp=drivesdk</t>
  </si>
  <si>
    <t>Document successfully created; Document successfully merged; PDF created; Emails Sent: [To: ramziewahyu@gmail.com]; Run via form trigger as brandingsorex@gmail.com; Timestamp: Dec 12 2024 9:11 PM</t>
  </si>
  <si>
    <t>RB415</t>
  </si>
  <si>
    <t>525*65</t>
  </si>
  <si>
    <t>logo sorex + Eggy Underwear + Model</t>
  </si>
  <si>
    <t>https://drive.google.com/open?id=1QXj3r4a9-hGocC5kuDeNJLmxh0fpWRjF</t>
  </si>
  <si>
    <t>1d0e2ymKplY47t1-vUZdNOofLoF_sIrG3</t>
  </si>
  <si>
    <t>https://drive.google.com/file/d/1d0e2ymKplY47t1-vUZdNOofLoF_sIrG3/view?usp=drivesdk</t>
  </si>
  <si>
    <t>Document successfully created; Document successfully merged; PDF created; Emails Sent: [To: ramziewahyu@gmail.com]; Run via form trigger as brandingsorex@gmail.com; Timestamp: Dec 12 2024 9:12 PM</t>
  </si>
  <si>
    <t>RB416</t>
  </si>
  <si>
    <t>Surya Karanggetas ( JB RS )</t>
  </si>
  <si>
    <t>190*210</t>
  </si>
  <si>
    <t>untuk backwall ( header ukuran 30 cm )</t>
  </si>
  <si>
    <t>https://drive.google.com/open?id=1vqeLWK0EKp0MnFnW2a7HXb9_K1sIbTis</t>
  </si>
  <si>
    <t>12ogjIGuG608vmLVNPN3SvgKp9MEIVsJ-</t>
  </si>
  <si>
    <t>https://drive.google.com/file/d/12ogjIGuG608vmLVNPN3SvgKp9MEIVsJ-/view?usp=drivesdk</t>
  </si>
  <si>
    <t>Document successfully created; Document successfully merged; PDF created; Emails Sent: [To: ramziewahyu@gmail.com]; Run via form trigger as brandingsorex@gmail.com; Timestamp: Dec 12 2024 9:41 PM</t>
  </si>
  <si>
    <t>RB417</t>
  </si>
  <si>
    <t>310*210</t>
  </si>
  <si>
    <t>untuk backwall ( header 30 cm )</t>
  </si>
  <si>
    <t>https://drive.google.com/open?id=1LJMMQl7kMGxBLKQaMNif-EUhFHrJw9wl</t>
  </si>
  <si>
    <t>1PqiKfiEyXDtPWL2r1RcISYw1DVI7eMES</t>
  </si>
  <si>
    <t>https://drive.google.com/file/d/1PqiKfiEyXDtPWL2r1RcISYw1DVI7eMES/view?usp=drivesdk</t>
  </si>
  <si>
    <t>Document successfully created; Document successfully merged; PDF created; Emails Sent: [To: ramziewahyu@gmail.com]; Run via form trigger as brandingsorex@gmail.com; Timestamp: Dec 12 2024 9:43 PM</t>
  </si>
  <si>
    <t>RB418</t>
  </si>
  <si>
    <t>Assyifa probolinggo</t>
  </si>
  <si>
    <t>Probolinggo</t>
  </si>
  <si>
    <t>32*102cm</t>
  </si>
  <si>
    <t>Kirim toko</t>
  </si>
  <si>
    <t>Gambar Handuk + kaos kaki + cd sk + corset</t>
  </si>
  <si>
    <t>https://drive.google.com/open?id=1maa47UfzWsQgju5Tu0Jc5PNgzD7j5zS4</t>
  </si>
  <si>
    <t>1NlNfQtbu8WcmT8BgymslekKs7ToyVEbK</t>
  </si>
  <si>
    <t>https://drive.google.com/file/d/1NlNfQtbu8WcmT8BgymslekKs7ToyVEbK/view?usp=drivesdk</t>
  </si>
  <si>
    <t>Document successfully created; Document successfully merged; PDF created; Emails Sent: [To: fajar3177@gmail.com]; Run via form trigger as brandingsorex@gmail.com; Timestamp: Dec 13 2024 4:08 AM</t>
  </si>
  <si>
    <t>RB419</t>
  </si>
  <si>
    <t>Berkah Sandang</t>
  </si>
  <si>
    <t>35*22</t>
  </si>
  <si>
    <t>https://drive.google.com/open?id=1OXGHuFpNhzVAnfKtD3cgW2gbS-lkkqcz</t>
  </si>
  <si>
    <t>1yC-43Ye6B77vUIv2fzdujRUA4WDzJLX4</t>
  </si>
  <si>
    <t>https://drive.google.com/file/d/1yC-43Ye6B77vUIv2fzdujRUA4WDzJLX4/view?usp=drivesdk</t>
  </si>
  <si>
    <t>Document successfully created; Document successfully merged; PDF created; Emails Sent: [To: ramziewahyu@gmail.com]; Run via form trigger as brandingsorex@gmail.com; Timestamp: Dec 13 2024 9:20 PM</t>
  </si>
  <si>
    <t>RB420</t>
  </si>
  <si>
    <t>Raja Murah Malingping ( JB YN )</t>
  </si>
  <si>
    <t>Banten</t>
  </si>
  <si>
    <t>790*60</t>
  </si>
  <si>
    <t>- pake konsep baby &amp; ladies 
- pake gambar produk bh /CD
- U/ konsep baby jg kasih gmbar baju anak sorex
- Ket = menjual perlengkapan bayi, baju anak, pakaian dalam, handuk dll
Alamat = jl. Raya PASAR Malingping - Lebak , Banten Selatan</t>
  </si>
  <si>
    <t>https://drive.google.com/open?id=1PvcVoPZQSwaEIFGG1mNzuWuz6LzoAaAP</t>
  </si>
  <si>
    <t>1a7-BZmz7BXxnk55iFHqsKz9Ff9YaolTD</t>
  </si>
  <si>
    <t>https://drive.google.com/file/d/1a7-BZmz7BXxnk55iFHqsKz9Ff9YaolTD/view?usp=drivesdk</t>
  </si>
  <si>
    <t>Document successfully created; Document successfully merged; PDF created; Emails Sent: [To: ramziewahyu@gmail.com]; Run via form trigger as brandingsorex@gmail.com; Timestamp: Dec 13 2024 9:22 PM</t>
  </si>
  <si>
    <t>RB421</t>
  </si>
  <si>
    <t>JK Kidz ( JB YN )</t>
  </si>
  <si>
    <t>https://drive.google.com/open?id=1KOARobuCdsCd5i33CAcaO8fUVTFONzyg</t>
  </si>
  <si>
    <t>1xUniPu7IiYiMHsjTKMIrAoGllvGdfQfA</t>
  </si>
  <si>
    <t>https://drive.google.com/file/d/1xUniPu7IiYiMHsjTKMIrAoGllvGdfQfA/view?usp=drivesdk</t>
  </si>
  <si>
    <t>Document successfully created; Document successfully merged; PDF created; Emails Sent: [To: ramziewahyu@gmail.com]; Run via form trigger as brandingsorex@gmail.com; Timestamp: Dec 13 2024 9:25 PM</t>
  </si>
  <si>
    <t>RB422</t>
  </si>
  <si>
    <t>Yogya Junction Bogor</t>
  </si>
  <si>
    <t>81*305</t>
  </si>
  <si>
    <t>pake model</t>
  </si>
  <si>
    <t>https://drive.google.com/open?id=1NyKT9Kixm8km-kEyWX7IE8O0LtsyDgra</t>
  </si>
  <si>
    <t>1LYc-nHdbz9Cetq1dUSnSWUwfZBs6PRZd</t>
  </si>
  <si>
    <t>https://drive.google.com/file/d/1LYc-nHdbz9Cetq1dUSnSWUwfZBs6PRZd/view?usp=drivesdk</t>
  </si>
  <si>
    <t>Document successfully created; Document successfully merged; PDF created; Emails Sent: [To: ramziewahyu@gmail.com]; Run via form trigger as brandingsorex@gmail.com; Timestamp: Dec 15 2024 8:22 PM</t>
  </si>
  <si>
    <t>RB423</t>
  </si>
  <si>
    <t>Bungsu Jaya Group ( JB DD )</t>
  </si>
  <si>
    <t>180*260</t>
  </si>
  <si>
    <t>Logo sorex &amp; sorexman ( miror untuk live ) urgent</t>
  </si>
  <si>
    <t>https://drive.google.com/open?id=1BW2f0cuwPY13aagV2kYznlD04rJPrmht</t>
  </si>
  <si>
    <t>1qAVoWChsJIcSzKYvYG_NDqeVOXgCOwaQ</t>
  </si>
  <si>
    <t>https://drive.google.com/file/d/1qAVoWChsJIcSzKYvYG_NDqeVOXgCOwaQ/view?usp=drivesdk</t>
  </si>
  <si>
    <t>Document successfully created; Document successfully merged; PDF created; Emails Sent: [To: ramziewahyu@gmail.com]; Run via form trigger as brandingsorex@gmail.com; Timestamp: Dec 16 2024 4:10 AM</t>
  </si>
  <si>
    <t>RB424</t>
  </si>
  <si>
    <t>Nuraeni ( JB OG )</t>
  </si>
  <si>
    <t>110*84</t>
  </si>
  <si>
    <t>Foto Produk</t>
  </si>
  <si>
    <t>https://drive.google.com/open?id=1_zw8aVE7yihNdajhXK-T518OllXY49AF</t>
  </si>
  <si>
    <t>119ymJTKjZFoXluORJ8TIbHeAULHZRdMT</t>
  </si>
  <si>
    <t>https://drive.google.com/file/d/119ymJTKjZFoXluORJ8TIbHeAULHZRdMT/view?usp=drivesdk</t>
  </si>
  <si>
    <t>Document successfully created; Document successfully merged; PDF created; Emails Sent: [To: ramziewahyu@gmail.com]; Run via form trigger as brandingsorex@gmail.com; Timestamp: Dec 16 2024 8:41 PM</t>
  </si>
  <si>
    <t>RB425</t>
  </si>
  <si>
    <t>110*51</t>
  </si>
  <si>
    <t xml:space="preserve"> Logo sorex</t>
  </si>
  <si>
    <t>https://drive.google.com/open?id=1H6qkpC9OfRsMnLmHc-i1wqrQvDXk9beF</t>
  </si>
  <si>
    <t>1clMl8uj8pUkR8DuB2xS6YmOjATsDqnlc</t>
  </si>
  <si>
    <t>https://drive.google.com/file/d/1clMl8uj8pUkR8DuB2xS6YmOjATsDqnlc/view?usp=drivesdk</t>
  </si>
  <si>
    <t>Document successfully created; Document successfully merged; PDF created; Emails Sent: [To: ramziewahyu@gmail.com]; Run via form trigger as brandingsorex@gmail.com; Timestamp: Dec 16 2024 8:42 PM</t>
  </si>
  <si>
    <t>RB426</t>
  </si>
  <si>
    <t>85*80</t>
  </si>
  <si>
    <t>https://drive.google.com/open?id=199HGVsxZqEnv6mzvMEYMranuRR5gz3A5</t>
  </si>
  <si>
    <t>1J0Isj2ogQ20ioIhZuZyJAILcgvq30Rfq</t>
  </si>
  <si>
    <t>https://drive.google.com/file/d/1J0Isj2ogQ20ioIhZuZyJAILcgvq30Rfq/view?usp=drivesdk</t>
  </si>
  <si>
    <t>Document successfully created; Document successfully merged; PDF created; Emails Sent: [To: ramziewahyu@gmail.com]; Run via form trigger as brandingsorex@gmail.com; Timestamp: Dec 16 2024 8:43 PM</t>
  </si>
  <si>
    <t>RB427</t>
  </si>
  <si>
    <t>Aldy NR ( JB OG )</t>
  </si>
  <si>
    <t>400*48</t>
  </si>
  <si>
    <t>- Kasih nama toko Aldy nr.
- Kasih alamat : Pasar baru Square lt dasar blok A26 - A27. 
- Bahan spanduk Korea tanpa lubang mata ayam.
- Jangan pakai foto model sexy. 
- ukuran P : 400 cm T : 48 cm.</t>
  </si>
  <si>
    <t>https://drive.google.com/open?id=1kyyHzu8UfCpVBK0GPD4OoWiuNxbVpJ2h</t>
  </si>
  <si>
    <t>1e5uU2jCKPl6gmg82dAir_A8JGBFfwN8F</t>
  </si>
  <si>
    <t>https://drive.google.com/file/d/1e5uU2jCKPl6gmg82dAir_A8JGBFfwN8F/view?usp=drivesdk</t>
  </si>
  <si>
    <t>Document successfully created; Document successfully merged; PDF created; Emails Sent: [To: ramziewahyu@gmail.com]; Run via form trigger as brandingsorex@gmail.com; Timestamp: Dec 16 2024 8:47 PM</t>
  </si>
  <si>
    <t>RB428</t>
  </si>
  <si>
    <t>150*48</t>
  </si>
  <si>
    <t>- Bahan spanduk Korea.
- Tanpa lubang mata ayam. 
- Pakai alamat toko &amp; nama toko Aldy nr. 
- konsep sorex Man's. 
- Jangan pakai foto model yg sexy. 
- ukuran P: 150cm T: 48cm.</t>
  </si>
  <si>
    <t>https://drive.google.com/open?id=1hGzMplajLVtw0CHx42R2jSKaAmG4sZip</t>
  </si>
  <si>
    <t>1aANekjw5fzTcxqVWaJEFU4NfG9gyFbUq</t>
  </si>
  <si>
    <t>https://drive.google.com/file/d/1aANekjw5fzTcxqVWaJEFU4NfG9gyFbUq/view?usp=drivesdk</t>
  </si>
  <si>
    <t>Document successfully created; Document successfully merged; PDF created; Emails Sent: [To: ramziewahyu@gmail.com]; Run via form trigger as brandingsorex@gmail.com; Timestamp: Dec 16 2024 8:51 PM</t>
  </si>
  <si>
    <t>RB429</t>
  </si>
  <si>
    <t xml:space="preserve">UD Putra TS </t>
  </si>
  <si>
    <t>TRIPOD BANNER</t>
  </si>
  <si>
    <t>50*85</t>
  </si>
  <si>
    <t>2 pcs beda konsep</t>
  </si>
  <si>
    <t>https://drive.google.com/open?id=1GTy5pTfnRbKewG_ZgLpcv256kojceSsZ</t>
  </si>
  <si>
    <t>1csjy5IC0gW3g2iG0_QZpjk7ayuhELkoA</t>
  </si>
  <si>
    <t>https://drive.google.com/file/d/1csjy5IC0gW3g2iG0_QZpjk7ayuhELkoA/view?usp=drivesdk</t>
  </si>
  <si>
    <t>Document successfully created; Document successfully merged; PDF created; Emails Sent: [To: ramziewahyu@gmail.com]; Run via form trigger as brandingsorex@gmail.com; Timestamp: Dec 16 2024 8:57 PM</t>
  </si>
  <si>
    <t>RB430</t>
  </si>
  <si>
    <t>UD Putra TS</t>
  </si>
  <si>
    <t>100*520</t>
  </si>
  <si>
    <t>2 konsep berbeda</t>
  </si>
  <si>
    <t>https://drive.google.com/open?id=1y4SrNbhkJV7zke3o5w7nrtsCJ_gJ98Rl</t>
  </si>
  <si>
    <t>1hrvsj6Q1k7XKFiwahdFvb63FPfKUspti</t>
  </si>
  <si>
    <t>https://drive.google.com/file/d/1hrvsj6Q1k7XKFiwahdFvb63FPfKUspti/view?usp=drivesdk</t>
  </si>
  <si>
    <t>Document successfully created; Document successfully merged; PDF created; Emails Sent: [To: ramziewahyu@gmail.com]; Run via form trigger as brandingsorex@gmail.com; Timestamp: Dec 16 2024 9:00 PM</t>
  </si>
  <si>
    <t>RB431</t>
  </si>
  <si>
    <t>HG BABY ( JB AD )</t>
  </si>
  <si>
    <t>670*100</t>
  </si>
  <si>
    <t>https://drive.google.com/open?id=1FZ5dMaj6o074IwrwDd-aqTQyApMtdYLr</t>
  </si>
  <si>
    <t>1KQCaBhY6E_Z8WPoD0O4TtGQ1ECs-xqTb</t>
  </si>
  <si>
    <t>https://drive.google.com/file/d/1KQCaBhY6E_Z8WPoD0O4TtGQ1ECs-xqTb/view?usp=drivesdk</t>
  </si>
  <si>
    <t>Document successfully created; Document successfully merged; PDF created; Emails Sent: [To: ramziewahyu@gmail.com]; Run via form trigger as brandingsorex@gmail.com; Timestamp: Dec 16 2024 9:02 PM</t>
  </si>
  <si>
    <t>RB432</t>
  </si>
  <si>
    <t>JM BRA ( JB BD )</t>
  </si>
  <si>
    <t>400*70</t>
  </si>
  <si>
    <t>Kantor cabanv bandung</t>
  </si>
  <si>
    <t>Pengajuan spanduk 
Toko JM BRA
Bahan spanduk Korea
Pakai mata ayam 
Pakai gambar prodak tanpa model
Pakai menyediakan berbagai macam pakaian dalam wanita, laki laki, daster, kolor, kulot dll
Pakai alamat toko :jl h Mawi no 8 bojong sempu patung kab bogor</t>
  </si>
  <si>
    <t>https://drive.google.com/open?id=1cOdhypdQhzKQFPw0aQ2wvAo0p4kTJMHg</t>
  </si>
  <si>
    <t>1RUtQJnEOnsfAHSwXTfTp72AMHOJ78Nu4</t>
  </si>
  <si>
    <t>https://drive.google.com/file/d/1RUtQJnEOnsfAHSwXTfTp72AMHOJ78Nu4/view?usp=drivesdk</t>
  </si>
  <si>
    <t>Document successfully created; Document successfully merged; PDF created; Emails Sent: [To: ramziewahyu@gmail.com]; Run via form trigger as brandingsorex@gmail.com; Timestamp: Dec 18 2024 3:33 AM</t>
  </si>
  <si>
    <t>RB433</t>
  </si>
  <si>
    <t>Intan Underwear ( JB MI )</t>
  </si>
  <si>
    <t>- konsep mens dan ladies 
- pakai nama tokonya "toko intan underwear"</t>
  </si>
  <si>
    <t>https://drive.google.com/open?id=1fYShI8uugrZ7PJYsFij5ylHvZN0Is8O1</t>
  </si>
  <si>
    <t>1HJmYdTZM6qY9OoyhZFXiL1IrCTe6MT8f</t>
  </si>
  <si>
    <t>https://drive.google.com/file/d/1HJmYdTZM6qY9OoyhZFXiL1IrCTe6MT8f/view?usp=drivesdk</t>
  </si>
  <si>
    <t>Document successfully created; Document successfully merged; PDF created; Emails Sent: [To: ramziewahyu@gmail.com]; Run via form trigger as brandingsorex@gmail.com; Timestamp: Dec 20 2024 9:40 PM</t>
  </si>
  <si>
    <t>RB434</t>
  </si>
  <si>
    <t>BJ BABY SHOP 2 ( JB MI )</t>
  </si>
  <si>
    <t>Bekasi</t>
  </si>
  <si>
    <t>120*60 - 114*80</t>
  </si>
  <si>
    <t>* * no 1
* Pakai gambar produk dan pakai model
* Jangan pakai mata ayam
- *no 2
- pakai tulisan kasir 
- jangan pakai mata ayam</t>
  </si>
  <si>
    <t>https://drive.google.com/open?id=1JfuAbbmu6RpjkY25qypexHzZNDvf3Sbl</t>
  </si>
  <si>
    <t>19L4iE8yO_CIP6ZYcZ-SEp6IfIeGUCSx9</t>
  </si>
  <si>
    <t>https://drive.google.com/file/d/19L4iE8yO_CIP6ZYcZ-SEp6IfIeGUCSx9/view?usp=drivesdk</t>
  </si>
  <si>
    <t>Document successfully created; Document successfully merged; PDF created; Emails Sent: [To: ramziewahyu@gmail.com]; Run via form trigger as brandingsorex@gmail.com; Timestamp: Dec 20 2024 9:42 PM</t>
  </si>
  <si>
    <t>RB435</t>
  </si>
  <si>
    <t>Mario Kalijati ( JB MI )</t>
  </si>
  <si>
    <t>630*65</t>
  </si>
  <si>
    <t>penjelasan produk + logo sorex</t>
  </si>
  <si>
    <t>https://drive.google.com/open?id=1o5kxpmi0QOnGEIu875GD6ZXNgondpwLM</t>
  </si>
  <si>
    <t>1UMx9MMV6D53v8PE68HSEUY2XnD98bsMp</t>
  </si>
  <si>
    <t>https://drive.google.com/file/d/1UMx9MMV6D53v8PE68HSEUY2XnD98bsMp/view?usp=drivesdk</t>
  </si>
  <si>
    <t>Document successfully created; Document successfully merged; PDF created; Emails Sent: [To: ramziewahyu@gmail.com]; Run via form trigger as brandingsorex@gmail.com; Timestamp: Dec 20 2024 9:43 PM</t>
  </si>
  <si>
    <t>RB436</t>
  </si>
  <si>
    <t>Kartika ( JB AS )</t>
  </si>
  <si>
    <t>242*62 - 66*208</t>
  </si>
  <si>
    <t>Bagian A
.P 242 CM x T 62 cm 
.Bahan spanduk tanpa mata ayam 
.Konsep baby shop 
.Pakai Nama toko 
( Kartika ) Dan logo sorex 
. pakai tulisan menyediakan  pakaian dalam anak, pelengkap bayi dan lain "
Bagian B
.P 66 cm x T 208 cm 
. konsep baby shop 
. bahan spanduk tanpa mata ayam 
. pakai gambar produk baby</t>
  </si>
  <si>
    <t>https://drive.google.com/open?id=1F1ZQJ68nLxiz_0XAwPECmCpdvPGDqmDn</t>
  </si>
  <si>
    <t>1zzuVVFUyI1qleDRmCQJ7Byya_q_6Tqht</t>
  </si>
  <si>
    <t>https://drive.google.com/file/d/1zzuVVFUyI1qleDRmCQJ7Byya_q_6Tqht/view?usp=drivesdk</t>
  </si>
  <si>
    <t>Document successfully created; Document successfully merged; PDF created; Emails Sent: [To: ramziewahyu@gmail.com]; Run via form trigger as brandingsorex@gmail.com; Timestamp: Dec 20 2024 9:44 PM</t>
  </si>
  <si>
    <t>RB437</t>
  </si>
  <si>
    <t>Vitra ( JB YN )</t>
  </si>
  <si>
    <t>Surade</t>
  </si>
  <si>
    <t>890*50</t>
  </si>
  <si>
    <t>Nama toko : TK. VITRA SANGGAR MODE ( Hurupnya disamain sesuai di gambar nama VITRA nya )
- Konsep Ladies dan Man
- P = 890 cm
- L = 50 cm</t>
  </si>
  <si>
    <t>https://drive.google.com/open?id=1F-GyxaIqS5LI61VgPE-BS3ukM6papxdP</t>
  </si>
  <si>
    <t>1KJoKkkAE13DC_V6LCUP0Dh-VpxANUPXR</t>
  </si>
  <si>
    <t>https://drive.google.com/file/d/1KJoKkkAE13DC_V6LCUP0Dh-VpxANUPXR/view?usp=drivesdk</t>
  </si>
  <si>
    <t>Document successfully created; Document successfully merged; PDF created; Emails Sent: [To: ramziewahyu@gmail.com]; Run via form trigger as brandingsorex@gmail.com; Timestamp: Dec 20 2024 9:46 PM</t>
  </si>
  <si>
    <t>RB438</t>
  </si>
  <si>
    <t>Arisa HIjab ( JB YN )</t>
  </si>
  <si>
    <t>416*50</t>
  </si>
  <si>
    <t>Nama toko = Arisa Hijab ( nama arisanya sesuai logo tokonya )
- Konsep = Ladies
- P = 416 cm
- L = 50 cm</t>
  </si>
  <si>
    <t>https://drive.google.com/open?id=1v1jdmFjh67SQ35C-WOheTXBJkyIMluX2</t>
  </si>
  <si>
    <t>121fETd2PcD1OMBTMpN1N2D4F-xnBUKtS</t>
  </si>
  <si>
    <t>https://drive.google.com/file/d/121fETd2PcD1OMBTMpN1N2D4F-xnBUKtS/view?usp=drivesdk</t>
  </si>
  <si>
    <t>Document successfully created; Document successfully merged; PDF created; Emails Sent: [To: ramziewahyu@gmail.com]; Run via form trigger as brandingsorex@gmail.com; Timestamp: Dec 22 2024 8:34 PM</t>
  </si>
  <si>
    <t>RB439</t>
  </si>
  <si>
    <t>HE Collection ( JB OG )</t>
  </si>
  <si>
    <t>420*100,300*62,50*44,159*70,104*62,117*60,151*60</t>
  </si>
  <si>
    <t>- Kasih nama toko HE COLLECTION grosir &amp; eceran pakaian dalam. 
- Kasih keterangan " Sedia pakaian dalam untuk pria, wanita &amp; anak".
- Bahan spanduk Korea. 
- Pakai mata ayam &amp; tanpa gambar sexy. 
- Ukuran Panjang 420 cm Tinggi 100 cm.</t>
  </si>
  <si>
    <t>https://drive.google.com/open?id=1xqZ6sVZ7hneDfF0L9nyNy858z6GrwBy3</t>
  </si>
  <si>
    <t>1_WYLcYsA4AKGGHVJPfZ4Xw1LLuCqlhCJ</t>
  </si>
  <si>
    <t>https://drive.google.com/file/d/1_WYLcYsA4AKGGHVJPfZ4Xw1LLuCqlhCJ/view?usp=drivesdk</t>
  </si>
  <si>
    <t>Document successfully created; Document successfully merged; PDF created; Emails Sent: [To: ramziewahyu@gmail.com]; Run via form trigger as brandingsorex@gmail.com; Timestamp: Dec 22 2024 8:36 PM</t>
  </si>
  <si>
    <t>RB440</t>
  </si>
  <si>
    <t>Rahayu ( JB RV )</t>
  </si>
  <si>
    <t>1700*65</t>
  </si>
  <si>
    <t>logo sorex + model +keterangan produk</t>
  </si>
  <si>
    <t>https://drive.google.com/open?id=1YlATyjwcyoQ6C46WGc9pLtZQZFOjlmqp</t>
  </si>
  <si>
    <t>1qLnZxvBx6OCaxiinhvoujQuMn588LQxz</t>
  </si>
  <si>
    <t>https://drive.google.com/file/d/1qLnZxvBx6OCaxiinhvoujQuMn588LQxz/view?usp=drivesdk</t>
  </si>
  <si>
    <t>Document successfully created; Document successfully merged; PDF created; Emails Sent: [To: ramziewahyu@gmail.com]; Run via form trigger as brandingsorex@gmail.com; Timestamp: Dec 22 2024 8:38 PM</t>
  </si>
  <si>
    <t>RB441</t>
  </si>
  <si>
    <t>445*65</t>
  </si>
  <si>
    <t>https://drive.google.com/open?id=1Gp-JWEr9uHtQuttFV98Qc4WGqlTQOmlM</t>
  </si>
  <si>
    <t>1LZVkdm9eNhn0xZnl2oSeBVuBY7_v0DoW</t>
  </si>
  <si>
    <t>https://drive.google.com/file/d/1LZVkdm9eNhn0xZnl2oSeBVuBY7_v0DoW/view?usp=drivesdk</t>
  </si>
  <si>
    <t>Document successfully created; Document successfully merged; PDF created; Emails Sent: [To: ramziewahyu@gmail.com]; Run via form trigger as brandingsorex@gmail.com; Timestamp: Dec 22 2024 8:39 PM</t>
  </si>
  <si>
    <t>RB442</t>
  </si>
  <si>
    <t>700*150</t>
  </si>
  <si>
    <t>logo sorex + nama toko ( RAHAYU )</t>
  </si>
  <si>
    <t>https://drive.google.com/open?id=1mpjeezY-YQXoTrBkohXmDRupqauWYgM-</t>
  </si>
  <si>
    <t>1yo9lC6thPcQdNBo3bVUzNTozZYniiq4K</t>
  </si>
  <si>
    <t>https://drive.google.com/file/d/1yo9lC6thPcQdNBo3bVUzNTozZYniiq4K/view?usp=drivesdk</t>
  </si>
  <si>
    <t>Document successfully created; Document successfully merged; PDF created; Emails Sent: [To: ramziewahyu@gmail.com]; Run via form trigger as brandingsorex@gmail.com; Timestamp: Dec 22 2024 8:40 PM</t>
  </si>
  <si>
    <t>RB443</t>
  </si>
  <si>
    <t>Ad Utama ( JB AD )</t>
  </si>
  <si>
    <t>640*55</t>
  </si>
  <si>
    <t>konsep ladies + konsep sorexman</t>
  </si>
  <si>
    <t>https://drive.google.com/open?id=1dn4tqA8mSGONFk9dQ-vz6M_O_nFBYRMF</t>
  </si>
  <si>
    <t>1bpAId1ZYiAdzU9T0sVCzBXm3Utpiavk5</t>
  </si>
  <si>
    <t>https://drive.google.com/file/d/1bpAId1ZYiAdzU9T0sVCzBXm3Utpiavk5/view?usp=drivesdk</t>
  </si>
  <si>
    <t>Document successfully created; Document successfully merged; PDF created; Emails Sent: [To: ramziewahyu@gmail.com]; Run via form trigger as brandingsorex@gmail.com; Timestamp: Dec 22 2024 8:41 PM</t>
  </si>
  <si>
    <t>RB444</t>
  </si>
  <si>
    <t>Ad Utama ( JB PN )</t>
  </si>
  <si>
    <t>185*87</t>
  </si>
  <si>
    <t>https://drive.google.com/open?id=1CRSZykk9qeokvXFteLIY0k0LK4NVaS5y</t>
  </si>
  <si>
    <t>1mcK_tu4G0Q-gSMpqtT9ZDU_Jp7fd-J8F</t>
  </si>
  <si>
    <t>https://drive.google.com/file/d/1mcK_tu4G0Q-gSMpqtT9ZDU_Jp7fd-J8F/view?usp=drivesdk</t>
  </si>
  <si>
    <t>Document successfully created; Document successfully merged; PDF created; Emails Sent: [To: ramziewahyu@gmail.com]; Run via form trigger as brandingsorex@gmail.com; Timestamp: Dec 22 2024 8:43 PM</t>
  </si>
  <si>
    <t>RB445</t>
  </si>
  <si>
    <t>Bintang Kids Kalijati ( JB RV )</t>
  </si>
  <si>
    <t>Kalijati</t>
  </si>
  <si>
    <t>635*65</t>
  </si>
  <si>
    <t>https://drive.google.com/open?id=1E0O3sGdXYmspl3A5j_WPctYQRzNcAHeM</t>
  </si>
  <si>
    <t>1rSWjXZlhgkm4K4Js5CwJF3eBEd0A-7ED</t>
  </si>
  <si>
    <t>https://drive.google.com/file/d/1rSWjXZlhgkm4K4Js5CwJF3eBEd0A-7ED/view?usp=drivesdk</t>
  </si>
  <si>
    <t>Document successfully created; Document successfully merged; PDF created; Emails Sent: [To: ramziewahyu@gmail.com]; Run via form trigger as brandingsorex@gmail.com; Timestamp: Dec 22 2024 8:45 PM</t>
  </si>
  <si>
    <t>RB446</t>
  </si>
  <si>
    <t>304*65</t>
  </si>
  <si>
    <t>https://drive.google.com/open?id=1ED_Haoi-Wk6oOabuYZvwTaQ0CdI2mFo3</t>
  </si>
  <si>
    <t>18Eq0rzF9Q8pvJ0283O6LRHLMX6FbgIqG</t>
  </si>
  <si>
    <t>https://drive.google.com/file/d/18Eq0rzF9Q8pvJ0283O6LRHLMX6FbgIqG/view?usp=drivesdk</t>
  </si>
  <si>
    <t>Document successfully created; Document successfully merged; PDF created; Emails Sent: [To: ramziewahyu@gmail.com]; Run via form trigger as brandingsorex@gmail.com; Timestamp: Dec 22 2024 8:47 PM</t>
  </si>
  <si>
    <t>RB447</t>
  </si>
  <si>
    <t>UD TS Utama ( JB PN )</t>
  </si>
  <si>
    <t>462*100</t>
  </si>
  <si>
    <t>1 untuk ms &amp; 1 untuk ladies</t>
  </si>
  <si>
    <t>https://drive.google.com/open?id=1BGElPfmbygDn2NLNkgwEGxsAqcK3EpvP</t>
  </si>
  <si>
    <t>103mY03WCYgPismwACp_Aekclv3MPM9u5</t>
  </si>
  <si>
    <t>https://drive.google.com/file/d/103mY03WCYgPismwACp_Aekclv3MPM9u5/view?usp=drivesdk</t>
  </si>
  <si>
    <t>RB448</t>
  </si>
  <si>
    <t>HJ Betty ( JB ES )</t>
  </si>
  <si>
    <t>206*106</t>
  </si>
  <si>
    <t>logo sorexan + logo sorex + nama toko HJ BETTY ( keterangan yg sudah ada )</t>
  </si>
  <si>
    <t>https://drive.google.com/open?id=14pKdzBTjGDREQrMjf9FG-RNv3mRbw7AU</t>
  </si>
  <si>
    <t>1Su6iAPf6lpsc7WpL25ib7avgLsg7KV0z</t>
  </si>
  <si>
    <t>https://drive.google.com/file/d/1Su6iAPf6lpsc7WpL25ib7avgLsg7KV0z/view?usp=drivesdk</t>
  </si>
  <si>
    <t>Document successfully created; Document successfully merged; PDF created; Emails Sent: [To: ramziewahyu@gmail.com]; Run via form trigger as brandingsorex@gmail.com; Timestamp: Dec 22 2024 8:53 PM</t>
  </si>
  <si>
    <t>RB449</t>
  </si>
  <si>
    <t>Toserba panca usaha</t>
  </si>
  <si>
    <t>700*100cm</t>
  </si>
  <si>
    <t xml:space="preserve">Logo sorex man + iko + foto produk dalam box + Nama Toko (TOSERBA PANCA USAHA) </t>
  </si>
  <si>
    <t>https://drive.google.com/open?id=1cC2zPePPTiWiKh1eFqAoN9lcWAFynop2</t>
  </si>
  <si>
    <t>1SfVHCijCmkaQS44z-QpKb_utohNvUvRq</t>
  </si>
  <si>
    <t>https://drive.google.com/file/d/1SfVHCijCmkaQS44z-QpKb_utohNvUvRq/view?usp=drivesdk</t>
  </si>
  <si>
    <t>Document successfully created; Document successfully merged; PDF created; Emails Sent: [To: fajar3177@gmail.com]; Run via form trigger as brandingsorex@gmail.com; Timestamp: Dec 23 2024 4:30 AM</t>
  </si>
  <si>
    <t>RB450</t>
  </si>
  <si>
    <t>60*30</t>
  </si>
  <si>
    <t>Logo sorex + sorexman ( mirror ) untuk live</t>
  </si>
  <si>
    <t>https://drive.google.com/open?id=1yrR9ocM9x3ZK0x2Fnodv6p7kgIAjQB3i</t>
  </si>
  <si>
    <t>1j8gUHU8z0uHKyrQb1FfEMvRHNJm83B2Y</t>
  </si>
  <si>
    <t>https://drive.google.com/file/d/1j8gUHU8z0uHKyrQb1FfEMvRHNJm83B2Y/view?usp=drivesdk</t>
  </si>
  <si>
    <t>Document successfully created; Document successfully merged; PDF created; Emails Sent: [To: ramziewahyu@gmail.com]; Run via form trigger as brandingsorex@gmail.com; Timestamp: Dec 24 2024 2:12 AM</t>
  </si>
  <si>
    <t>RB451</t>
  </si>
  <si>
    <t>Duta Busana Bogor ( JB BD )</t>
  </si>
  <si>
    <t>550*67</t>
  </si>
  <si>
    <t xml:space="preserve"> tk duta busana trendy
Nb : Tulisan Trendy nya pakai font khusus 
• Bahan spanduk Korea
• Konsep ladies
• Bahan spanduk Korea
• Pakai mata ayam bagian atas 7 pcs, bagian bawah 2 pcs ujung"
• pakai gambar prodak jangan pakai model
• pakai alamat toko : jl raya cipayung  jaya no 201 Depok
• Menyediakan pakaian dalam dewasa &amp; anak, pakaian pria &amp; wanita, perlengkapan bayi, handuk , seragam sekolah, tas, sepatu, dll</t>
  </si>
  <si>
    <t>https://drive.google.com/open?id=1GCRELGrXjIPCMBjovc-4tmoMjJlMcZ_I</t>
  </si>
  <si>
    <t>1a3f1r35hhqh4vTxrwrA4wrb8oAkBOROy</t>
  </si>
  <si>
    <t>https://drive.google.com/file/d/1a3f1r35hhqh4vTxrwrA4wrb8oAkBOROy/view?usp=drivesdk</t>
  </si>
  <si>
    <t>Document successfully created; Document successfully merged; PDF created; Emails Sent: [To: ramziewahyu@gmail.com]; Run via form trigger as brandingsorex@gmail.com; Timestamp: Dec 24 2024 3:41 AM</t>
  </si>
  <si>
    <t>RB452</t>
  </si>
  <si>
    <t>Are you underwear</t>
  </si>
  <si>
    <t>139cm*44cm</t>
  </si>
  <si>
    <t>Alamat kantor</t>
  </si>
  <si>
    <t>https://drive.google.com/open?id=1fZ2gEUc18S36b91sK0ukSlMsdE-lk_ri</t>
  </si>
  <si>
    <t>19PLARq2-4ZnvUxPNsTSy6i1Bcy5pT4tN</t>
  </si>
  <si>
    <t>https://drive.google.com/file/d/19PLARq2-4ZnvUxPNsTSy6i1Bcy5pT4tN/view?usp=drivesdk</t>
  </si>
  <si>
    <t>Document successfully created; Document successfully merged; PDF created; Emails Sent: [To: misdisorex@gmail.com]; Run via form trigger as brandingsorex@gmail.com; Timestamp: Dec 25 2024 2:12 AM</t>
  </si>
  <si>
    <t>RB453</t>
  </si>
  <si>
    <t>Yogya Group</t>
  </si>
  <si>
    <t>59*19 / 35*13</t>
  </si>
  <si>
    <t>59*19 = 47 pcs
35*15 = 94 pcs
( abaikan photo area pemasangan )</t>
  </si>
  <si>
    <t>https://drive.google.com/open?id=18-2bQl7CgaBX-BhTAjp7PwTQSuyg7p0B</t>
  </si>
  <si>
    <t>1scPOTeFD_96P0krHbnN1RWfosju45jhJ</t>
  </si>
  <si>
    <t>https://drive.google.com/file/d/1scPOTeFD_96P0krHbnN1RWfosju45jhJ/view?usp=drivesdk</t>
  </si>
  <si>
    <t>Document successfully created; Document successfully merged; PDF created; Emails Sent: [To: ramziewahyu@gmail.com]; Run via form trigger as brandingsorex@gmail.com; Timestamp: Dec 26 2024 8:45 PM</t>
  </si>
  <si>
    <t>RB454</t>
  </si>
  <si>
    <t>Borobudur swalayan</t>
  </si>
  <si>
    <t>95cm*65cm*15pcs, 58cm*65cm*30pcs</t>
  </si>
  <si>
    <t>45pcs</t>
  </si>
  <si>
    <t>Logo SOREX ladies</t>
  </si>
  <si>
    <r>
      <rPr>
        <rFont val="Arial"/>
        <b val="false"/>
        <i val="false"/>
        <strike val="false"/>
        <color rgb="FF1155CC"/>
        <sz val="10"/>
        <u val="single"/>
      </rPr>
      <t xml:space="preserve">https://drive.google.com/open?id=1CMr_zRe3E6ucuPjm2KWludWTBlDdSGVD</t>
    </r>
    <r>
      <rPr>
        <rFont val="Arial"/>
        <b val="false"/>
        <i val="false"/>
        <strike val="false"/>
        <color rgb="FF000000"/>
        <sz val="10"/>
        <u val="none"/>
      </rPr>
      <t xml:space="preserve">, https://drive.google.com/open?id=1toi2YSqpOryD6-JgwTPPljPNGjbNmL7h</t>
    </r>
  </si>
  <si>
    <t>1zzkKDaEuyHE0qWjqGaUi5sfqPIe9UOvc</t>
  </si>
  <si>
    <t>https://drive.google.com/file/d/1zzkKDaEuyHE0qWjqGaUi5sfqPIe9UOvc/view?usp=drivesdk</t>
  </si>
  <si>
    <t>Document successfully created; Document successfully merged; PDF created; Emails Sent: [To: misdisorex@gmail.com]; Run via form trigger as brandingsorex@gmail.com; Timestamp: Dec 26 2024 11:41 PM</t>
  </si>
  <si>
    <t>RB455</t>
  </si>
  <si>
    <t>Ngawi</t>
  </si>
  <si>
    <t>250cm*250cm</t>
  </si>
  <si>
    <t>Toko Sumber murah pak Rudi Ngawi</t>
  </si>
  <si>
    <t>Logo SOREX dan model jgn fulgar, mata ayam keliling</t>
  </si>
  <si>
    <t>https://drive.google.com/open?id=1ZZ4AHect7fQ7m-kr0EmXDCDGsvrRuXmu</t>
  </si>
  <si>
    <t>1aYBKGkqgnsA7mVxzjFnwqqnB-UGiFxJO</t>
  </si>
  <si>
    <t>https://drive.google.com/file/d/1aYBKGkqgnsA7mVxzjFnwqqnB-UGiFxJO/view?usp=drivesdk</t>
  </si>
  <si>
    <t>Document successfully created; Document successfully merged; PDF created; Emails Sent: [To: misdisorex@gmail.com]; Run via form trigger as brandingsorex@gmail.com; Timestamp: Dec 27 2024 2:13 AM</t>
  </si>
  <si>
    <t>RB456</t>
  </si>
  <si>
    <t>315*300 ( ukuran logo 120cm dari atas ) 
kiri kanan tanpa design, per sisi 85cm ( Bungsu Jaya Group )</t>
  </si>
  <si>
    <t>https://drive.google.com/open?id=1paWok_pZ0JsVNqBqOA4qdn9cen2MSrG3</t>
  </si>
  <si>
    <t>1nM6IV7egICzmm684hKrxN-S6Nd-4xCjG</t>
  </si>
  <si>
    <t>https://drive.google.com/file/d/1nM6IV7egICzmm684hKrxN-S6Nd-4xCjG/view?usp=drivesdk</t>
  </si>
  <si>
    <t>Document successfully created; Document successfully merged; PDF created; Emails Sent: [To: ramziewahyu@gmail.com]; Run via form trigger as brandingsorex@gmail.com; Timestamp: Dec 27 2024 8:49 PM</t>
  </si>
  <si>
    <t>RB457</t>
  </si>
  <si>
    <t>BJ Baby Shop ( JB MI )</t>
  </si>
  <si>
    <t>- pakai tulisan " PAKAIAN DALAM TIDAK BISA DITUKAR"
- ukuran (P) 30 cm x 20 cm (T)</t>
  </si>
  <si>
    <t>https://drive.google.com/open?id=1Hn9pKWgHo5JzuY7W5SrHI8vtm77uwl6b</t>
  </si>
  <si>
    <t>1Gi8Rl-7jwlhT0zqErG32NA7OlawjctsG</t>
  </si>
  <si>
    <t>https://drive.google.com/file/d/1Gi8Rl-7jwlhT0zqErG32NA7OlawjctsG/view?usp=drivesdk</t>
  </si>
  <si>
    <t>Document successfully created; Document successfully merged; PDF created; Emails Sent: [To: ramziewahyu@gmail.com]; Run via form trigger as brandingsorex@gmail.com; Timestamp: Dec 27 2024 8:50 PM</t>
  </si>
  <si>
    <t>RB458</t>
  </si>
  <si>
    <t>Arnata 1 ( JB AD )</t>
  </si>
  <si>
    <t>32*240 / 450*90</t>
  </si>
  <si>
    <t>untuk ukuran yg 32*240 = menggunakan foto model baju tidur
450*90 = menggunakan foto produk</t>
  </si>
  <si>
    <t>https://drive.google.com/open?id=1gaMEai5VoM3Lpzxz_0UZs7RWSgg7ENXg</t>
  </si>
  <si>
    <t>1_IwJ_HE3w2YLyXXL8PufGcHHmhSnHLvg</t>
  </si>
  <si>
    <t>https://drive.google.com/file/d/1_IwJ_HE3w2YLyXXL8PufGcHHmhSnHLvg/view?usp=drivesdk</t>
  </si>
  <si>
    <t>Document successfully created; Document successfully merged; PDF created; Emails Sent: [To: ramziewahyu@gmail.com]; Run via form trigger as brandingsorex@gmail.com; Timestamp: Dec 27 2024 8:59 PM</t>
  </si>
  <si>
    <t>RB459</t>
  </si>
  <si>
    <t>Kiranta ( JB AD )</t>
  </si>
  <si>
    <t>logo sorex + sorexman 
pakai keterangan ( KYRANTA - JL.SARIMANIS BLOK 12 NO. 24 SARIJADI )</t>
  </si>
  <si>
    <t>https://drive.google.com/open?id=1s08MJuiK1NvQrBVjcxoyaQmpWR-LAjey</t>
  </si>
  <si>
    <t>1F5OZKj13N-u8RajC4gWTxPUtut1azrXC</t>
  </si>
  <si>
    <t>https://drive.google.com/file/d/1F5OZKj13N-u8RajC4gWTxPUtut1azrXC/view?usp=drivesdk</t>
  </si>
  <si>
    <t>Document successfully created; Document successfully merged; PDF created; Emails Sent: [To: ramziewahyu@gmail.com]; Run via form trigger as brandingsorex@gmail.com; Timestamp: Dec 27 2024 9:01 PM</t>
  </si>
  <si>
    <t>RB460</t>
  </si>
  <si>
    <t>43*190 / 172*190</t>
  </si>
  <si>
    <t>untuk ukuran 43*190 ( 2 pcs )
untuk ukuran 172*190 ( 1 pcs )
untuk konsep design 258cm</t>
  </si>
  <si>
    <t>https://drive.google.com/open?id=1xFHepI5Md3mqmBJD3U679GUkn4POOfnc</t>
  </si>
  <si>
    <t>1Jt9cR-s9M3667ALfR09PJTYM6zTk9Cwl</t>
  </si>
  <si>
    <t>https://drive.google.com/file/d/1Jt9cR-s9M3667ALfR09PJTYM6zTk9Cwl/view?usp=drivesdk</t>
  </si>
  <si>
    <t>Document successfully created; Document successfully merged; PDF created; Emails Sent: [To: ramziewahyu@gmail.com]; Run via form trigger as brandingsorex@gmail.com; Timestamp: Dec 27 2024 9:04 PM</t>
  </si>
  <si>
    <t>ramziewahyu@gmai.com</t>
  </si>
  <si>
    <t>RB461</t>
  </si>
  <si>
    <t>https://drive.google.com/open?id=16Dpr7STsBAr3JJyfP7pVHB5UCwuOkqfO</t>
  </si>
  <si>
    <t>104D9vteMvXmKNj_H7KVhl7nQOAm6mIO4</t>
  </si>
  <si>
    <t>https://drive.google.com/file/d/104D9vteMvXmKNj_H7KVhl7nQOAm6mIO4/view?usp=drivesdk</t>
  </si>
  <si>
    <t>Document successfully created; Document successfully merged; PDF created; Emails Sent: [To: ramziewahyu@gmai.com]; Run via form trigger as brandingsorex@gmail.com; Timestamp: Dec 27 2024 9:53 PM</t>
  </si>
  <si>
    <t>RB462</t>
  </si>
  <si>
    <t xml:space="preserve">KDS FASHION </t>
  </si>
  <si>
    <t>100*245CM</t>
  </si>
  <si>
    <t>KDS FASHION(SITUBONDO) JL LA SUCIPTO NO.162 TALKANDANG - SITUBONDO(0813-3299-6643 IBU DIANA)</t>
  </si>
  <si>
    <t>(URGENT)KONSEP FOTO MODEL DENGAN LOGO SOREX DI BAGIAN ATAS MODEL &amp; BACKGROUND LOGO SOREX LADIES KECIL2</t>
  </si>
  <si>
    <t>https://drive.google.com/open?id=1pZVxEU8Z2nt5fYDVoovti_zr6Y97VDKj</t>
  </si>
  <si>
    <t>1c0gcHC_Ll4EmTZWhJ_GwFf3sRkeaZGX9</t>
  </si>
  <si>
    <t>https://drive.google.com/file/d/1c0gcHC_Ll4EmTZWhJ_GwFf3sRkeaZGX9/view?usp=drivesdk</t>
  </si>
  <si>
    <t>Document successfully created; Document successfully merged; PDF created; Emails Sent: [To: achmadanasailm@gmail.com]; Run via form trigger as brandingsorex@gmail.com; Timestamp: Dec 27 2024 10:29 PM</t>
  </si>
  <si>
    <t>RB463</t>
  </si>
  <si>
    <t>MANUNGGAL JAYA</t>
  </si>
  <si>
    <t>65*16CM</t>
  </si>
  <si>
    <t>TOKO MANUNGGAL JAYA JL TROPODO RT004/RW002,MERI,KRANGGAN,MOJOKERTO (0822-4455-8890 ,BELLA))</t>
  </si>
  <si>
    <t xml:space="preserve">LOGO SOREX LADIES </t>
  </si>
  <si>
    <t>https://drive.google.com/open?id=1MhzUfaMdQ3FYN7SCzjZM4ZRwpN4GjlhE</t>
  </si>
  <si>
    <t>12vukEGAAFV57uwlmY0bKzFef7ukpAGXk</t>
  </si>
  <si>
    <t>https://drive.google.com/file/d/12vukEGAAFV57uwlmY0bKzFef7ukpAGXk/view?usp=drivesdk</t>
  </si>
  <si>
    <t>Document successfully created; Document successfully merged; PDF created; Emails Sent: [To: achmadanasailm@gmail.com]; Run via form trigger as brandingsorex@gmail.com; Timestamp: Dec 27 2024 10:39 PM</t>
  </si>
  <si>
    <t>RB464</t>
  </si>
  <si>
    <t>Hanafa</t>
  </si>
  <si>
    <t>180*14 - 175*56 - 56*56</t>
  </si>
  <si>
    <t>- bahan spanduk 
- tanpa mata ikan
- pake tulisan nama toko hanafa hijab
Gambar 1 =
T = 14cm = bikin 2 pc
L = 180cm = bikin 2 pc
Gambar 2 =
T = 56cm = bikin 2 pc
L = 175 cm = bikin pc
Gambar 3
T = 56cm = bikin 2 pc
L = 56 cm = bikin 2 pc</t>
  </si>
  <si>
    <t>https://drive.google.com/open?id=1Uf23VGQjQX1WbTLfTlZ5duPxAENfECsx</t>
  </si>
  <si>
    <t>1sFPD2Q5avkroU9xuJx-wPj9vUePd1KY-</t>
  </si>
  <si>
    <t>https://drive.google.com/file/d/1sFPD2Q5avkroU9xuJx-wPj9vUePd1KY-/view?usp=drivesdk</t>
  </si>
  <si>
    <t>Document successfully created; Document successfully merged; PDF created; Emails Sent: [To: ramziewahyu@gmail.com]; Run via form trigger as brandingsorex@gmail.com; Timestamp: Jan 1 2025 11:05 PM</t>
  </si>
  <si>
    <t>RB465</t>
  </si>
  <si>
    <t>Hello Baby ( JB YN )</t>
  </si>
  <si>
    <t>75*45</t>
  </si>
  <si>
    <t>Belanja Minial 500RB - GRATIS Member Card ( Langsung Mendapatkan Diskon Selama 1 Tahun )</t>
  </si>
  <si>
    <t>https://drive.google.com/open?id=18G72zr9Z3dEuZgVz7ls8gDqmhKAfQXI7</t>
  </si>
  <si>
    <t>1pvOAQFZ-c5jsXeJ56qoGn8mk4AszTI2e</t>
  </si>
  <si>
    <t>https://drive.google.com/file/d/1pvOAQFZ-c5jsXeJ56qoGn8mk4AszTI2e/view?usp=drivesdk</t>
  </si>
  <si>
    <t>Document successfully created; Document successfully merged; PDF created; Emails Sent: [To: ramziewahyu@gmail.com]; Run via form trigger as brandingsorex@gmail.com; Timestamp: Jan 2 2025 9:28 PM</t>
  </si>
  <si>
    <t>RB466</t>
  </si>
  <si>
    <t>Amigo Busana ( JB YN )</t>
  </si>
  <si>
    <t>CIanjur</t>
  </si>
  <si>
    <t>25*183 - 47*12 - 241*12</t>
  </si>
  <si>
    <t>1 ) Sticker samping 
T = 183 cm
L = 25 cm
2 pc
2) sticker samping yg kecilnya
T = 12 cm
P = 47 cm
2 pc
3 ) sticker depan
P = 241 cm
T = 12 cm
1 PC</t>
  </si>
  <si>
    <t>https://drive.google.com/open?id=1tDqEAhlqXVXzCMIRtd1a91q_ZRfHk6Ao</t>
  </si>
  <si>
    <t>1jc98q007CqkJyz-ThBBl3Yvy158FV5Xc</t>
  </si>
  <si>
    <t>https://drive.google.com/file/d/1jc98q007CqkJyz-ThBBl3Yvy158FV5Xc/view?usp=drivesdk</t>
  </si>
  <si>
    <t>Document successfully created; Document successfully merged; PDF created; Emails Sent: [To: ramziewahyu@gmail.com]; Run via form trigger as brandingsorex@gmail.com; Timestamp: Jan 2 2025 10:04 PM</t>
  </si>
  <si>
    <t>RB467</t>
  </si>
  <si>
    <t>CANADA ( JB YN )</t>
  </si>
  <si>
    <t>80*50</t>
  </si>
  <si>
    <t>tuulisan KASIR + Nama Toko</t>
  </si>
  <si>
    <t>https://drive.google.com/open?id=1uK6E632AUtmwuhgYMPVu5OP6bNV2JFKw</t>
  </si>
  <si>
    <t>17xibSA-L4AzUJrDR7JwIAdfji6IhwvvT</t>
  </si>
  <si>
    <t>https://drive.google.com/file/d/17xibSA-L4AzUJrDR7JwIAdfji6IhwvvT/view?usp=drivesdk</t>
  </si>
  <si>
    <t>Document successfully created; Document successfully merged; PDF created; Emails Sent: [To: ramziewahyu@gmail.com]; Run via form trigger as brandingsorex@gmail.com; Timestamp: Jan 2 2025 10:05 PM</t>
  </si>
  <si>
    <t>RB468</t>
  </si>
  <si>
    <t>BJ BABY SHOP 1 ( JB MI )</t>
  </si>
  <si>
    <t>289*75 - 80*75</t>
  </si>
  <si>
    <t>- untuk ukuran 80*75 Bikin 2 PCS
- pakai list nama toko di atas nya "BJ BABY SHOP"
- untuk spanduk nya d satukan jgn d buat terpisah , "ukuran d pisah untuk lekukan tiap pojokan 
-  total panjang 449 cm x 75 cm
- no 3 ukurannya sama dengan no 1 , 80 cm x 75 cm
- pakai gambar produk tanpa mata ayam 
- no 02 pakai model camisol</t>
  </si>
  <si>
    <t>https://drive.google.com/open?id=1Nb1mCFYAYYhX4f1HKFQYsGcImuO8x8aH</t>
  </si>
  <si>
    <t>14ytvUS00LOTd1llJatBStEZQyAxHDHVY</t>
  </si>
  <si>
    <t>https://drive.google.com/file/d/14ytvUS00LOTd1llJatBStEZQyAxHDHVY/view?usp=drivesdk</t>
  </si>
  <si>
    <t>Document successfully created; Document successfully merged; PDF created; Emails Sent: [To: ramziewahyu@gmail.com]; Run via form trigger as brandingsorex@gmail.com; Timestamp: Jan 2 2025 10:17 PM</t>
  </si>
  <si>
    <t>RB469</t>
  </si>
  <si>
    <t>289*64 - 90*70 - 86*70</t>
  </si>
  <si>
    <t>- Untuk Size ( 289*64 = - pakai list nama toko bj baby shop d atasnya
                                         - tanpa mata ayam
                                         - pakai model baju tidur )
- Untuk Size ( 90*70 = - ukuran no 5 dan 6 d satukan
                                       - total panjang 176 cm x 70 cm
                                       - pakai gambar produk 
                                       - tanpa mata ayam
                                       - pakai list nama toko d atas nya</t>
  </si>
  <si>
    <t>https://drive.google.com/open?id=157NQj6YCWVcfP-cJRrdvJegkpQNqam8J</t>
  </si>
  <si>
    <t>1Uj1cQLzL0CunzP4M_rkToBvUc6w0tgRq</t>
  </si>
  <si>
    <t>https://drive.google.com/file/d/1Uj1cQLzL0CunzP4M_rkToBvUc6w0tgRq/view?usp=drivesdk</t>
  </si>
  <si>
    <t>Document successfully created; Document successfully merged; PDF created; Emails Sent: [To: ramziewahyu@gmail.com]; Run via form trigger as brandingsorex@gmail.com; Timestamp: Jan 2 2025 10:24 PM</t>
  </si>
  <si>
    <t>RB470</t>
  </si>
  <si>
    <t>Amira Busana ( JB MI )</t>
  </si>
  <si>
    <t>81*60 - 82*60</t>
  </si>
  <si>
    <t>- pakai nama toko
- pakai gambar produk tanpa model
- bikin tiap ukuran 2pc  jadi total pengajuan 4pc</t>
  </si>
  <si>
    <t>https://drive.google.com/open?id=14f8901OkYnQPBh_mF49HCBeWUI5vguFq</t>
  </si>
  <si>
    <t>1NEYe97gXpo_mIfrKZGNw8NxkVfJjfewO</t>
  </si>
  <si>
    <t>https://drive.google.com/file/d/1NEYe97gXpo_mIfrKZGNw8NxkVfJjfewO/view?usp=drivesdk</t>
  </si>
  <si>
    <t>Document successfully created; Document successfully merged; PDF created; Emails Sent: [To: ramziewahyu@gmail.com]; Run via form trigger as brandingsorex@gmail.com; Timestamp: Jan 3 2025 8:13 PM</t>
  </si>
  <si>
    <t>RB471</t>
  </si>
  <si>
    <t>Misbah ( JB MI )</t>
  </si>
  <si>
    <t>375*70</t>
  </si>
  <si>
    <t>2 design berbeda + nama toko ( Sabrina )</t>
  </si>
  <si>
    <t>https://drive.google.com/open?id=1DgYTbfoqXcY_BocpVb_2g8TfdPt7vAMZ</t>
  </si>
  <si>
    <t>1ecgsbHWPa4Y-UXXv9Bz-Tc8ZcXsA3AN9</t>
  </si>
  <si>
    <t>https://drive.google.com/file/d/1ecgsbHWPa4Y-UXXv9Bz-Tc8ZcXsA3AN9/view?usp=drivesdk</t>
  </si>
  <si>
    <t>Document successfully created; Document successfully merged; PDF created; Emails Sent: [To: ramziewahyu@gmail.com]; Run via form trigger as brandingsorex@gmail.com; Timestamp: Jan 3 2025 8:18 PM</t>
  </si>
  <si>
    <t>RB472</t>
  </si>
  <si>
    <t>Misbah ( JB OG )</t>
  </si>
  <si>
    <t>233*70</t>
  </si>
  <si>
    <t>6 design berbeda + nama toko ( SABRINA )</t>
  </si>
  <si>
    <t>https://drive.google.com/open?id=16nVzaCAwm0IYM4EGoG2rgIBWRpgun0cN</t>
  </si>
  <si>
    <t>1BUJO-meNeryLTQayV8QPlcQZI4bPa5hA</t>
  </si>
  <si>
    <t>https://drive.google.com/file/d/1BUJO-meNeryLTQayV8QPlcQZI4bPa5hA/view?usp=drivesdk</t>
  </si>
  <si>
    <t>Document successfully created; Document successfully merged; PDF created; Emails Sent: [To: ramziewahyu@gmail.com]; Run via form trigger as brandingsorex@gmail.com; Timestamp: Jan 3 2025 8:20 PM</t>
  </si>
  <si>
    <t>RB473</t>
  </si>
  <si>
    <t>110*30</t>
  </si>
  <si>
    <t>2mk ( depan sorex ladies ) ( belakang sorexman ) + nama toko SABRINA</t>
  </si>
  <si>
    <t>https://drive.google.com/open?id=1EM20uZH1jVYHdWqGdFBJ3Q_zv2PeEJgV</t>
  </si>
  <si>
    <t>1vcHlQVVYJn0p7DoxiP82H-lCvZpnEaW7</t>
  </si>
  <si>
    <t>https://drive.google.com/file/d/1vcHlQVVYJn0p7DoxiP82H-lCvZpnEaW7/view?usp=drivesdk</t>
  </si>
  <si>
    <t>Document successfully created; Document successfully merged; PDF created; Emails Sent: [To: ramziewahyu@gmail.com]; Run via form trigger as brandingsorex@gmail.com; Timestamp: Jan 3 2025 8:22 PM</t>
  </si>
  <si>
    <t>RB474</t>
  </si>
  <si>
    <t>231*65</t>
  </si>
  <si>
    <t>konsep kids pake nama toko ( SABRINA )</t>
  </si>
  <si>
    <t>https://drive.google.com/open?id=1jAcQfnpzZIGE_GZrGeFbI1yb3Mqhz0DV</t>
  </si>
  <si>
    <t>1ZKJZsktIDSjPkh__pnRp8LsE43R8iPXI</t>
  </si>
  <si>
    <t>https://drive.google.com/file/d/1ZKJZsktIDSjPkh__pnRp8LsE43R8iPXI/view?usp=drivesdk</t>
  </si>
  <si>
    <t>Document successfully created; Document successfully merged; PDF created; Emails Sent: [To: ramziewahyu@gmail.com]; Run via form trigger as brandingsorex@gmail.com; Timestamp: Jan 3 2025 8:24 PM</t>
  </si>
  <si>
    <t>RB475</t>
  </si>
  <si>
    <t>174*65</t>
  </si>
  <si>
    <t xml:space="preserve"> Konsep Kids + Nama Toko ( SABRINA )</t>
  </si>
  <si>
    <t>https://drive.google.com/open?id=1GDgi5Z0xk3aaRdf0m0WEQ9quAs3RyEAN</t>
  </si>
  <si>
    <t>1x_ijK7TRYF0ZLomcVqk9ETtfpiKDBqs_</t>
  </si>
  <si>
    <t>https://drive.google.com/file/d/1x_ijK7TRYF0ZLomcVqk9ETtfpiKDBqs_/view?usp=drivesdk</t>
  </si>
  <si>
    <t>Document successfully created; Document successfully merged; PDF created; Emails Sent: [To: ramziewahyu@gmail.com]; Run via form trigger as brandingsorex@gmail.com; Timestamp: Jan 3 2025 8:26 PM</t>
  </si>
  <si>
    <t>RB476</t>
  </si>
  <si>
    <t>200*65</t>
  </si>
  <si>
    <t>konsep kids ( SABRINA )</t>
  </si>
  <si>
    <t>https://drive.google.com/open?id=1L3i2yrdkEqAQVo4lSeqrv4jAzCUvxWKn</t>
  </si>
  <si>
    <t>1QCmJbTYo6uBLWsdLjF9xViXmw08n9eB-</t>
  </si>
  <si>
    <t>https://drive.google.com/file/d/1QCmJbTYo6uBLWsdLjF9xViXmw08n9eB-/view?usp=drivesdk</t>
  </si>
  <si>
    <t>Document successfully created; Document successfully merged; PDF created; Emails Sent: [To: ramziewahyu@gmail.com]; Run via form trigger as brandingsorex@gmail.com; Timestamp: Jan 3 2025 8:27 PM</t>
  </si>
  <si>
    <t>RB477</t>
  </si>
  <si>
    <t>220*65</t>
  </si>
  <si>
    <t>konsep kids + ( SABRINA )</t>
  </si>
  <si>
    <t>https://drive.google.com/open?id=1DsLfVVV0qQey_XAMjAdMawHyx0N37Pj_</t>
  </si>
  <si>
    <t>1IzbetnIz0wU67DisIM-GZVRSgp5_9V6k</t>
  </si>
  <si>
    <t>https://drive.google.com/file/d/1IzbetnIz0wU67DisIM-GZVRSgp5_9V6k/view?usp=drivesdk</t>
  </si>
  <si>
    <t>Document successfully created; Document successfully merged; PDF created; Emails Sent: [To: ramziewahyu@gmail.com]; Run via form trigger as brandingsorex@gmail.com; Timestamp: Jan 3 2025 8:28 PM</t>
  </si>
  <si>
    <t>RB478</t>
  </si>
  <si>
    <t>HG Baby ( JB AD )</t>
  </si>
  <si>
    <t>100*50 - 50*50</t>
  </si>
  <si>
    <t>https://drive.google.com/open?id=1WZqEJyJZKz5PAMKf7AugkBJky61auXUd</t>
  </si>
  <si>
    <t>10I1A9nwTDxryPI8aZMzV-B-IOKHYbEVg</t>
  </si>
  <si>
    <t>https://drive.google.com/file/d/10I1A9nwTDxryPI8aZMzV-B-IOKHYbEVg/view?usp=drivesdk</t>
  </si>
  <si>
    <t>Document successfully created; Document successfully merged; PDF created; Emails Sent: [To: ramziewahyu@gmail.com]; Run via form trigger as brandingsorex@gmail.com; Timestamp: Jan 3 2025 9:06 PM</t>
  </si>
  <si>
    <t>RB479</t>
  </si>
  <si>
    <t>Azalea Baltos ( JB IL )</t>
  </si>
  <si>
    <t>496*46,5</t>
  </si>
  <si>
    <t>logo sorex + nama toko ( AZALEA SHOP )</t>
  </si>
  <si>
    <t>https://drive.google.com/open?id=1S_EbtJgAc8jrlLFEmrhrEuv422idSHIM</t>
  </si>
  <si>
    <t>1dM2HoRnNQU-HBJmwW7k7prjyGbmVeY3k</t>
  </si>
  <si>
    <t>https://drive.google.com/file/d/1dM2HoRnNQU-HBJmwW7k7prjyGbmVeY3k/view?usp=drivesdk</t>
  </si>
  <si>
    <t>Document successfully created; Document successfully merged; PDF created; Emails Sent: [To: ramziewahyu@gmail.com]; Run via form trigger as brandingsorex@gmail.com; Timestamp: Jan 3 2025 9:09 PM</t>
  </si>
  <si>
    <t>RB480</t>
  </si>
  <si>
    <t>Aina Brebet ( JB IL )</t>
  </si>
  <si>
    <t>500*70</t>
  </si>
  <si>
    <t>logo sorex + nama toko ( AINA BREBET )</t>
  </si>
  <si>
    <t>https://drive.google.com/open?id=14nshpTryz-8JNjs5V3WpCD1IA3X9iLsN</t>
  </si>
  <si>
    <t>1HOx7c02hK6idF52xhlNAkiUezNw11aNY</t>
  </si>
  <si>
    <t>https://drive.google.com/file/d/1HOx7c02hK6idF52xhlNAkiUezNw11aNY/view?usp=drivesdk</t>
  </si>
  <si>
    <t>Document successfully created; Document successfully merged; PDF created; Emails Sent: [To: ramziewahyu@gmail.com]; Run via form trigger as brandingsorex@gmail.com; Timestamp: Jan 3 2025 9:10 PM</t>
  </si>
  <si>
    <t>RB481</t>
  </si>
  <si>
    <t>Grosir Okta ( JB IL )</t>
  </si>
  <si>
    <t>logo sorex + nama toko ( GROSIR OKTA )</t>
  </si>
  <si>
    <t>https://drive.google.com/open?id=1uIb0XKfRKfGGQo8QQpC2JKTGMq3BUfZc</t>
  </si>
  <si>
    <t>1P0UhA5Q6wA1Vo7W2rz8iksRkJ5zsLjQ1</t>
  </si>
  <si>
    <t>https://drive.google.com/file/d/1P0UhA5Q6wA1Vo7W2rz8iksRkJ5zsLjQ1/view?usp=drivesdk</t>
  </si>
  <si>
    <t>Document successfully created; Document successfully merged; PDF created; Emails Sent: [To: ramziewahyu@gmail.com]; Run via form trigger as brandingsorex@gmail.com; Timestamp: Jan 3 2025 9:12 PM</t>
  </si>
  <si>
    <t>RB482</t>
  </si>
  <si>
    <t>Diny Collection ( JB IL )</t>
  </si>
  <si>
    <t>Lembang</t>
  </si>
  <si>
    <t>logo sorex + nama toko DIny Collection
Blok E 1 NO 55/56A - Pasar Panorama Lembang</t>
  </si>
  <si>
    <t>https://drive.google.com/open?id=11tqTBEDr61kFq6ZVyK4jQZ9GpLRI9Nhh</t>
  </si>
  <si>
    <t>168PewHJNHgWuL-Cv7m7auN0G3fLTkslU</t>
  </si>
  <si>
    <t>https://drive.google.com/file/d/168PewHJNHgWuL-Cv7m7auN0G3fLTkslU/view?usp=drivesdk</t>
  </si>
  <si>
    <t>Document successfully created; Document successfully merged; PDF created; Emails Sent: [To: ramziewahyu@gmail.com]; Run via form trigger as brandingsorex@gmail.com; Timestamp: Jan 3 2025 9:14 PM</t>
  </si>
  <si>
    <t>RB483</t>
  </si>
  <si>
    <t>Tambah jaya</t>
  </si>
  <si>
    <t>50cm*40cm</t>
  </si>
  <si>
    <t>2 muka kasih logo sorex , kasih tulisan pakaian dalam</t>
  </si>
  <si>
    <t>https://drive.google.com/open?id=1lYnBxf8NxFOrlnZLO0MOve_NxokA3DNK</t>
  </si>
  <si>
    <t>1LdMSR816vtEU_yM4Zsk5h3rrtK2uOcye</t>
  </si>
  <si>
    <t>https://drive.google.com/file/d/1LdMSR816vtEU_yM4Zsk5h3rrtK2uOcye/view?usp=drivesdk</t>
  </si>
  <si>
    <t>Document successfully created; Document successfully merged; PDF created; Emails Sent: [To: misdisorex@gmail.com]; Run via form trigger as brandingsorex@gmail.com; Timestamp: Jan 4 2025 12:52 AM</t>
  </si>
  <si>
    <t>misdisorex@gmail.comcom</t>
  </si>
  <si>
    <t>RB484</t>
  </si>
  <si>
    <t>ANAYA COLLECTION</t>
  </si>
  <si>
    <t>68cm*185cm*2pcs</t>
  </si>
  <si>
    <t>Kasih tulisan "KAMAR GANTI"  , mau model jgn fulgar</t>
  </si>
  <si>
    <t>https://drive.google.com/open?id=1p9tgQ460eb4MujELITmlF9hv9f2yQM0A</t>
  </si>
  <si>
    <t>1Vu0Ifxkc6fOSYXzU_CHjnUi3Dq6lqZCf</t>
  </si>
  <si>
    <t>https://drive.google.com/file/d/1Vu0Ifxkc6fOSYXzU_CHjnUi3Dq6lqZCf/view?usp=drivesdk</t>
  </si>
  <si>
    <t>Document successfully created; Document successfully merged; PDF created; Emails Sent: [To: misdisorex@gmail.comcom]; Run via form trigger as brandingsorex@gmail.com; Timestamp: Jan 4 2025 1:00 AM</t>
  </si>
  <si>
    <t>RB485</t>
  </si>
  <si>
    <t>Falan Fashion ( JB ES )</t>
  </si>
  <si>
    <t>113*80</t>
  </si>
  <si>
    <t>4 design berbeda ( Konsep Baby )</t>
  </si>
  <si>
    <t>https://drive.google.com/open?id=1bBS5sfivt2O2qIucp0iXGYp5_s5wdUMc</t>
  </si>
  <si>
    <t>1WGkM8q5cSousmVHn_atEg18kTmAOCq0d</t>
  </si>
  <si>
    <t>https://drive.google.com/file/d/1WGkM8q5cSousmVHn_atEg18kTmAOCq0d/view?usp=drivesdk</t>
  </si>
  <si>
    <t>Document successfully created; Document successfully merged; PDF created; Emails Sent: [To: ramziewahyu@gmail.com]; Run via form trigger as brandingsorex@gmail.com; Timestamp: Jan 5 2025 9:57 PM</t>
  </si>
  <si>
    <t>RB486</t>
  </si>
  <si>
    <t>H.Utep ( JB OG )</t>
  </si>
  <si>
    <t>460*100</t>
  </si>
  <si>
    <t>https://drive.google.com/open?id=1nF-QeFFuEuPGF5Xw5Jpwt3OKGQAu7PLt</t>
  </si>
  <si>
    <t>1LB_mDCId5jDRC42HJ51Fk5ISl11X4Jyd</t>
  </si>
  <si>
    <t>https://drive.google.com/file/d/1LB_mDCId5jDRC42HJ51Fk5ISl11X4Jyd/view?usp=drivesdk</t>
  </si>
  <si>
    <t>Document successfully created; Document successfully merged; PDF created; Emails Sent: [To: ramziewahyu@gmail.com]; Run via form trigger as brandingsorex@gmail.com; Timestamp: Jan 5 2025 10:05 PM</t>
  </si>
  <si>
    <t>RB487</t>
  </si>
  <si>
    <t>JR-AN</t>
  </si>
  <si>
    <t>MANEQUIN ALL AREA SJR2-AN</t>
  </si>
  <si>
    <t xml:space="preserve">STIKER CUTTING </t>
  </si>
  <si>
    <t>10*5CM</t>
  </si>
  <si>
    <t>100PCS</t>
  </si>
  <si>
    <t>LOGO SOREX LADIES + Hashtag nya</t>
  </si>
  <si>
    <t>https://drive.google.com/open?id=1ZGf7gNDDQqr-EJccjAeDRHhx36rBR7vu</t>
  </si>
  <si>
    <t>1evg0lwG1hdgmCAAv-njRVBGStsJczTn6</t>
  </si>
  <si>
    <t>https://drive.google.com/file/d/1evg0lwG1hdgmCAAv-njRVBGStsJczTn6/view?usp=drivesdk</t>
  </si>
  <si>
    <t>Document successfully created; Document successfully merged; PDF created; Emails Sent: [To: achmadanasailm@gmail.com]; Run via form trigger as brandingsorex@gmail.com; Timestamp: Jan 7 2025 9:36 PM</t>
  </si>
  <si>
    <t>RB488</t>
  </si>
  <si>
    <t>SLAMET JAYA(MBAKN RIRIS)</t>
  </si>
  <si>
    <t>JL.Arian Desa Joho Pasirian Gg. Kelinci No.7,Joho,Pasirian,Kec.Pasirian,Kab.Lumajang Jawa timur 67362 (0812-5244-3000)</t>
  </si>
  <si>
    <t>impraboard + stiker doff</t>
  </si>
  <si>
    <t>295*84cm</t>
  </si>
  <si>
    <t>1 pcs</t>
  </si>
  <si>
    <t>Logo Sorex ladies,foto model tidak vulgar &amp; kombinasi ornamen di backgroundnya</t>
  </si>
  <si>
    <t>https://drive.google.com/open?id=1E3ZvdXu5X7gl41UeMdajdYOb6HzrXQY7</t>
  </si>
  <si>
    <t>1cFPTRGlZM2BunlLWC5owZZSRR12L8QpE</t>
  </si>
  <si>
    <t>https://drive.google.com/file/d/1cFPTRGlZM2BunlLWC5owZZSRR12L8QpE/view?usp=drivesdk</t>
  </si>
  <si>
    <t>Document successfully created; Document successfully merged; PDF created; Emails Sent: [To: achmadanasailm@gmail.com]; Run via form trigger as brandingsorex@gmail.com; Timestamp: Jan 8 2025 11:28 PM</t>
  </si>
  <si>
    <t>RB489</t>
  </si>
  <si>
    <t>Sumber murah pagoda</t>
  </si>
  <si>
    <t>55cm*150cm</t>
  </si>
  <si>
    <t>Model tidak mu fulgar</t>
  </si>
  <si>
    <t>https://drive.google.com/open?id=1V5r0Ia5OSZUx83M4yKEAH1SMfFxuP6wH</t>
  </si>
  <si>
    <t>1XMErp_HsIS_4Vb-wKIJI8rR0RW-XLL9i</t>
  </si>
  <si>
    <t>https://drive.google.com/file/d/1XMErp_HsIS_4Vb-wKIJI8rR0RW-XLL9i/view?usp=drivesdk</t>
  </si>
  <si>
    <t>Document successfully created; Document successfully merged; PDF created; Emails Sent: [To: misdisorex@gmail.com]; Run via form trigger as brandingsorex@gmail.com; Timestamp: Jan 9 2025 1:22 AM</t>
  </si>
  <si>
    <t>RB490</t>
  </si>
  <si>
    <t>60cm*40cm</t>
  </si>
  <si>
    <t>Akrilik 2 muka</t>
  </si>
  <si>
    <t>https://drive.google.com/open?id=1aE2x9JPDR3Ztk_LDZUud-5Pz4Nm6qihO</t>
  </si>
  <si>
    <t>1C-0KJzMbhY0tsVIppdhbjAaaBqhTGc12</t>
  </si>
  <si>
    <t>https://drive.google.com/file/d/1C-0KJzMbhY0tsVIppdhbjAaaBqhTGc12/view?usp=drivesdk</t>
  </si>
  <si>
    <t>Document successfully created; Document successfully merged; PDF created; Emails Sent: [To: misdisorex@gmail.com]; Run via form trigger as brandingsorex@gmail.com; Timestamp: Jan 9 2025 1:29 AM</t>
  </si>
  <si>
    <t>RB491</t>
  </si>
  <si>
    <t>Pak Andi Rejeki baru</t>
  </si>
  <si>
    <t>118cm*14cm*20pcs, 118cm*10cm*20pcs, 56cm*40cm*40pcs, 120cm*70cm*20pcs1</t>
  </si>
  <si>
    <t>100pcs</t>
  </si>
  <si>
    <r>
      <t xml:space="preserve">https://drive.google.com/open?id=1Y-myk3gql8Ys7TQi0VP_A9wOe6pDT9XZ, </t>
    </r>
    <r>
      <rPr>
        <rFont val="Arial"/>
        <b val="false"/>
        <i val="false"/>
        <strike val="false"/>
        <color rgb="FF1155CC"/>
        <sz val="10"/>
        <u val="single"/>
      </rPr>
      <t xml:space="preserve">https://drive.google.com/open?id=1MHTRBwmb76JWsVlHJT0v8q8LGGIp8fFA</t>
    </r>
  </si>
  <si>
    <t>1eOAVy_AnbOh_ky1TqQzBmL4expiigids</t>
  </si>
  <si>
    <t>https://drive.google.com/file/d/1eOAVy_AnbOh_ky1TqQzBmL4expiigids/view?usp=drivesdk</t>
  </si>
  <si>
    <t>Document successfully created; Document successfully merged; PDF created; Emails Sent: [To: misdisorex@gmail.com]; Run via form trigger as brandingsorex@gmail.com; Timestamp: Jan 9 2025 2:05 AM</t>
  </si>
  <si>
    <t>RB492</t>
  </si>
  <si>
    <t>Toko Ali</t>
  </si>
  <si>
    <t>Tuban</t>
  </si>
  <si>
    <t>800*100cm</t>
  </si>
  <si>
    <t>Logo sorex man + sorex ladies + nama toko + alamat toko</t>
  </si>
  <si>
    <t>https://drive.google.com/open?id=1l4zfcaW5j13n6jMG-BoNaPdOuTeVpM3m</t>
  </si>
  <si>
    <t>1u7pGhrIRYRj2E4n9wMK2bD7otReqIjjC</t>
  </si>
  <si>
    <t>https://drive.google.com/file/d/1u7pGhrIRYRj2E4n9wMK2bD7otReqIjjC/view?usp=drivesdk</t>
  </si>
  <si>
    <t>Document successfully created; Document successfully merged; PDF created; Emails Sent: [To: fajar3177@gmail.com]; Run via form trigger as brandingsorex@gmail.com; Timestamp: Jan 9 2025 11:45 AM</t>
  </si>
  <si>
    <t>RB493</t>
  </si>
  <si>
    <t>Ds SIMOREJO RT 04/RW 02 KANOR -BOJONEGORO (0852-3184-6194)</t>
  </si>
  <si>
    <t>600*90CM</t>
  </si>
  <si>
    <t>NAMA TOKO ,LOGO SOREX LADIES,KIDS &amp; MAN SERTA FOTO PRODUK TEMA ACAK</t>
  </si>
  <si>
    <t>https://drive.google.com/open?id=1nXIYqyupLWa_UBDf6KCAq5tZ-cPLZLhL</t>
  </si>
  <si>
    <t>1_S9a0QZ5KrPlmr1Y0-lAMsZrtZyIvJgW</t>
  </si>
  <si>
    <t>https://drive.google.com/file/d/1_S9a0QZ5KrPlmr1Y0-lAMsZrtZyIvJgW/view?usp=drivesdk</t>
  </si>
  <si>
    <t>Document successfully created; Document successfully merged; PDF created; Emails Sent: [To: achmadanasailm@gmail.com]; Run via form trigger as brandingsorex@gmail.com; Timestamp: Jan 9 2025 10:12 PM</t>
  </si>
  <si>
    <t>RB494</t>
  </si>
  <si>
    <t>SS MALL ( JB PN )</t>
  </si>
  <si>
    <t>260*40 - 260*150</t>
  </si>
  <si>
    <t>logo sorex + Logo Sorex</t>
  </si>
  <si>
    <t>https://drive.google.com/open?id=1mm5NSnR8RI6-kIw2EKFly_0eoq0DliHd</t>
  </si>
  <si>
    <t>1uUB3599hz9t1aPLcxeDA6u5l43oGHa_P</t>
  </si>
  <si>
    <t>https://drive.google.com/file/d/1uUB3599hz9t1aPLcxeDA6u5l43oGHa_P/view?usp=drivesdk</t>
  </si>
  <si>
    <t>Document successfully created; Document successfully merged; PDF created; Emails Sent: [To: ramziewahyu@gmail.com]; Run via form trigger as brandingsorex@gmail.com; Timestamp: Jan 10 2025 9:06 PM</t>
  </si>
  <si>
    <t>RB495</t>
  </si>
  <si>
    <t>Tirta Jaya ( JB PN )</t>
  </si>
  <si>
    <t>390*70 - 390*270 - 33*162</t>
  </si>
  <si>
    <t>390*70 = Heading ( Logo Sorex )
390*270 = Body ( Konsep Backwall )
33*162 = Tiang ( Pake Model Sopan - 2 pcs ( 2 design berbeda )</t>
  </si>
  <si>
    <t>https://drive.google.com/open?id=1ccR9Hzn-ZsV-V8Bk3oH3IYEm-Z3H2zYX</t>
  </si>
  <si>
    <t>1Ozmmxf0gHsaycKfX1fdiwStNKz4cFmtP</t>
  </si>
  <si>
    <t>https://drive.google.com/file/d/1Ozmmxf0gHsaycKfX1fdiwStNKz4cFmtP/view?usp=drivesdk</t>
  </si>
  <si>
    <t>Document successfully created; Document successfully merged; PDF created; Emails Sent: [To: ramziewahyu@gmail.com]; Run via form trigger as brandingsorex@gmail.com; Timestamp: Jan 10 2025 9:14 PM</t>
  </si>
  <si>
    <t>RB496</t>
  </si>
  <si>
    <t>DF Devi ( JB BD )</t>
  </si>
  <si>
    <t>420*50</t>
  </si>
  <si>
    <t>Sedia pembelian grosir &amp; Ecer
Pakai gambar prodak bh/cd jangan pakai model
Bahan spanduk Korea
Pakai mata ayam bagian atas 5 pcs
Pakai alamat toko :
Jl perintis kemerdekaan Ruko PGB blok A no 11 rt 4/rw 3 kec bogor tengah , kota bogor jawa barat 16112</t>
  </si>
  <si>
    <t>https://drive.google.com/open?id=1cottDgZNJnqjldSodgJ83u-8zXTwB2Jt</t>
  </si>
  <si>
    <t>1Uc6FmCQZSKu7fwukBQA_vxiiZCOx7UFI</t>
  </si>
  <si>
    <t>https://drive.google.com/file/d/1Uc6FmCQZSKu7fwukBQA_vxiiZCOx7UFI/view?usp=drivesdk</t>
  </si>
  <si>
    <t>Document successfully created; Document successfully merged; PDF created; Emails Sent: [To: ramziewahyu@gmail.com]; Run via form trigger as brandingsorex@gmail.com; Timestamp: Jan 12 2025 8:55 PM</t>
  </si>
  <si>
    <t>RB497</t>
  </si>
  <si>
    <t>Mario Lamaran ( JB MI )</t>
  </si>
  <si>
    <t>- tulisan nya toko "MARIO (besar)LAMARAN (kecil)" tdak usah pakai grup
- pakai gambar produk</t>
  </si>
  <si>
    <t>https://drive.google.com/open?id=129rxTefY6sVlgI2X0kYRFerKbTCJhRv4</t>
  </si>
  <si>
    <t>1Om1wHzBaW3FXk_SoAFFE22QXhWV6uTrK</t>
  </si>
  <si>
    <t>https://drive.google.com/file/d/1Om1wHzBaW3FXk_SoAFFE22QXhWV6uTrK/view?usp=drivesdk</t>
  </si>
  <si>
    <t>Document successfully created; Document successfully merged; PDF created; Emails Sent: [To: ramziewahyu@gmail.com]; Run via form trigger as brandingsorex@gmail.com; Timestamp: Jan 12 2025 8:57 PM</t>
  </si>
  <si>
    <t>RB498</t>
  </si>
  <si>
    <t>HJ Aih Collection ( JB MI )</t>
  </si>
  <si>
    <t>800*50</t>
  </si>
  <si>
    <t>400cm Untuk Ladies
400cm Untuk Mens
pakai gambar produk pakai model baju tdur 
pakai alamat " jalan sawit bojong Purwakarta</t>
  </si>
  <si>
    <t>https://drive.google.com/open?id=1RzztfjVXf6Sywj8T8xfL7FdMkha_msHJ</t>
  </si>
  <si>
    <t>1OSv02CtDE3rn9q_3zmvIop7mlCf6mSYr</t>
  </si>
  <si>
    <t>https://drive.google.com/file/d/1OSv02CtDE3rn9q_3zmvIop7mlCf6mSYr/view?usp=drivesdk</t>
  </si>
  <si>
    <t>Document successfully created; Document successfully merged; PDF created; Emails Sent: [To: ramziewahyu@gmail.com]; Run via form trigger as brandingsorex@gmail.com; Timestamp: Jan 12 2025 8:58 PM</t>
  </si>
  <si>
    <t>RB499</t>
  </si>
  <si>
    <t>Mail Underwear ( JB AD )</t>
  </si>
  <si>
    <t>285*40</t>
  </si>
  <si>
    <t>Pakai Produk Bra &amp; Cd</t>
  </si>
  <si>
    <t>https://drive.google.com/open?id=1uLDb8-PXvixSA32FQx_eA7MuOeRxzlMF</t>
  </si>
  <si>
    <t>1AUTiauaf5W73-aTYlD7Y_cYtSmDVaJrN</t>
  </si>
  <si>
    <t>https://drive.google.com/file/d/1AUTiauaf5W73-aTYlD7Y_cYtSmDVaJrN/view?usp=drivesdk</t>
  </si>
  <si>
    <t>Document successfully created; Document successfully merged; PDF created; Emails Sent: [To: ramziewahyu@gmail.com]; Run via form trigger as brandingsorex@gmail.com; Timestamp: Jan 12 2025 9:00 PM</t>
  </si>
  <si>
    <t>RB500</t>
  </si>
  <si>
    <t xml:space="preserve">Bpk Robet sahri </t>
  </si>
  <si>
    <t>Pamekasan</t>
  </si>
  <si>
    <t>80cm*30cm</t>
  </si>
  <si>
    <t>Akrilik  bening 2 muka</t>
  </si>
  <si>
    <t>https://drive.google.com/open?id=1GMOAur1zrJeo7DQpl3Hl2y_HDC1sZD63</t>
  </si>
  <si>
    <t>1Rk6cQndo64ZC_4PBoqxM__sZXFtImoQV</t>
  </si>
  <si>
    <t>https://drive.google.com/file/d/1Rk6cQndo64ZC_4PBoqxM__sZXFtImoQV/view?usp=drivesdk</t>
  </si>
  <si>
    <t>Document successfully created; Document successfully merged; PDF created; Emails Sent: [To: misdisorex@gmail.com]; Run via form trigger as brandingsorex@gmail.com; Timestamp: Jan 14 2025 3:06 AM</t>
  </si>
  <si>
    <t>RB501</t>
  </si>
  <si>
    <t>ARCY COLLECTION</t>
  </si>
  <si>
    <t>BANGKALAN</t>
  </si>
  <si>
    <t>https://drive.google.com/open?id=1GFukVCHYJI8n6T2Pb0AOkWda84XNEQph</t>
  </si>
  <si>
    <t>1KcPEvtV-30YeO-O66_8M5wuPMoOJWfT1</t>
  </si>
  <si>
    <t>https://drive.google.com/file/d/1KcPEvtV-30YeO-O66_8M5wuPMoOJWfT1/view?usp=drivesdk</t>
  </si>
  <si>
    <t>Document successfully created; Document successfully merged; PDF created; Emails Sent: [To: misdisorex@gmail.com]; Run via form trigger as brandingsorex@gmail.com; Timestamp: Jan 16 2025 2:01 AM</t>
  </si>
  <si>
    <t>RB502</t>
  </si>
  <si>
    <t>Assyifa collection</t>
  </si>
  <si>
    <t>Gambar produk handuk, kaos kaki, cdsk, corset</t>
  </si>
  <si>
    <t>https://drive.google.com/open?id=1sCkIR4id_qAOm4C7Q-BjSlsbjTXKibkP</t>
  </si>
  <si>
    <t>1ZUmrNvewQ7Bsa8ZDRCCJj5G596E3gmG8</t>
  </si>
  <si>
    <t>https://drive.google.com/file/d/1ZUmrNvewQ7Bsa8ZDRCCJj5G596E3gmG8/view?usp=drivesdk</t>
  </si>
  <si>
    <t>Document successfully created; Document successfully merged; PDF created; Emails Sent: [To: fajar3177@gmail.com]; Run via form trigger as brandingsorex@gmail.com; Timestamp: Jan 16 2025 4:05 AM</t>
  </si>
  <si>
    <t>RB503</t>
  </si>
  <si>
    <t>logo sorex ladies &amp; ms</t>
  </si>
  <si>
    <t>https://drive.google.com/open?id=1kn7vPWQ7A1RfaRYLc9OZlruQPqd2s1Y7</t>
  </si>
  <si>
    <t>17h9MFKez7enMcAYOP8bvT_iktrfBP60x</t>
  </si>
  <si>
    <t>https://drive.google.com/file/d/17h9MFKez7enMcAYOP8bvT_iktrfBP60x/view?usp=drivesdk</t>
  </si>
  <si>
    <t>Document successfully created; Document successfully merged; PDF created; Emails Sent: [To: ramziewahyu@gmail.com]; Run via form trigger as brandingsorex@gmail.com; Timestamp: Jan 19 2025 8:33 PM</t>
  </si>
  <si>
    <t>RB504</t>
  </si>
  <si>
    <t>Ratu Obral Kabasiran ( JB BD )</t>
  </si>
  <si>
    <t>267*82</t>
  </si>
  <si>
    <t>Pakai gambar prodak BH 99183 &amp; CD 1232</t>
  </si>
  <si>
    <t>https://drive.google.com/open?id=1MOiaDmM2C1zBftwSoAnzv564zEAhw6yt</t>
  </si>
  <si>
    <t>1N_bV2a-R2Amy-3Qgbpur6XHA5IbzJ_q7</t>
  </si>
  <si>
    <t>https://drive.google.com/file/d/1N_bV2a-R2Amy-3Qgbpur6XHA5IbzJ_q7/view?usp=drivesdk</t>
  </si>
  <si>
    <t>Document successfully created; Document successfully merged; PDF created; Emails Sent: [To: ramziewahyu@gmail.com]; Run via form trigger as brandingsorex@gmail.com; Timestamp: Jan 19 2025 8:42 PM</t>
  </si>
  <si>
    <t>RB505</t>
  </si>
  <si>
    <t>500*65 - 212*77 - 130*67 - 140*67</t>
  </si>
  <si>
    <t>ukuran 500*65 Pakai model baju tidur sisi kiri &amp; kanan
untuk ukuran lain nya hanya pakai logo sorex</t>
  </si>
  <si>
    <t>https://drive.google.com/open?id=12EdndYp_yTf8UYa6YTJ-Ymf3pYejaLaH</t>
  </si>
  <si>
    <t>17JncWzxdgFlnVSygukRnLthXcVOTQT7O</t>
  </si>
  <si>
    <t>https://drive.google.com/file/d/17JncWzxdgFlnVSygukRnLthXcVOTQT7O/view?usp=drivesdk</t>
  </si>
  <si>
    <t>Document successfully created; Document successfully merged; PDF created; Emails Sent: [To: ramziewahyu@gmail.com]; Run via form trigger as brandingsorex@gmail.com; Timestamp: Jan 19 2025 8:45 PM</t>
  </si>
  <si>
    <t>RB506</t>
  </si>
  <si>
    <t>Tiget ( JB BD )</t>
  </si>
  <si>
    <t>295*125</t>
  </si>
  <si>
    <t>Logo sorex + Menyediakan Berbagai Macam Pakaian Dalam Wanita &amp; Pria, Kaos Kaki, Legging, tengtop, Kolor dll</t>
  </si>
  <si>
    <t>https://drive.google.com/open?id=1SwA2N1D8LR5qe4ovFinKLvCJKgkXJLQP</t>
  </si>
  <si>
    <t>1T7_m9DPzAgWeGCmjZ1nYjXPb3XEmFYAC</t>
  </si>
  <si>
    <t>https://drive.google.com/file/d/1T7_m9DPzAgWeGCmjZ1nYjXPb3XEmFYAC/view?usp=drivesdk</t>
  </si>
  <si>
    <t>Document successfully created; Document successfully merged; PDF created; Emails Sent: [To: ramziewahyu@gmail.com]; Run via form trigger as brandingsorex@gmail.com; Timestamp: Jan 19 2025 8:46 PM</t>
  </si>
  <si>
    <t>RB507</t>
  </si>
  <si>
    <t>Mario Pabuaran ( JB MI )</t>
  </si>
  <si>
    <t>153*65</t>
  </si>
  <si>
    <t>https://drive.google.com/open?id=1dbaatq4W1tXYeUSgDW9l3o8K3U42__J6</t>
  </si>
  <si>
    <t>1OOVcLTILlU7W896tZu5OiXzu0bXK1Jjk</t>
  </si>
  <si>
    <t>https://drive.google.com/file/d/1OOVcLTILlU7W896tZu5OiXzu0bXK1Jjk/view?usp=drivesdk</t>
  </si>
  <si>
    <t>Document successfully created; Document successfully merged; PDF created; Emails Sent: [To: ramziewahyu@gmail.com]; Run via form trigger as brandingsorex@gmail.com; Timestamp: Jan 19 2025 8:48 PM</t>
  </si>
  <si>
    <t>RB508</t>
  </si>
  <si>
    <t>Fidelia Baby Shop ( JB BD )</t>
  </si>
  <si>
    <t xml:space="preserve">Bogor </t>
  </si>
  <si>
    <t>400*120</t>
  </si>
  <si>
    <t>Pakai mata ayam 5 pcs bagian atas
Pakai gambar prodak bh 99183 &amp; cd 1232
Pakai alamat toko Blok B no 2 komplek pertokoan cibinong indah cibinong bogor 
Menyediakan berbagai macam pakaian dalam wanita laki laki, perlengkapan bayi , handuk ,daster , seragam sekolah dll</t>
  </si>
  <si>
    <t>https://drive.google.com/open?id=1UIIAo-f6nYa8SPVIFMG4wcuKCeboZgQc</t>
  </si>
  <si>
    <t>1NMyRDZgMe8IL-EoEDIGhZugKUANpLMKf</t>
  </si>
  <si>
    <t>https://drive.google.com/file/d/1NMyRDZgMe8IL-EoEDIGhZugKUANpLMKf/view?usp=drivesdk</t>
  </si>
  <si>
    <t>Document successfully created; Document successfully merged; PDF created; Emails Sent: [To: ramziewahyu@gmail.com]; Run via form trigger as brandingsorex@gmail.com; Timestamp: Jan 19 2025 8:49 PM</t>
  </si>
  <si>
    <t>RB509</t>
  </si>
  <si>
    <t>Arumi Underwear ( JB MI )</t>
  </si>
  <si>
    <t>25*35</t>
  </si>
  <si>
    <t>SALE CD RP. 15.000 BH RP.30.000 BIKIN 2 PC
SALE CD RP 15.000 BH RP. 25.000 BIKIN 2 PC</t>
  </si>
  <si>
    <t>https://drive.google.com/open?id=1M0Q5hjv1z3dOxZ6ea4qr1bwup9aOSALR</t>
  </si>
  <si>
    <t>11ij0-VFEffCXY8tmSPQTkDCbbfFydIKr</t>
  </si>
  <si>
    <t>https://drive.google.com/file/d/11ij0-VFEffCXY8tmSPQTkDCbbfFydIKr/view?usp=drivesdk</t>
  </si>
  <si>
    <t>Document successfully created; Document successfully merged; PDF created; Emails Sent: [To: ramziewahyu@gmail.com]; Run via form trigger as brandingsorex@gmail.com; Timestamp: Jan 19 2025 8:52 PM</t>
  </si>
  <si>
    <t>RB510</t>
  </si>
  <si>
    <t>46*42</t>
  </si>
  <si>
    <t>2 Pc pakai model baju tidur ( 2 Design berbeda )
2 pc pakai foto produk ( 2 design berbeda )</t>
  </si>
  <si>
    <t>https://drive.google.com/open?id=1KAfTVsrsDLGwwS0bs3uI1GDrVn9bYBvF</t>
  </si>
  <si>
    <t>1F3oPCV63Mo7bVXBfSEhocmbbYsdNVOkb</t>
  </si>
  <si>
    <t>https://drive.google.com/file/d/1F3oPCV63Mo7bVXBfSEhocmbbYsdNVOkb/view?usp=drivesdk</t>
  </si>
  <si>
    <t>Document successfully created; Document successfully merged; PDF created; Emails Sent: [To: ramziewahyu@gmail.com]; Run via form trigger as brandingsorex@gmail.com; Timestamp: Jan 19 2025 8:54 PM</t>
  </si>
  <si>
    <t>RB511</t>
  </si>
  <si>
    <t>134*208</t>
  </si>
  <si>
    <t>- pakai gambar , pakai model baju tidur 
- pakai tulisan toko MARIO kosambi ( kecil)</t>
  </si>
  <si>
    <t>https://drive.google.com/open?id=1uhMaREtLbnaOLCdt6KEUwZ5iFCSuCka4</t>
  </si>
  <si>
    <t>1N06hvnLLzx2ZB_NZcUV3zEUrBkatmEu1</t>
  </si>
  <si>
    <t>https://drive.google.com/file/d/1N06hvnLLzx2ZB_NZcUV3zEUrBkatmEu1/view?usp=drivesdk</t>
  </si>
  <si>
    <t>Document successfully created; Document successfully merged; PDF created; Emails Sent: [To: ramziewahyu@gmail.com]; Run via form trigger as brandingsorex@gmail.com; Timestamp: Jan 19 2025 8:55 PM</t>
  </si>
  <si>
    <t>RB512</t>
  </si>
  <si>
    <t>Expo Baby Sshop &amp; Child</t>
  </si>
  <si>
    <t>480*130</t>
  </si>
  <si>
    <t>Pakai mata ayam bagian atas saja 6 pcs
Warna spanduk biru kaya yg sebelum nya
Pakai alamat toko jl raya Jakarta -Bogor Sukaraja km 50 rt 1/rw 3 ciluar bogor utara 
Menyediakan berbagai macam perlengkapan bayi, pakaian dalam perempuan, laki laki ,stelan anak, handuk, kaos kaki, dll</t>
  </si>
  <si>
    <t>https://drive.google.com/open?id=1-qCrI92qxcjXAHJsWLlNubgnmd0O1lMf</t>
  </si>
  <si>
    <t>16IdmzCYMPRiyPPMuTdyVHTjpEfb7dynh</t>
  </si>
  <si>
    <t>https://drive.google.com/file/d/16IdmzCYMPRiyPPMuTdyVHTjpEfb7dynh/view?usp=drivesdk</t>
  </si>
  <si>
    <t>Document successfully created; Document successfully merged; PDF created; Emails Sent: [To: ramziewahyu@gmail.com]; Run via form trigger as brandingsorex@gmail.com; Timestamp: Jan 19 2025 8:57 PM</t>
  </si>
  <si>
    <t>RB513</t>
  </si>
  <si>
    <t>Sandang Murah Sindang Laut ( JB RS )</t>
  </si>
  <si>
    <t>100*40 - 100*100</t>
  </si>
  <si>
    <t>https://drive.google.com/open?id=1chlscHQU1oPkCN0dHe4vBk-w_v44P_Su</t>
  </si>
  <si>
    <t>1Zwpp-uuZ3DLitSuB5XP1VlVX369edEvD</t>
  </si>
  <si>
    <t>https://drive.google.com/file/d/1Zwpp-uuZ3DLitSuB5XP1VlVX369edEvD/view?usp=drivesdk</t>
  </si>
  <si>
    <t>Document successfully created; Document successfully merged; PDF created; Emails Sent: [To: ramziewahyu@gmail.com]; Run via form trigger as brandingsorex@gmail.com; Timestamp: Jan 19 2025 8:59 PM</t>
  </si>
  <si>
    <t>RB514</t>
  </si>
  <si>
    <t>77*187</t>
  </si>
  <si>
    <t>foto produk + logo sorex</t>
  </si>
  <si>
    <t>https://drive.google.com/open?id=1jk7nvzMO51ZCFt5MDTh_3kX48-sQIZ2y</t>
  </si>
  <si>
    <t>1vjAj2SJfothWQSINrmfbJiiIC4kce5EA</t>
  </si>
  <si>
    <t>https://drive.google.com/file/d/1vjAj2SJfothWQSINrmfbJiiIC4kce5EA/view?usp=drivesdk</t>
  </si>
  <si>
    <t>Document successfully created; Document successfully merged; PDF created; Emails Sent: [To: ramziewahyu@gmail.com]; Run via form trigger as brandingsorex@gmail.com; Timestamp: Jan 19 2025 9:01 PM</t>
  </si>
  <si>
    <t>RB515</t>
  </si>
  <si>
    <t>491*225</t>
  </si>
  <si>
    <t>pakai logo sorex + gambar produk</t>
  </si>
  <si>
    <t>https://drive.google.com/open?id=1ApjEiYxiwHWgrZ2B8_PvpyaYHgRnDOwO</t>
  </si>
  <si>
    <t>1p0CNOO7fC4zIYK_t1ClGwpFxnGPInMbn</t>
  </si>
  <si>
    <t>https://drive.google.com/file/d/1p0CNOO7fC4zIYK_t1ClGwpFxnGPInMbn/view?usp=drivesdk</t>
  </si>
  <si>
    <t>Document successfully created; Document successfully merged; PDF created; Emails Sent: [To: ramziewahyu@gmail.com]; Run via form trigger as brandingsorex@gmail.com; Timestamp: Jan 19 2025 9:02 PM</t>
  </si>
  <si>
    <t>RB516</t>
  </si>
  <si>
    <t>90*40</t>
  </si>
  <si>
    <t>https://drive.google.com/open?id=1zWknUKlEWD3OypaRYJ5RAKkgZKgmfe2x</t>
  </si>
  <si>
    <t>1vQT6wCzt-1IvJ39L2nsGRXNk_vwOF3bd</t>
  </si>
  <si>
    <t>https://drive.google.com/file/d/1vQT6wCzt-1IvJ39L2nsGRXNk_vwOF3bd/view?usp=drivesdk</t>
  </si>
  <si>
    <t>Document successfully created; Document successfully merged; PDF created; Emails Sent: [To: ramziewahyu@gmail.com]; Run via form trigger as brandingsorex@gmail.com; Timestamp: Jan 19 2025 9:05 PM</t>
  </si>
  <si>
    <t>RB517</t>
  </si>
  <si>
    <t>1170*100</t>
  </si>
  <si>
    <t>tanpa nama toko, pakai logo sorex + gambar produk</t>
  </si>
  <si>
    <t>https://drive.google.com/open?id=1izA2ty_4n_JpS6x3KQlgy7yMI3a45ams</t>
  </si>
  <si>
    <t>1fHM9yGthYsGzE3pP_to1ZDilGtU40-7n</t>
  </si>
  <si>
    <t>https://drive.google.com/file/d/1fHM9yGthYsGzE3pP_to1ZDilGtU40-7n/view?usp=drivesdk</t>
  </si>
  <si>
    <t>Document successfully created; Document successfully merged; PDF created; Emails Sent: [To: ramziewahyu@gmail.com]; Run via form trigger as brandingsorex@gmail.com; Timestamp: Jan 19 2025 9:07 PM</t>
  </si>
  <si>
    <t>RB518</t>
  </si>
  <si>
    <t>Ar Dewi ( JB AD )</t>
  </si>
  <si>
    <t>30*25 - 25*14</t>
  </si>
  <si>
    <t xml:space="preserve"> kasih keterangan jaket,tas,barang,helm,mohon di titipkan
yang 25*14 pake 2 mk ( buka/tutup )</t>
  </si>
  <si>
    <t>https://drive.google.com/open?id=1s7oeV8YAbyfJsgJUe-U5jxIJKs_ItaSg</t>
  </si>
  <si>
    <t>1CTEMc1EDjHvWhRxKLEuBt3JqcsG26i0w</t>
  </si>
  <si>
    <t>https://drive.google.com/file/d/1CTEMc1EDjHvWhRxKLEuBt3JqcsG26i0w/view?usp=drivesdk</t>
  </si>
  <si>
    <t>Document successfully created; Document successfully merged; PDF created; Emails Sent: [To: ramziewahyu@gmail.com]; Run via form trigger as brandingsorex@gmail.com; Timestamp: Jan 19 2025 9:12 PM</t>
  </si>
  <si>
    <t>RB519</t>
  </si>
  <si>
    <t>Rahma ( JB RV )</t>
  </si>
  <si>
    <t>1420*80</t>
  </si>
  <si>
    <t>3 Brand ( Kids - Ms - Ladies ) Pakai Nama Toko
Sedia Pakaian Dalam Pria, Wanita &amp; Anak - Anak</t>
  </si>
  <si>
    <t>https://drive.google.com/open?id=1O0ZBU5QwCvHF_rkzbqlhgZ2n3SYlc43m</t>
  </si>
  <si>
    <t>1EzeC8Hgt6vnALGWqGtes0XiURFDObWCC</t>
  </si>
  <si>
    <t>https://drive.google.com/file/d/1EzeC8Hgt6vnALGWqGtes0XiURFDObWCC/view?usp=drivesdk</t>
  </si>
  <si>
    <t>Document successfully created; Document successfully merged; PDF created; Emails Sent: [To: ramziewahyu@gmail.com]; Run via form trigger as brandingsorex@gmail.com; Timestamp: Jan 19 2025 9:14 PM</t>
  </si>
  <si>
    <t>RB520</t>
  </si>
  <si>
    <t>Demetria ( JB PN )</t>
  </si>
  <si>
    <t>390*40</t>
  </si>
  <si>
    <t>logo sorex di sebelah kanan + model</t>
  </si>
  <si>
    <t>https://drive.google.com/open?id=1bUqABRbtbp9LeMFBCh7ieBW7peVK7ZDB</t>
  </si>
  <si>
    <t>1xcBiMYRYJ-AurtfAKWJS0xdPKy_YhoSN</t>
  </si>
  <si>
    <t>https://drive.google.com/file/d/1xcBiMYRYJ-AurtfAKWJS0xdPKy_YhoSN/view?usp=drivesdk</t>
  </si>
  <si>
    <t>Document successfully created; Document successfully merged; PDF created; Emails Sent: [To: ramziewahyu@gmail.com]; Run via form trigger as brandingsorex@gmail.com; Timestamp: Jan 19 2025 9:44 PM</t>
  </si>
  <si>
    <t>RB521</t>
  </si>
  <si>
    <t>70*200</t>
  </si>
  <si>
    <t xml:space="preserve"> foto model baju tidur</t>
  </si>
  <si>
    <t>https://drive.google.com/open?id=1EcPVEcippa-7YviSs7d-RLnlEetQ-do9</t>
  </si>
  <si>
    <t>1Tq50PgI_YeJUBcQ2YiKVEQK8fRC_j6fq</t>
  </si>
  <si>
    <t>https://drive.google.com/file/d/1Tq50PgI_YeJUBcQ2YiKVEQK8fRC_j6fq/view?usp=drivesdk</t>
  </si>
  <si>
    <t>Document successfully created; Document successfully merged; PDF created; Emails Sent: [To: ramziewahyu@gmail.com]; Run via form trigger as brandingsorex@gmail.com; Timestamp: Jan 19 2025 9:47 PM</t>
  </si>
  <si>
    <t>RB522</t>
  </si>
  <si>
    <t>Bintang Kids ( JB PN )</t>
  </si>
  <si>
    <t>309*30</t>
  </si>
  <si>
    <t>https://drive.google.com/open?id=1kKEYB5cpnRNwMCJFBxPFUi0ZDbpun999</t>
  </si>
  <si>
    <t>1dlQymhrLW6XbmhUqGVsPlESd2ZIj8uya</t>
  </si>
  <si>
    <t>https://drive.google.com/file/d/1dlQymhrLW6XbmhUqGVsPlESd2ZIj8uya/view?usp=drivesdk</t>
  </si>
  <si>
    <t>Document successfully created; Document successfully merged; PDF created; Emails Sent: [To: ramziewahyu@gmail.com]; Run via form trigger as brandingsorex@gmail.com; Timestamp: Jan 19 2025 9:49 PM</t>
  </si>
  <si>
    <t>RB523</t>
  </si>
  <si>
    <t>285*30</t>
  </si>
  <si>
    <t>logo sorex + nama toko ( Toko Bintang Kids )</t>
  </si>
  <si>
    <t>https://drive.google.com/open?id=1JNH2E0CbnsSCypgvXXntI6cilcu0yHx8</t>
  </si>
  <si>
    <t>1GWgVlC-wwcsDrWRz366torIzLf-o7_yT</t>
  </si>
  <si>
    <t>https://drive.google.com/file/d/1GWgVlC-wwcsDrWRz366torIzLf-o7_yT/view?usp=drivesdk</t>
  </si>
  <si>
    <t>Document successfully created; Document successfully merged; PDF created; Emails Sent: [To: ramziewahyu@gmail.com]; Run via form trigger as brandingsorex@gmail.com; Timestamp: Jan 19 2025 9:50 PM</t>
  </si>
  <si>
    <t>RB524</t>
  </si>
  <si>
    <t>https://drive.google.com/open?id=16RMbKAOjzS0qtpOplIsgYSC8VFoE39pd</t>
  </si>
  <si>
    <t>1LyNY8Yo89oVF2iNO9o70oKJa1H0mQiDx</t>
  </si>
  <si>
    <t>https://drive.google.com/file/d/1LyNY8Yo89oVF2iNO9o70oKJa1H0mQiDx/view?usp=drivesdk</t>
  </si>
  <si>
    <t>Document successfully created; Document successfully merged; PDF created; Emails Sent: [To: ramziewahyu@gmail.com]; Run via form trigger as brandingsorex@gmail.com; Timestamp: Jan 19 2025 9:51 PM</t>
  </si>
  <si>
    <t>RB525</t>
  </si>
  <si>
    <t>Ibu Sari ( JB AS )</t>
  </si>
  <si>
    <t>226*306 - 262*325 - 262*118 - 228*325</t>
  </si>
  <si>
    <t xml:space="preserve">Untuk Ukuran 226*306 - Konsep Ladies ( Backwall )
Untuk Ukuran 262*325 - Konsep Mens ( Backwall )
Untuk Ukuran 262*118 - Konsep Ladies ( Pakai Model - Logo Sorex posisi sebelah kiri &amp; model sebelah kana )
Untuk Ukuran 228*325 - Konsep Kids
</t>
  </si>
  <si>
    <t>https://drive.google.com/open?id=1jonatVo09IvHMGndqJibO0I6sTjLj5q-</t>
  </si>
  <si>
    <t>1DJLdS6ahNiZPTyH0WkS1uemPDmzjvXqn</t>
  </si>
  <si>
    <t>https://drive.google.com/file/d/1DJLdS6ahNiZPTyH0WkS1uemPDmzjvXqn/view?usp=drivesdk</t>
  </si>
  <si>
    <t>Document successfully created; Document successfully merged; PDF created; Emails Sent: [To: ramziewahyu@gmail.com]; Run via form trigger as brandingsorex@gmail.com; Timestamp: Jan 20 2025 8:52 PM</t>
  </si>
  <si>
    <t>RB526</t>
  </si>
  <si>
    <t>Tabina MIM ( JB IL )</t>
  </si>
  <si>
    <t>197*56</t>
  </si>
  <si>
    <t>logo sorex nama toko ( untuk logo toko ada di sugest design )</t>
  </si>
  <si>
    <t>https://drive.google.com/open?id=1RKgJPoN_GKIAUrxZd8LKr7MYR9QNTPxQ</t>
  </si>
  <si>
    <t>https://drive.google.com/open?id=1-zF24z_TzAP4DF2X4Y3zmZJCdWRhNzFo</t>
  </si>
  <si>
    <t>1e3_2r15CHtelYsyrqhzGQU7AHTpld71m</t>
  </si>
  <si>
    <t>https://drive.google.com/file/d/1e3_2r15CHtelYsyrqhzGQU7AHTpld71m/view?usp=drivesdk</t>
  </si>
  <si>
    <t>Document successfully created; Document successfully merged; PDF created; Emails Sent: [To: ramziewahyu@gmail.com]; Run via form trigger as brandingsorex@gmail.com; Timestamp: Jan 20 2025 9:12 PM</t>
  </si>
  <si>
    <t>RB527</t>
  </si>
  <si>
    <t>Al-Fawwaz ( JB OG )</t>
  </si>
  <si>
    <t>320*60</t>
  </si>
  <si>
    <t>- Bahan spanduk Korea.
- Kasih nama toko AL FAWWAZ BABY SHOP. 
- konsep sorex kids.
- Sisipkan logo toko.
- pakai keterangan : menyediakan perlengkapan ibu &amp; bayi, pakaian anak, handuk dll.</t>
  </si>
  <si>
    <t>https://drive.google.com/open?id=1INttO626GSJ8kbNX5spzf60y9_PhnC0-</t>
  </si>
  <si>
    <t>18bsOFc3mJ93oDG-Yg_55WBHZE-EGvtw6</t>
  </si>
  <si>
    <t>https://drive.google.com/file/d/18bsOFc3mJ93oDG-Yg_55WBHZE-EGvtw6/view?usp=drivesdk</t>
  </si>
  <si>
    <t>Document successfully created; Document successfully merged; PDF created; Emails Sent: [To: ramziewahyu@gmail.com]; Run via form trigger as brandingsorex@gmail.com; Timestamp: Jan 20 2025 9:32 PM</t>
  </si>
  <si>
    <t>RB528</t>
  </si>
  <si>
    <t>Standart Ukuran X-Banner</t>
  </si>
  <si>
    <t>konsep ladies &amp; MS [ Urgent ]</t>
  </si>
  <si>
    <t>https://drive.google.com/open?id=1z5UWawgb7EWmYKYQXJf7tq_O-FJNlU37</t>
  </si>
  <si>
    <t>1DOHLbyLOqAaRaGfwc5oaGPVh7lJU1Lu1</t>
  </si>
  <si>
    <t>https://drive.google.com/file/d/1DOHLbyLOqAaRaGfwc5oaGPVh7lJU1Lu1/view?usp=drivesdk</t>
  </si>
  <si>
    <t>Document successfully created; Document successfully merged; PDF created; Emails Sent: [To: ramziewahyu@gmail.com]; Run via form trigger as brandingsorex@gmail.com; Timestamp: Jan 21 2025 8:34 PM</t>
  </si>
  <si>
    <t>06 February 2025</t>
  </si>
  <si>
    <t>RB600</t>
  </si>
  <si>
    <t>bdd@gmail.com</t>
  </si>
  <si>
    <t>JBRQQQ</t>
  </si>
  <si>
    <t>Tasya</t>
  </si>
  <si>
    <t>asep bersaudara</t>
  </si>
  <si>
    <t>300x100cm</t>
  </si>
  <si>
    <t>SPX</t>
  </si>
  <si>
    <t xml:space="preserve">panajng tiang 3 m
</t>
  </si>
  <si>
    <t>Lihat Foto</t>
  </si>
  <si>
    <t>RB602</t>
  </si>
  <si>
    <t>panjang tiang12</t>
  </si>
  <si>
    <t>Ben@gmail.com</t>
  </si>
  <si>
    <t>JB QRRR</t>
  </si>
  <si>
    <t>spanduk_china</t>
  </si>
  <si>
    <t>07 February 2025</t>
  </si>
  <si>
    <t>RB603</t>
  </si>
  <si>
    <t>PANJANG TIANG 1M</t>
  </si>
  <si>
    <t>RB605</t>
  </si>
  <si>
    <t>baim@gmail.com</t>
  </si>
  <si>
    <t>JB RRR</t>
  </si>
  <si>
    <t>Kuryu</t>
  </si>
  <si>
    <t>Baim Lover</t>
  </si>
  <si>
    <t>Bali</t>
  </si>
  <si>
    <t>20x10cm</t>
  </si>
  <si>
    <t xml:space="preserve">Panjang </t>
  </si>
  <si>
    <t>RB606</t>
  </si>
  <si>
    <t>STIKER OVERPRINT (UNTUK NEONBOX)</t>
  </si>
  <si>
    <t>N/A</t>
  </si>
  <si>
    <t>10 February 2025</t>
  </si>
  <si>
    <t>RB607</t>
  </si>
  <si>
    <t>LP BOS</t>
  </si>
  <si>
    <t>Semarang</t>
  </si>
  <si>
    <t>10x20cm</t>
  </si>
  <si>
    <t>12 February 2025</t>
  </si>
  <si>
    <t>RB608</t>
  </si>
  <si>
    <t>badai@gmailcom</t>
  </si>
  <si>
    <t>JB QT</t>
  </si>
  <si>
    <t>Badai Topan</t>
  </si>
  <si>
    <t>MEDAN</t>
  </si>
  <si>
    <t>SPANDUK CHINA (PAKAI MATA AYAM)</t>
  </si>
  <si>
    <t>spanduk_korea_mata_ayam</t>
  </si>
  <si>
    <t>RB611</t>
  </si>
  <si>
    <t>PERMAJAAN</t>
  </si>
  <si>
    <t>SPANDUK KOREA (PAKAI MATA AYAM)</t>
  </si>
  <si>
    <t>RB612</t>
  </si>
  <si>
    <t>akrilik_kapur</t>
  </si>
  <si>
    <t>RB615</t>
  </si>
  <si>
    <t>13 February 2025</t>
  </si>
  <si>
    <t>RB616</t>
  </si>
  <si>
    <t>13 FEBRUARY 2025</t>
  </si>
  <si>
    <t>RB619</t>
  </si>
  <si>
    <t>BADAI@GMAILCOM</t>
  </si>
  <si>
    <t>DBSH</t>
  </si>
  <si>
    <t>TASYA</t>
  </si>
  <si>
    <t>AHBDH</t>
  </si>
  <si>
    <t>MADURA</t>
  </si>
  <si>
    <t>300X100CM</t>
  </si>
  <si>
    <t>jb rr</t>
  </si>
  <si>
    <t>madura</t>
  </si>
  <si>
    <t>panajng tiang 1 m</t>
  </si>
  <si>
    <t>semarang</t>
  </si>
  <si>
    <t>art_paper_pop</t>
  </si>
  <si>
    <t>spanduk_china_mata_ayam</t>
  </si>
  <si>
    <t>14 FEBRUARY 2025</t>
  </si>
  <si>
    <t>RB621</t>
  </si>
  <si>
    <t>BENY@GMIAL.COM</t>
  </si>
  <si>
    <t>BENNN</t>
  </si>
  <si>
    <t>HANY</t>
  </si>
  <si>
    <t>MALAHAANG</t>
  </si>
  <si>
    <t>PROBOLINNGGO</t>
  </si>
  <si>
    <t>LAINNYA - SPANDUK AYAM BERKOKOK</t>
  </si>
  <si>
    <t>12X12M</t>
  </si>
  <si>
    <t xml:space="preserve">PANJANG </t>
  </si>
  <si>
    <t>RB622</t>
  </si>
  <si>
    <t>RB629</t>
  </si>
  <si>
    <t>STIKER BACKLITE (UNTUK NEONBOX)</t>
  </si>
  <si>
    <t>RB630</t>
  </si>
  <si>
    <t>RB631</t>
  </si>
  <si>
    <t>RB633</t>
  </si>
  <si>
    <t>RB634</t>
  </si>
  <si>
    <t>17 FEBRUARY 2025</t>
  </si>
  <si>
    <t>RB529</t>
  </si>
  <si>
    <t>PANJANG TIANG 10M</t>
  </si>
  <si>
    <t>18 FEBRUARY 2025</t>
  </si>
  <si>
    <t>RB530</t>
  </si>
  <si>
    <t>PANJANG 1M</t>
  </si>
  <si>
    <t>RB531</t>
  </si>
  <si>
    <t>20 FEBRUARY 2025</t>
  </si>
  <si>
    <t>RB532</t>
  </si>
  <si>
    <t>24 FEBRUARY 2025</t>
  </si>
  <si>
    <t>RB533</t>
  </si>
  <si>
    <t>BENY@GMAIL.COM</t>
  </si>
  <si>
    <t>stiker_backlite</t>
  </si>
  <si>
    <t>PANAJNG 3 M</t>
  </si>
  <si>
    <t>akrilik_bening</t>
  </si>
  <si>
    <t>panjang tiang</t>
  </si>
  <si>
    <t>autocratn</t>
  </si>
  <si>
    <t>autocratp</t>
  </si>
  <si>
    <t>dataSheetName</t>
  </si>
  <si>
    <t>"Form Responses 1"</t>
  </si>
  <si>
    <t>v</t>
  </si>
  <si>
    <t>"5.1"</t>
  </si>
  <si>
    <t>dataSheetId</t>
  </si>
  <si>
    <t>"1.80482187E8"</t>
  </si>
  <si>
    <t>updateTime</t>
  </si>
  <si>
    <t>"1.730445309997E12"</t>
  </si>
  <si>
    <t>vp</t>
  </si>
  <si>
    <t>ssId</t>
  </si>
  <si>
    <t>"1eNqsgsv10gAzRP5n8ZyHawWQ1Jqxt7rsVT_h18Px2Ww"</t>
  </si>
  <si>
    <t>Job ID</t>
  </si>
  <si>
    <t>Job Name</t>
  </si>
  <si>
    <t>Template ID</t>
  </si>
  <si>
    <t>Data Sheet ID</t>
  </si>
  <si>
    <t>Header Row</t>
  </si>
  <si>
    <t>First Data Row</t>
  </si>
  <si>
    <t>File Name</t>
  </si>
  <si>
    <t>File Type</t>
  </si>
  <si>
    <t>Share As</t>
  </si>
  <si>
    <t>Folders</t>
  </si>
  <si>
    <t>Dynamic Folder Reference</t>
  </si>
  <si>
    <t>Conditionals</t>
  </si>
  <si>
    <t>Mode</t>
  </si>
  <si>
    <t>Append Breaks</t>
  </si>
  <si>
    <t>Tags</t>
  </si>
  <si>
    <t>Run On Time Trigger</t>
  </si>
  <si>
    <t>Time Trigger Frequency</t>
  </si>
  <si>
    <t>Run On Form Trigger</t>
  </si>
  <si>
    <t>Send Email And Share</t>
  </si>
  <si>
    <t>Email To</t>
  </si>
  <si>
    <t>Email CC</t>
  </si>
  <si>
    <t>Email BCC</t>
  </si>
  <si>
    <t>Email Reply To</t>
  </si>
  <si>
    <t>Email No Reply</t>
  </si>
  <si>
    <t>Email Subject</t>
  </si>
  <si>
    <t>Email Body</t>
  </si>
  <si>
    <t>Prevent Resharing</t>
  </si>
  <si>
    <t>Time Trigger Timestamp</t>
  </si>
  <si>
    <t>Form Trigger Timestamp</t>
  </si>
  <si>
    <t>_1729064207035</t>
  </si>
  <si>
    <t>EMAIL KODE BRANDING</t>
  </si>
  <si>
    <t>1An1n1GOTT4vYnN3p2veZaXqdCRCGDfDGLW-39pcBh4E</t>
  </si>
  <si>
    <t>EMAIL KODE REQUEST BRANDING</t>
  </si>
  <si>
    <t>PDF</t>
  </si>
  <si>
    <t>["1EcnDQFJwC87m6aqJhhqzR3d4E8gCVGoA"]</t>
  </si>
  <si>
    <t>[]</t>
  </si>
  <si>
    <t>MULTIPLE_OUTPUT</t>
  </si>
  <si>
    <t>[{"type":"STANDARD","details":{"isUnmapped":false,"headerMap":"ID"},"tag":"ID"},{"type":"STANDARD","details":{"isUnmapped":false,"headerMap":"NAMA TOKO"},"tag":"NAMA TOKO"},{"type":"STANDARD","details":{"isUnmapped":false,"headerMap":"NAMA SALES"},"tag":"NAMA SALES"},{"type":"STANDARD","details":{"isUnmapped":false,"headerMap":"JENIS TOOLS BRANDING"},"tag":"JENIS TOOLS BRANDING"}]</t>
  </si>
  <si>
    <t>&lt;&lt;Email Address&gt;&gt;</t>
  </si>
  <si>
    <t>KODE REQUEST TOOLS BRANDING - &lt;&lt;ID&gt;&gt;</t>
  </si>
  <si>
    <t>Terima kasih, berikut requestnya ya.
Kode : &lt;&lt;ID&gt;&gt;
Nama Toko : &lt;&lt;NAMA TOKO&gt;&gt;</t>
  </si>
  <si>
    <t>2025-01-22T02:30:31.944Z</t>
  </si>
  <si>
    <t>2025-01-22T01:34:35.088Z</t>
  </si>
</sst>
</file>

<file path=xl/styles.xml><?xml version="1.0" encoding="utf-8"?>
<styleSheet xmlns="http://schemas.openxmlformats.org/spreadsheetml/2006/main" xml:space="preserve">
  <numFmts count="1">
    <numFmt numFmtId="164" formatCode="m/d/yyyy\ h:mm:ss"/>
  </numFmts>
  <fonts count="4">
    <font>
      <b val="0"/>
      <i val="0"/>
      <strike val="0"/>
      <u val="none"/>
      <sz val="10"/>
      <color rgb="FF000000"/>
      <name val="Arial"/>
      <scheme val="minor"/>
    </font>
    <font>
      <b val="1"/>
      <i val="0"/>
      <strike val="0"/>
      <u val="none"/>
      <sz val="10"/>
      <color rgb="FF000000"/>
      <name val="Arial"/>
      <scheme val="minor"/>
    </font>
    <font>
      <b val="1"/>
      <i val="1"/>
      <strike val="0"/>
      <u val="none"/>
      <sz val="10"/>
      <color rgb="FF000000"/>
      <name val="Arial"/>
      <scheme val="minor"/>
    </font>
    <font>
      <b val="0"/>
      <i val="0"/>
      <strike val="0"/>
      <u val="single"/>
      <sz val="10"/>
      <color rgb="FF0000FF"/>
      <name val="Arial"/>
    </font>
  </fonts>
  <fills count="6">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FF00FF"/>
        <bgColor rgb="FFFF00FF"/>
      </patternFill>
    </fill>
    <fill>
      <patternFill patternType="solid">
        <fgColor rgb="FFEAD1DC"/>
        <bgColor rgb="FFEAD1D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tru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1">
      <alignment vertical="center" textRotation="0" wrapText="false" shrinkToFit="false"/>
    </xf>
    <xf xfId="0" fontId="0" numFmtId="0" fillId="0" borderId="0" applyFont="0" applyNumberFormat="0" applyFill="0" applyBorder="0" applyAlignment="1">
      <alignment vertical="center" textRotation="0" wrapText="true" shrinkToFit="false"/>
    </xf>
    <xf xfId="0" fontId="0" numFmtId="0" fillId="0" borderId="1" applyFont="0" applyNumberFormat="0" applyFill="0" applyBorder="1" applyAlignment="1">
      <alignment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vertical="center" textRotation="0" wrapText="false" shrinkToFit="false"/>
    </xf>
    <xf xfId="0" fontId="1" numFmtId="0" fillId="0" borderId="1" applyFont="1" applyNumberFormat="0" applyFill="0" applyBorder="1" applyAlignment="1">
      <alignment vertical="center" textRotation="0" wrapText="tru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vertical="center" textRotation="0" wrapText="false" shrinkToFit="false"/>
    </xf>
    <xf xfId="0" fontId="0" numFmtId="164" fillId="0" borderId="1" applyFont="0" applyNumberFormat="1" applyFill="0" applyBorder="1" applyAlignment="1">
      <alignment vertical="center" textRotation="0" wrapText="false" shrinkToFit="false"/>
    </xf>
    <xf xfId="0" fontId="0" numFmtId="0" fillId="3"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1">
      <alignment vertical="center" textRotation="0" wrapText="true" shrinkToFit="false"/>
    </xf>
    <xf xfId="0" fontId="0" numFmtId="0" fillId="0" borderId="1" applyFont="0" applyNumberFormat="0" applyFill="0" applyBorder="1" applyAlignment="1">
      <alignment horizontal="center" vertical="center" textRotation="0" wrapText="true" shrinkToFit="false"/>
    </xf>
    <xf xfId="0" fontId="3" numFmtId="0" fillId="0" borderId="1" applyFont="1" applyNumberFormat="0" applyFill="0" applyBorder="1" applyAlignment="1">
      <alignment vertical="center" textRotation="0" wrapText="false" shrinkToFit="false"/>
    </xf>
    <xf xfId="0" fontId="3" numFmtId="0" fillId="0" borderId="1" applyFont="1" applyNumberFormat="0" applyFill="0" applyBorder="1" applyAlignment="1">
      <alignment horizontal="center" vertical="center" textRotation="0" wrapText="false" shrinkToFit="false"/>
    </xf>
    <xf xfId="0" fontId="0" numFmtId="0" fillId="3" borderId="1" applyFont="0" applyNumberFormat="0" applyFill="1" applyBorder="1" applyAlignment="1">
      <alignment vertical="center" textRotation="0" wrapText="false" shrinkToFit="false"/>
    </xf>
    <xf xfId="0" fontId="0" numFmtId="0" fillId="4" borderId="1" applyFont="0" applyNumberFormat="0" applyFill="1" applyBorder="1" applyAlignment="1">
      <alignment horizontal="center" vertical="center" textRotation="0" wrapText="false" shrinkToFit="false"/>
    </xf>
    <xf xfId="0" fontId="0" numFmtId="0" fillId="5" borderId="1"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Sheets">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drive.google.com/open?id=1uKQ2wF-AoC34zP81x-U3p48jBKd2CcKX" TargetMode="External"/><Relationship Id="rId_hyperlink_2" Type="http://schemas.openxmlformats.org/officeDocument/2006/relationships/hyperlink" Target="https://drive.google.com/file/d/1MH_zBFPpcD5LfTWnSlwOTw4I5L5osza6/view?usp=drivesdk" TargetMode="External"/><Relationship Id="rId_hyperlink_3" Type="http://schemas.openxmlformats.org/officeDocument/2006/relationships/hyperlink" Target="https://drive.google.com/open?id=16RqczeEzDhKn8Z5sw6Pwg81ldQGKJ2ey" TargetMode="External"/><Relationship Id="rId_hyperlink_4" Type="http://schemas.openxmlformats.org/officeDocument/2006/relationships/hyperlink" Target="https://drive.google.com/file/d/1aXq897kJ5EIlOHocusO3WlsljGYdiwQK/view?usp=drivesdk" TargetMode="External"/><Relationship Id="rId_hyperlink_5" Type="http://schemas.openxmlformats.org/officeDocument/2006/relationships/hyperlink" Target="https://drive.google.com/open?id=1LrJM-5OTMT1eDMoBpWspHu21foUVSQwd" TargetMode="External"/><Relationship Id="rId_hyperlink_6" Type="http://schemas.openxmlformats.org/officeDocument/2006/relationships/hyperlink" Target="https://drive.google.com/file/d/1Mo2p4sw33qXkg5bPWRfe9HaZylQPEe0y/view?usp=drivesdk" TargetMode="External"/><Relationship Id="rId_hyperlink_7" Type="http://schemas.openxmlformats.org/officeDocument/2006/relationships/hyperlink" Target="https://drive.google.com/open?id=19QethxHWqsEW9UeVt9_ZHAy9aHU_wXd5" TargetMode="External"/><Relationship Id="rId_hyperlink_8" Type="http://schemas.openxmlformats.org/officeDocument/2006/relationships/hyperlink" Target="https://drive.google.com/file/d/1Tif6SEbhn8c2mzwG52F53tIMNLwcosGS/view?usp=drivesdk" TargetMode="External"/><Relationship Id="rId_hyperlink_9" Type="http://schemas.openxmlformats.org/officeDocument/2006/relationships/hyperlink" Target="https://drive.google.com/open?id=1XboFBdJ_xZ8DLZ2TONPnIQ_T_LFvXUzm" TargetMode="External"/><Relationship Id="rId_hyperlink_10" Type="http://schemas.openxmlformats.org/officeDocument/2006/relationships/hyperlink" Target="https://drive.google.com/file/d/1SQhCdcSptGP7HuzcNK_3ccQ4scB3pve2/view?usp=drivesdk" TargetMode="External"/><Relationship Id="rId_hyperlink_11" Type="http://schemas.openxmlformats.org/officeDocument/2006/relationships/hyperlink" Target="https://drive.google.com/open?id=1iO9cN5ZvbBOuKS-mTkN5FT5j76odY5W-" TargetMode="External"/><Relationship Id="rId_hyperlink_12" Type="http://schemas.openxmlformats.org/officeDocument/2006/relationships/hyperlink" Target="https://drive.google.com/file/d/18h7il94wrRdicgbVoPyikYWxqAGEGda3/view?usp=drivesdk" TargetMode="External"/><Relationship Id="rId_hyperlink_13" Type="http://schemas.openxmlformats.org/officeDocument/2006/relationships/hyperlink" Target="https://drive.google.com/open?id=1xVTBujZLICqylgW4ABOXMRQjwjrF2vg0" TargetMode="External"/><Relationship Id="rId_hyperlink_14" Type="http://schemas.openxmlformats.org/officeDocument/2006/relationships/hyperlink" Target="https://drive.google.com/file/d/1TUnU1XOJLSJMwpXTwh-TqJteV-lG9eu2/view?usp=drivesdk" TargetMode="External"/><Relationship Id="rId_hyperlink_15" Type="http://schemas.openxmlformats.org/officeDocument/2006/relationships/hyperlink" Target="https://drive.google.com/open?id=1i1abcRc-Lc1QAu7jydqR8GuuL-nWRJT5" TargetMode="External"/><Relationship Id="rId_hyperlink_16" Type="http://schemas.openxmlformats.org/officeDocument/2006/relationships/hyperlink" Target="https://drive.google.com/file/d/1jAuxEXsDHO9wiKAJ8SliqyuEM_s5bLk1/view?usp=drivesdk" TargetMode="External"/><Relationship Id="rId_hyperlink_17" Type="http://schemas.openxmlformats.org/officeDocument/2006/relationships/hyperlink" Target="https://drive.google.com/open?id=1XeyP1-7FaROB4HPK50jeR5X6EL5PcqfM" TargetMode="External"/><Relationship Id="rId_hyperlink_18" Type="http://schemas.openxmlformats.org/officeDocument/2006/relationships/hyperlink" Target="https://drive.google.com/file/d/1_w9wA5xfxWcy7Qc_16ln2vYhwDP3Zc4F/view?usp=drivesdk" TargetMode="External"/><Relationship Id="rId_hyperlink_19" Type="http://schemas.openxmlformats.org/officeDocument/2006/relationships/hyperlink" Target="https://drive.google.com/open?id=1gY8Pukk9Yy5__5uCb_FSJLUlZpJh2QeZ" TargetMode="External"/><Relationship Id="rId_hyperlink_20" Type="http://schemas.openxmlformats.org/officeDocument/2006/relationships/hyperlink" Target="https://drive.google.com/file/d/1RKkHITz96hkQMJyLpwQ3F-DBvPcbKL-8/view?usp=drivesdk" TargetMode="External"/><Relationship Id="rId_hyperlink_21" Type="http://schemas.openxmlformats.org/officeDocument/2006/relationships/hyperlink" Target="https://drive.google.com/open?id=1sdYRc0UACEORhFc53z_1ihh7RbbooYix" TargetMode="External"/><Relationship Id="rId_hyperlink_22" Type="http://schemas.openxmlformats.org/officeDocument/2006/relationships/hyperlink" Target="https://drive.google.com/file/d/1g0YRxKgvcsHDtDbiAItD53AhfFUdHT8e/view?usp=drivesdk" TargetMode="External"/><Relationship Id="rId_hyperlink_23" Type="http://schemas.openxmlformats.org/officeDocument/2006/relationships/hyperlink" Target="http://jr.mh/" TargetMode="External"/><Relationship Id="rId_hyperlink_24" Type="http://schemas.openxmlformats.org/officeDocument/2006/relationships/hyperlink" Target="https://drive.google.com/open?id=1VQAX3d4u-z0qF4oZ75-wB5CsMco6Q_gC" TargetMode="External"/><Relationship Id="rId_hyperlink_25" Type="http://schemas.openxmlformats.org/officeDocument/2006/relationships/hyperlink" Target="https://drive.google.com/file/d/13TTwiFjDjKbpIe9JIgBSTd_bLqVYscEd/view?usp=drivesdk" TargetMode="External"/><Relationship Id="rId_hyperlink_26" Type="http://schemas.openxmlformats.org/officeDocument/2006/relationships/hyperlink" Target="http://jr.mh/" TargetMode="External"/><Relationship Id="rId_hyperlink_27" Type="http://schemas.openxmlformats.org/officeDocument/2006/relationships/hyperlink" Target="https://drive.google.com/file/d/1mQSJc__gC-aL758AiS4A-wunIRVx4uq_/view?usp=drivesdk" TargetMode="External"/><Relationship Id="rId_hyperlink_28" Type="http://schemas.openxmlformats.org/officeDocument/2006/relationships/hyperlink" Target="https://drive.google.com/open?id=1HOzrQvYzbbt2flwsBcZGdlR6gSUaBEsh" TargetMode="External"/><Relationship Id="rId_hyperlink_29" Type="http://schemas.openxmlformats.org/officeDocument/2006/relationships/hyperlink" Target="https://drive.google.com/file/d/12o2F7m2Z7PqngUyd9REbYSX_6JFuchO8/view?usp=drivesdk" TargetMode="External"/><Relationship Id="rId_hyperlink_30" Type="http://schemas.openxmlformats.org/officeDocument/2006/relationships/hyperlink" Target="https://drive.google.com/open?id=12R4W_s7A7VghNE1dVF_HmSfaiKFrOvU7" TargetMode="External"/><Relationship Id="rId_hyperlink_31" Type="http://schemas.openxmlformats.org/officeDocument/2006/relationships/hyperlink" Target="https://drive.google.com/open?id=1yk3TXzZTyJoXv-QgM8id4OzSIJaAD0LU" TargetMode="External"/><Relationship Id="rId_hyperlink_32" Type="http://schemas.openxmlformats.org/officeDocument/2006/relationships/hyperlink" Target="https://drive.google.com/file/d/1YihZylyb_cEBXGr1UYQcL_wO3lFi8b51/view?usp=drivesdk" TargetMode="External"/><Relationship Id="rId_hyperlink_33" Type="http://schemas.openxmlformats.org/officeDocument/2006/relationships/hyperlink" Target="https://drive.google.com/open?id=1gnN4ib3f33H4qosI1vaAGTr3awoJ-nYL" TargetMode="External"/><Relationship Id="rId_hyperlink_34" Type="http://schemas.openxmlformats.org/officeDocument/2006/relationships/hyperlink" Target="https://drive.google.com/file/d/1YPP3EpBY6jIsuuiD7b_j5mU6hbQdNfMc/view?usp=drivesdk" TargetMode="External"/><Relationship Id="rId_hyperlink_35" Type="http://schemas.openxmlformats.org/officeDocument/2006/relationships/hyperlink" Target="https://drive.google.com/open?id=1exk2lEhREsZ8KBpxotCMHEyZRepCmG8u" TargetMode="External"/><Relationship Id="rId_hyperlink_36" Type="http://schemas.openxmlformats.org/officeDocument/2006/relationships/hyperlink" Target="https://drive.google.com/file/d/1bQm_-j4qTYByllWC6n5sOMKOeXarIAWP/view?usp=drivesdk" TargetMode="External"/><Relationship Id="rId_hyperlink_37" Type="http://schemas.openxmlformats.org/officeDocument/2006/relationships/hyperlink" Target="https://drive.google.com/open?id=1CMwaLNLOic3aSRBakuLjabRsedJkOD2f" TargetMode="External"/><Relationship Id="rId_hyperlink_38" Type="http://schemas.openxmlformats.org/officeDocument/2006/relationships/hyperlink" Target="https://drive.google.com/file/d/18zcHa0QQ_6PJnJfzsBTCidoDRpOjMl4e/view?usp=drivesdk" TargetMode="External"/><Relationship Id="rId_hyperlink_39" Type="http://schemas.openxmlformats.org/officeDocument/2006/relationships/hyperlink" Target="https://drive.google.com/file/d/1FSNSnMQ_1uwQieQVDPMwbcK2khU644Ea/view?usp=drivesdk" TargetMode="External"/><Relationship Id="rId_hyperlink_40" Type="http://schemas.openxmlformats.org/officeDocument/2006/relationships/hyperlink" Target="https://drive.google.com/open?id=1TELiM1lLLKwGR9mmRX41ycU2eSKLZpuu" TargetMode="External"/><Relationship Id="rId_hyperlink_41" Type="http://schemas.openxmlformats.org/officeDocument/2006/relationships/hyperlink" Target="https://drive.google.com/file/d/1rmNRR9HtxJhkg-7ATBzQ2NO3BwQSQ9cp/view?usp=drivesdk" TargetMode="External"/><Relationship Id="rId_hyperlink_42" Type="http://schemas.openxmlformats.org/officeDocument/2006/relationships/hyperlink" Target="https://drive.google.com/open?id=188hN91OIortqGrlpq2UQddACWnoXBm6i" TargetMode="External"/><Relationship Id="rId_hyperlink_43" Type="http://schemas.openxmlformats.org/officeDocument/2006/relationships/hyperlink" Target="https://drive.google.com/file/d/1oxja1L5bLdC9L61kPJroPgT-e-rC01Xl/view?usp=drivesdk" TargetMode="External"/><Relationship Id="rId_hyperlink_44" Type="http://schemas.openxmlformats.org/officeDocument/2006/relationships/hyperlink" Target="https://drive.google.com/open?id=1hRrLWy0Mp3tGBMBLV-uhMV7gAqPWSBGe" TargetMode="External"/><Relationship Id="rId_hyperlink_45" Type="http://schemas.openxmlformats.org/officeDocument/2006/relationships/hyperlink" Target="https://drive.google.com/file/d/1AJKIonftGUu9HX43zlJZcNcIFDm4QlvX/view?usp=drivesdk" TargetMode="External"/><Relationship Id="rId_hyperlink_46" Type="http://schemas.openxmlformats.org/officeDocument/2006/relationships/hyperlink" Target="https://drive.google.com/open?id=1mZ3rsUdeMTWaL6VRcc0Qjr7Az5B6AyHO" TargetMode="External"/><Relationship Id="rId_hyperlink_47" Type="http://schemas.openxmlformats.org/officeDocument/2006/relationships/hyperlink" Target="https://drive.google.com/file/d/1ZHVDC2tAQncaoeKdC4r7nXa4HjSPR8o4/view?usp=drivesdk" TargetMode="External"/><Relationship Id="rId_hyperlink_48" Type="http://schemas.openxmlformats.org/officeDocument/2006/relationships/hyperlink" Target="https://drive.google.com/open?id=1QzbFY3rQ6Vkf7IRlP71mXZH7y57kQ-Di" TargetMode="External"/><Relationship Id="rId_hyperlink_49" Type="http://schemas.openxmlformats.org/officeDocument/2006/relationships/hyperlink" Target="https://drive.google.com/file/d/1iJ1gwuSLNFrPRXO7SA1_Dm_W3Ro59-RQ/view?usp=drivesdk" TargetMode="External"/><Relationship Id="rId_hyperlink_50" Type="http://schemas.openxmlformats.org/officeDocument/2006/relationships/hyperlink" Target="https://drive.google.com/open?id=1929W1DsDHjJlB2NpMlbK9VbxPFjy3pYs" TargetMode="External"/><Relationship Id="rId_hyperlink_51" Type="http://schemas.openxmlformats.org/officeDocument/2006/relationships/hyperlink" Target="https://drive.google.com/file/d/16neIhkpVPdwIiV8G9aIpQ69qsidaWBE8/view?usp=drivesdk" TargetMode="External"/><Relationship Id="rId_hyperlink_52" Type="http://schemas.openxmlformats.org/officeDocument/2006/relationships/hyperlink" Target="https://drive.google.com/open?id=1xrVQdglzti3eU_yYeVQoojvyTxWOJXet" TargetMode="External"/><Relationship Id="rId_hyperlink_53" Type="http://schemas.openxmlformats.org/officeDocument/2006/relationships/hyperlink" Target="https://drive.google.com/file/d/1DZXmBRM6y3O-oBxZCVBFGpvzq30-TWkR/view?usp=drivesdk" TargetMode="External"/><Relationship Id="rId_hyperlink_54" Type="http://schemas.openxmlformats.org/officeDocument/2006/relationships/hyperlink" Target="https://drive.google.com/open?id=1H3mr5VrB68ExpbUxzWnUpuns24NfUp7q" TargetMode="External"/><Relationship Id="rId_hyperlink_55" Type="http://schemas.openxmlformats.org/officeDocument/2006/relationships/hyperlink" Target="https://drive.google.com/file/d/1P_J0ek-zpGffn6AvCukGmMzPw6Wwfn-A/view?usp=drivesdk" TargetMode="External"/><Relationship Id="rId_hyperlink_56" Type="http://schemas.openxmlformats.org/officeDocument/2006/relationships/hyperlink" Target="https://drive.google.com/open?id=1i6wN_bZQRyVxzYL3HfHREgTP1GPGFjQA" TargetMode="External"/><Relationship Id="rId_hyperlink_57" Type="http://schemas.openxmlformats.org/officeDocument/2006/relationships/hyperlink" Target="https://drive.google.com/file/d/18rZS8cvPG2oMyTtKPEZmymMocqcKtZ6u/view?usp=drivesdk" TargetMode="External"/><Relationship Id="rId_hyperlink_58" Type="http://schemas.openxmlformats.org/officeDocument/2006/relationships/hyperlink" Target="https://drive.google.com/open?id=10Q3hN_Y6G7_2RKoVJa5eIYMn1zShFPrd" TargetMode="External"/><Relationship Id="rId_hyperlink_59" Type="http://schemas.openxmlformats.org/officeDocument/2006/relationships/hyperlink" Target="https://drive.google.com/file/d/11VKfT7Qf_yfVmDQWD58Gs9-TBPdOpU_x/view?usp=drivesdk" TargetMode="External"/><Relationship Id="rId_hyperlink_60" Type="http://schemas.openxmlformats.org/officeDocument/2006/relationships/hyperlink" Target="https://drive.google.com/open?id=1ECGAj1jMa9spq7sxs0GqI6oDPtuvMTNp" TargetMode="External"/><Relationship Id="rId_hyperlink_61" Type="http://schemas.openxmlformats.org/officeDocument/2006/relationships/hyperlink" Target="https://drive.google.com/file/d/1cUBEQ-sIte7e67zc1THjReMb7yzUDqbf/view?usp=drivesdk" TargetMode="External"/><Relationship Id="rId_hyperlink_62" Type="http://schemas.openxmlformats.org/officeDocument/2006/relationships/hyperlink" Target="https://drive.google.com/open?id=1F1ksRIrd7RfEPco-EPCoKBOrvdQ98Yvk" TargetMode="External"/><Relationship Id="rId_hyperlink_63" Type="http://schemas.openxmlformats.org/officeDocument/2006/relationships/hyperlink" Target="https://drive.google.com/file/d/11nIlPfYvMw0c8W6ms8Lkvh2qLWp0deRi/view?usp=drivesdk" TargetMode="External"/><Relationship Id="rId_hyperlink_64" Type="http://schemas.openxmlformats.org/officeDocument/2006/relationships/hyperlink" Target="https://drive.google.com/open?id=15hboXqLv_gd-VZRvWllZtsDVyxt6UGoY" TargetMode="External"/><Relationship Id="rId_hyperlink_65" Type="http://schemas.openxmlformats.org/officeDocument/2006/relationships/hyperlink" Target="https://drive.google.com/file/d/1qYrFN6aX_jVl7yQ7KXw2zOgrT20tgCv8/view?usp=drivesdk" TargetMode="External"/><Relationship Id="rId_hyperlink_66" Type="http://schemas.openxmlformats.org/officeDocument/2006/relationships/hyperlink" Target="https://drive.google.com/open?id=1T-fUpHQ-UA7QaflmA5u56i_P_Z_Y7wgZ" TargetMode="External"/><Relationship Id="rId_hyperlink_67" Type="http://schemas.openxmlformats.org/officeDocument/2006/relationships/hyperlink" Target="https://drive.google.com/file/d/1DbI2HehQbWnHxm7r6pNe2M63J1t34zqc/view?usp=drivesdk" TargetMode="External"/><Relationship Id="rId_hyperlink_68" Type="http://schemas.openxmlformats.org/officeDocument/2006/relationships/hyperlink" Target="https://drive.google.com/open?id=14TniOlkWYRMsZLAsrHHIc6u3YJUU6D3A" TargetMode="External"/><Relationship Id="rId_hyperlink_69" Type="http://schemas.openxmlformats.org/officeDocument/2006/relationships/hyperlink" Target="https://drive.google.com/file/d/1YIcQCexl_ZRyQdb-QiZeHJP1305UWxe4/view?usp=drivesdk" TargetMode="External"/><Relationship Id="rId_hyperlink_70" Type="http://schemas.openxmlformats.org/officeDocument/2006/relationships/hyperlink" Target="https://drive.google.com/open?id=1TwAiJhX6CTrdnmZYrKCQITkzfBSRKhr9" TargetMode="External"/><Relationship Id="rId_hyperlink_71" Type="http://schemas.openxmlformats.org/officeDocument/2006/relationships/hyperlink" Target="https://drive.google.com/file/d/1bI4YwjAmrQiqzloMW9yrXlypZ0k-q9ox/view?usp=drivesdk" TargetMode="External"/><Relationship Id="rId_hyperlink_72" Type="http://schemas.openxmlformats.org/officeDocument/2006/relationships/hyperlink" Target="https://drive.google.com/open?id=1Bip4z0rdczaS693_477eH5L1fLBKi5dH" TargetMode="External"/><Relationship Id="rId_hyperlink_73" Type="http://schemas.openxmlformats.org/officeDocument/2006/relationships/hyperlink" Target="https://drive.google.com/file/d/18aLa5qs1v8eJqbWl-M3qEXWSuxiD11W_/view?usp=drivesdk" TargetMode="External"/><Relationship Id="rId_hyperlink_74" Type="http://schemas.openxmlformats.org/officeDocument/2006/relationships/hyperlink" Target="https://drive.google.com/open?id=1rn6kvNDbnE9wJoCKLe5OGjrd3ZBoaPCu" TargetMode="External"/><Relationship Id="rId_hyperlink_75" Type="http://schemas.openxmlformats.org/officeDocument/2006/relationships/hyperlink" Target="https://drive.google.com/file/d/14OUV11tkvv2kAocMrtVTy7Umx7geafSR/view?usp=drivesdk" TargetMode="External"/><Relationship Id="rId_hyperlink_76" Type="http://schemas.openxmlformats.org/officeDocument/2006/relationships/hyperlink" Target="https://drive.google.com/open?id=1m0QDPluKkHXoFx3dm6Okbt4VZnjpEIK_" TargetMode="External"/><Relationship Id="rId_hyperlink_77" Type="http://schemas.openxmlformats.org/officeDocument/2006/relationships/hyperlink" Target="https://drive.google.com/file/d/1rzysKebG0LYcijOHlAyOZmk5uu4b-ctU/view?usp=drivesdk" TargetMode="External"/><Relationship Id="rId_hyperlink_78" Type="http://schemas.openxmlformats.org/officeDocument/2006/relationships/hyperlink" Target="https://drive.google.com/open?id=1CaiRo8hLh-bIiKz8EbglI-jjccSs1LRc" TargetMode="External"/><Relationship Id="rId_hyperlink_79" Type="http://schemas.openxmlformats.org/officeDocument/2006/relationships/hyperlink" Target="https://drive.google.com/file/d/1wIq70SxtCowhh0502J70scJMsT28HEmQ/view?usp=drivesdk" TargetMode="External"/><Relationship Id="rId_hyperlink_80" Type="http://schemas.openxmlformats.org/officeDocument/2006/relationships/hyperlink" Target="https://drive.google.com/file/d/13ITtoSnzTeHp6j5Ru6_pj0WAHtro26ho/view?usp=drivesdk" TargetMode="External"/><Relationship Id="rId_hyperlink_81" Type="http://schemas.openxmlformats.org/officeDocument/2006/relationships/hyperlink" Target="https://drive.google.com/open?id=17dRxdHCNS25GSpSea2c8B3n_pl65i5Q8" TargetMode="External"/><Relationship Id="rId_hyperlink_82" Type="http://schemas.openxmlformats.org/officeDocument/2006/relationships/hyperlink" Target="https://drive.google.com/file/d/1SozPPNaUFJYCBu78veQY_2T7px9zmoy6/view?usp=drivesdk" TargetMode="External"/><Relationship Id="rId_hyperlink_83" Type="http://schemas.openxmlformats.org/officeDocument/2006/relationships/hyperlink" Target="https://drive.google.com/open?id=1CtgPS6zsz_PmzwYFaMYSMoD42jSqMB0o" TargetMode="External"/><Relationship Id="rId_hyperlink_84" Type="http://schemas.openxmlformats.org/officeDocument/2006/relationships/hyperlink" Target="https://drive.google.com/file/d/1vlSJL-PmIR0XJAyxMt3QTUKOAuqhRuEF/view?usp=drivesdk" TargetMode="External"/><Relationship Id="rId_hyperlink_85" Type="http://schemas.openxmlformats.org/officeDocument/2006/relationships/hyperlink" Target="https://drive.google.com/open?id=1ToM2Crn9-NZhKf6L_csuGg-LEIUoDFSr" TargetMode="External"/><Relationship Id="rId_hyperlink_86" Type="http://schemas.openxmlformats.org/officeDocument/2006/relationships/hyperlink" Target="https://drive.google.com/file/d/1YP1pWv7cgvsafxXARrpCC_akr--2iVnP/view?usp=drivesdk" TargetMode="External"/><Relationship Id="rId_hyperlink_87" Type="http://schemas.openxmlformats.org/officeDocument/2006/relationships/hyperlink" Target="https://drive.google.com/open?id=1ysNI-OSBsqvN5HUqU_5_qHO8b29VpHV6" TargetMode="External"/><Relationship Id="rId_hyperlink_88" Type="http://schemas.openxmlformats.org/officeDocument/2006/relationships/hyperlink" Target="https://drive.google.com/file/d/1gZH_HNf8C_r6Ytw60ZugaOLgW5C0D6EQ/view?usp=drivesdk" TargetMode="External"/><Relationship Id="rId_hyperlink_89" Type="http://schemas.openxmlformats.org/officeDocument/2006/relationships/hyperlink" Target="https://drive.google.com/open?id=1xhM5XOmIZjmrGGtGiVwzUZ18DEJ_zcwi" TargetMode="External"/><Relationship Id="rId_hyperlink_90" Type="http://schemas.openxmlformats.org/officeDocument/2006/relationships/hyperlink" Target="https://drive.google.com/file/d/1W5GhBRGvlOSULo5Gku5Mf3GIMi58AZwC/view?usp=drivesdk" TargetMode="External"/><Relationship Id="rId_hyperlink_91" Type="http://schemas.openxmlformats.org/officeDocument/2006/relationships/hyperlink" Target="https://drive.google.com/open?id=1FJgExLKe7Ozv6-I7tZgEeIpA3_yuEgVH" TargetMode="External"/><Relationship Id="rId_hyperlink_92" Type="http://schemas.openxmlformats.org/officeDocument/2006/relationships/hyperlink" Target="https://drive.google.com/file/d/1nU4IZRfQQgg8NWH4VgTPm_qht-0MapKt/view?usp=drivesdk" TargetMode="External"/><Relationship Id="rId_hyperlink_93" Type="http://schemas.openxmlformats.org/officeDocument/2006/relationships/hyperlink" Target="https://drive.google.com/open?id=1U9NmJ0gpZHgIeOrNRecsHJj2HTVu5phV" TargetMode="External"/><Relationship Id="rId_hyperlink_94" Type="http://schemas.openxmlformats.org/officeDocument/2006/relationships/hyperlink" Target="https://drive.google.com/file/d/1JR2zeD2FyqOQpEcTXKhYXkS3hSrWyBmu/view?usp=drivesdk" TargetMode="External"/><Relationship Id="rId_hyperlink_95" Type="http://schemas.openxmlformats.org/officeDocument/2006/relationships/hyperlink" Target="https://drive.google.com/open?id=1QMPubvh6v3WHsBjRFolBvT7EJaJooB7O" TargetMode="External"/><Relationship Id="rId_hyperlink_96" Type="http://schemas.openxmlformats.org/officeDocument/2006/relationships/hyperlink" Target="https://drive.google.com/file/d/1Ux13TQ-lejyFhptq2CrEmVAam459ds2h/view?usp=drivesdk" TargetMode="External"/><Relationship Id="rId_hyperlink_97" Type="http://schemas.openxmlformats.org/officeDocument/2006/relationships/hyperlink" Target="https://drive.google.com/open?id=1KpJ0jO2CH1qNwA3Ukj95KuWO7lDVCE8X" TargetMode="External"/><Relationship Id="rId_hyperlink_98" Type="http://schemas.openxmlformats.org/officeDocument/2006/relationships/hyperlink" Target="https://drive.google.com/file/d/1gIXFwQ42SEM2AIRt_7xkD1ASGdu5toq1/view?usp=drivesdk" TargetMode="External"/><Relationship Id="rId_hyperlink_99" Type="http://schemas.openxmlformats.org/officeDocument/2006/relationships/hyperlink" Target="http://jr.do/" TargetMode="External"/><Relationship Id="rId_hyperlink_100" Type="http://schemas.openxmlformats.org/officeDocument/2006/relationships/hyperlink" Target="https://drive.google.com/open?id=1iiQFxTKD7skNSXgHhrvNXbu_YUtOZ4W5" TargetMode="External"/><Relationship Id="rId_hyperlink_101" Type="http://schemas.openxmlformats.org/officeDocument/2006/relationships/hyperlink" Target="https://drive.google.com/file/d/1qAUTGN4Ili3lq3HOMCfEosOQPXlIQsvG/view?usp=drivesdk" TargetMode="External"/><Relationship Id="rId_hyperlink_102" Type="http://schemas.openxmlformats.org/officeDocument/2006/relationships/hyperlink" Target="https://drive.google.com/open?id=1KGEoy41ujLu_ez550Iw2JbKf4cQpDsAZ" TargetMode="External"/><Relationship Id="rId_hyperlink_103" Type="http://schemas.openxmlformats.org/officeDocument/2006/relationships/hyperlink" Target="https://drive.google.com/file/d/1rar7SsqR8eAKBiQhWt8Ha--uhauFEohj/view?usp=drivesdk" TargetMode="External"/><Relationship Id="rId_hyperlink_104" Type="http://schemas.openxmlformats.org/officeDocument/2006/relationships/hyperlink" Target="https://drive.google.com/file/d/1tVzrKtYe3iPskYUzzp3vA6osOxNBSGgC/view?usp=drivesdk" TargetMode="External"/><Relationship Id="rId_hyperlink_105" Type="http://schemas.openxmlformats.org/officeDocument/2006/relationships/hyperlink" Target="https://drive.google.com/open?id=1J99moUWH0EYXdi6dE7vZUNVYRsH4fJNu" TargetMode="External"/><Relationship Id="rId_hyperlink_106" Type="http://schemas.openxmlformats.org/officeDocument/2006/relationships/hyperlink" Target="https://drive.google.com/open?id=13cRoV7D1CeBlZZoR09_QiUV1zPULK9Cw" TargetMode="External"/><Relationship Id="rId_hyperlink_107" Type="http://schemas.openxmlformats.org/officeDocument/2006/relationships/hyperlink" Target="https://drive.google.com/file/d/1vvSMUIsNYGgSDHHA_YuRtUHk6hLtTJe_/view?usp=drivesdk" TargetMode="External"/><Relationship Id="rId_hyperlink_108" Type="http://schemas.openxmlformats.org/officeDocument/2006/relationships/hyperlink" Target="https://drive.google.com/open?id=14JOoz7RZSIz9tdIMQZ5zPzssY7vyORAI" TargetMode="External"/><Relationship Id="rId_hyperlink_109" Type="http://schemas.openxmlformats.org/officeDocument/2006/relationships/hyperlink" Target="https://drive.google.com/file/d/1Ly0b4mxD4IqV2Sh3It3OG5hc1AnFeodn/view?usp=drivesdk" TargetMode="External"/><Relationship Id="rId_hyperlink_110" Type="http://schemas.openxmlformats.org/officeDocument/2006/relationships/hyperlink" Target="https://drive.google.com/file/d/1asPWtvgVtmLKSzOQ7q2rBbfuvE1tZLGe/view?usp=drivesdk" TargetMode="External"/><Relationship Id="rId_hyperlink_111" Type="http://schemas.openxmlformats.org/officeDocument/2006/relationships/hyperlink" Target="https://drive.google.com/open?id=1e3EeIRPZgDRI5RjgHv6Ju2mNOCozoF7r" TargetMode="External"/><Relationship Id="rId_hyperlink_112" Type="http://schemas.openxmlformats.org/officeDocument/2006/relationships/hyperlink" Target="https://drive.google.com/file/d/18_MZy0imD9P-hrKJDH2WjQxHUcBJn-ew/view?usp=drivesdk" TargetMode="External"/><Relationship Id="rId_hyperlink_113" Type="http://schemas.openxmlformats.org/officeDocument/2006/relationships/hyperlink" Target="http://jr.do/" TargetMode="External"/><Relationship Id="rId_hyperlink_114" Type="http://schemas.openxmlformats.org/officeDocument/2006/relationships/hyperlink" Target="https://drive.google.com/open?id=1P9G3olFKY27Hu49YQLyFEFR500ZavA83" TargetMode="External"/><Relationship Id="rId_hyperlink_115" Type="http://schemas.openxmlformats.org/officeDocument/2006/relationships/hyperlink" Target="https://drive.google.com/file/d/1M4sSllFHG7Yd8YK6bmspShCYIfvtEKMj/view?usp=drivesdk" TargetMode="External"/><Relationship Id="rId_hyperlink_116" Type="http://schemas.openxmlformats.org/officeDocument/2006/relationships/hyperlink" Target="http://jr.do/" TargetMode="External"/><Relationship Id="rId_hyperlink_117" Type="http://schemas.openxmlformats.org/officeDocument/2006/relationships/hyperlink" Target="https://drive.google.com/open?id=1zYQf7n5UdcelsrhMCFLZVjMsJ7ygKBDS" TargetMode="External"/><Relationship Id="rId_hyperlink_118" Type="http://schemas.openxmlformats.org/officeDocument/2006/relationships/hyperlink" Target="https://drive.google.com/file/d/10lV5jgUTcTYaoA9JJ__HsB7L3v666VSx/view?usp=drivesdk" TargetMode="External"/><Relationship Id="rId_hyperlink_119" Type="http://schemas.openxmlformats.org/officeDocument/2006/relationships/hyperlink" Target="https://drive.google.com/open?id=1LcKE4dQ2QtTLb4P8moaHQ4PLJa9lRE2h" TargetMode="External"/><Relationship Id="rId_hyperlink_120" Type="http://schemas.openxmlformats.org/officeDocument/2006/relationships/hyperlink" Target="https://drive.google.com/file/d/1BA_g69sANdfiDtUgcXF4vJptxGNASgZW/view?usp=drivesdk" TargetMode="External"/><Relationship Id="rId_hyperlink_121" Type="http://schemas.openxmlformats.org/officeDocument/2006/relationships/hyperlink" Target="https://drive.google.com/open?id=17YrDdx7RNOwVBVyT8s3tASj-mk8oAFCb" TargetMode="External"/><Relationship Id="rId_hyperlink_122" Type="http://schemas.openxmlformats.org/officeDocument/2006/relationships/hyperlink" Target="https://drive.google.com/file/d/1g2-IimWoPeGCCI3-S80OppiYOAyPawdP/view?usp=drivesdk" TargetMode="External"/><Relationship Id="rId_hyperlink_123" Type="http://schemas.openxmlformats.org/officeDocument/2006/relationships/hyperlink" Target="https://drive.google.com/open?id=1Su6hxJkAygCPujghmAcXfrR8znRk7K9G" TargetMode="External"/><Relationship Id="rId_hyperlink_124" Type="http://schemas.openxmlformats.org/officeDocument/2006/relationships/hyperlink" Target="https://drive.google.com/file/d/1k5Ltrd3_XKDS2iGnisrFI1ysy8a6T0OT/view?usp=drivesdk" TargetMode="External"/><Relationship Id="rId_hyperlink_125" Type="http://schemas.openxmlformats.org/officeDocument/2006/relationships/hyperlink" Target="https://drive.google.com/open?id=1gG0-0OEawIy6rbMicj9GiDoBRhRV9drS" TargetMode="External"/><Relationship Id="rId_hyperlink_126" Type="http://schemas.openxmlformats.org/officeDocument/2006/relationships/hyperlink" Target="https://drive.google.com/file/d/1YK9UcMm3rzLVtOD-nchcxtz83d8EDogZ/view?usp=drivesdk" TargetMode="External"/><Relationship Id="rId_hyperlink_127" Type="http://schemas.openxmlformats.org/officeDocument/2006/relationships/hyperlink" Target="https://drive.google.com/open?id=1znJWT5El2z-Svqa7fzn4xOfBgr_J4JR-" TargetMode="External"/><Relationship Id="rId_hyperlink_128" Type="http://schemas.openxmlformats.org/officeDocument/2006/relationships/hyperlink" Target="https://drive.google.com/file/d/19FdpPE9AMwB-tVA76CkFPLIAGpdXnhNY/view?usp=drivesdk" TargetMode="External"/><Relationship Id="rId_hyperlink_129" Type="http://schemas.openxmlformats.org/officeDocument/2006/relationships/hyperlink" Target="https://drive.google.com/open?id=1YrresYk-u1XA3fU2zl9yY52-yCjNbfeb" TargetMode="External"/><Relationship Id="rId_hyperlink_130" Type="http://schemas.openxmlformats.org/officeDocument/2006/relationships/hyperlink" Target="https://drive.google.com/file/d/1455q-dKnLopHXAaHj1qGxGVYzg3R7Kqd/view?usp=drivesdk" TargetMode="External"/><Relationship Id="rId_hyperlink_131" Type="http://schemas.openxmlformats.org/officeDocument/2006/relationships/hyperlink" Target="https://drive.google.com/open?id=1ApbZfZYusgoy_iL6M4vkVQQP_X7Y4n62" TargetMode="External"/><Relationship Id="rId_hyperlink_132" Type="http://schemas.openxmlformats.org/officeDocument/2006/relationships/hyperlink" Target="https://drive.google.com/file/d/16CBw2bdSf-ukP_YcQ-Fb_x7k4lHjxT4z/view?usp=drivesdk" TargetMode="External"/><Relationship Id="rId_hyperlink_133" Type="http://schemas.openxmlformats.org/officeDocument/2006/relationships/hyperlink" Target="https://drive.google.com/open?id=14ZCKByjgnHX8-GS8EjmiXdG-ggZCdyGI" TargetMode="External"/><Relationship Id="rId_hyperlink_134" Type="http://schemas.openxmlformats.org/officeDocument/2006/relationships/hyperlink" Target="https://drive.google.com/file/d/1Iep1iioCpJNqfP1PnpT2HNSHcW4EGFdF/view?usp=drivesdk" TargetMode="External"/><Relationship Id="rId_hyperlink_135" Type="http://schemas.openxmlformats.org/officeDocument/2006/relationships/hyperlink" Target="https://drive.google.com/open?id=1J3JhRBNt301-RYmjpnjSdHO8j0EE6ULu" TargetMode="External"/><Relationship Id="rId_hyperlink_136" Type="http://schemas.openxmlformats.org/officeDocument/2006/relationships/hyperlink" Target="https://drive.google.com/file/d/1PBiVrBPLt2eouTqZOWqH4g7NiVzjlg-y/view?usp=drivesdk" TargetMode="External"/><Relationship Id="rId_hyperlink_137" Type="http://schemas.openxmlformats.org/officeDocument/2006/relationships/hyperlink" Target="https://drive.google.com/open?id=18YHZQ18H0SVEwdM4PB5uxaGPdB2Adt1o" TargetMode="External"/><Relationship Id="rId_hyperlink_138" Type="http://schemas.openxmlformats.org/officeDocument/2006/relationships/hyperlink" Target="https://drive.google.com/file/d/1_ofVNoKwx-3dhs8twddk74AUmukJHUAJ/view?usp=drivesdk" TargetMode="External"/><Relationship Id="rId_hyperlink_139" Type="http://schemas.openxmlformats.org/officeDocument/2006/relationships/hyperlink" Target="https://drive.google.com/open?id=1N74hm78wyADjgvkN6YCB7KJ3EkfywG-6" TargetMode="External"/><Relationship Id="rId_hyperlink_140" Type="http://schemas.openxmlformats.org/officeDocument/2006/relationships/hyperlink" Target="https://drive.google.com/file/d/1W2Dvm-DTBW92T8-8VZFr8Maf-_IrruRp/view?usp=drivesdk" TargetMode="External"/><Relationship Id="rId_hyperlink_141" Type="http://schemas.openxmlformats.org/officeDocument/2006/relationships/hyperlink" Target="https://drive.google.com/open?id=17hMDIFSRXUD6lix7fw13-ewMXcXBfzKX" TargetMode="External"/><Relationship Id="rId_hyperlink_142" Type="http://schemas.openxmlformats.org/officeDocument/2006/relationships/hyperlink" Target="https://drive.google.com/file/d/1CaGbD8nIwRjOktEydJv6eX2TLD0Ghjfv/view?usp=drivesdk" TargetMode="External"/><Relationship Id="rId_hyperlink_143" Type="http://schemas.openxmlformats.org/officeDocument/2006/relationships/hyperlink" Target="https://drive.google.com/open?id=1D0y58wLknd6GYxDZIMVEuGkKCvwXOixj" TargetMode="External"/><Relationship Id="rId_hyperlink_144" Type="http://schemas.openxmlformats.org/officeDocument/2006/relationships/hyperlink" Target="https://drive.google.com/file/d/1oxgC_HGG2GkKckEU4UVM-TAzTHnvXN5-/view?usp=drivesdk" TargetMode="External"/><Relationship Id="rId_hyperlink_145" Type="http://schemas.openxmlformats.org/officeDocument/2006/relationships/hyperlink" Target="https://drive.google.com/open?id=1IhguNWACkHvwd5eqx7ZZoJ7KUdIzeWjA" TargetMode="External"/><Relationship Id="rId_hyperlink_146" Type="http://schemas.openxmlformats.org/officeDocument/2006/relationships/hyperlink" Target="https://drive.google.com/file/d/1QSxhylL1D9K9QJDGhhEUOVLJUs7wkAZ6/view?usp=drivesdk" TargetMode="External"/><Relationship Id="rId_hyperlink_147" Type="http://schemas.openxmlformats.org/officeDocument/2006/relationships/hyperlink" Target="https://drive.google.com/open?id=1ceDWpSFeoMQogQdxthXYiWweEbtx5zEI" TargetMode="External"/><Relationship Id="rId_hyperlink_148" Type="http://schemas.openxmlformats.org/officeDocument/2006/relationships/hyperlink" Target="https://drive.google.com/file/d/1fWTJLrD53EIx23kqYnghqrxKKs1Qah1o/view?usp=drivesdk" TargetMode="External"/><Relationship Id="rId_hyperlink_149" Type="http://schemas.openxmlformats.org/officeDocument/2006/relationships/hyperlink" Target="https://drive.google.com/open?id=1lAjoeh5fZrKHuBdYCc4CH6PK07bBEmPo" TargetMode="External"/><Relationship Id="rId_hyperlink_150" Type="http://schemas.openxmlformats.org/officeDocument/2006/relationships/hyperlink" Target="https://drive.google.com/file/d/1_258t_Bxpf7H269Tpnvh3_UqKDRqdXGs/view?usp=drivesdk" TargetMode="External"/><Relationship Id="rId_hyperlink_151" Type="http://schemas.openxmlformats.org/officeDocument/2006/relationships/hyperlink" Target="https://drive.google.com/open?id=13phoSMNhvQYaS6OWbuhbAJNLv1g3I1Tz" TargetMode="External"/><Relationship Id="rId_hyperlink_152" Type="http://schemas.openxmlformats.org/officeDocument/2006/relationships/hyperlink" Target="https://drive.google.com/file/d/1fysrKXF90IkB-RWpKMQVJzHgju46eO3T/view?usp=drivesdk" TargetMode="External"/><Relationship Id="rId_hyperlink_153" Type="http://schemas.openxmlformats.org/officeDocument/2006/relationships/hyperlink" Target="https://drive.google.com/open?id=1NCn0kbRGhFGwvEHdiKvhe690YOs51Qw5" TargetMode="External"/><Relationship Id="rId_hyperlink_154" Type="http://schemas.openxmlformats.org/officeDocument/2006/relationships/hyperlink" Target="https://drive.google.com/open?id=1hjkKj6QNXGhmJJdhOPdL2WSu90U6KKEY" TargetMode="External"/><Relationship Id="rId_hyperlink_155" Type="http://schemas.openxmlformats.org/officeDocument/2006/relationships/hyperlink" Target="https://drive.google.com/file/d/1MabDJVZieJW4qOdJG9ayk1zkluyCPCNr/view?usp=drivesdk" TargetMode="External"/><Relationship Id="rId_hyperlink_156" Type="http://schemas.openxmlformats.org/officeDocument/2006/relationships/hyperlink" Target="https://drive.google.com/open?id=1tqYL15_gtOaOg9VA5a30GvLU2j9H1r20" TargetMode="External"/><Relationship Id="rId_hyperlink_157" Type="http://schemas.openxmlformats.org/officeDocument/2006/relationships/hyperlink" Target="https://drive.google.com/file/d/1DBxbkl-AuiKaNF1x8vORkptEaplCX1Ig/view?usp=drivesdk" TargetMode="External"/><Relationship Id="rId_hyperlink_158" Type="http://schemas.openxmlformats.org/officeDocument/2006/relationships/hyperlink" Target="https://drive.google.com/open?id=1xOvu-H50WoUY5G72oLlkvdM_yOZXZcdF" TargetMode="External"/><Relationship Id="rId_hyperlink_159" Type="http://schemas.openxmlformats.org/officeDocument/2006/relationships/hyperlink" Target="https://drive.google.com/file/d/1XxGv-jX4AUjqg4myAX_pCOEPE1GzTzd0/view?usp=drivesdk" TargetMode="External"/><Relationship Id="rId_hyperlink_160" Type="http://schemas.openxmlformats.org/officeDocument/2006/relationships/hyperlink" Target="https://drive.google.com/open?id=1Q3xmnVzieaAl0FV_GAT7lHggK7dVy0KT" TargetMode="External"/><Relationship Id="rId_hyperlink_161" Type="http://schemas.openxmlformats.org/officeDocument/2006/relationships/hyperlink" Target="https://drive.google.com/file/d/1UVIjrthdclPvKvhwcd6a-AKKoUbVwDay/view?usp=drivesdk" TargetMode="External"/><Relationship Id="rId_hyperlink_162" Type="http://schemas.openxmlformats.org/officeDocument/2006/relationships/hyperlink" Target="https://drive.google.com/open?id=1kcBp1nFJ0rxIQ6-ah02eRM1DkliNNwVF" TargetMode="External"/><Relationship Id="rId_hyperlink_163" Type="http://schemas.openxmlformats.org/officeDocument/2006/relationships/hyperlink" Target="https://drive.google.com/file/d/1wN_CsezS9LWmv6UFjX_3z-iyhydxAwV-/view?usp=drivesdk" TargetMode="External"/><Relationship Id="rId_hyperlink_164" Type="http://schemas.openxmlformats.org/officeDocument/2006/relationships/hyperlink" Target="https://drive.google.com/open?id=1nmp619_BJqnzmJsa8-fUx2VKTPU-eG1H" TargetMode="External"/><Relationship Id="rId_hyperlink_165" Type="http://schemas.openxmlformats.org/officeDocument/2006/relationships/hyperlink" Target="https://drive.google.com/file/d/1OQmAp2Fif5rKncA_F0bTXwSuvnQPLmMw/view?usp=drivesdk" TargetMode="External"/><Relationship Id="rId_hyperlink_166" Type="http://schemas.openxmlformats.org/officeDocument/2006/relationships/hyperlink" Target="https://drive.google.com/open?id=1ZpsuBdJWE1zVXQg-42A6nhP25bZOqVeF" TargetMode="External"/><Relationship Id="rId_hyperlink_167" Type="http://schemas.openxmlformats.org/officeDocument/2006/relationships/hyperlink" Target="https://drive.google.com/file/d/1B-xF5qQe6MS5EBYfLgnfgYQ6_vp-eiPD/view?usp=drivesdk" TargetMode="External"/><Relationship Id="rId_hyperlink_168" Type="http://schemas.openxmlformats.org/officeDocument/2006/relationships/hyperlink" Target="https://drive.google.com/open?id=1NSVmSOPVql3ZXtOuDtVt-0r8YmUvUEMQ" TargetMode="External"/><Relationship Id="rId_hyperlink_169" Type="http://schemas.openxmlformats.org/officeDocument/2006/relationships/hyperlink" Target="https://drive.google.com/file/d/1yBWOSlNH7sA0IqYo6wFmpbXQXZHqVPrM/view?usp=drivesdk" TargetMode="External"/><Relationship Id="rId_hyperlink_170" Type="http://schemas.openxmlformats.org/officeDocument/2006/relationships/hyperlink" Target="https://drive.google.com/open?id=13GPVTNx0BSb5IaNUgmRzTHqwpQcVRNk4" TargetMode="External"/><Relationship Id="rId_hyperlink_171" Type="http://schemas.openxmlformats.org/officeDocument/2006/relationships/hyperlink" Target="https://drive.google.com/file/d/1im5A2Yqek3xtZp_527qufACZWCWSAtmd/view?usp=drivesdk" TargetMode="External"/><Relationship Id="rId_hyperlink_172" Type="http://schemas.openxmlformats.org/officeDocument/2006/relationships/hyperlink" Target="https://drive.google.com/open?id=1qGIRHd6A8r0pKyHe7_uOKdxIJiDG4NA4" TargetMode="External"/><Relationship Id="rId_hyperlink_173" Type="http://schemas.openxmlformats.org/officeDocument/2006/relationships/hyperlink" Target="https://drive.google.com/file/d/1QeFbop2ceMxQh6w_jvm6iIZwZC0lAqsA/view?usp=drivesdk" TargetMode="External"/><Relationship Id="rId_hyperlink_174" Type="http://schemas.openxmlformats.org/officeDocument/2006/relationships/hyperlink" Target="https://drive.google.com/open?id=1Kx8yAzYdk4RMo-RnYF0Fnxd_VIgSFPea" TargetMode="External"/><Relationship Id="rId_hyperlink_175" Type="http://schemas.openxmlformats.org/officeDocument/2006/relationships/hyperlink" Target="https://drive.google.com/file/d/16pz6lY7PsNkksnK_jfj6EVdoKSeO91nJ/view?usp=drivesdk" TargetMode="External"/><Relationship Id="rId_hyperlink_176" Type="http://schemas.openxmlformats.org/officeDocument/2006/relationships/hyperlink" Target="https://drive.google.com/open?id=1yHf3PHxTS2WEXGxKOZ4dEV7dRB94QZcT" TargetMode="External"/><Relationship Id="rId_hyperlink_177" Type="http://schemas.openxmlformats.org/officeDocument/2006/relationships/hyperlink" Target="https://drive.google.com/file/d/1VEUF_-AP_EAK7GrzLAD3IKU2JX8m2g7V/view?usp=drivesdk" TargetMode="External"/><Relationship Id="rId_hyperlink_178" Type="http://schemas.openxmlformats.org/officeDocument/2006/relationships/hyperlink" Target="https://drive.google.com/open?id=1-ffpfku_4Nwib370v9wEbUIxr98922it" TargetMode="External"/><Relationship Id="rId_hyperlink_179" Type="http://schemas.openxmlformats.org/officeDocument/2006/relationships/hyperlink" Target="https://drive.google.com/file/d/1VRoTmI-htba9eRvqOl4BbPxFNOmd6DiK/view?usp=drivesdk" TargetMode="External"/><Relationship Id="rId_hyperlink_180" Type="http://schemas.openxmlformats.org/officeDocument/2006/relationships/hyperlink" Target="http://jr.mh/" TargetMode="External"/><Relationship Id="rId_hyperlink_181" Type="http://schemas.openxmlformats.org/officeDocument/2006/relationships/hyperlink" Target="https://drive.google.com/open?id=1De0CJjFh22b7tzxwTVSLjs2VdDxKCD5I" TargetMode="External"/><Relationship Id="rId_hyperlink_182" Type="http://schemas.openxmlformats.org/officeDocument/2006/relationships/hyperlink" Target="https://drive.google.com/file/d/1SoAbjzuann2hYBNsAt7LcUmeWShfnugt/view?usp=drivesdk" TargetMode="External"/><Relationship Id="rId_hyperlink_183" Type="http://schemas.openxmlformats.org/officeDocument/2006/relationships/hyperlink" Target="https://drive.google.com/open?id=14T272cM93rbPGV_Q2xN-EjJYwSbQqZvm" TargetMode="External"/><Relationship Id="rId_hyperlink_184" Type="http://schemas.openxmlformats.org/officeDocument/2006/relationships/hyperlink" Target="https://drive.google.com/file/d/1k9erguTYuNcyckE1BKjncK8-umBOWbIg/view?usp=drivesdk" TargetMode="External"/><Relationship Id="rId_hyperlink_185" Type="http://schemas.openxmlformats.org/officeDocument/2006/relationships/hyperlink" Target="https://drive.google.com/open?id=1QOlQbKKj0Mj5BsNaZuPCBZJv_fiWkG5p" TargetMode="External"/><Relationship Id="rId_hyperlink_186" Type="http://schemas.openxmlformats.org/officeDocument/2006/relationships/hyperlink" Target="https://drive.google.com/file/d/1InUz-eLThWcRBMe8_3uOwaRA_y6TZva-/view?usp=drivesdk" TargetMode="External"/><Relationship Id="rId_hyperlink_187" Type="http://schemas.openxmlformats.org/officeDocument/2006/relationships/hyperlink" Target="https://drive.google.com/open?id=1umKC6IKd4Mgm15iV-SlsX8I9_W2yAOgt" TargetMode="External"/><Relationship Id="rId_hyperlink_188" Type="http://schemas.openxmlformats.org/officeDocument/2006/relationships/hyperlink" Target="https://drive.google.com/file/d/17pHeTQtP2mlmFmVbvp0_Dv_LE-6b9njG/view?usp=drivesdk" TargetMode="External"/><Relationship Id="rId_hyperlink_189" Type="http://schemas.openxmlformats.org/officeDocument/2006/relationships/hyperlink" Target="https://drive.google.com/file/d/1x1d4S96ac-UtPvn-90cactGOV5pcVCeQ/view?usp=drivesdk" TargetMode="External"/><Relationship Id="rId_hyperlink_190" Type="http://schemas.openxmlformats.org/officeDocument/2006/relationships/hyperlink" Target="https://drive.google.com/open?id=1dK3o8S_vWhNUR41FWDoSM93Aa0SdCDG1" TargetMode="External"/><Relationship Id="rId_hyperlink_191" Type="http://schemas.openxmlformats.org/officeDocument/2006/relationships/hyperlink" Target="https://drive.google.com/file/d/1nJapCQ_LHojuKvCkCN3mwRvRBVeES8wM/view?usp=drivesdk" TargetMode="External"/><Relationship Id="rId_hyperlink_192" Type="http://schemas.openxmlformats.org/officeDocument/2006/relationships/hyperlink" Target="https://drive.google.com/open?id=14iwWht0lw0PbwRHKVr-rnyK6hoGWpmOC" TargetMode="External"/><Relationship Id="rId_hyperlink_193" Type="http://schemas.openxmlformats.org/officeDocument/2006/relationships/hyperlink" Target="https://drive.google.com/file/d/1-PE7Q9B0Ccq_qo3LOC48AyrahSC3tH8n/view?usp=drivesdk" TargetMode="External"/><Relationship Id="rId_hyperlink_194" Type="http://schemas.openxmlformats.org/officeDocument/2006/relationships/hyperlink" Target="https://drive.google.com/open?id=1zvuTMdWVO9KPUaqaXzZxDYCOmw-2PaSC" TargetMode="External"/><Relationship Id="rId_hyperlink_195" Type="http://schemas.openxmlformats.org/officeDocument/2006/relationships/hyperlink" Target="https://drive.google.com/file/d/1DKQaA6ZHUzUOOJzpvAc4UibPAZfPAJfA/view?usp=drivesdk" TargetMode="External"/><Relationship Id="rId_hyperlink_196" Type="http://schemas.openxmlformats.org/officeDocument/2006/relationships/hyperlink" Target="https://drive.google.com/open?id=1Z5aH-Ur3wI2wNEByBRVCjHH21RNrBIL8" TargetMode="External"/><Relationship Id="rId_hyperlink_197" Type="http://schemas.openxmlformats.org/officeDocument/2006/relationships/hyperlink" Target="https://drive.google.com/file/d/1jxLIUyMvzn4Ef-16WqLtByCDikmOaJ0i/view?usp=drivesdk" TargetMode="External"/><Relationship Id="rId_hyperlink_198" Type="http://schemas.openxmlformats.org/officeDocument/2006/relationships/hyperlink" Target="https://drive.google.com/open?id=1JlF3yHSoKdjMBfd6IQTSCP3D5uhwfrrB" TargetMode="External"/><Relationship Id="rId_hyperlink_199" Type="http://schemas.openxmlformats.org/officeDocument/2006/relationships/hyperlink" Target="https://drive.google.com/file/d/13BwLW5gFlLMT0v5CVVR1o-yJwqu_zVQq/view?usp=drivesdk" TargetMode="External"/><Relationship Id="rId_hyperlink_200" Type="http://schemas.openxmlformats.org/officeDocument/2006/relationships/hyperlink" Target="https://drive.google.com/open?id=1_P7cDf6upeXnIhEnxv2FesLV3jwDB-p0" TargetMode="External"/><Relationship Id="rId_hyperlink_201" Type="http://schemas.openxmlformats.org/officeDocument/2006/relationships/hyperlink" Target="https://drive.google.com/file/d/1nJownVPHLgD60lA7jdschyVYhwU7meTW/view?usp=drivesdk" TargetMode="External"/><Relationship Id="rId_hyperlink_202" Type="http://schemas.openxmlformats.org/officeDocument/2006/relationships/hyperlink" Target="https://drive.google.com/open?id=1sqIwpdyHycvtjvoQhnSpggGWtR0VDRF9" TargetMode="External"/><Relationship Id="rId_hyperlink_203" Type="http://schemas.openxmlformats.org/officeDocument/2006/relationships/hyperlink" Target="https://drive.google.com/file/d/1qvwMROXuKnHrcCCu2PqDyiN_QSAinw3j/view?usp=drivesdk" TargetMode="External"/><Relationship Id="rId_hyperlink_204" Type="http://schemas.openxmlformats.org/officeDocument/2006/relationships/hyperlink" Target="https://drive.google.com/open?id=1IHgNzy7JoTTkZ6JCkiXQbgRro_7yqpe-" TargetMode="External"/><Relationship Id="rId_hyperlink_205" Type="http://schemas.openxmlformats.org/officeDocument/2006/relationships/hyperlink" Target="https://drive.google.com/file/d/1OIgEEI-tG0MqO0InPAhMGcsUH9qQR3a2/view?usp=drivesdk" TargetMode="External"/><Relationship Id="rId_hyperlink_206" Type="http://schemas.openxmlformats.org/officeDocument/2006/relationships/hyperlink" Target="https://drive.google.com/open?id=1pO73_bHGL-4h7Er0nM5jslCmLAhUQj3W" TargetMode="External"/><Relationship Id="rId_hyperlink_207" Type="http://schemas.openxmlformats.org/officeDocument/2006/relationships/hyperlink" Target="https://drive.google.com/file/d/19mLPtqOg9bXeodEod0fYEHKf8F8nOQ_0/view?usp=drivesdk" TargetMode="External"/><Relationship Id="rId_hyperlink_208" Type="http://schemas.openxmlformats.org/officeDocument/2006/relationships/hyperlink" Target="https://drive.google.com/open?id=15hXss2niP29iMmFJZa45sWXtl2o6p5pc" TargetMode="External"/><Relationship Id="rId_hyperlink_209" Type="http://schemas.openxmlformats.org/officeDocument/2006/relationships/hyperlink" Target="https://drive.google.com/file/d/1UZBLDyhLFxP86pDYU_p7kT7xNMmFvVQg/view?usp=drivesdk" TargetMode="External"/><Relationship Id="rId_hyperlink_210" Type="http://schemas.openxmlformats.org/officeDocument/2006/relationships/hyperlink" Target="https://drive.google.com/open?id=1xM0JL2C-v2h3eg8qGUQBPXPWTzjjV8ew" TargetMode="External"/><Relationship Id="rId_hyperlink_211" Type="http://schemas.openxmlformats.org/officeDocument/2006/relationships/hyperlink" Target="https://drive.google.com/file/d/1cdhhjSwAPwzI-UeMjotMQGGd_zjxCTZE/view?usp=drivesdk" TargetMode="External"/><Relationship Id="rId_hyperlink_212" Type="http://schemas.openxmlformats.org/officeDocument/2006/relationships/hyperlink" Target="https://drive.google.com/open?id=1QAeCykwYxF_bADUz7kKhg9WpJEx9YlCL" TargetMode="External"/><Relationship Id="rId_hyperlink_213" Type="http://schemas.openxmlformats.org/officeDocument/2006/relationships/hyperlink" Target="https://drive.google.com/file/d/1MCPxaET-glQFrkw_BPetZeGRra7gW7VV/view?usp=drivesdk" TargetMode="External"/><Relationship Id="rId_hyperlink_214" Type="http://schemas.openxmlformats.org/officeDocument/2006/relationships/hyperlink" Target="https://drive.google.com/open?id=1tKOU-zZLui2zYZXt0tWbgQvuy7eeat5H" TargetMode="External"/><Relationship Id="rId_hyperlink_215" Type="http://schemas.openxmlformats.org/officeDocument/2006/relationships/hyperlink" Target="https://drive.google.com/file/d/1V4t6IbwES7M_0yfwPuzzl8vpv6AMXhNn/view?usp=drivesdk" TargetMode="External"/><Relationship Id="rId_hyperlink_216" Type="http://schemas.openxmlformats.org/officeDocument/2006/relationships/hyperlink" Target="https://drive.google.com/open?id=1rT_HayVOhkubyDw6huBMi73F4ZRCISnC" TargetMode="External"/><Relationship Id="rId_hyperlink_217" Type="http://schemas.openxmlformats.org/officeDocument/2006/relationships/hyperlink" Target="https://drive.google.com/file/d/1_P6-gXatY2LT-Q8kUbq0Q-6y2fGAWr1C/view?usp=drivesdk" TargetMode="External"/><Relationship Id="rId_hyperlink_218" Type="http://schemas.openxmlformats.org/officeDocument/2006/relationships/hyperlink" Target="https://drive.google.com/open?id=1L3_M3NVpTp6wZOxZXJ618O-gEWuQrvGe" TargetMode="External"/><Relationship Id="rId_hyperlink_219" Type="http://schemas.openxmlformats.org/officeDocument/2006/relationships/hyperlink" Target="https://drive.google.com/file/d/1OLZEjEtD0k9CCAOXjYTJAyKIJDsHnwUt/view?usp=drivesdk" TargetMode="External"/><Relationship Id="rId_hyperlink_220" Type="http://schemas.openxmlformats.org/officeDocument/2006/relationships/hyperlink" Target="https://drive.google.com/open?id=1xv00eiQujE-B77czIHLJu8AuOfpWHISi" TargetMode="External"/><Relationship Id="rId_hyperlink_221" Type="http://schemas.openxmlformats.org/officeDocument/2006/relationships/hyperlink" Target="https://drive.google.com/file/d/1tV30n_nUgF7_dtcC12UVq1G2ACAZFprp/view?usp=drivesdk" TargetMode="External"/><Relationship Id="rId_hyperlink_222" Type="http://schemas.openxmlformats.org/officeDocument/2006/relationships/hyperlink" Target="https://drive.google.com/open?id=1Q5UPCmk4xenkIefr5NCHKMV7V-QAR_pO" TargetMode="External"/><Relationship Id="rId_hyperlink_223" Type="http://schemas.openxmlformats.org/officeDocument/2006/relationships/hyperlink" Target="https://drive.google.com/file/d/1Fqq1M2h7hXxxrd8waXlraZfZs_xWj1ie/view?usp=drivesdk" TargetMode="External"/><Relationship Id="rId_hyperlink_224" Type="http://schemas.openxmlformats.org/officeDocument/2006/relationships/hyperlink" Target="https://drive.google.com/open?id=1wEbdFT1cHU84mHgKDxRkUdYLBcNqlg1N" TargetMode="External"/><Relationship Id="rId_hyperlink_225" Type="http://schemas.openxmlformats.org/officeDocument/2006/relationships/hyperlink" Target="https://drive.google.com/file/d/1O9VNqiP6KB2ihpVJLLA0jMevB-2cXMbv/view?usp=drivesdk" TargetMode="External"/><Relationship Id="rId_hyperlink_226" Type="http://schemas.openxmlformats.org/officeDocument/2006/relationships/hyperlink" Target="https://drive.google.com/open?id=1RK-t0mUGA_sgA8aO6H3jBOpi7P-07aO0" TargetMode="External"/><Relationship Id="rId_hyperlink_227" Type="http://schemas.openxmlformats.org/officeDocument/2006/relationships/hyperlink" Target="https://drive.google.com/file/d/10QYM7D0L4iRoWXbjNbopjpYHVstFMBKk/view?usp=drivesdk" TargetMode="External"/><Relationship Id="rId_hyperlink_228" Type="http://schemas.openxmlformats.org/officeDocument/2006/relationships/hyperlink" Target="https://drive.google.com/open?id=1KY-Os1PxK9-OLUm0re4jC7iKrmXZIXQ7" TargetMode="External"/><Relationship Id="rId_hyperlink_229" Type="http://schemas.openxmlformats.org/officeDocument/2006/relationships/hyperlink" Target="https://drive.google.com/file/d/1UEp1WTp1OzzwEHfzA2vRLWy7c8_o84y_/view?usp=drivesdk" TargetMode="External"/><Relationship Id="rId_hyperlink_230" Type="http://schemas.openxmlformats.org/officeDocument/2006/relationships/hyperlink" Target="https://drive.google.com/open?id=17iL0p2hiW9Ht4Zi6h6LhRjXVgToUKpz2" TargetMode="External"/><Relationship Id="rId_hyperlink_231" Type="http://schemas.openxmlformats.org/officeDocument/2006/relationships/hyperlink" Target="https://drive.google.com/file/d/1-h-DgMzVfGldwKQ2AdfMBtUi08fVjMsp/view?usp=drivesdk" TargetMode="External"/><Relationship Id="rId_hyperlink_232" Type="http://schemas.openxmlformats.org/officeDocument/2006/relationships/hyperlink" Target="https://drive.google.com/open?id=1pONRAySCarWAvAkeHP09jT30Wuon366J" TargetMode="External"/><Relationship Id="rId_hyperlink_233" Type="http://schemas.openxmlformats.org/officeDocument/2006/relationships/hyperlink" Target="https://drive.google.com/file/d/141weQZIc2tEHluRasF-FqP4sPUlv6dkz/view?usp=drivesdk" TargetMode="External"/><Relationship Id="rId_hyperlink_234" Type="http://schemas.openxmlformats.org/officeDocument/2006/relationships/hyperlink" Target="https://drive.google.com/open?id=1NI1lqRKlmmvqQjtFTS_HwQOBcsRNyPhS" TargetMode="External"/><Relationship Id="rId_hyperlink_235" Type="http://schemas.openxmlformats.org/officeDocument/2006/relationships/hyperlink" Target="https://drive.google.com/file/d/1NSV_9ZbcDu_GRbTb1ZTmK73I8q0gxKKQ/view?usp=drivesdk" TargetMode="External"/><Relationship Id="rId_hyperlink_236" Type="http://schemas.openxmlformats.org/officeDocument/2006/relationships/hyperlink" Target="https://drive.google.com/open?id=110R6nmODV5IdKyRMgQMvGX-MCzV6Pe8M" TargetMode="External"/><Relationship Id="rId_hyperlink_237" Type="http://schemas.openxmlformats.org/officeDocument/2006/relationships/hyperlink" Target="https://drive.google.com/file/d/1Pc6MD59yZxmROJEeAn9r0ZVymA56Zwmu/view?usp=drivesdk" TargetMode="External"/><Relationship Id="rId_hyperlink_238" Type="http://schemas.openxmlformats.org/officeDocument/2006/relationships/hyperlink" Target="https://drive.google.com/open?id=11EFQGraoU9j5xhYAROi7hUrS8Gf8Qyia" TargetMode="External"/><Relationship Id="rId_hyperlink_239" Type="http://schemas.openxmlformats.org/officeDocument/2006/relationships/hyperlink" Target="https://drive.google.com/file/d/1OsqUyxOY58mIRBWyzBCDG4oH9LeP5pZg/view?usp=drivesdk" TargetMode="External"/><Relationship Id="rId_hyperlink_240" Type="http://schemas.openxmlformats.org/officeDocument/2006/relationships/hyperlink" Target="https://drive.google.com/open?id=1gBTOQi3P6bPVTcAXplKCriu_Q21tveRI" TargetMode="External"/><Relationship Id="rId_hyperlink_241" Type="http://schemas.openxmlformats.org/officeDocument/2006/relationships/hyperlink" Target="https://drive.google.com/file/d/1xzk0QbgUIoRk0Ejz2K9zjKST00R3Reo0/view?usp=drivesdk" TargetMode="External"/><Relationship Id="rId_hyperlink_242" Type="http://schemas.openxmlformats.org/officeDocument/2006/relationships/hyperlink" Target="https://drive.google.com/open?id=15pC9Tu725FbHzjQ2vgQ9Litry6WOn_fB" TargetMode="External"/><Relationship Id="rId_hyperlink_243" Type="http://schemas.openxmlformats.org/officeDocument/2006/relationships/hyperlink" Target="https://drive.google.com/file/d/1VzW4vUWIFxm0tuGk4_SHu2X5e1R-TvHk/view?usp=drivesdk" TargetMode="External"/><Relationship Id="rId_hyperlink_244" Type="http://schemas.openxmlformats.org/officeDocument/2006/relationships/hyperlink" Target="https://drive.google.com/open?id=1eZsF7ApT2d6JBruNqHEMoLjIPGBNj8JW" TargetMode="External"/><Relationship Id="rId_hyperlink_245" Type="http://schemas.openxmlformats.org/officeDocument/2006/relationships/hyperlink" Target="https://drive.google.com/file/d/1hyY7xClsWGa7FW9i1ESoDllQmloUcLPW/view?usp=drivesdk" TargetMode="External"/><Relationship Id="rId_hyperlink_246" Type="http://schemas.openxmlformats.org/officeDocument/2006/relationships/hyperlink" Target="https://drive.google.com/open?id=1TRsBOfgAVbyddl6MvN_WgrtS2e6rHGDK" TargetMode="External"/><Relationship Id="rId_hyperlink_247" Type="http://schemas.openxmlformats.org/officeDocument/2006/relationships/hyperlink" Target="https://drive.google.com/file/d/18y3XIo9WlaSfBWDCUFkHYPgqz9N2Cmnx/view?usp=drivesdk" TargetMode="External"/><Relationship Id="rId_hyperlink_248" Type="http://schemas.openxmlformats.org/officeDocument/2006/relationships/hyperlink" Target="https://drive.google.com/open?id=15y0mePMAmrO1LCbUABZGFL7Yfwxm-vD-" TargetMode="External"/><Relationship Id="rId_hyperlink_249" Type="http://schemas.openxmlformats.org/officeDocument/2006/relationships/hyperlink" Target="https://drive.google.com/file/d/1p47AvJMfifvS7RVVQP9HuUUxtud-pC0Y/view?usp=drivesdk" TargetMode="External"/><Relationship Id="rId_hyperlink_250" Type="http://schemas.openxmlformats.org/officeDocument/2006/relationships/hyperlink" Target="https://drive.google.com/open?id=1TxBIjZAG0_GKtR0v4xnu-AMQ6QuHDRxS" TargetMode="External"/><Relationship Id="rId_hyperlink_251" Type="http://schemas.openxmlformats.org/officeDocument/2006/relationships/hyperlink" Target="https://drive.google.com/file/d/1UIKpOOMJp_pBtjcKrCAelJUNrAi9dIMK/view?usp=drivesdk" TargetMode="External"/><Relationship Id="rId_hyperlink_252" Type="http://schemas.openxmlformats.org/officeDocument/2006/relationships/hyperlink" Target="https://drive.google.com/open?id=1EkCQWbWu2eMcqUuT-36NiPDuwnMnTGYx" TargetMode="External"/><Relationship Id="rId_hyperlink_253" Type="http://schemas.openxmlformats.org/officeDocument/2006/relationships/hyperlink" Target="https://drive.google.com/file/d/1OpCoGdt1DHtWSMUILlvWAHqeEZY80-eV/view?usp=drivesdk" TargetMode="External"/><Relationship Id="rId_hyperlink_254" Type="http://schemas.openxmlformats.org/officeDocument/2006/relationships/hyperlink" Target="https://drive.google.com/open?id=1GIxjsrCRJi-Ocb2Bs9q46f7E_lFzhRo1" TargetMode="External"/><Relationship Id="rId_hyperlink_255" Type="http://schemas.openxmlformats.org/officeDocument/2006/relationships/hyperlink" Target="https://drive.google.com/file/d/1qNJxdO16ClwUxdySBwM0DMJjCPyWJLqy/view?usp=drivesdk" TargetMode="External"/><Relationship Id="rId_hyperlink_256" Type="http://schemas.openxmlformats.org/officeDocument/2006/relationships/hyperlink" Target="https://drive.google.com/open?id=1YC8ST81OGIEA3OjItZQb63f_eJkHCm48" TargetMode="External"/><Relationship Id="rId_hyperlink_257" Type="http://schemas.openxmlformats.org/officeDocument/2006/relationships/hyperlink" Target="https://drive.google.com/file/d/1LOar1AmsC9xxWw8hZH3DmziSrd20MXGO/view?usp=drivesdk" TargetMode="External"/><Relationship Id="rId_hyperlink_258" Type="http://schemas.openxmlformats.org/officeDocument/2006/relationships/hyperlink" Target="https://drive.google.com/open?id=1-0rps6Z3MAWnm9eTtuoCBa8e4AxXTc2k" TargetMode="External"/><Relationship Id="rId_hyperlink_259" Type="http://schemas.openxmlformats.org/officeDocument/2006/relationships/hyperlink" Target="https://drive.google.com/file/d/1koqb4sKEyD2k20J_HRXydQQOBnQk3nH7/view?usp=drivesdk" TargetMode="External"/><Relationship Id="rId_hyperlink_260" Type="http://schemas.openxmlformats.org/officeDocument/2006/relationships/hyperlink" Target="https://drive.google.com/open?id=1L3IkTm1M9fnDa4Vf-DeJFv7JBAmz7yJ4" TargetMode="External"/><Relationship Id="rId_hyperlink_261" Type="http://schemas.openxmlformats.org/officeDocument/2006/relationships/hyperlink" Target="https://drive.google.com/file/d/1FZnQG6gH4DcFjwBsMbVEh0yKke-38qi7/view?usp=drivesdk" TargetMode="External"/><Relationship Id="rId_hyperlink_262" Type="http://schemas.openxmlformats.org/officeDocument/2006/relationships/hyperlink" Target="https://drive.google.com/open?id=1hhx4i_LWEn_SstVOsEf_8PJsUFZJ-cBH" TargetMode="External"/><Relationship Id="rId_hyperlink_263" Type="http://schemas.openxmlformats.org/officeDocument/2006/relationships/hyperlink" Target="https://drive.google.com/file/d/1Ju5LXe2ijbrvnhzsIrDQEZaLIGSTlMq4/view?usp=drivesdk" TargetMode="External"/><Relationship Id="rId_hyperlink_264" Type="http://schemas.openxmlformats.org/officeDocument/2006/relationships/hyperlink" Target="https://drive.google.com/open?id=16z7d9IQFDP36AQqoEsLP8ED1kRPGVCuG" TargetMode="External"/><Relationship Id="rId_hyperlink_265" Type="http://schemas.openxmlformats.org/officeDocument/2006/relationships/hyperlink" Target="https://drive.google.com/file/d/1z8hr9K4MVMWKjRtjUYDUPXVs3tiXxYiS/view?usp=drivesdk" TargetMode="External"/><Relationship Id="rId_hyperlink_266" Type="http://schemas.openxmlformats.org/officeDocument/2006/relationships/hyperlink" Target="https://drive.google.com/open?id=1YlNMuGE1zegbGvU5x2Skl3VCFoOZVyCa" TargetMode="External"/><Relationship Id="rId_hyperlink_267" Type="http://schemas.openxmlformats.org/officeDocument/2006/relationships/hyperlink" Target="https://drive.google.com/file/d/12dEpTtlpe1IR5u8ghr6q-pbwDhIepFM5/view?usp=drivesdk" TargetMode="External"/><Relationship Id="rId_hyperlink_268" Type="http://schemas.openxmlformats.org/officeDocument/2006/relationships/hyperlink" Target="https://drive.google.com/open?id=1_wlUSDN7ZWnhYs_QjiIyd0mhyh6zLk0F" TargetMode="External"/><Relationship Id="rId_hyperlink_269" Type="http://schemas.openxmlformats.org/officeDocument/2006/relationships/hyperlink" Target="https://drive.google.com/file/d/1cZXluPrFlVq5a1hfsKurizMFRUjuh8pe/view?usp=drivesdk" TargetMode="External"/><Relationship Id="rId_hyperlink_270" Type="http://schemas.openxmlformats.org/officeDocument/2006/relationships/hyperlink" Target="https://drive.google.com/open?id=1Dd6LvxioJIIM7zvKf88M5ErZ4eY8egPX" TargetMode="External"/><Relationship Id="rId_hyperlink_271" Type="http://schemas.openxmlformats.org/officeDocument/2006/relationships/hyperlink" Target="https://drive.google.com/file/d/1q5pKCMJIpM_ivvmcvy2r6ciz3VDGY5wS/view?usp=drivesdk" TargetMode="External"/><Relationship Id="rId_hyperlink_272" Type="http://schemas.openxmlformats.org/officeDocument/2006/relationships/hyperlink" Target="https://drive.google.com/open?id=14wD_lwLGql2eDIswigB1ZV-rs1Ou3s0s" TargetMode="External"/><Relationship Id="rId_hyperlink_273" Type="http://schemas.openxmlformats.org/officeDocument/2006/relationships/hyperlink" Target="https://drive.google.com/file/d/1RtZaQL9VCL9lU45lamV8dq3IK9CDxQz1/view?usp=drivesdk" TargetMode="External"/><Relationship Id="rId_hyperlink_274" Type="http://schemas.openxmlformats.org/officeDocument/2006/relationships/hyperlink" Target="https://drive.google.com/open?id=1eTKWvEfSYsaGHXz5-Lm_5jF3Ghg51_nR" TargetMode="External"/><Relationship Id="rId_hyperlink_275" Type="http://schemas.openxmlformats.org/officeDocument/2006/relationships/hyperlink" Target="https://drive.google.com/file/d/1St0e8jeOJsY4SNshUU2Lx5_4bCi0HOgq/view?usp=drivesdk" TargetMode="External"/><Relationship Id="rId_hyperlink_276" Type="http://schemas.openxmlformats.org/officeDocument/2006/relationships/hyperlink" Target="https://drive.google.com/open?id=1doSLklMzxSpmIv_0OxS1Wo8gO-ZaqIUo" TargetMode="External"/><Relationship Id="rId_hyperlink_277" Type="http://schemas.openxmlformats.org/officeDocument/2006/relationships/hyperlink" Target="https://drive.google.com/file/d/1KhpDYhjTEkHj-sKU8EvmYQWkSQ1_nHSt/view?usp=drivesdk" TargetMode="External"/><Relationship Id="rId_hyperlink_278" Type="http://schemas.openxmlformats.org/officeDocument/2006/relationships/hyperlink" Target="https://drive.google.com/open?id=1Zna525CJU7ilVz2Esp5jI8YS17fWNNx9" TargetMode="External"/><Relationship Id="rId_hyperlink_279" Type="http://schemas.openxmlformats.org/officeDocument/2006/relationships/hyperlink" Target="https://drive.google.com/file/d/1f_wHbIDkXYtwLUW2NiJcoozVMn3TabgE/view?usp=drivesdk" TargetMode="External"/><Relationship Id="rId_hyperlink_280" Type="http://schemas.openxmlformats.org/officeDocument/2006/relationships/hyperlink" Target="https://drive.google.com/open?id=1uxbPnliG4EQfDwbBa2dwlIwvCWblSYLC" TargetMode="External"/><Relationship Id="rId_hyperlink_281" Type="http://schemas.openxmlformats.org/officeDocument/2006/relationships/hyperlink" Target="https://drive.google.com/file/d/1i5UJpyeGvpANBr2HUq4Sx_ulPzTq1dXW/view?usp=drivesdk" TargetMode="External"/><Relationship Id="rId_hyperlink_282" Type="http://schemas.openxmlformats.org/officeDocument/2006/relationships/hyperlink" Target="https://drive.google.com/open?id=1kJjgEgZddDvyLGmDUxKhZCk7JGyQNhyU" TargetMode="External"/><Relationship Id="rId_hyperlink_283" Type="http://schemas.openxmlformats.org/officeDocument/2006/relationships/hyperlink" Target="https://drive.google.com/file/d/10FmuQqfKjHHpWz5q34q0C2d_Ga3poZ4s/view?usp=drivesdk" TargetMode="External"/><Relationship Id="rId_hyperlink_284" Type="http://schemas.openxmlformats.org/officeDocument/2006/relationships/hyperlink" Target="https://drive.google.com/open?id=1K9aVbg4-y0KK-_pb1yhdGO4WGmZVk7dp" TargetMode="External"/><Relationship Id="rId_hyperlink_285" Type="http://schemas.openxmlformats.org/officeDocument/2006/relationships/hyperlink" Target="https://drive.google.com/file/d/1mKAlzsJDB5XgU7RBV_KY1rdUelwuR6pD/view?usp=drivesdk" TargetMode="External"/><Relationship Id="rId_hyperlink_286" Type="http://schemas.openxmlformats.org/officeDocument/2006/relationships/hyperlink" Target="https://drive.google.com/open?id=15uJf3RDzoSvpGkACVr74GuveIC_2qjJZ" TargetMode="External"/><Relationship Id="rId_hyperlink_287" Type="http://schemas.openxmlformats.org/officeDocument/2006/relationships/hyperlink" Target="https://drive.google.com/file/d/1xXgKijTFPn4c0lKwfZ5Cwwi4CzShkXuB/view?usp=drivesdk" TargetMode="External"/><Relationship Id="rId_hyperlink_288" Type="http://schemas.openxmlformats.org/officeDocument/2006/relationships/hyperlink" Target="https://drive.google.com/open?id=1yKJkKXKLHTcWkQtG4TipIHBEdRH8pkkr" TargetMode="External"/><Relationship Id="rId_hyperlink_289" Type="http://schemas.openxmlformats.org/officeDocument/2006/relationships/hyperlink" Target="https://drive.google.com/file/d/1zk46QNWXBJWurEAQIKX5qUNTIRauQ1JX/view?usp=drivesdk" TargetMode="External"/><Relationship Id="rId_hyperlink_290" Type="http://schemas.openxmlformats.org/officeDocument/2006/relationships/hyperlink" Target="https://drive.google.com/open?id=1recdKcT5m_Rnznl5-Qnldn9Rc10PxH1I" TargetMode="External"/><Relationship Id="rId_hyperlink_291" Type="http://schemas.openxmlformats.org/officeDocument/2006/relationships/hyperlink" Target="https://drive.google.com/file/d/1E6Ef74Y2MuSzOVIApYJamHpobq9v9uNZ/view?usp=drivesdk" TargetMode="External"/><Relationship Id="rId_hyperlink_292" Type="http://schemas.openxmlformats.org/officeDocument/2006/relationships/hyperlink" Target="https://drive.google.com/open?id=1rkbNvjKfLGiWThaaN8bClwXV0aSKsNQi" TargetMode="External"/><Relationship Id="rId_hyperlink_293" Type="http://schemas.openxmlformats.org/officeDocument/2006/relationships/hyperlink" Target="https://drive.google.com/file/d/1D7KHYSNtZSkUvmaHosf4rpDGDm1X22i_/view?usp=drivesdk" TargetMode="External"/><Relationship Id="rId_hyperlink_294" Type="http://schemas.openxmlformats.org/officeDocument/2006/relationships/hyperlink" Target="https://drive.google.com/open?id=1jIoDS6QbJb6g0pegk36L1OeP54f6ZvAC" TargetMode="External"/><Relationship Id="rId_hyperlink_295" Type="http://schemas.openxmlformats.org/officeDocument/2006/relationships/hyperlink" Target="https://drive.google.com/file/d/1xooUoROzohId_vTePI10xdY-q4Tj5KeN/view?usp=drivesdk" TargetMode="External"/><Relationship Id="rId_hyperlink_296" Type="http://schemas.openxmlformats.org/officeDocument/2006/relationships/hyperlink" Target="https://drive.google.com/open?id=1ohYeq41QCsJcNawh7dm9YsdmobdgDAB0" TargetMode="External"/><Relationship Id="rId_hyperlink_297" Type="http://schemas.openxmlformats.org/officeDocument/2006/relationships/hyperlink" Target="https://drive.google.com/file/d/1VLrDR4lO1UmcfL-Hx3qIFV9p1CnrjgqZ/view?usp=drivesdk" TargetMode="External"/><Relationship Id="rId_hyperlink_298" Type="http://schemas.openxmlformats.org/officeDocument/2006/relationships/hyperlink" Target="https://drive.google.com/open?id=1JorUcDzea6PRjf2CwH8cpUoIzxl_7eez" TargetMode="External"/><Relationship Id="rId_hyperlink_299" Type="http://schemas.openxmlformats.org/officeDocument/2006/relationships/hyperlink" Target="https://drive.google.com/file/d/1-m-rJmx3kJUdrLBNftBQVwshCcSMPiuI/view?usp=drivesdk" TargetMode="External"/><Relationship Id="rId_hyperlink_300" Type="http://schemas.openxmlformats.org/officeDocument/2006/relationships/hyperlink" Target="https://drive.google.com/open?id=1a7E4WV8W0-Ce2vtpuTaMNqZuJFehCRbk" TargetMode="External"/><Relationship Id="rId_hyperlink_301" Type="http://schemas.openxmlformats.org/officeDocument/2006/relationships/hyperlink" Target="https://drive.google.com/file/d/1Ooltjn2LwvGWxqCkVnkYc1AqsNaJLmz4/view?usp=drivesdk" TargetMode="External"/><Relationship Id="rId_hyperlink_302" Type="http://schemas.openxmlformats.org/officeDocument/2006/relationships/hyperlink" Target="https://drive.google.com/open?id=1IbdN_4ZLJIkrPjdjuigqFpdnZfPvd8_-" TargetMode="External"/><Relationship Id="rId_hyperlink_303" Type="http://schemas.openxmlformats.org/officeDocument/2006/relationships/hyperlink" Target="https://drive.google.com/file/d/1syLMfiJUbZvDi1aIeGEIEgJvCkZyrKRD/view?usp=drivesdk" TargetMode="External"/><Relationship Id="rId_hyperlink_304" Type="http://schemas.openxmlformats.org/officeDocument/2006/relationships/hyperlink" Target="https://drive.google.com/open?id=14Xm5plqhV-gAN3q8Nx-U5LNuLTElKBnp" TargetMode="External"/><Relationship Id="rId_hyperlink_305" Type="http://schemas.openxmlformats.org/officeDocument/2006/relationships/hyperlink" Target="https://drive.google.com/file/d/13x8hmzNKuk5j9YRJuy-JbKids7tbEiP-/view?usp=drivesdk" TargetMode="External"/><Relationship Id="rId_hyperlink_306" Type="http://schemas.openxmlformats.org/officeDocument/2006/relationships/hyperlink" Target="https://drive.google.com/open?id=1aVITzcPk4w76EuCkh95qbIo9oKS0XUxr" TargetMode="External"/><Relationship Id="rId_hyperlink_307" Type="http://schemas.openxmlformats.org/officeDocument/2006/relationships/hyperlink" Target="https://drive.google.com/file/d/1vlrjU3Qz6ok-8y5nsZA2ii-SAI92IpR_/view?usp=drivesdk" TargetMode="External"/><Relationship Id="rId_hyperlink_308" Type="http://schemas.openxmlformats.org/officeDocument/2006/relationships/hyperlink" Target="https://drive.google.com/open?id=1Il5Zj7n10Mpcx7OxorjoYTihzr73ovvM" TargetMode="External"/><Relationship Id="rId_hyperlink_309" Type="http://schemas.openxmlformats.org/officeDocument/2006/relationships/hyperlink" Target="https://drive.google.com/file/d/1qlDKOuMfIbPHeAgDv5Qzu2Z8icclRntl/view?usp=drivesdk" TargetMode="External"/><Relationship Id="rId_hyperlink_310" Type="http://schemas.openxmlformats.org/officeDocument/2006/relationships/hyperlink" Target="https://drive.google.com/open?id=14iI-hWhtA6EyB450xVgjEmso8jxahDvF" TargetMode="External"/><Relationship Id="rId_hyperlink_311" Type="http://schemas.openxmlformats.org/officeDocument/2006/relationships/hyperlink" Target="https://drive.google.com/file/d/1Wl137Bd8-bz7nQqcTB-ZwniVeHrkhXEf/view?usp=drivesdk" TargetMode="External"/><Relationship Id="rId_hyperlink_312" Type="http://schemas.openxmlformats.org/officeDocument/2006/relationships/hyperlink" Target="https://drive.google.com/open?id=10aNriVkZoVsuGBEnBeQVq1GNPVATvajJ" TargetMode="External"/><Relationship Id="rId_hyperlink_313" Type="http://schemas.openxmlformats.org/officeDocument/2006/relationships/hyperlink" Target="https://drive.google.com/file/d/1wBfgTWxf9niRLqSWvdgmY-un2xnEaDbb/view?usp=drivesdk" TargetMode="External"/><Relationship Id="rId_hyperlink_314" Type="http://schemas.openxmlformats.org/officeDocument/2006/relationships/hyperlink" Target="https://drive.google.com/open?id=1zqiLUYh9yIz7sHBILXUHyXwKxBZD_zeF" TargetMode="External"/><Relationship Id="rId_hyperlink_315" Type="http://schemas.openxmlformats.org/officeDocument/2006/relationships/hyperlink" Target="https://drive.google.com/open?id=1bGD6vxaOWCDmxivS9lgB7riKPxR93kSG" TargetMode="External"/><Relationship Id="rId_hyperlink_316" Type="http://schemas.openxmlformats.org/officeDocument/2006/relationships/hyperlink" Target="https://drive.google.com/file/d/1l6VbW97hWdsoYjOn9bO3eGsV89-qaWLR/view?usp=drivesdk" TargetMode="External"/><Relationship Id="rId_hyperlink_317" Type="http://schemas.openxmlformats.org/officeDocument/2006/relationships/hyperlink" Target="https://drive.google.com/open?id=1bDu4qYbiDIHFk1bvj7ypLyTggl-9DTYw" TargetMode="External"/><Relationship Id="rId_hyperlink_318" Type="http://schemas.openxmlformats.org/officeDocument/2006/relationships/hyperlink" Target="https://drive.google.com/file/d/1L5ZKLL2J2_JQwZQHJV6plvPkOxiQWum2/view?usp=drivesdk" TargetMode="External"/><Relationship Id="rId_hyperlink_319" Type="http://schemas.openxmlformats.org/officeDocument/2006/relationships/hyperlink" Target="https://drive.google.com/open?id=1vebwDjHJ2tzbn5rX_RwAVLkM5ejMcPvN" TargetMode="External"/><Relationship Id="rId_hyperlink_320" Type="http://schemas.openxmlformats.org/officeDocument/2006/relationships/hyperlink" Target="https://drive.google.com/file/d/1NhkjlwNHF50uXHENtVij3cB5aP3prFqh/view?usp=drivesdk" TargetMode="External"/><Relationship Id="rId_hyperlink_321" Type="http://schemas.openxmlformats.org/officeDocument/2006/relationships/hyperlink" Target="https://drive.google.com/open?id=1dHJ_spiKsq1awk73q3PmGPNKvgHwIYJe" TargetMode="External"/><Relationship Id="rId_hyperlink_322" Type="http://schemas.openxmlformats.org/officeDocument/2006/relationships/hyperlink" Target="https://drive.google.com/file/d/1okFXIr4ZqylO2VuosZq2wABa5O-hnBJf/view?usp=drivesdk" TargetMode="External"/><Relationship Id="rId_hyperlink_323" Type="http://schemas.openxmlformats.org/officeDocument/2006/relationships/hyperlink" Target="https://drive.google.com/open?id=1B4PQL9xhgN90-IyHKMHi_CzA1elscEfY" TargetMode="External"/><Relationship Id="rId_hyperlink_324" Type="http://schemas.openxmlformats.org/officeDocument/2006/relationships/hyperlink" Target="https://drive.google.com/file/d/1_BZPd22WBND6anktNc3s0lGEWv701NwD/view?usp=drivesdk" TargetMode="External"/><Relationship Id="rId_hyperlink_325" Type="http://schemas.openxmlformats.org/officeDocument/2006/relationships/hyperlink" Target="https://drive.google.com/open?id=1WqSKyZWLpSdu4kpmU-6qC9C5Z4R5tqPy" TargetMode="External"/><Relationship Id="rId_hyperlink_326" Type="http://schemas.openxmlformats.org/officeDocument/2006/relationships/hyperlink" Target="https://drive.google.com/file/d/1HwPPcDJDofLe7idBFKArmxeEOTOzvkjA/view?usp=drivesdk" TargetMode="External"/><Relationship Id="rId_hyperlink_327" Type="http://schemas.openxmlformats.org/officeDocument/2006/relationships/hyperlink" Target="https://drive.google.com/open?id=11gmPzDGtwTgxXIM7cnJJBoh2tjq7cDF7" TargetMode="External"/><Relationship Id="rId_hyperlink_328" Type="http://schemas.openxmlformats.org/officeDocument/2006/relationships/hyperlink" Target="https://drive.google.com/file/d/1cqunRTTddOULXjFUV5if-q_zVIroZgVF/view?usp=drivesdk" TargetMode="External"/><Relationship Id="rId_hyperlink_329" Type="http://schemas.openxmlformats.org/officeDocument/2006/relationships/hyperlink" Target="https://drive.google.com/open?id=18A4_ULrwO2C0tKCS2qTWHcNiznzbUWnD" TargetMode="External"/><Relationship Id="rId_hyperlink_330" Type="http://schemas.openxmlformats.org/officeDocument/2006/relationships/hyperlink" Target="https://drive.google.com/file/d/1thjNR2XM6JpDZbhnNHUwjeakx42LzS7e/view?usp=drivesdk" TargetMode="External"/><Relationship Id="rId_hyperlink_331" Type="http://schemas.openxmlformats.org/officeDocument/2006/relationships/hyperlink" Target="https://drive.google.com/open?id=1Z3ZuSV_RYMA4VeUdPRYaX_Z-W5nSYCfx" TargetMode="External"/><Relationship Id="rId_hyperlink_332" Type="http://schemas.openxmlformats.org/officeDocument/2006/relationships/hyperlink" Target="https://drive.google.com/file/d/1-qC4KeHNgyt6MDYBgLU3cYVElJHzKK6K/view?usp=drivesdk" TargetMode="External"/><Relationship Id="rId_hyperlink_333" Type="http://schemas.openxmlformats.org/officeDocument/2006/relationships/hyperlink" Target="https://drive.google.com/open?id=1Cp3ns8lMNRoxEk-Ww1DjTLDA61qllVu1" TargetMode="External"/><Relationship Id="rId_hyperlink_334" Type="http://schemas.openxmlformats.org/officeDocument/2006/relationships/hyperlink" Target="https://drive.google.com/file/d/1OWAJx_GDjabSi8aVSI5jJhJyGye4ZnSq/view?usp=drivesdk" TargetMode="External"/><Relationship Id="rId_hyperlink_335" Type="http://schemas.openxmlformats.org/officeDocument/2006/relationships/hyperlink" Target="https://drive.google.com/open?id=1yMq3AXs5sDNNuboyz4LPwvPeXnELPVk5" TargetMode="External"/><Relationship Id="rId_hyperlink_336" Type="http://schemas.openxmlformats.org/officeDocument/2006/relationships/hyperlink" Target="https://drive.google.com/file/d/1bpnBizAxBglM7BemJQxpCjcTeyAXy_rR/view?usp=drivesdk" TargetMode="External"/><Relationship Id="rId_hyperlink_337" Type="http://schemas.openxmlformats.org/officeDocument/2006/relationships/hyperlink" Target="https://drive.google.com/open?id=1GT6CEjxsJ81fmvWxv0QC8J9ff4jZ07k2" TargetMode="External"/><Relationship Id="rId_hyperlink_338" Type="http://schemas.openxmlformats.org/officeDocument/2006/relationships/hyperlink" Target="https://drive.google.com/file/d/11DsCrd55H9imgF11C-nwz4xFanFx4ubS/view?usp=drivesdk" TargetMode="External"/><Relationship Id="rId_hyperlink_339" Type="http://schemas.openxmlformats.org/officeDocument/2006/relationships/hyperlink" Target="https://drive.google.com/open?id=1HqGCNbgNkk66tNVBwNXm8EQCv0Xcq-43" TargetMode="External"/><Relationship Id="rId_hyperlink_340" Type="http://schemas.openxmlformats.org/officeDocument/2006/relationships/hyperlink" Target="https://drive.google.com/open?id=1IBov1j0l75VdwRr3fLXS6O5pBPO2HzLd" TargetMode="External"/><Relationship Id="rId_hyperlink_341" Type="http://schemas.openxmlformats.org/officeDocument/2006/relationships/hyperlink" Target="https://drive.google.com/file/d/1c7Zw0a2xQmlj1XDlPc_AmB3m9qjyGKJF/view?usp=drivesdk" TargetMode="External"/><Relationship Id="rId_hyperlink_342" Type="http://schemas.openxmlformats.org/officeDocument/2006/relationships/hyperlink" Target="https://drive.google.com/open?id=108h7HTomGJurFv-tqce5Jfvkqi8JyaXK" TargetMode="External"/><Relationship Id="rId_hyperlink_343" Type="http://schemas.openxmlformats.org/officeDocument/2006/relationships/hyperlink" Target="https://drive.google.com/file/d/1cZrbQ01LIsI9r75uHdIdDoxCTFRIC81o/view?usp=drivesdk" TargetMode="External"/><Relationship Id="rId_hyperlink_344" Type="http://schemas.openxmlformats.org/officeDocument/2006/relationships/hyperlink" Target="https://drive.google.com/open?id=1o1pG-24kkF0OyvNhJWbDU1XwSL8vD1sc" TargetMode="External"/><Relationship Id="rId_hyperlink_345" Type="http://schemas.openxmlformats.org/officeDocument/2006/relationships/hyperlink" Target="https://drive.google.com/file/d/1XGnGHqBpGRCe8hzms_YCNplDexqjhotp/view?usp=drivesdk" TargetMode="External"/><Relationship Id="rId_hyperlink_346" Type="http://schemas.openxmlformats.org/officeDocument/2006/relationships/hyperlink" Target="https://drive.google.com/open?id=1WcyNXfCswyL7DcIuz18TYRk2gmFtNQs9" TargetMode="External"/><Relationship Id="rId_hyperlink_347" Type="http://schemas.openxmlformats.org/officeDocument/2006/relationships/hyperlink" Target="https://drive.google.com/file/d/1wbi_5MHmdtRcwreuC6P4UOZFn_8-4kHi/view?usp=drivesdk" TargetMode="External"/><Relationship Id="rId_hyperlink_348" Type="http://schemas.openxmlformats.org/officeDocument/2006/relationships/hyperlink" Target="https://drive.google.com/open?id=1Y4yjeFGCJOf59B8ncbxMsiSgDLvXTpDd" TargetMode="External"/><Relationship Id="rId_hyperlink_349" Type="http://schemas.openxmlformats.org/officeDocument/2006/relationships/hyperlink" Target="https://drive.google.com/file/d/1LvAyQN2xVS4MYBZ0Og5PMhT2SrMJFwF2/view?usp=drivesdk" TargetMode="External"/><Relationship Id="rId_hyperlink_350" Type="http://schemas.openxmlformats.org/officeDocument/2006/relationships/hyperlink" Target="https://drive.google.com/open?id=1rC3YApvGo-28FXXy4x0CPKqZng8Se8QZ" TargetMode="External"/><Relationship Id="rId_hyperlink_351" Type="http://schemas.openxmlformats.org/officeDocument/2006/relationships/hyperlink" Target="https://drive.google.com/file/d/1oCOx0WOYKuqcJrl3dfiDNFeWpH6VI5GJ/view?usp=drivesdk" TargetMode="External"/><Relationship Id="rId_hyperlink_352" Type="http://schemas.openxmlformats.org/officeDocument/2006/relationships/hyperlink" Target="https://drive.google.com/open?id=1ysiwMSEuPHsUAmQCitv5asTxhUUpegw5" TargetMode="External"/><Relationship Id="rId_hyperlink_353" Type="http://schemas.openxmlformats.org/officeDocument/2006/relationships/hyperlink" Target="https://drive.google.com/file/d/1gcb3U-PaLU-RE2cG8f08Ww5sBNl6PqxN/view?usp=drivesdk" TargetMode="External"/><Relationship Id="rId_hyperlink_354" Type="http://schemas.openxmlformats.org/officeDocument/2006/relationships/hyperlink" Target="https://drive.google.com/open?id=1pwdAfmmmcz-pK2q_JSKdv-zPTrohdsrF" TargetMode="External"/><Relationship Id="rId_hyperlink_355" Type="http://schemas.openxmlformats.org/officeDocument/2006/relationships/hyperlink" Target="https://drive.google.com/file/d/1yY28y2XOsuWvWONUAbVIkZuGb2-KyGDp/view?usp=drivesdk" TargetMode="External"/><Relationship Id="rId_hyperlink_356" Type="http://schemas.openxmlformats.org/officeDocument/2006/relationships/hyperlink" Target="https://drive.google.com/open?id=1OyQbtb6mGbISTWhByvoTgbt4lk9WoG5B" TargetMode="External"/><Relationship Id="rId_hyperlink_357" Type="http://schemas.openxmlformats.org/officeDocument/2006/relationships/hyperlink" Target="https://drive.google.com/file/d/17EsGHoUeHHnG7WRNUImAtDFkY8dfmDKE/view?usp=drivesdk" TargetMode="External"/><Relationship Id="rId_hyperlink_358" Type="http://schemas.openxmlformats.org/officeDocument/2006/relationships/hyperlink" Target="https://drive.google.com/open?id=1Tzy6-uc0r6jViWN5LKiB-HsM-Rc3vxIc" TargetMode="External"/><Relationship Id="rId_hyperlink_359" Type="http://schemas.openxmlformats.org/officeDocument/2006/relationships/hyperlink" Target="https://drive.google.com/file/d/1cvlE8xEF2aOzR0LmLLMxbQsrnZYLNFAb/view?usp=drivesdk" TargetMode="External"/><Relationship Id="rId_hyperlink_360" Type="http://schemas.openxmlformats.org/officeDocument/2006/relationships/hyperlink" Target="https://drive.google.com/open?id=1BKmuE2oSBiEDQVXGTwG1hu8vWNOH_4Fk" TargetMode="External"/><Relationship Id="rId_hyperlink_361" Type="http://schemas.openxmlformats.org/officeDocument/2006/relationships/hyperlink" Target="https://drive.google.com/open?id=1muKdifRxV55klSPXe8ewbiAKL0lIT-ok" TargetMode="External"/><Relationship Id="rId_hyperlink_362" Type="http://schemas.openxmlformats.org/officeDocument/2006/relationships/hyperlink" Target="https://drive.google.com/file/d/17sH031YRg-Ts_aXJrZJwVxPjJsxySea1/view?usp=drivesdk" TargetMode="External"/><Relationship Id="rId_hyperlink_363" Type="http://schemas.openxmlformats.org/officeDocument/2006/relationships/hyperlink" Target="https://drive.google.com/open?id=18QCiAUifvtv1fYiMrfuALWurbODHXygO" TargetMode="External"/><Relationship Id="rId_hyperlink_364" Type="http://schemas.openxmlformats.org/officeDocument/2006/relationships/hyperlink" Target="https://drive.google.com/open?id=14p08eygKFwHXHD0lG2ZfxDTFvDATqOze" TargetMode="External"/><Relationship Id="rId_hyperlink_365" Type="http://schemas.openxmlformats.org/officeDocument/2006/relationships/hyperlink" Target="https://drive.google.com/file/d/1vULm3aW0XEz4dk004Q52sNxr4ho8zn4J/view?usp=drivesdk" TargetMode="External"/><Relationship Id="rId_hyperlink_366" Type="http://schemas.openxmlformats.org/officeDocument/2006/relationships/hyperlink" Target="https://drive.google.com/open?id=1HwqQFPsk3QS9nDbC-811-rfnFRISigYf" TargetMode="External"/><Relationship Id="rId_hyperlink_367" Type="http://schemas.openxmlformats.org/officeDocument/2006/relationships/hyperlink" Target="https://drive.google.com/file/d/1HzK8_dhUy4gYeqP-lL_Aak8HPO0jhd6b/view?usp=drivesdk" TargetMode="External"/><Relationship Id="rId_hyperlink_368" Type="http://schemas.openxmlformats.org/officeDocument/2006/relationships/hyperlink" Target="https://drive.google.com/open?id=1kHeLgdqleWH1iL46ytNH19ERSFLIZJW3" TargetMode="External"/><Relationship Id="rId_hyperlink_369" Type="http://schemas.openxmlformats.org/officeDocument/2006/relationships/hyperlink" Target="https://drive.google.com/file/d/1p3ietCbQp_7558ijGVGP3MVw1nw6crq8/view?usp=drivesdk" TargetMode="External"/><Relationship Id="rId_hyperlink_370" Type="http://schemas.openxmlformats.org/officeDocument/2006/relationships/hyperlink" Target="https://drive.google.com/open?id=1h8jrQwqsJmlWLuRdj2aUypj6ewf54X7t" TargetMode="External"/><Relationship Id="rId_hyperlink_371" Type="http://schemas.openxmlformats.org/officeDocument/2006/relationships/hyperlink" Target="https://drive.google.com/file/d/1bLo9wbr8u66eSa2CfQTgHadKPDobHUJ0/view?usp=drivesdk" TargetMode="External"/><Relationship Id="rId_hyperlink_372" Type="http://schemas.openxmlformats.org/officeDocument/2006/relationships/hyperlink" Target="https://drive.google.com/open?id=153z-hpu_VC_ewzr-Nqfk_8Lm1uJpItUR" TargetMode="External"/><Relationship Id="rId_hyperlink_373" Type="http://schemas.openxmlformats.org/officeDocument/2006/relationships/hyperlink" Target="https://drive.google.com/file/d/19LRdi5XvVb0vKStGOxeIbIaHSuyR-Yqx/view?usp=drivesdk" TargetMode="External"/><Relationship Id="rId_hyperlink_374" Type="http://schemas.openxmlformats.org/officeDocument/2006/relationships/hyperlink" Target="https://drive.google.com/open?id=1VkAver2oBQ9ejmXpao8V3sOayNJ_b_gx" TargetMode="External"/><Relationship Id="rId_hyperlink_375" Type="http://schemas.openxmlformats.org/officeDocument/2006/relationships/hyperlink" Target="https://drive.google.com/file/d/179-NCcFDMCnczSydZtXnIcRVSs5YAJ0c/view?usp=drivesdk" TargetMode="External"/><Relationship Id="rId_hyperlink_376" Type="http://schemas.openxmlformats.org/officeDocument/2006/relationships/hyperlink" Target="https://drive.google.com/open?id=1WzkrfrPMK1sG4qZp_FhPvoBzO4zIPFp_" TargetMode="External"/><Relationship Id="rId_hyperlink_377" Type="http://schemas.openxmlformats.org/officeDocument/2006/relationships/hyperlink" Target="https://drive.google.com/file/d/10FsergbAprS0dZYCha_UCnri1QwayGJ7/view?usp=drivesdk" TargetMode="External"/><Relationship Id="rId_hyperlink_378" Type="http://schemas.openxmlformats.org/officeDocument/2006/relationships/hyperlink" Target="https://drive.google.com/open?id=177L6dAv_don7xMpxu3ya22QltD2i9dFH" TargetMode="External"/><Relationship Id="rId_hyperlink_379" Type="http://schemas.openxmlformats.org/officeDocument/2006/relationships/hyperlink" Target="https://drive.google.com/file/d/1KsMZ1KASZiYTrnbvepdESbNcxW6dw_nj/view?usp=drivesdk" TargetMode="External"/><Relationship Id="rId_hyperlink_380" Type="http://schemas.openxmlformats.org/officeDocument/2006/relationships/hyperlink" Target="https://drive.google.com/open?id=1Wp6YM9PUwZ_D19EtglRFHY5gZTrxxQze" TargetMode="External"/><Relationship Id="rId_hyperlink_381" Type="http://schemas.openxmlformats.org/officeDocument/2006/relationships/hyperlink" Target="https://drive.google.com/file/d/1SfGiESETVGWsbUt2h5t4Koe7L1DJmMtx/view?usp=drivesdk" TargetMode="External"/><Relationship Id="rId_hyperlink_382" Type="http://schemas.openxmlformats.org/officeDocument/2006/relationships/hyperlink" Target="https://drive.google.com/open?id=1qg5c1IXUOx7sMNSOCmTE3IDLTsCkx2sq" TargetMode="External"/><Relationship Id="rId_hyperlink_383" Type="http://schemas.openxmlformats.org/officeDocument/2006/relationships/hyperlink" Target="https://drive.google.com/file/d/181GK2olCtn02n4Ik-VSbqfRaajcwUzl7/view?usp=drivesdk" TargetMode="External"/><Relationship Id="rId_hyperlink_384" Type="http://schemas.openxmlformats.org/officeDocument/2006/relationships/hyperlink" Target="https://drive.google.com/open?id=1ap9X3c8uFOankyXQmdrkUIn720kUf95Q" TargetMode="External"/><Relationship Id="rId_hyperlink_385" Type="http://schemas.openxmlformats.org/officeDocument/2006/relationships/hyperlink" Target="https://drive.google.com/file/d/1k9qc1lil4joqauGPz3cnASlS7ZJfynnd/view?usp=drivesdk" TargetMode="External"/><Relationship Id="rId_hyperlink_386" Type="http://schemas.openxmlformats.org/officeDocument/2006/relationships/hyperlink" Target="https://drive.google.com/open?id=1icrn4Mo0ROilWRwxLn8j-kZpUnCZpVVO" TargetMode="External"/><Relationship Id="rId_hyperlink_387" Type="http://schemas.openxmlformats.org/officeDocument/2006/relationships/hyperlink" Target="https://drive.google.com/file/d/1YfCL_Y2Ow6Z5umrSXuA4-OkKFQlJLXFv/view?usp=drivesdk" TargetMode="External"/><Relationship Id="rId_hyperlink_388" Type="http://schemas.openxmlformats.org/officeDocument/2006/relationships/hyperlink" Target="https://drive.google.com/open?id=1lrL6OLLQUq3JeE1MSmoH_LCi3Y8UyuHS" TargetMode="External"/><Relationship Id="rId_hyperlink_389" Type="http://schemas.openxmlformats.org/officeDocument/2006/relationships/hyperlink" Target="https://drive.google.com/file/d/1d96-Hjhu3T9PcdfCQqXFNtMtRhUR9ScF/view?usp=drivesdk" TargetMode="External"/><Relationship Id="rId_hyperlink_390" Type="http://schemas.openxmlformats.org/officeDocument/2006/relationships/hyperlink" Target="https://drive.google.com/open?id=1sZPInuHINT7iQzJ4nxGuidnFc9LC33xt" TargetMode="External"/><Relationship Id="rId_hyperlink_391" Type="http://schemas.openxmlformats.org/officeDocument/2006/relationships/hyperlink" Target="https://drive.google.com/file/d/1P1xa8jKpXgwpl4YtqSRvkOego702X9NK/view?usp=drivesdk" TargetMode="External"/><Relationship Id="rId_hyperlink_392" Type="http://schemas.openxmlformats.org/officeDocument/2006/relationships/hyperlink" Target="https://drive.google.com/open?id=1G57tiEjRtHuXpMYb0mytXjKI-YDaj3PX" TargetMode="External"/><Relationship Id="rId_hyperlink_393" Type="http://schemas.openxmlformats.org/officeDocument/2006/relationships/hyperlink" Target="https://drive.google.com/file/d/1fKhSsHrd1HE5v4KseE85-H_q-R5InTXZ/view?usp=drivesdk" TargetMode="External"/><Relationship Id="rId_hyperlink_394" Type="http://schemas.openxmlformats.org/officeDocument/2006/relationships/hyperlink" Target="https://drive.google.com/open?id=1v9L-QJuaBjFv_2S7LcyEww9jW3rJCqz-" TargetMode="External"/><Relationship Id="rId_hyperlink_395" Type="http://schemas.openxmlformats.org/officeDocument/2006/relationships/hyperlink" Target="https://drive.google.com/file/d/1sjVAg-NZiUCo_OFMHr8QAG2cbHRfNVyZ/view?usp=drivesdk" TargetMode="External"/><Relationship Id="rId_hyperlink_396" Type="http://schemas.openxmlformats.org/officeDocument/2006/relationships/hyperlink" Target="https://drive.google.com/open?id=1CbwZ2fy_MzW1-BGXnygaWXj9rstjh3Qr" TargetMode="External"/><Relationship Id="rId_hyperlink_397" Type="http://schemas.openxmlformats.org/officeDocument/2006/relationships/hyperlink" Target="https://drive.google.com/file/d/1tIkCB_WfVwv0YI8o1NLeh9pnllbe2i8A/view?usp=drivesdk" TargetMode="External"/><Relationship Id="rId_hyperlink_398" Type="http://schemas.openxmlformats.org/officeDocument/2006/relationships/hyperlink" Target="https://drive.google.com/open?id=1kvdbrXEKWKumJFED7vOhN8xSp3vuQA6O" TargetMode="External"/><Relationship Id="rId_hyperlink_399" Type="http://schemas.openxmlformats.org/officeDocument/2006/relationships/hyperlink" Target="https://drive.google.com/file/d/1otVx2uDOkYBn0E5KMVAbyD7HvLdf7SRG/view?usp=drivesdk" TargetMode="External"/><Relationship Id="rId_hyperlink_400" Type="http://schemas.openxmlformats.org/officeDocument/2006/relationships/hyperlink" Target="https://drive.google.com/open?id=1AiJFhzuKO1v7MVGb8fzfC66spRDxYJGv" TargetMode="External"/><Relationship Id="rId_hyperlink_401" Type="http://schemas.openxmlformats.org/officeDocument/2006/relationships/hyperlink" Target="https://drive.google.com/file/d/1sD0M3LrANLmfS0Cmfvvenuzdd1iyDzrw/view?usp=drivesdk" TargetMode="External"/><Relationship Id="rId_hyperlink_402" Type="http://schemas.openxmlformats.org/officeDocument/2006/relationships/hyperlink" Target="https://drive.google.com/open?id=1VmlouRIDAC-7yArECuWKNjW6PnPfX6bp" TargetMode="External"/><Relationship Id="rId_hyperlink_403" Type="http://schemas.openxmlformats.org/officeDocument/2006/relationships/hyperlink" Target="https://drive.google.com/file/d/1NGcEtFdYYd5i2iKHK3Yn6rKXZWhrRPZV/view?usp=drivesdk" TargetMode="External"/><Relationship Id="rId_hyperlink_404" Type="http://schemas.openxmlformats.org/officeDocument/2006/relationships/hyperlink" Target="https://drive.google.com/open?id=11H-f9e01iBrS2te3fsTpnQLDeRFe_Cdn" TargetMode="External"/><Relationship Id="rId_hyperlink_405" Type="http://schemas.openxmlformats.org/officeDocument/2006/relationships/hyperlink" Target="https://drive.google.com/file/d/1B8AFTDTq-ZYI-jyNOlyaO1FpNOLVE8aw/view?usp=drivesdk" TargetMode="External"/><Relationship Id="rId_hyperlink_406" Type="http://schemas.openxmlformats.org/officeDocument/2006/relationships/hyperlink" Target="https://drive.google.com/open?id=1mXB4Nl6aQUo4h-dLQixHox2WMmdvHV4h" TargetMode="External"/><Relationship Id="rId_hyperlink_407" Type="http://schemas.openxmlformats.org/officeDocument/2006/relationships/hyperlink" Target="https://drive.google.com/file/d/1xLqkbSicoFQ88csLJD-w2L8RbGRs8syf/view?usp=drivesdk" TargetMode="External"/><Relationship Id="rId_hyperlink_408" Type="http://schemas.openxmlformats.org/officeDocument/2006/relationships/hyperlink" Target="https://drive.google.com/open?id=1WYHorgsNV5hD5aQ-79G3dQoy_tizI5sE" TargetMode="External"/><Relationship Id="rId_hyperlink_409" Type="http://schemas.openxmlformats.org/officeDocument/2006/relationships/hyperlink" Target="https://drive.google.com/file/d/1sy4EHmeImppUR3QDaUYBCL2tf_v-31qV/view?usp=drivesdk" TargetMode="External"/><Relationship Id="rId_hyperlink_410" Type="http://schemas.openxmlformats.org/officeDocument/2006/relationships/hyperlink" Target="https://drive.google.com/open?id=17b2qAx_oXnh9DAx3sXX0GcHD5WIKmCQI" TargetMode="External"/><Relationship Id="rId_hyperlink_411" Type="http://schemas.openxmlformats.org/officeDocument/2006/relationships/hyperlink" Target="https://drive.google.com/file/d/1iIM9HhC_tG4oS1SmttOBUYBy_gINOIwp/view?usp=drivesdk" TargetMode="External"/><Relationship Id="rId_hyperlink_412" Type="http://schemas.openxmlformats.org/officeDocument/2006/relationships/hyperlink" Target="https://drive.google.com/open?id=1gtewpeUMAeRFEVYVnSJGS8R1_qikZeOX" TargetMode="External"/><Relationship Id="rId_hyperlink_413" Type="http://schemas.openxmlformats.org/officeDocument/2006/relationships/hyperlink" Target="https://drive.google.com/file/d/1QO3o8s5cCk-o27GY8dHrqyyDcmdVSg8M/view?usp=drivesdk" TargetMode="External"/><Relationship Id="rId_hyperlink_414" Type="http://schemas.openxmlformats.org/officeDocument/2006/relationships/hyperlink" Target="https://drive.google.com/open?id=1O8p3oMn7A3AjPa8YD3Gz1TMlpndXakqH" TargetMode="External"/><Relationship Id="rId_hyperlink_415" Type="http://schemas.openxmlformats.org/officeDocument/2006/relationships/hyperlink" Target="https://drive.google.com/file/d/1c7frM0DBSD8lXdPuzcb63Wq8fDyCu_91/view?usp=drivesdk" TargetMode="External"/><Relationship Id="rId_hyperlink_416" Type="http://schemas.openxmlformats.org/officeDocument/2006/relationships/hyperlink" Target="https://drive.google.com/open?id=1c1IekOSOle1TqDAdzD3sMA0lx2FtmGxu" TargetMode="External"/><Relationship Id="rId_hyperlink_417" Type="http://schemas.openxmlformats.org/officeDocument/2006/relationships/hyperlink" Target="https://drive.google.com/file/d/1yrAthHGkNw2OxtHUhUcyp9gYyBSPRG4W/view?usp=drivesdk" TargetMode="External"/><Relationship Id="rId_hyperlink_418" Type="http://schemas.openxmlformats.org/officeDocument/2006/relationships/hyperlink" Target="https://drive.google.com/open?id=1mAsLQ__moN-NVAOZGvSJV5_b4IB3VA-y" TargetMode="External"/><Relationship Id="rId_hyperlink_419" Type="http://schemas.openxmlformats.org/officeDocument/2006/relationships/hyperlink" Target="https://drive.google.com/file/d/1RZc6D1ll8qGp1p5PDB0dNtKPfbdDu30h/view?usp=drivesdk" TargetMode="External"/><Relationship Id="rId_hyperlink_420" Type="http://schemas.openxmlformats.org/officeDocument/2006/relationships/hyperlink" Target="https://drive.google.com/open?id=1kAwCZZewwS8jOBtRchlMWDJdyXk9-ZbM" TargetMode="External"/><Relationship Id="rId_hyperlink_421" Type="http://schemas.openxmlformats.org/officeDocument/2006/relationships/hyperlink" Target="https://drive.google.com/file/d/1Yl8Omz7aWrHXwTcZBWA3A-W8837UY_1_/view?usp=drivesdk" TargetMode="External"/><Relationship Id="rId_hyperlink_422" Type="http://schemas.openxmlformats.org/officeDocument/2006/relationships/hyperlink" Target="https://drive.google.com/open?id=1kTR78tSen2bUsMi4kYXuPAQ4V1-4fqxz" TargetMode="External"/><Relationship Id="rId_hyperlink_423" Type="http://schemas.openxmlformats.org/officeDocument/2006/relationships/hyperlink" Target="https://drive.google.com/file/d/1jMt9bJDLnTsMyI9eTqCUg7zsQME46kAB/view?usp=drivesdk" TargetMode="External"/><Relationship Id="rId_hyperlink_424" Type="http://schemas.openxmlformats.org/officeDocument/2006/relationships/hyperlink" Target="https://drive.google.com/open?id=13Te-r5RUvMw6Yrao3HrKWjymbdrUr_sm" TargetMode="External"/><Relationship Id="rId_hyperlink_425" Type="http://schemas.openxmlformats.org/officeDocument/2006/relationships/hyperlink" Target="https://drive.google.com/open?id=1uzXEQUGnm0DrFAOwKjmWbd3RPyH0Jetj" TargetMode="External"/><Relationship Id="rId_hyperlink_426" Type="http://schemas.openxmlformats.org/officeDocument/2006/relationships/hyperlink" Target="https://drive.google.com/file/d/1LR3pJNBsnqovUb5CDoVLzISAfPvasNG7/view?usp=drivesdk" TargetMode="External"/><Relationship Id="rId_hyperlink_427" Type="http://schemas.openxmlformats.org/officeDocument/2006/relationships/hyperlink" Target="https://drive.google.com/open?id=1U0E06_Ierk4M1zDOWwceCULI1JAhV12C" TargetMode="External"/><Relationship Id="rId_hyperlink_428" Type="http://schemas.openxmlformats.org/officeDocument/2006/relationships/hyperlink" Target="https://drive.google.com/file/d/1lMT_aSaJFkYY-c3ho9th38ppY0SPlfBB/view?usp=drivesdk" TargetMode="External"/><Relationship Id="rId_hyperlink_429" Type="http://schemas.openxmlformats.org/officeDocument/2006/relationships/hyperlink" Target="https://drive.google.com/open?id=1UV4wA8J_K2vdpTnCv7dvD8AuM-eZge3g" TargetMode="External"/><Relationship Id="rId_hyperlink_430" Type="http://schemas.openxmlformats.org/officeDocument/2006/relationships/hyperlink" Target="https://drive.google.com/file/d/18-PoQlv-xbarW_x-xvfznB6v2AwMZcRq/view?usp=drivesdk" TargetMode="External"/><Relationship Id="rId_hyperlink_431" Type="http://schemas.openxmlformats.org/officeDocument/2006/relationships/hyperlink" Target="https://drive.google.com/open?id=165fzFMhLsFHKIlvOZxl511xIa5ZAvhqw" TargetMode="External"/><Relationship Id="rId_hyperlink_432" Type="http://schemas.openxmlformats.org/officeDocument/2006/relationships/hyperlink" Target="https://drive.google.com/file/d/1-Bx3IBmcyU1bu-HR6ql_tnV-6AvY3kWy/view?usp=drivesdk" TargetMode="External"/><Relationship Id="rId_hyperlink_433" Type="http://schemas.openxmlformats.org/officeDocument/2006/relationships/hyperlink" Target="https://drive.google.com/open?id=1QLx90yE-KJBSzH7o8H4KWM0BLSxRhGyc" TargetMode="External"/><Relationship Id="rId_hyperlink_434" Type="http://schemas.openxmlformats.org/officeDocument/2006/relationships/hyperlink" Target="https://drive.google.com/file/d/1i28cM2hdl_umqP8imM6VzRTE6zbhAdn4/view?usp=drivesdk" TargetMode="External"/><Relationship Id="rId_hyperlink_435" Type="http://schemas.openxmlformats.org/officeDocument/2006/relationships/hyperlink" Target="https://drive.google.com/open?id=1JagUvvAn36M59XUwV3FaHTN_xGDKGtCs" TargetMode="External"/><Relationship Id="rId_hyperlink_436" Type="http://schemas.openxmlformats.org/officeDocument/2006/relationships/hyperlink" Target="https://drive.google.com/file/d/1KTLXymzuOK3RuiQT1L1K7KZQ60_ef-ke/view?usp=drivesdk" TargetMode="External"/><Relationship Id="rId_hyperlink_437" Type="http://schemas.openxmlformats.org/officeDocument/2006/relationships/hyperlink" Target="https://drive.google.com/open?id=1KoPQC6m46zLLIZaq6DAnR3IgHvnrgIl3" TargetMode="External"/><Relationship Id="rId_hyperlink_438" Type="http://schemas.openxmlformats.org/officeDocument/2006/relationships/hyperlink" Target="https://drive.google.com/file/d/17Rh4Swdod6Vqay8qsXkwtZe5G_MHLYxM/view?usp=drivesdk" TargetMode="External"/><Relationship Id="rId_hyperlink_439" Type="http://schemas.openxmlformats.org/officeDocument/2006/relationships/hyperlink" Target="https://drive.google.com/open?id=1-H6ZfWjnirwqDljrSQuiIL-OlhnE44-h" TargetMode="External"/><Relationship Id="rId_hyperlink_440" Type="http://schemas.openxmlformats.org/officeDocument/2006/relationships/hyperlink" Target="https://drive.google.com/file/d/1L60zeAtOzKKzcwy7T-vksczmKzwwEPBQ/view?usp=drivesdk" TargetMode="External"/><Relationship Id="rId_hyperlink_441" Type="http://schemas.openxmlformats.org/officeDocument/2006/relationships/hyperlink" Target="https://drive.google.com/open?id=1JBPRJGKGgktL9n4dTfNgAKtaF0BqrcBR" TargetMode="External"/><Relationship Id="rId_hyperlink_442" Type="http://schemas.openxmlformats.org/officeDocument/2006/relationships/hyperlink" Target="https://drive.google.com/file/d/1ZdtX8fVL_zCS5nMYsNCd7OCvjRJBtgp2/view?usp=drivesdk" TargetMode="External"/><Relationship Id="rId_hyperlink_443" Type="http://schemas.openxmlformats.org/officeDocument/2006/relationships/hyperlink" Target="https://drive.google.com/open?id=1KcMqQ1N3wQ2Zz46yS7SX_QZoL3jhofz2" TargetMode="External"/><Relationship Id="rId_hyperlink_444" Type="http://schemas.openxmlformats.org/officeDocument/2006/relationships/hyperlink" Target="https://drive.google.com/file/d/1yZDb_B1I65oWfSU-QslMkuneTUfMkM4f/view?usp=drivesdk" TargetMode="External"/><Relationship Id="rId_hyperlink_445" Type="http://schemas.openxmlformats.org/officeDocument/2006/relationships/hyperlink" Target="https://drive.google.com/open?id=1taGf-XDtYSfdUkao0IWYxJ44oP9tgMiG" TargetMode="External"/><Relationship Id="rId_hyperlink_446" Type="http://schemas.openxmlformats.org/officeDocument/2006/relationships/hyperlink" Target="https://drive.google.com/file/d/13IFp24iF8rZIcfMIbxz30AYNiQQF2S49/view?usp=drivesdk" TargetMode="External"/><Relationship Id="rId_hyperlink_447" Type="http://schemas.openxmlformats.org/officeDocument/2006/relationships/hyperlink" Target="https://drive.google.com/open?id=14eslQSp6ZbHZDZrlz_lAONOowzU89j4r" TargetMode="External"/><Relationship Id="rId_hyperlink_448" Type="http://schemas.openxmlformats.org/officeDocument/2006/relationships/hyperlink" Target="https://drive.google.com/file/d/1VgXc8AR8wDt39saeeozJGrEu3NhPDPrp/view?usp=drivesdk" TargetMode="External"/><Relationship Id="rId_hyperlink_449" Type="http://schemas.openxmlformats.org/officeDocument/2006/relationships/hyperlink" Target="https://drive.google.com/open?id=1yFVg8yjFz7Wd-Z6P4rCWds6mzKORnKPC" TargetMode="External"/><Relationship Id="rId_hyperlink_450" Type="http://schemas.openxmlformats.org/officeDocument/2006/relationships/hyperlink" Target="https://drive.google.com/file/d/1HoNg9ZCFrwomVZUtaRxrTpgWd5Dw0mPj/view?usp=drivesdk" TargetMode="External"/><Relationship Id="rId_hyperlink_451" Type="http://schemas.openxmlformats.org/officeDocument/2006/relationships/hyperlink" Target="https://drive.google.com/open?id=1KJYkGzOR2vnvmRpsK1HqQtoFMuuJPH6Q" TargetMode="External"/><Relationship Id="rId_hyperlink_452" Type="http://schemas.openxmlformats.org/officeDocument/2006/relationships/hyperlink" Target="https://drive.google.com/file/d/12X2Q5FiU0il39vlAvSS6CCDffHU_UhG3/view?usp=drivesdk" TargetMode="External"/><Relationship Id="rId_hyperlink_453" Type="http://schemas.openxmlformats.org/officeDocument/2006/relationships/hyperlink" Target="https://drive.google.com/open?id=1F1JWEIRHMvPrXaH6zb0ECrsj9AjgGLXK" TargetMode="External"/><Relationship Id="rId_hyperlink_454" Type="http://schemas.openxmlformats.org/officeDocument/2006/relationships/hyperlink" Target="https://drive.google.com/file/d/1GTKEe4YqMLTfbUKE_LUJZzf-sfqjQ5cL/view?usp=drivesdk" TargetMode="External"/><Relationship Id="rId_hyperlink_455" Type="http://schemas.openxmlformats.org/officeDocument/2006/relationships/hyperlink" Target="https://drive.google.com/open?id=1yRkbBbKm_5zxTXlUyGF46KVUYQRpvq69" TargetMode="External"/><Relationship Id="rId_hyperlink_456" Type="http://schemas.openxmlformats.org/officeDocument/2006/relationships/hyperlink" Target="https://drive.google.com/file/d/1CPRtxTAqrqgsCMuc5Ns1TEYb6r79AbHz/view?usp=drivesdk" TargetMode="External"/><Relationship Id="rId_hyperlink_457" Type="http://schemas.openxmlformats.org/officeDocument/2006/relationships/hyperlink" Target="https://drive.google.com/open?id=1p6f8-BPJTD2tvWuvYZYPkxN06Tn1404i" TargetMode="External"/><Relationship Id="rId_hyperlink_458" Type="http://schemas.openxmlformats.org/officeDocument/2006/relationships/hyperlink" Target="https://drive.google.com/file/d/1GYJfnkbaDclBRiba9YB3ITOJpUqGTIkP/view?usp=drivesdk" TargetMode="External"/><Relationship Id="rId_hyperlink_459" Type="http://schemas.openxmlformats.org/officeDocument/2006/relationships/hyperlink" Target="https://drive.google.com/open?id=1Pwk1EvWFjcueEzvGl0Vreyq1NWf1BNYC" TargetMode="External"/><Relationship Id="rId_hyperlink_460" Type="http://schemas.openxmlformats.org/officeDocument/2006/relationships/hyperlink" Target="https://drive.google.com/file/d/1xDBE-9GxSTnWCK_qlahIs0ddXQ2BocSY/view?usp=drivesdk" TargetMode="External"/><Relationship Id="rId_hyperlink_461" Type="http://schemas.openxmlformats.org/officeDocument/2006/relationships/hyperlink" Target="https://drive.google.com/open?id=1bG0WSjR8SkgvYB96viKQB4NoV60Z9oPq" TargetMode="External"/><Relationship Id="rId_hyperlink_462" Type="http://schemas.openxmlformats.org/officeDocument/2006/relationships/hyperlink" Target="https://drive.google.com/file/d/1ROpofjdPwhrfEWlaRl7-bQSvhsIKmAJR/view?usp=drivesdk" TargetMode="External"/><Relationship Id="rId_hyperlink_463" Type="http://schemas.openxmlformats.org/officeDocument/2006/relationships/hyperlink" Target="https://drive.google.com/open?id=1FXA0z_halFvK9rofhO9u74C8fDUTltVv" TargetMode="External"/><Relationship Id="rId_hyperlink_464" Type="http://schemas.openxmlformats.org/officeDocument/2006/relationships/hyperlink" Target="https://drive.google.com/open?id=19EdiN7cUdOyuNBhcuEDPwpszj10-Hqyv" TargetMode="External"/><Relationship Id="rId_hyperlink_465" Type="http://schemas.openxmlformats.org/officeDocument/2006/relationships/hyperlink" Target="https://drive.google.com/file/d/13hE35o_nMWV31fCBRc1hjziink7wjjI0/view?usp=drivesdk" TargetMode="External"/><Relationship Id="rId_hyperlink_466" Type="http://schemas.openxmlformats.org/officeDocument/2006/relationships/hyperlink" Target="https://drive.google.com/open?id=1KhTJjWQml6EookaVtglQj9E97QupTqHV" TargetMode="External"/><Relationship Id="rId_hyperlink_467" Type="http://schemas.openxmlformats.org/officeDocument/2006/relationships/hyperlink" Target="https://drive.google.com/file/d/1xWxhJsYeJ9uhHDSceyVVtX6gs5Ggs2iO/view?usp=drivesdk" TargetMode="External"/><Relationship Id="rId_hyperlink_468" Type="http://schemas.openxmlformats.org/officeDocument/2006/relationships/hyperlink" Target="http://jr.do/" TargetMode="External"/><Relationship Id="rId_hyperlink_469" Type="http://schemas.openxmlformats.org/officeDocument/2006/relationships/hyperlink" Target="https://drive.google.com/open?id=1Uzec7n7dehIEx6waM_OHzhrJpmwldLhD" TargetMode="External"/><Relationship Id="rId_hyperlink_470" Type="http://schemas.openxmlformats.org/officeDocument/2006/relationships/hyperlink" Target="https://drive.google.com/file/d/1BQkhgPHXx875cHPUzTF2PWBTinNa8A-z/view?usp=drivesdk" TargetMode="External"/><Relationship Id="rId_hyperlink_471" Type="http://schemas.openxmlformats.org/officeDocument/2006/relationships/hyperlink" Target="https://drive.google.com/open?id=1ScjzlkmN-1GwYi5LjcXmBoN2ZGu6S5MK" TargetMode="External"/><Relationship Id="rId_hyperlink_472" Type="http://schemas.openxmlformats.org/officeDocument/2006/relationships/hyperlink" Target="https://drive.google.com/file/d/1c7tebIZZ-sM0715jVeEiScHe2h-sakwG/view?usp=drivesdk" TargetMode="External"/><Relationship Id="rId_hyperlink_473" Type="http://schemas.openxmlformats.org/officeDocument/2006/relationships/hyperlink" Target="https://drive.google.com/open?id=1XrsRmbdyaQA2BSRwuNAfOSk4d8C7fV64" TargetMode="External"/><Relationship Id="rId_hyperlink_474" Type="http://schemas.openxmlformats.org/officeDocument/2006/relationships/hyperlink" Target="https://drive.google.com/file/d/1uC-ZDVI7aJ41lNJTArzNLs2wSlOHwCsZ/view?usp=drivesdk" TargetMode="External"/><Relationship Id="rId_hyperlink_475" Type="http://schemas.openxmlformats.org/officeDocument/2006/relationships/hyperlink" Target="https://drive.google.com/open?id=1EuC1OPOjd7TbBLI0phk7RXMDE-iYBa5u" TargetMode="External"/><Relationship Id="rId_hyperlink_476" Type="http://schemas.openxmlformats.org/officeDocument/2006/relationships/hyperlink" Target="https://drive.google.com/file/d/1zIyGufTVd-IuLibPDNdMIp1FcYdWR8lr/view?usp=drivesdk" TargetMode="External"/><Relationship Id="rId_hyperlink_477" Type="http://schemas.openxmlformats.org/officeDocument/2006/relationships/hyperlink" Target="https://drive.google.com/open?id=1gDFvccFZyBnz-2vesRu9JxcDJq-oTsvZ" TargetMode="External"/><Relationship Id="rId_hyperlink_478" Type="http://schemas.openxmlformats.org/officeDocument/2006/relationships/hyperlink" Target="https://drive.google.com/file/d/1JU2_eMPnMZAs_hzLsx0pyVqG_yhKnpxE/view?usp=drivesdk" TargetMode="External"/><Relationship Id="rId_hyperlink_479" Type="http://schemas.openxmlformats.org/officeDocument/2006/relationships/hyperlink" Target="https://drive.google.com/open?id=1m-Og_rG0sW0G84LdQD3DjT24injuz-YL" TargetMode="External"/><Relationship Id="rId_hyperlink_480" Type="http://schemas.openxmlformats.org/officeDocument/2006/relationships/hyperlink" Target="https://drive.google.com/file/d/10OdCSKK0XQV09mfL43_NkzEKT1K6nK8L/view?usp=drivesdk" TargetMode="External"/><Relationship Id="rId_hyperlink_481" Type="http://schemas.openxmlformats.org/officeDocument/2006/relationships/hyperlink" Target="https://drive.google.com/open?id=10SrXL9lliQGeU0N40PQBYFKMoWCPf2ni" TargetMode="External"/><Relationship Id="rId_hyperlink_482" Type="http://schemas.openxmlformats.org/officeDocument/2006/relationships/hyperlink" Target="https://drive.google.com/file/d/1Q18P9Rfz73IGMkT_NwUfXVSdFJO8VGUp/view?usp=drivesdk" TargetMode="External"/><Relationship Id="rId_hyperlink_483" Type="http://schemas.openxmlformats.org/officeDocument/2006/relationships/hyperlink" Target="https://drive.google.com/open?id=1Yosx7S-bR_YxAqLMa0JWEwPhcg9PLDoo" TargetMode="External"/><Relationship Id="rId_hyperlink_484" Type="http://schemas.openxmlformats.org/officeDocument/2006/relationships/hyperlink" Target="https://drive.google.com/file/d/1KBf7vCuEiMiXQj7--kAbYHmTQXG8cjOS/view?usp=drivesdk" TargetMode="External"/><Relationship Id="rId_hyperlink_485" Type="http://schemas.openxmlformats.org/officeDocument/2006/relationships/hyperlink" Target="https://drive.google.com/open?id=125yZA9WqwmrkMSZ6Y1GDTyg2Bi1WoBnS" TargetMode="External"/><Relationship Id="rId_hyperlink_486" Type="http://schemas.openxmlformats.org/officeDocument/2006/relationships/hyperlink" Target="https://drive.google.com/file/d/1r0F_XwRbP8975JbVtJq5R8V83YwLrJt6/view?usp=drivesdk" TargetMode="External"/><Relationship Id="rId_hyperlink_487" Type="http://schemas.openxmlformats.org/officeDocument/2006/relationships/hyperlink" Target="https://drive.google.com/open?id=1_CuVA68YYkB8I1Vz4Q5TgTcJAttC0D-V" TargetMode="External"/><Relationship Id="rId_hyperlink_488" Type="http://schemas.openxmlformats.org/officeDocument/2006/relationships/hyperlink" Target="https://drive.google.com/file/d/1ns5EnwxT0SWqySAq83W-yjEiQjz4G8Hx/view?usp=drivesdk" TargetMode="External"/><Relationship Id="rId_hyperlink_489" Type="http://schemas.openxmlformats.org/officeDocument/2006/relationships/hyperlink" Target="https://drive.google.com/open?id=1CVfJ6URt3v46cl_PqW1Z7BCcNjV27A4T" TargetMode="External"/><Relationship Id="rId_hyperlink_490" Type="http://schemas.openxmlformats.org/officeDocument/2006/relationships/hyperlink" Target="https://drive.google.com/file/d/1GSruX8I2UXGh6jw_HsQoxN9QMKMgZu3g/view?usp=drivesdk" TargetMode="External"/><Relationship Id="rId_hyperlink_491" Type="http://schemas.openxmlformats.org/officeDocument/2006/relationships/hyperlink" Target="https://drive.google.com/open?id=1S5c2DOXBe53q1Y-2gy2aJYZVwllqqvv2" TargetMode="External"/><Relationship Id="rId_hyperlink_492" Type="http://schemas.openxmlformats.org/officeDocument/2006/relationships/hyperlink" Target="https://drive.google.com/file/d/1YIuQiVKbYkHCRgDEFZ723f9CD6XoiPxG/view?usp=drivesdk" TargetMode="External"/><Relationship Id="rId_hyperlink_493" Type="http://schemas.openxmlformats.org/officeDocument/2006/relationships/hyperlink" Target="https://drive.google.com/open?id=1pP6e6x6oIPip_KtCNBwQ2ZqWKwAnK1c-" TargetMode="External"/><Relationship Id="rId_hyperlink_494" Type="http://schemas.openxmlformats.org/officeDocument/2006/relationships/hyperlink" Target="https://drive.google.com/file/d/1stXgrm8vKJNTPozu7LUsuWyhTVR_Ix4m/view?usp=drivesdk" TargetMode="External"/><Relationship Id="rId_hyperlink_495" Type="http://schemas.openxmlformats.org/officeDocument/2006/relationships/hyperlink" Target="https://drive.google.com/open?id=1Stpd8Iq3UQbv9N2QN8jM7VDrEi3aXv1R" TargetMode="External"/><Relationship Id="rId_hyperlink_496" Type="http://schemas.openxmlformats.org/officeDocument/2006/relationships/hyperlink" Target="https://drive.google.com/file/d/1LExuBrvnuYlf_LPBjFPoAyov1xnPO7ie/view?usp=drivesdk" TargetMode="External"/><Relationship Id="rId_hyperlink_497" Type="http://schemas.openxmlformats.org/officeDocument/2006/relationships/hyperlink" Target="https://drive.google.com/open?id=1Dh7r_VpgWDbEdW26L9-6Y7DN4r2KVk1o" TargetMode="External"/><Relationship Id="rId_hyperlink_498" Type="http://schemas.openxmlformats.org/officeDocument/2006/relationships/hyperlink" Target="https://drive.google.com/file/d/13zEVYO7theJyAlOT7LxOi3CjDGSQ55Y5/view?usp=drivesdk" TargetMode="External"/><Relationship Id="rId_hyperlink_499" Type="http://schemas.openxmlformats.org/officeDocument/2006/relationships/hyperlink" Target="https://drive.google.com/open?id=1T_d9YpMpf4EPbIhXhLujTF5izQypaEHC" TargetMode="External"/><Relationship Id="rId_hyperlink_500" Type="http://schemas.openxmlformats.org/officeDocument/2006/relationships/hyperlink" Target="https://drive.google.com/file/d/19xV-pQQ3LbcqkTUaF0zPQle9IpnlIP5o/view?usp=drivesdk" TargetMode="External"/><Relationship Id="rId_hyperlink_501" Type="http://schemas.openxmlformats.org/officeDocument/2006/relationships/hyperlink" Target="https://drive.google.com/open?id=1oqWAJq259OKhQiynZIJjESpSB4JBk_Pu" TargetMode="External"/><Relationship Id="rId_hyperlink_502" Type="http://schemas.openxmlformats.org/officeDocument/2006/relationships/hyperlink" Target="https://drive.google.com/file/d/1GnrfmlXv61peC2JwflJv-t52H7V_aQ1a/view?usp=drivesdk" TargetMode="External"/><Relationship Id="rId_hyperlink_503" Type="http://schemas.openxmlformats.org/officeDocument/2006/relationships/hyperlink" Target="https://drive.google.com/open?id=1VaizA48VWGsPXfLVZ-xQ6ow1OSZwn5qN" TargetMode="External"/><Relationship Id="rId_hyperlink_504" Type="http://schemas.openxmlformats.org/officeDocument/2006/relationships/hyperlink" Target="https://drive.google.com/open?id=1kJWIBl8nlAPPX7VMg4OLg7XsgR4J6ZQs" TargetMode="External"/><Relationship Id="rId_hyperlink_505" Type="http://schemas.openxmlformats.org/officeDocument/2006/relationships/hyperlink" Target="https://drive.google.com/file/d/1rwG7N-5pxkbqztE1ad_B7jJs3qAMEi5R/view?usp=drivesdk" TargetMode="External"/><Relationship Id="rId_hyperlink_506" Type="http://schemas.openxmlformats.org/officeDocument/2006/relationships/hyperlink" Target="https://drive.google.com/open?id=1P1ejRlHNSHXIbsiP6ToViiB0SkJfcBuz" TargetMode="External"/><Relationship Id="rId_hyperlink_507" Type="http://schemas.openxmlformats.org/officeDocument/2006/relationships/hyperlink" Target="https://drive.google.com/file/d/15_Do59Liwv5dbisqs6yqd3pVmN5m23AO/view?usp=drivesdk" TargetMode="External"/><Relationship Id="rId_hyperlink_508" Type="http://schemas.openxmlformats.org/officeDocument/2006/relationships/hyperlink" Target="https://drive.google.com/open?id=10yG28s7QjbTZouxPU7qkfjBF5f5tmNbd" TargetMode="External"/><Relationship Id="rId_hyperlink_509" Type="http://schemas.openxmlformats.org/officeDocument/2006/relationships/hyperlink" Target="https://drive.google.com/file/d/1jCh3C0fJ1acIfWavdd5F__c0jCvXNM5T/view?usp=drivesdk" TargetMode="External"/><Relationship Id="rId_hyperlink_510" Type="http://schemas.openxmlformats.org/officeDocument/2006/relationships/hyperlink" Target="https://drive.google.com/open?id=1hvvEejAMbrC_Ze3Ape2L71wnIl1eVKqW" TargetMode="External"/><Relationship Id="rId_hyperlink_511" Type="http://schemas.openxmlformats.org/officeDocument/2006/relationships/hyperlink" Target="https://drive.google.com/file/d/1_ETZjb4er6VvTwluNIGUF1yshs5y3e4Z/view?usp=drivesdk" TargetMode="External"/><Relationship Id="rId_hyperlink_512" Type="http://schemas.openxmlformats.org/officeDocument/2006/relationships/hyperlink" Target="https://drive.google.com/open?id=1V0Og1zbOjMl9e1OLLUnyD1eYAqpQbS2P" TargetMode="External"/><Relationship Id="rId_hyperlink_513" Type="http://schemas.openxmlformats.org/officeDocument/2006/relationships/hyperlink" Target="https://drive.google.com/file/d/1R7oJM9UlpIYZQqygAZiTxMZAbuTORL1v/view?usp=drivesdk" TargetMode="External"/><Relationship Id="rId_hyperlink_514" Type="http://schemas.openxmlformats.org/officeDocument/2006/relationships/hyperlink" Target="https://drive.google.com/open?id=1U04tOE706FPqnm7aNASTXLo44VZdMSUq" TargetMode="External"/><Relationship Id="rId_hyperlink_515" Type="http://schemas.openxmlformats.org/officeDocument/2006/relationships/hyperlink" Target="https://drive.google.com/file/d/15bNxl1_DZjGRJm4VXW-qCEzrZN1KAujI/view?usp=drivesdk" TargetMode="External"/><Relationship Id="rId_hyperlink_516" Type="http://schemas.openxmlformats.org/officeDocument/2006/relationships/hyperlink" Target="https://drive.google.com/open?id=1zCPcmbc92l8dl4mYPQlAn3-0p0m7G9LC" TargetMode="External"/><Relationship Id="rId_hyperlink_517" Type="http://schemas.openxmlformats.org/officeDocument/2006/relationships/hyperlink" Target="https://drive.google.com/file/d/1cLNakNjpT1vYDAO8oz8QSlKcWizTFkfS/view?usp=drivesdk" TargetMode="External"/><Relationship Id="rId_hyperlink_518" Type="http://schemas.openxmlformats.org/officeDocument/2006/relationships/hyperlink" Target="https://drive.google.com/open?id=1huYwvOIEairzln_oiPlu9-8TRa9pOQ9J" TargetMode="External"/><Relationship Id="rId_hyperlink_519" Type="http://schemas.openxmlformats.org/officeDocument/2006/relationships/hyperlink" Target="https://drive.google.com/file/d/11IAIKIlIlAy9sUolLHZeguWdW1pvGI7W/view?usp=drivesdk" TargetMode="External"/><Relationship Id="rId_hyperlink_520" Type="http://schemas.openxmlformats.org/officeDocument/2006/relationships/hyperlink" Target="https://drive.google.com/open?id=1QaFuNO08mAie__C0FWq6jg-otlXM1wXx" TargetMode="External"/><Relationship Id="rId_hyperlink_521" Type="http://schemas.openxmlformats.org/officeDocument/2006/relationships/hyperlink" Target="https://drive.google.com/file/d/1Tv3eRsi_N89VEC-y-T0c-YYpzFBq30SO/view?usp=drivesdk" TargetMode="External"/><Relationship Id="rId_hyperlink_522" Type="http://schemas.openxmlformats.org/officeDocument/2006/relationships/hyperlink" Target="https://drive.google.com/file/d/1VQCOa3-KsJqfbWdtMyIFeJzorsSWGq_g/view?usp=drivesdk" TargetMode="External"/><Relationship Id="rId_hyperlink_523" Type="http://schemas.openxmlformats.org/officeDocument/2006/relationships/hyperlink" Target="https://drive.google.com/open?id=1gQzO8iIW6RKWCJNw3731tHTtNf5_087t" TargetMode="External"/><Relationship Id="rId_hyperlink_524" Type="http://schemas.openxmlformats.org/officeDocument/2006/relationships/hyperlink" Target="https://drive.google.com/file/d/1KJiG-KdMNC6v1KpdAWDwAxeRI68-BOYE/view?usp=drivesdk" TargetMode="External"/><Relationship Id="rId_hyperlink_525" Type="http://schemas.openxmlformats.org/officeDocument/2006/relationships/hyperlink" Target="https://drive.google.com/open?id=10usrDrBYX4FKGQBWgyIpJDOvfg6rEniJ" TargetMode="External"/><Relationship Id="rId_hyperlink_526" Type="http://schemas.openxmlformats.org/officeDocument/2006/relationships/hyperlink" Target="https://drive.google.com/file/d/1CLZBtTFBs8Wqjs-381YclPRKP-h6fdRg/view?usp=drivesdk" TargetMode="External"/><Relationship Id="rId_hyperlink_527" Type="http://schemas.openxmlformats.org/officeDocument/2006/relationships/hyperlink" Target="https://drive.google.com/open?id=1iTUBwYZI9_F2oZ8ehArLAlOxqW4AzzvQ" TargetMode="External"/><Relationship Id="rId_hyperlink_528" Type="http://schemas.openxmlformats.org/officeDocument/2006/relationships/hyperlink" Target="https://drive.google.com/file/d/1_VTHD56afPNN17zwYkH5yJKw9Iu77Spl/view?usp=drivesdk" TargetMode="External"/><Relationship Id="rId_hyperlink_529" Type="http://schemas.openxmlformats.org/officeDocument/2006/relationships/hyperlink" Target="https://drive.google.com/open?id=1VLflzt-PQK82SkwIAAX5RdHAKWiAGyVX" TargetMode="External"/><Relationship Id="rId_hyperlink_530" Type="http://schemas.openxmlformats.org/officeDocument/2006/relationships/hyperlink" Target="https://drive.google.com/file/d/1Alc9UsJ0SThV3MD_7GD6jDvIDHs9iHke/view?usp=drivesdk" TargetMode="External"/><Relationship Id="rId_hyperlink_531" Type="http://schemas.openxmlformats.org/officeDocument/2006/relationships/hyperlink" Target="https://drive.google.com/open?id=1Ry8Jajdy71v6NQPi6TXj0k2UBrc307Bk" TargetMode="External"/><Relationship Id="rId_hyperlink_532" Type="http://schemas.openxmlformats.org/officeDocument/2006/relationships/hyperlink" Target="https://drive.google.com/file/d/12ODmCaF8aw51iD7WGsHZQ_V5_xhUj9t4/view?usp=drivesdk" TargetMode="External"/><Relationship Id="rId_hyperlink_533" Type="http://schemas.openxmlformats.org/officeDocument/2006/relationships/hyperlink" Target="http://jr.do/" TargetMode="External"/><Relationship Id="rId_hyperlink_534" Type="http://schemas.openxmlformats.org/officeDocument/2006/relationships/hyperlink" Target="https://drive.google.com/open?id=1sZjoSQoeWW2Z_RaTQHuyT4dpyv4iCbei" TargetMode="External"/><Relationship Id="rId_hyperlink_535" Type="http://schemas.openxmlformats.org/officeDocument/2006/relationships/hyperlink" Target="https://drive.google.com/file/d/17_ettr5NwasvnVJqgmhKsq5FxQjMX5Zu/view?usp=drivesdk" TargetMode="External"/><Relationship Id="rId_hyperlink_536" Type="http://schemas.openxmlformats.org/officeDocument/2006/relationships/hyperlink" Target="http://jr.do/" TargetMode="External"/><Relationship Id="rId_hyperlink_537" Type="http://schemas.openxmlformats.org/officeDocument/2006/relationships/hyperlink" Target="https://drive.google.com/open?id=1L5728fIzSv28B-O9qnQ3C1cFgbItzz3m" TargetMode="External"/><Relationship Id="rId_hyperlink_538" Type="http://schemas.openxmlformats.org/officeDocument/2006/relationships/hyperlink" Target="https://drive.google.com/file/d/1qSY6Z6dv5cot154hl7GWco0uM-jTLcnR/view?usp=drivesdk" TargetMode="External"/><Relationship Id="rId_hyperlink_539" Type="http://schemas.openxmlformats.org/officeDocument/2006/relationships/hyperlink" Target="https://drive.google.com/open?id=1mgpQmZyjGvZkrf3unbvB-PrLFcrRxXXL" TargetMode="External"/><Relationship Id="rId_hyperlink_540" Type="http://schemas.openxmlformats.org/officeDocument/2006/relationships/hyperlink" Target="https://drive.google.com/file/d/1jZMfJS_Hb9N4CSGyB4ydl6nJ2am0lyTu/view?usp=drivesdk" TargetMode="External"/><Relationship Id="rId_hyperlink_541" Type="http://schemas.openxmlformats.org/officeDocument/2006/relationships/hyperlink" Target="https://drive.google.com/open?id=1Z-yjAwD-w33P6bGqD0XDIiraZ7-SfaOd" TargetMode="External"/><Relationship Id="rId_hyperlink_542" Type="http://schemas.openxmlformats.org/officeDocument/2006/relationships/hyperlink" Target="https://drive.google.com/file/d/14KMq9eT_JFZmNm8WzGQIE0YkzvAKuWx2/view?usp=drivesdk" TargetMode="External"/><Relationship Id="rId_hyperlink_543" Type="http://schemas.openxmlformats.org/officeDocument/2006/relationships/hyperlink" Target="https://drive.google.com/open?id=1rvPnNz0q-7Z8P8JS-yZj86_aQmZ-UFa4" TargetMode="External"/><Relationship Id="rId_hyperlink_544" Type="http://schemas.openxmlformats.org/officeDocument/2006/relationships/hyperlink" Target="https://drive.google.com/file/d/1C_Z6k_9aavFwjIvPMNcdj7Xsnc7FvJMP/view?usp=drivesdk" TargetMode="External"/><Relationship Id="rId_hyperlink_545" Type="http://schemas.openxmlformats.org/officeDocument/2006/relationships/hyperlink" Target="https://drive.google.com/open?id=19O0V_EnTm6b9pZLQhTNaLEDcjSV2JQo7" TargetMode="External"/><Relationship Id="rId_hyperlink_546" Type="http://schemas.openxmlformats.org/officeDocument/2006/relationships/hyperlink" Target="https://drive.google.com/file/d/1rAO1yDTV78brVbB7eeZNu51pXctLA5-7/view?usp=drivesdk" TargetMode="External"/><Relationship Id="rId_hyperlink_547" Type="http://schemas.openxmlformats.org/officeDocument/2006/relationships/hyperlink" Target="https://drive.google.com/file/d/18PKpAIaFIOxrS_EnrThK1EWhe-uQkFy_/view?usp=drivesdk" TargetMode="External"/><Relationship Id="rId_hyperlink_548" Type="http://schemas.openxmlformats.org/officeDocument/2006/relationships/hyperlink" Target="https://drive.google.com/open?id=11xedYmSBi1rbuiNVr1w3AsYIJZkmd49P" TargetMode="External"/><Relationship Id="rId_hyperlink_549" Type="http://schemas.openxmlformats.org/officeDocument/2006/relationships/hyperlink" Target="https://drive.google.com/file/d/1b1xELLzedZsEqiU-E5_yu82Na2IPfp9q/view?usp=drivesdk" TargetMode="External"/><Relationship Id="rId_hyperlink_550" Type="http://schemas.openxmlformats.org/officeDocument/2006/relationships/hyperlink" Target="https://drive.google.com/open?id=1-1bSzvhd1G19vNoIU7mkOgv1n_-T7ea-" TargetMode="External"/><Relationship Id="rId_hyperlink_551" Type="http://schemas.openxmlformats.org/officeDocument/2006/relationships/hyperlink" Target="https://drive.google.com/file/d/1VRxf1tgURptz2roTRpLxbMOdC657yfq1/view?usp=drivesdk" TargetMode="External"/><Relationship Id="rId_hyperlink_552" Type="http://schemas.openxmlformats.org/officeDocument/2006/relationships/hyperlink" Target="https://drive.google.com/open?id=1SdfPRD9xVgKnGreeE8jkr-03M_5fr-rl" TargetMode="External"/><Relationship Id="rId_hyperlink_553" Type="http://schemas.openxmlformats.org/officeDocument/2006/relationships/hyperlink" Target="https://drive.google.com/file/d/1x7vfn8PxIBrLiovsdFw3YWzsHVtUWVQG/view?usp=drivesdk" TargetMode="External"/><Relationship Id="rId_hyperlink_554" Type="http://schemas.openxmlformats.org/officeDocument/2006/relationships/hyperlink" Target="https://drive.google.com/open?id=1Kn7-mCg_B8tJUjrYRhvdrUavQyFIPUQB" TargetMode="External"/><Relationship Id="rId_hyperlink_555" Type="http://schemas.openxmlformats.org/officeDocument/2006/relationships/hyperlink" Target="https://drive.google.com/file/d/1Klk3TeDStsGyHnzm6WXVoWnWk6Gh4T8l/view?usp=drivesdk" TargetMode="External"/><Relationship Id="rId_hyperlink_556" Type="http://schemas.openxmlformats.org/officeDocument/2006/relationships/hyperlink" Target="https://drive.google.com/open?id=1G-1TVaosogautJz8GhSLOFo0_Nf5svtD" TargetMode="External"/><Relationship Id="rId_hyperlink_557" Type="http://schemas.openxmlformats.org/officeDocument/2006/relationships/hyperlink" Target="https://drive.google.com/file/d/1sUIVPaUYiTFKmodfqzHAkK7CCyg2Rw4q/view?usp=drivesdk" TargetMode="External"/><Relationship Id="rId_hyperlink_558" Type="http://schemas.openxmlformats.org/officeDocument/2006/relationships/hyperlink" Target="https://drive.google.com/open?id=1lmQy51GvBLsBtdZNt-AmY_2X3n9Le6q6" TargetMode="External"/><Relationship Id="rId_hyperlink_559" Type="http://schemas.openxmlformats.org/officeDocument/2006/relationships/hyperlink" Target="https://drive.google.com/file/d/1dblPDMki5WETfkhCCfCd9l5-efwD9d5T/view?usp=drivesdk" TargetMode="External"/><Relationship Id="rId_hyperlink_560" Type="http://schemas.openxmlformats.org/officeDocument/2006/relationships/hyperlink" Target="https://drive.google.com/open?id=1gsnsSl1dLjyA4W5d2VXfW_cNZXVMPFay" TargetMode="External"/><Relationship Id="rId_hyperlink_561" Type="http://schemas.openxmlformats.org/officeDocument/2006/relationships/hyperlink" Target="https://drive.google.com/file/d/1cnLNIU-XfNDFsp_kFmI6CIROoaBT2RtS/view?usp=drivesdk" TargetMode="External"/><Relationship Id="rId_hyperlink_562" Type="http://schemas.openxmlformats.org/officeDocument/2006/relationships/hyperlink" Target="https://drive.google.com/open?id=1N7q8UYxZ4oq19WIXO6o8td2W9QbGzU_K" TargetMode="External"/><Relationship Id="rId_hyperlink_563" Type="http://schemas.openxmlformats.org/officeDocument/2006/relationships/hyperlink" Target="https://drive.google.com/file/d/1a6lQ99HyGJhl0PJQKl53cgYU9mapeHtI/view?usp=drivesdk" TargetMode="External"/><Relationship Id="rId_hyperlink_564" Type="http://schemas.openxmlformats.org/officeDocument/2006/relationships/hyperlink" Target="https://drive.google.com/open?id=1C7zecz6hanBYz9Xd3IB3VkACdZhp1LoQ" TargetMode="External"/><Relationship Id="rId_hyperlink_565" Type="http://schemas.openxmlformats.org/officeDocument/2006/relationships/hyperlink" Target="https://drive.google.com/file/d/1V80mjTJYvzSWESDzm0D05huf27FemLrA/view?usp=drivesdk" TargetMode="External"/><Relationship Id="rId_hyperlink_566" Type="http://schemas.openxmlformats.org/officeDocument/2006/relationships/hyperlink" Target="https://drive.google.com/open?id=1PdPSiaLiP5Nxf6DAr_Kr-IXc2XTo03Tb" TargetMode="External"/><Relationship Id="rId_hyperlink_567" Type="http://schemas.openxmlformats.org/officeDocument/2006/relationships/hyperlink" Target="https://drive.google.com/file/d/1DGHYWcr76Dj_JmjRax2VsobyJyZQ6gI8/view?usp=drivesdk" TargetMode="External"/><Relationship Id="rId_hyperlink_568" Type="http://schemas.openxmlformats.org/officeDocument/2006/relationships/hyperlink" Target="https://drive.google.com/open?id=1qycOYv5BPyMj_T8ijSluR-wrH4q3tvgB" TargetMode="External"/><Relationship Id="rId_hyperlink_569" Type="http://schemas.openxmlformats.org/officeDocument/2006/relationships/hyperlink" Target="https://drive.google.com/file/d/1Ow7AvnFqq8cPwgQFBKXziNkRTDnDKdtM/view?usp=drivesdk" TargetMode="External"/><Relationship Id="rId_hyperlink_570" Type="http://schemas.openxmlformats.org/officeDocument/2006/relationships/hyperlink" Target="https://drive.google.com/open?id=1FdahdfpdqdMSbjPHUQ5Ed3x1OpSl6BMI" TargetMode="External"/><Relationship Id="rId_hyperlink_571" Type="http://schemas.openxmlformats.org/officeDocument/2006/relationships/hyperlink" Target="https://drive.google.com/file/d/1CdWpb6rw-Qc3WHJ4JEE4vTW5uZrBLvgk/view?usp=drivesdk" TargetMode="External"/><Relationship Id="rId_hyperlink_572" Type="http://schemas.openxmlformats.org/officeDocument/2006/relationships/hyperlink" Target="https://drive.google.com/open?id=1S5N6vkeIBhOhgNbZyQzBx5Gcm9iU6tIn" TargetMode="External"/><Relationship Id="rId_hyperlink_573" Type="http://schemas.openxmlformats.org/officeDocument/2006/relationships/hyperlink" Target="https://drive.google.com/file/d/13_hPxm4NcZKIWY7vaKei6aIBAHcOONDh/view?usp=drivesdk" TargetMode="External"/><Relationship Id="rId_hyperlink_574" Type="http://schemas.openxmlformats.org/officeDocument/2006/relationships/hyperlink" Target="https://drive.google.com/open?id=1gVeBCENiSWWDr5Mf7b7sVGZdJprJV8IE" TargetMode="External"/><Relationship Id="rId_hyperlink_575" Type="http://schemas.openxmlformats.org/officeDocument/2006/relationships/hyperlink" Target="https://drive.google.com/file/d/1MKg46_1B7nSbIsqa3ADQpKb8ozcGqlge/view?usp=drivesdk" TargetMode="External"/><Relationship Id="rId_hyperlink_576" Type="http://schemas.openxmlformats.org/officeDocument/2006/relationships/hyperlink" Target="https://drive.google.com/open?id=1YyV70TRC1K5rU5wbFJgtcrdaRIFdZf20" TargetMode="External"/><Relationship Id="rId_hyperlink_577" Type="http://schemas.openxmlformats.org/officeDocument/2006/relationships/hyperlink" Target="https://drive.google.com/file/d/1dLw6QK0a3PyUBzDJZ7Q3jIozvp8ZU5pQ/view?usp=drivesdk" TargetMode="External"/><Relationship Id="rId_hyperlink_578" Type="http://schemas.openxmlformats.org/officeDocument/2006/relationships/hyperlink" Target="https://drive.google.com/open?id=13GrdzbWMuaxmb92nn0PPmjgea3uuAR70" TargetMode="External"/><Relationship Id="rId_hyperlink_579" Type="http://schemas.openxmlformats.org/officeDocument/2006/relationships/hyperlink" Target="https://drive.google.com/file/d/194WISnSJkGbk6C2UAsoQNXRBfGlwJ3Ti/view?usp=drivesdk" TargetMode="External"/><Relationship Id="rId_hyperlink_580" Type="http://schemas.openxmlformats.org/officeDocument/2006/relationships/hyperlink" Target="https://drive.google.com/open?id=1rXCGy8ndB6bsuSIEkvMNFXlFd7LfDx1l" TargetMode="External"/><Relationship Id="rId_hyperlink_581" Type="http://schemas.openxmlformats.org/officeDocument/2006/relationships/hyperlink" Target="https://drive.google.com/file/d/1_KCDcqYUzSp-lAwr7Z80W38pO9umhi4o/view?usp=drivesdk" TargetMode="External"/><Relationship Id="rId_hyperlink_582" Type="http://schemas.openxmlformats.org/officeDocument/2006/relationships/hyperlink" Target="https://drive.google.com/open?id=1q4Sax40DJEKrd-PFY1n2vrlIQtcSUpZv" TargetMode="External"/><Relationship Id="rId_hyperlink_583" Type="http://schemas.openxmlformats.org/officeDocument/2006/relationships/hyperlink" Target="https://drive.google.com/file/d/1srAW3yvunko3f2AIDPOgsXCGPcEkDDeN/view?usp=drivesdk" TargetMode="External"/><Relationship Id="rId_hyperlink_584" Type="http://schemas.openxmlformats.org/officeDocument/2006/relationships/hyperlink" Target="https://drive.google.com/open?id=1JEdqB82QG_S1H2LUT9TXTDhaHsBLKVcV" TargetMode="External"/><Relationship Id="rId_hyperlink_585" Type="http://schemas.openxmlformats.org/officeDocument/2006/relationships/hyperlink" Target="https://drive.google.com/file/d/1Ybe0sGZojDunHRojwi-cHIcKrYLrll1Y/view?usp=drivesdk" TargetMode="External"/><Relationship Id="rId_hyperlink_586" Type="http://schemas.openxmlformats.org/officeDocument/2006/relationships/hyperlink" Target="https://drive.google.com/open?id=1cWVmXHbzWQGFO_Sps7sVLusu63lD_a9_" TargetMode="External"/><Relationship Id="rId_hyperlink_587" Type="http://schemas.openxmlformats.org/officeDocument/2006/relationships/hyperlink" Target="https://drive.google.com/file/d/1NAazdSqvg3wbIdGuUrUFDEnEbqN5t9R6/view?usp=drivesdk" TargetMode="External"/><Relationship Id="rId_hyperlink_588" Type="http://schemas.openxmlformats.org/officeDocument/2006/relationships/hyperlink" Target="https://drive.google.com/open?id=1_USpuI1rPRKZvweJVhmB3Xu6lnfkRQ42" TargetMode="External"/><Relationship Id="rId_hyperlink_589" Type="http://schemas.openxmlformats.org/officeDocument/2006/relationships/hyperlink" Target="https://drive.google.com/file/d/1LYiI9duYiJim1xf9N0_aDZJjiD8vVoyF/view?usp=drivesdk" TargetMode="External"/><Relationship Id="rId_hyperlink_590" Type="http://schemas.openxmlformats.org/officeDocument/2006/relationships/hyperlink" Target="https://drive.google.com/open?id=1ES6xBo3NRBJDvV15F7Jj56ngRUEFmH2A" TargetMode="External"/><Relationship Id="rId_hyperlink_591" Type="http://schemas.openxmlformats.org/officeDocument/2006/relationships/hyperlink" Target="https://drive.google.com/open?id=1VJaw5p2wjSjjuKaw75F_48h7pPpD_jCF" TargetMode="External"/><Relationship Id="rId_hyperlink_592" Type="http://schemas.openxmlformats.org/officeDocument/2006/relationships/hyperlink" Target="https://drive.google.com/file/d/1a3XVAKuaMOJ_tC7eyqF6AEK_8JptOdvN/view?usp=drivesdk" TargetMode="External"/><Relationship Id="rId_hyperlink_593" Type="http://schemas.openxmlformats.org/officeDocument/2006/relationships/hyperlink" Target="https://drive.google.com/open?id=1eSuEhQcTMX2fCmspBo4vlIBpLya6WP7i" TargetMode="External"/><Relationship Id="rId_hyperlink_594" Type="http://schemas.openxmlformats.org/officeDocument/2006/relationships/hyperlink" Target="https://drive.google.com/file/d/19uU_nS-lXcIeKkdO1RO9ObJU9PqyVh0d/view?usp=drivesdk" TargetMode="External"/><Relationship Id="rId_hyperlink_595" Type="http://schemas.openxmlformats.org/officeDocument/2006/relationships/hyperlink" Target="https://drive.google.com/open?id=1Q7h10jq1_5Do-zQjLiiOvZ9FPPGnzdi3" TargetMode="External"/><Relationship Id="rId_hyperlink_596" Type="http://schemas.openxmlformats.org/officeDocument/2006/relationships/hyperlink" Target="https://drive.google.com/file/d/1onIWUqpTbb-8_ECgd2Su5b1ZaR7CAF0q/view?usp=drivesdk" TargetMode="External"/><Relationship Id="rId_hyperlink_597" Type="http://schemas.openxmlformats.org/officeDocument/2006/relationships/hyperlink" Target="https://drive.google.com/open?id=1qbWL_N-Rqi4Fab2I9TxWtOzdC9E21qYC" TargetMode="External"/><Relationship Id="rId_hyperlink_598" Type="http://schemas.openxmlformats.org/officeDocument/2006/relationships/hyperlink" Target="https://drive.google.com/file/d/1CRhow2J5d-ObZm7GTdF3-XVkBAyh_X5W/view?usp=drivesdk" TargetMode="External"/><Relationship Id="rId_hyperlink_599" Type="http://schemas.openxmlformats.org/officeDocument/2006/relationships/hyperlink" Target="https://drive.google.com/open?id=1r5fmcIRvztYrrmdoAO5EO9Kj7BPNBEAd" TargetMode="External"/><Relationship Id="rId_hyperlink_600" Type="http://schemas.openxmlformats.org/officeDocument/2006/relationships/hyperlink" Target="https://drive.google.com/file/d/1ZVZM2YkJN0HMWlBAJFCmWTZz79hhoHEr/view?usp=drivesdk" TargetMode="External"/><Relationship Id="rId_hyperlink_601" Type="http://schemas.openxmlformats.org/officeDocument/2006/relationships/hyperlink" Target="https://drive.google.com/open?id=1pkljkUrIFdZUpb7QqP-IibnYhB-FAbxT" TargetMode="External"/><Relationship Id="rId_hyperlink_602" Type="http://schemas.openxmlformats.org/officeDocument/2006/relationships/hyperlink" Target="https://drive.google.com/file/d/1yFV_3CYku_0Grg3361co6wPNsGPd80gu/view?usp=drivesdk" TargetMode="External"/><Relationship Id="rId_hyperlink_603" Type="http://schemas.openxmlformats.org/officeDocument/2006/relationships/hyperlink" Target="https://drive.google.com/open?id=1A-csILrY2WwvI9UO3genxVfEAMMJALMG" TargetMode="External"/><Relationship Id="rId_hyperlink_604" Type="http://schemas.openxmlformats.org/officeDocument/2006/relationships/hyperlink" Target="https://drive.google.com/file/d/1sLHdGtVZVN9F9hNHIiZJVoHBNQPPIa5O/view?usp=drivesdk" TargetMode="External"/><Relationship Id="rId_hyperlink_605" Type="http://schemas.openxmlformats.org/officeDocument/2006/relationships/hyperlink" Target="https://drive.google.com/open?id=1Y-hQlYJP6BVMb7aEdyhGYGA9sbMUoFpV" TargetMode="External"/><Relationship Id="rId_hyperlink_606" Type="http://schemas.openxmlformats.org/officeDocument/2006/relationships/hyperlink" Target="https://drive.google.com/file/d/1tGCC0ZOptshhJykV4TrvWRRApOIdvWWv/view?usp=drivesdk" TargetMode="External"/><Relationship Id="rId_hyperlink_607" Type="http://schemas.openxmlformats.org/officeDocument/2006/relationships/hyperlink" Target="https://drive.google.com/open?id=1zBA9_M8nkJ7aXBTX2epeTZ5oOwxuacT5" TargetMode="External"/><Relationship Id="rId_hyperlink_608" Type="http://schemas.openxmlformats.org/officeDocument/2006/relationships/hyperlink" Target="https://drive.google.com/file/d/1G72DnlrTzQ6wVQxFDjbEoanSBaZBWk29/view?usp=drivesdk" TargetMode="External"/><Relationship Id="rId_hyperlink_609" Type="http://schemas.openxmlformats.org/officeDocument/2006/relationships/hyperlink" Target="https://drive.google.com/open?id=1ScN8KYfh5fCMoG3o9z1swkr_dkwKrT2q" TargetMode="External"/><Relationship Id="rId_hyperlink_610" Type="http://schemas.openxmlformats.org/officeDocument/2006/relationships/hyperlink" Target="https://drive.google.com/file/d/1tlsh6pxgMNQfOsF7EzXwPA5V21ot-X26/view?usp=drivesdk" TargetMode="External"/><Relationship Id="rId_hyperlink_611" Type="http://schemas.openxmlformats.org/officeDocument/2006/relationships/hyperlink" Target="https://drive.google.com/open?id=10GgCfOnU3RgpbThMhOcsjWlTJA3e1wjG" TargetMode="External"/><Relationship Id="rId_hyperlink_612" Type="http://schemas.openxmlformats.org/officeDocument/2006/relationships/hyperlink" Target="https://drive.google.com/file/d/1s2R-VMzvmD3GilZP2zszngJ05Kr3yk-W/view?usp=drivesdk" TargetMode="External"/><Relationship Id="rId_hyperlink_613" Type="http://schemas.openxmlformats.org/officeDocument/2006/relationships/hyperlink" Target="https://drive.google.com/open?id=1OUFESLC2eq1bMaL7x-u9X5cpWq1LAuLD" TargetMode="External"/><Relationship Id="rId_hyperlink_614" Type="http://schemas.openxmlformats.org/officeDocument/2006/relationships/hyperlink" Target="https://drive.google.com/file/d/1YT6xwamaUw8ihs03ue4ZeHl8VcJVI7Cw/view?usp=drivesdk" TargetMode="External"/><Relationship Id="rId_hyperlink_615" Type="http://schemas.openxmlformats.org/officeDocument/2006/relationships/hyperlink" Target="https://drive.google.com/open?id=1T8yhgROpdjOJL-JjHGVwmbDmd7HLVdEM" TargetMode="External"/><Relationship Id="rId_hyperlink_616" Type="http://schemas.openxmlformats.org/officeDocument/2006/relationships/hyperlink" Target="https://drive.google.com/file/d/1dMIcWSWAkHHD8oi8epQLeHaQg7nPg_n0/view?usp=drivesdk" TargetMode="External"/><Relationship Id="rId_hyperlink_617" Type="http://schemas.openxmlformats.org/officeDocument/2006/relationships/hyperlink" Target="https://drive.google.com/open?id=1JYleT-6_WdNzjpmjtnEaujEweE7HiWPb" TargetMode="External"/><Relationship Id="rId_hyperlink_618" Type="http://schemas.openxmlformats.org/officeDocument/2006/relationships/hyperlink" Target="https://drive.google.com/file/d/1_p4L2dGFw-qTE5OaSfZnnCW47l-NlVAA/view?usp=drivesdk" TargetMode="External"/><Relationship Id="rId_hyperlink_619" Type="http://schemas.openxmlformats.org/officeDocument/2006/relationships/hyperlink" Target="https://drive.google.com/open?id=1I6VJC9-3KMzfMlJNupeuc0iW9EK2Rxsa" TargetMode="External"/><Relationship Id="rId_hyperlink_620" Type="http://schemas.openxmlformats.org/officeDocument/2006/relationships/hyperlink" Target="https://drive.google.com/file/d/1UTFcg6qHm00wTbRdw681YGA0cIWyw29l/view?usp=drivesdk" TargetMode="External"/><Relationship Id="rId_hyperlink_621" Type="http://schemas.openxmlformats.org/officeDocument/2006/relationships/hyperlink" Target="https://drive.google.com/open?id=1vYPq9_67F2mkOrYcMLth4rKgDZvDjGqV" TargetMode="External"/><Relationship Id="rId_hyperlink_622" Type="http://schemas.openxmlformats.org/officeDocument/2006/relationships/hyperlink" Target="https://drive.google.com/file/d/1JEaHLMAVHFhYHXIKjN_T-tcqjY9P6iGf/view?usp=drivesdk" TargetMode="External"/><Relationship Id="rId_hyperlink_623" Type="http://schemas.openxmlformats.org/officeDocument/2006/relationships/hyperlink" Target="https://drive.google.com/open?id=1cateGQsRE0KSqSkQLkcdWTQXcHbeU8OX" TargetMode="External"/><Relationship Id="rId_hyperlink_624" Type="http://schemas.openxmlformats.org/officeDocument/2006/relationships/hyperlink" Target="https://drive.google.com/file/d/1EJDdub6iO39uun0N62g1SaMQYZnTJ-pT/view?usp=drivesdk" TargetMode="External"/><Relationship Id="rId_hyperlink_625" Type="http://schemas.openxmlformats.org/officeDocument/2006/relationships/hyperlink" Target="https://drive.google.com/open?id=1zZV9OrFbbNBg5LRO7n10WfJu-BKHS_4N" TargetMode="External"/><Relationship Id="rId_hyperlink_626" Type="http://schemas.openxmlformats.org/officeDocument/2006/relationships/hyperlink" Target="https://drive.google.com/file/d/1iPJhhAc4vM-0xpV9jFoW_ID09vUKgf3u/view?usp=drivesdk" TargetMode="External"/><Relationship Id="rId_hyperlink_627" Type="http://schemas.openxmlformats.org/officeDocument/2006/relationships/hyperlink" Target="https://drive.google.com/open?id=1Pq6PXA7zqsX8p8B7OG0SlrvUcB8VnNuZ" TargetMode="External"/><Relationship Id="rId_hyperlink_628" Type="http://schemas.openxmlformats.org/officeDocument/2006/relationships/hyperlink" Target="https://drive.google.com/open?id=1jRGvIJnCfEuQAOpBvzMUn1SRzSNmocWG" TargetMode="External"/><Relationship Id="rId_hyperlink_629" Type="http://schemas.openxmlformats.org/officeDocument/2006/relationships/hyperlink" Target="https://drive.google.com/file/d/1pGmyK3LHRK2VQYpfivwcQBboiKcbTVsQ/view?usp=drivesdk" TargetMode="External"/><Relationship Id="rId_hyperlink_630" Type="http://schemas.openxmlformats.org/officeDocument/2006/relationships/hyperlink" Target="https://drive.google.com/open?id=1qFZClUlEFvTnwnV8b0AvMhfSohEFRXGy" TargetMode="External"/><Relationship Id="rId_hyperlink_631" Type="http://schemas.openxmlformats.org/officeDocument/2006/relationships/hyperlink" Target="https://drive.google.com/file/d/1_OWQBSaFHFcuz4EcNfYoTysX0C2EzVjt/view?usp=drivesdk" TargetMode="External"/><Relationship Id="rId_hyperlink_632" Type="http://schemas.openxmlformats.org/officeDocument/2006/relationships/hyperlink" Target="https://drive.google.com/open?id=1qYywkoMOrcXexKjVKJOs0nDMavRBj1zy" TargetMode="External"/><Relationship Id="rId_hyperlink_633" Type="http://schemas.openxmlformats.org/officeDocument/2006/relationships/hyperlink" Target="https://drive.google.com/file/d/1fCmr0LiX2ku0kfnM7C-g0sVTwF7Fc7kP/view?usp=drivesdk" TargetMode="External"/><Relationship Id="rId_hyperlink_634" Type="http://schemas.openxmlformats.org/officeDocument/2006/relationships/hyperlink" Target="https://drive.google.com/open?id=1S4vnj-FRbfahGvB6rdIPZuTLCe_yx-5k" TargetMode="External"/><Relationship Id="rId_hyperlink_635" Type="http://schemas.openxmlformats.org/officeDocument/2006/relationships/hyperlink" Target="https://drive.google.com/file/d/1PaK1aAYQ4r0rI_UXGNBhs93SPZwexCj-/view?usp=drivesdk" TargetMode="External"/><Relationship Id="rId_hyperlink_636" Type="http://schemas.openxmlformats.org/officeDocument/2006/relationships/hyperlink" Target="https://drive.google.com/open?id=1JTdpWIiOyXtGV_jWCVGUrWwINU82f88z" TargetMode="External"/><Relationship Id="rId_hyperlink_637" Type="http://schemas.openxmlformats.org/officeDocument/2006/relationships/hyperlink" Target="https://drive.google.com/file/d/1s8TV35uDH_YkGh4iijYrt-5IKdHGP8_i/view?usp=drivesdk" TargetMode="External"/><Relationship Id="rId_hyperlink_638" Type="http://schemas.openxmlformats.org/officeDocument/2006/relationships/hyperlink" Target="https://drive.google.com/open?id=1zkQ-KTpL1_wVf_0DH85a0uZRNJi0WS_-" TargetMode="External"/><Relationship Id="rId_hyperlink_639" Type="http://schemas.openxmlformats.org/officeDocument/2006/relationships/hyperlink" Target="https://drive.google.com/file/d/1gy_T2FDPayJ6bQy31LGcnMdzFlOUAviJ/view?usp=drivesdk" TargetMode="External"/><Relationship Id="rId_hyperlink_640" Type="http://schemas.openxmlformats.org/officeDocument/2006/relationships/hyperlink" Target="https://drive.google.com/open?id=1oLub6UwZovmypB6sIYyKZxQSylxaAQ1F" TargetMode="External"/><Relationship Id="rId_hyperlink_641" Type="http://schemas.openxmlformats.org/officeDocument/2006/relationships/hyperlink" Target="https://drive.google.com/file/d/1M-Df4sx4ove1YqEBVNPTBSuPut8tm-e1/view?usp=drivesdk" TargetMode="External"/><Relationship Id="rId_hyperlink_642" Type="http://schemas.openxmlformats.org/officeDocument/2006/relationships/hyperlink" Target="https://drive.google.com/open?id=1LK5xFPQbxPqLW5PUnspHUlwFTfTfroO0" TargetMode="External"/><Relationship Id="rId_hyperlink_643" Type="http://schemas.openxmlformats.org/officeDocument/2006/relationships/hyperlink" Target="https://drive.google.com/file/d/1znlm1m5y2najSnm6Sz5RR5VoUptyKfoJ/view?usp=drivesdk" TargetMode="External"/><Relationship Id="rId_hyperlink_644" Type="http://schemas.openxmlformats.org/officeDocument/2006/relationships/hyperlink" Target="https://drive.google.com/open?id=1Ph6WdtaraQB6SQCGJ9af7j0S3ucChVPc" TargetMode="External"/><Relationship Id="rId_hyperlink_645" Type="http://schemas.openxmlformats.org/officeDocument/2006/relationships/hyperlink" Target="https://drive.google.com/file/d/1PS4YQGJ5taHf7wtxGN0L-GDOJiLn_UGH/view?usp=drivesdk" TargetMode="External"/><Relationship Id="rId_hyperlink_646" Type="http://schemas.openxmlformats.org/officeDocument/2006/relationships/hyperlink" Target="https://drive.google.com/open?id=1ugb1svHUNzZMU7psarpWVwO5NP5swiHW" TargetMode="External"/><Relationship Id="rId_hyperlink_647" Type="http://schemas.openxmlformats.org/officeDocument/2006/relationships/hyperlink" Target="https://drive.google.com/file/d/15EhpicNM-AfZ3uY9rLXCFfJGeqW5FEVt/view?usp=drivesdk" TargetMode="External"/><Relationship Id="rId_hyperlink_648" Type="http://schemas.openxmlformats.org/officeDocument/2006/relationships/hyperlink" Target="https://drive.google.com/open?id=1upsAOLbuAhYQXQwh1FMD1iTxb7n47RFA" TargetMode="External"/><Relationship Id="rId_hyperlink_649" Type="http://schemas.openxmlformats.org/officeDocument/2006/relationships/hyperlink" Target="https://drive.google.com/file/d/1dv4XAaFU8jjG2zctUx81mkIEqaiDXUlZ/view?usp=drivesdk" TargetMode="External"/><Relationship Id="rId_hyperlink_650" Type="http://schemas.openxmlformats.org/officeDocument/2006/relationships/hyperlink" Target="https://drive.google.com/open?id=1-92Y4-LCaV_RLOk36g-uvzcr7yFmQbo1" TargetMode="External"/><Relationship Id="rId_hyperlink_651" Type="http://schemas.openxmlformats.org/officeDocument/2006/relationships/hyperlink" Target="https://drive.google.com/file/d/1T-0lUIF4fWy0KtK019H3ec4Pre4GLefE/view?usp=drivesdk" TargetMode="External"/><Relationship Id="rId_hyperlink_652" Type="http://schemas.openxmlformats.org/officeDocument/2006/relationships/hyperlink" Target="https://drive.google.com/open?id=1v6GjcwA7KasSqhOTvfiZzFjIVwe0I59W" TargetMode="External"/><Relationship Id="rId_hyperlink_653" Type="http://schemas.openxmlformats.org/officeDocument/2006/relationships/hyperlink" Target="https://drive.google.com/file/d/1wyC29sDR6nkcArJPjNJG3YrPni9I2XWf/view?usp=drivesdk" TargetMode="External"/><Relationship Id="rId_hyperlink_654" Type="http://schemas.openxmlformats.org/officeDocument/2006/relationships/hyperlink" Target="https://drive.google.com/open?id=14IXwiIeiPLRAWGxQ_mA9u-nJ3wQilq0D" TargetMode="External"/><Relationship Id="rId_hyperlink_655" Type="http://schemas.openxmlformats.org/officeDocument/2006/relationships/hyperlink" Target="https://drive.google.com/file/d/19cKi7GJMNyMrThv0reqPXPvTNomCWVHa/view?usp=drivesdk" TargetMode="External"/><Relationship Id="rId_hyperlink_656" Type="http://schemas.openxmlformats.org/officeDocument/2006/relationships/hyperlink" Target="https://drive.google.com/open?id=1u3zLHyWW3MHzvShWIwBz9Ji6rVg9P4Xg" TargetMode="External"/><Relationship Id="rId_hyperlink_657" Type="http://schemas.openxmlformats.org/officeDocument/2006/relationships/hyperlink" Target="https://drive.google.com/file/d/1WdP_BTlA_Cuhh6yX4wd4ZaOsqfG5XfHC/view?usp=drivesdk" TargetMode="External"/><Relationship Id="rId_hyperlink_658" Type="http://schemas.openxmlformats.org/officeDocument/2006/relationships/hyperlink" Target="https://drive.google.com/open?id=1dcBUDyvFaFqyu9HIItt0NT_0MeKXejKx" TargetMode="External"/><Relationship Id="rId_hyperlink_659" Type="http://schemas.openxmlformats.org/officeDocument/2006/relationships/hyperlink" Target="https://drive.google.com/file/d/1cUUbQm38aPZpClfJ95a3oul5yPegVIWk/view?usp=drivesdk" TargetMode="External"/><Relationship Id="rId_hyperlink_660" Type="http://schemas.openxmlformats.org/officeDocument/2006/relationships/hyperlink" Target="https://drive.google.com/open?id=1nWK2SG8Ts7Sj0V56PDfuZeRstqvalLBw" TargetMode="External"/><Relationship Id="rId_hyperlink_661" Type="http://schemas.openxmlformats.org/officeDocument/2006/relationships/hyperlink" Target="https://drive.google.com/file/d/1ZKnxCHwPdmUuyvPPPuT6zT5k52MsYkQx/view?usp=drivesdk" TargetMode="External"/><Relationship Id="rId_hyperlink_662" Type="http://schemas.openxmlformats.org/officeDocument/2006/relationships/hyperlink" Target="https://drive.google.com/open?id=1VqVow3Q4ryRMpnUToebEJJlKt0QAy3jc" TargetMode="External"/><Relationship Id="rId_hyperlink_663" Type="http://schemas.openxmlformats.org/officeDocument/2006/relationships/hyperlink" Target="https://drive.google.com/file/d/1LJgF_8KTnRKvBftr6VtDKj1U6A2vC9JB/view?usp=drivesdk" TargetMode="External"/><Relationship Id="rId_hyperlink_664" Type="http://schemas.openxmlformats.org/officeDocument/2006/relationships/hyperlink" Target="https://drive.google.com/open?id=17_LZBmV4cxXphd58zNTtu9egWamZXrHV" TargetMode="External"/><Relationship Id="rId_hyperlink_665" Type="http://schemas.openxmlformats.org/officeDocument/2006/relationships/hyperlink" Target="https://drive.google.com/file/d/17Mk-RZKPXWuPIqO8JzLmCpkZFh-C-l2H/view?usp=drivesdk" TargetMode="External"/><Relationship Id="rId_hyperlink_666" Type="http://schemas.openxmlformats.org/officeDocument/2006/relationships/hyperlink" Target="https://drive.google.com/open?id=13OHuAp9udVzsN9lEHysGVUxVkUzRHv8z" TargetMode="External"/><Relationship Id="rId_hyperlink_667" Type="http://schemas.openxmlformats.org/officeDocument/2006/relationships/hyperlink" Target="https://drive.google.com/file/d/1Sggq_FShoafcuQIcE3EL9_0mUvt7tfBw/view?usp=drivesdk" TargetMode="External"/><Relationship Id="rId_hyperlink_668" Type="http://schemas.openxmlformats.org/officeDocument/2006/relationships/hyperlink" Target="https://drive.google.com/open?id=1Z89s98wN3JVJ_P77jR0dbO95TsFNj8NB" TargetMode="External"/><Relationship Id="rId_hyperlink_669" Type="http://schemas.openxmlformats.org/officeDocument/2006/relationships/hyperlink" Target="https://drive.google.com/file/d/1Q6i3YZ9T59f77Sc0YwtxokodHYuAjbsz/view?usp=drivesdk" TargetMode="External"/><Relationship Id="rId_hyperlink_670" Type="http://schemas.openxmlformats.org/officeDocument/2006/relationships/hyperlink" Target="https://drive.google.com/open?id=19_Gf6MUUBP1t71Y4dJF776FqJp4sl-ds" TargetMode="External"/><Relationship Id="rId_hyperlink_671" Type="http://schemas.openxmlformats.org/officeDocument/2006/relationships/hyperlink" Target="https://drive.google.com/file/d/1Ih-Z-cEbDYphU7BW3sLR62ngNyHrF0su/view?usp=drivesdk" TargetMode="External"/><Relationship Id="rId_hyperlink_672" Type="http://schemas.openxmlformats.org/officeDocument/2006/relationships/hyperlink" Target="https://drive.google.com/open?id=10H0OoMa90wGUuEZnQSD407JQmrBO58Vc" TargetMode="External"/><Relationship Id="rId_hyperlink_673" Type="http://schemas.openxmlformats.org/officeDocument/2006/relationships/hyperlink" Target="https://drive.google.com/file/d/1XrW1OF7e7ziwGz15eKWYtieu9LXJGAAR/view?usp=drivesdk" TargetMode="External"/><Relationship Id="rId_hyperlink_674" Type="http://schemas.openxmlformats.org/officeDocument/2006/relationships/hyperlink" Target="https://drive.google.com/open?id=1u09HKfmv159yn9ccYw2m0F0jEfd996sV" TargetMode="External"/><Relationship Id="rId_hyperlink_675" Type="http://schemas.openxmlformats.org/officeDocument/2006/relationships/hyperlink" Target="https://drive.google.com/file/d/1AI38kNfEUi3Vz3Taj-At_hRRkdTKS1l2/view?usp=drivesdk" TargetMode="External"/><Relationship Id="rId_hyperlink_676" Type="http://schemas.openxmlformats.org/officeDocument/2006/relationships/hyperlink" Target="https://drive.google.com/open?id=1L69Ic1xQ9qBLe_wvEYrtGA8mqVtbLkrM" TargetMode="External"/><Relationship Id="rId_hyperlink_677" Type="http://schemas.openxmlformats.org/officeDocument/2006/relationships/hyperlink" Target="https://drive.google.com/file/d/1sXMluXxO5fmm8wGWKiMm6Jb-oHInJEDW/view?usp=drivesdk" TargetMode="External"/><Relationship Id="rId_hyperlink_678" Type="http://schemas.openxmlformats.org/officeDocument/2006/relationships/hyperlink" Target="https://drive.google.com/open?id=1QCC17QYFM53c3fQc5vjhU20hYnnOE7sV" TargetMode="External"/><Relationship Id="rId_hyperlink_679" Type="http://schemas.openxmlformats.org/officeDocument/2006/relationships/hyperlink" Target="https://drive.google.com/file/d/1RS_Ca9qOpurlruc6SQtkE2sd2VN0pcdT/view?usp=drivesdk" TargetMode="External"/><Relationship Id="rId_hyperlink_680" Type="http://schemas.openxmlformats.org/officeDocument/2006/relationships/hyperlink" Target="https://drive.google.com/open?id=1d5TruuMWmp1DsD6U6ZFOutv-3sQpReJh" TargetMode="External"/><Relationship Id="rId_hyperlink_681" Type="http://schemas.openxmlformats.org/officeDocument/2006/relationships/hyperlink" Target="https://drive.google.com/file/d/1gqPZfKgox3FrSjEdwTKunhLGNmQjhWtL/view?usp=drivesdk" TargetMode="External"/><Relationship Id="rId_hyperlink_682" Type="http://schemas.openxmlformats.org/officeDocument/2006/relationships/hyperlink" Target="https://drive.google.com/open?id=1el4kHw_7Eu4YodhkL527ft6h9p7Lq1cD" TargetMode="External"/><Relationship Id="rId_hyperlink_683" Type="http://schemas.openxmlformats.org/officeDocument/2006/relationships/hyperlink" Target="https://drive.google.com/file/d/1h3sjRsCYCS3arxqeNkx0j2EdnlAj1Tmw/view?usp=drivesdk" TargetMode="External"/><Relationship Id="rId_hyperlink_684" Type="http://schemas.openxmlformats.org/officeDocument/2006/relationships/hyperlink" Target="https://drive.google.com/open?id=1tBpov4439MaSGW2YJ5wpkLuXKs3v2egS" TargetMode="External"/><Relationship Id="rId_hyperlink_685" Type="http://schemas.openxmlformats.org/officeDocument/2006/relationships/hyperlink" Target="https://drive.google.com/file/d/1ch_IxwKuvJROLB-P8wwulEh40jsyB-hs/view?usp=drivesdk" TargetMode="External"/><Relationship Id="rId_hyperlink_686" Type="http://schemas.openxmlformats.org/officeDocument/2006/relationships/hyperlink" Target="https://drive.google.com/open?id=1MWqUdSpsBJabYPB5N9wPHPRadMpCH3I7" TargetMode="External"/><Relationship Id="rId_hyperlink_687" Type="http://schemas.openxmlformats.org/officeDocument/2006/relationships/hyperlink" Target="https://drive.google.com/file/d/1BVps3Vj7cQvL-FxnFvgVkbthbtublr_O/view?usp=drivesdk" TargetMode="External"/><Relationship Id="rId_hyperlink_688" Type="http://schemas.openxmlformats.org/officeDocument/2006/relationships/hyperlink" Target="https://drive.google.com/open?id=1lc1Mr5bjXUO3T3d-HZf_dLQxYJPmz23a" TargetMode="External"/><Relationship Id="rId_hyperlink_689" Type="http://schemas.openxmlformats.org/officeDocument/2006/relationships/hyperlink" Target="https://drive.google.com/file/d/1iCmvs2S_yajxWR22eY99w176N2oAicRp/view?usp=drivesdk" TargetMode="External"/><Relationship Id="rId_hyperlink_690" Type="http://schemas.openxmlformats.org/officeDocument/2006/relationships/hyperlink" Target="https://drive.google.com/open?id=1qEeoIvB7OAwTfCKGoCqoLImZDMb96bdO" TargetMode="External"/><Relationship Id="rId_hyperlink_691" Type="http://schemas.openxmlformats.org/officeDocument/2006/relationships/hyperlink" Target="https://drive.google.com/open?id=1TUX1ETCCkgscBWYGjdblEDAe42_xMlyX" TargetMode="External"/><Relationship Id="rId_hyperlink_692" Type="http://schemas.openxmlformats.org/officeDocument/2006/relationships/hyperlink" Target="https://drive.google.com/file/d/12AX5gXzAm--1neLs5113v31lTklW4XK4/view?usp=drivesdk" TargetMode="External"/><Relationship Id="rId_hyperlink_693" Type="http://schemas.openxmlformats.org/officeDocument/2006/relationships/hyperlink" Target="https://drive.google.com/open?id=1cyro5fDxHvJYNEALfby0aO6I5QxwuQKJ" TargetMode="External"/><Relationship Id="rId_hyperlink_694" Type="http://schemas.openxmlformats.org/officeDocument/2006/relationships/hyperlink" Target="https://drive.google.com/file/d/1I_l6eDiQp2kNrnUaJfH3Nimfj_KqX0i3/view?usp=drivesdk" TargetMode="External"/><Relationship Id="rId_hyperlink_695" Type="http://schemas.openxmlformats.org/officeDocument/2006/relationships/hyperlink" Target="https://drive.google.com/file/d/1sBxmTQ-Q4tiDiy9-qHGqkFUPar-HnUrv/view?usp=drivesdk" TargetMode="External"/><Relationship Id="rId_hyperlink_696" Type="http://schemas.openxmlformats.org/officeDocument/2006/relationships/hyperlink" Target="https://drive.google.com/open?id=1yX9mTDIiKxDDlN8l_p-ez3-gw0kXARsQ" TargetMode="External"/><Relationship Id="rId_hyperlink_697" Type="http://schemas.openxmlformats.org/officeDocument/2006/relationships/hyperlink" Target="https://drive.google.com/file/d/1yLsGONwaJOSbCNaZwLdMFnVg3ZeGGtzf/view?usp=drivesdk" TargetMode="External"/><Relationship Id="rId_hyperlink_698" Type="http://schemas.openxmlformats.org/officeDocument/2006/relationships/hyperlink" Target="https://drive.google.com/open?id=1tlS25rZcGT6hHdMaTXCRHBXOqOJII1_r" TargetMode="External"/><Relationship Id="rId_hyperlink_699" Type="http://schemas.openxmlformats.org/officeDocument/2006/relationships/hyperlink" Target="https://drive.google.com/file/d/1OhYKaaInjKgtMKidOY3wHk4pdTXXhW36/view?usp=drivesdk" TargetMode="External"/><Relationship Id="rId_hyperlink_700" Type="http://schemas.openxmlformats.org/officeDocument/2006/relationships/hyperlink" Target="https://drive.google.com/open?id=1EwsrgLn8kUvxS1x01U8G3pLl1y2RhCt5" TargetMode="External"/><Relationship Id="rId_hyperlink_701" Type="http://schemas.openxmlformats.org/officeDocument/2006/relationships/hyperlink" Target="https://drive.google.com/file/d/1ceH6_cg5em8P3m1hQSXNQxIEeooxy7cl/view?usp=drivesdk" TargetMode="External"/><Relationship Id="rId_hyperlink_702" Type="http://schemas.openxmlformats.org/officeDocument/2006/relationships/hyperlink" Target="https://drive.google.com/open?id=1P4uC5wAoGNzP_wlECuGUenB3gqb9erO_" TargetMode="External"/><Relationship Id="rId_hyperlink_703" Type="http://schemas.openxmlformats.org/officeDocument/2006/relationships/hyperlink" Target="https://drive.google.com/file/d/1DiK856sE3UjyJiaUy3m_1uweOGjQVt2B/view?usp=drivesdk" TargetMode="External"/><Relationship Id="rId_hyperlink_704" Type="http://schemas.openxmlformats.org/officeDocument/2006/relationships/hyperlink" Target="https://drive.google.com/open?id=1MtDzwN-or87iRgMCk1cFDOJx3GhBZ9AK" TargetMode="External"/><Relationship Id="rId_hyperlink_705" Type="http://schemas.openxmlformats.org/officeDocument/2006/relationships/hyperlink" Target="https://drive.google.com/file/d/1eFtDv_qLnGWJsOaBuAH_0ABsSa-2ePM1/view?usp=drivesdk" TargetMode="External"/><Relationship Id="rId_hyperlink_706" Type="http://schemas.openxmlformats.org/officeDocument/2006/relationships/hyperlink" Target="https://drive.google.com/open?id=1cpj3ks4PFCkuk1JPgA-ObvGXQ6eCWhQF" TargetMode="External"/><Relationship Id="rId_hyperlink_707" Type="http://schemas.openxmlformats.org/officeDocument/2006/relationships/hyperlink" Target="https://drive.google.com/file/d/1caGkPGwjQiW2mEnD11Qdjjcoy8kWUicO/view?usp=drivesdk" TargetMode="External"/><Relationship Id="rId_hyperlink_708" Type="http://schemas.openxmlformats.org/officeDocument/2006/relationships/hyperlink" Target="https://drive.google.com/open?id=1K3F0WOo3IkcR2GJcr7OqLESXUAkZne4E" TargetMode="External"/><Relationship Id="rId_hyperlink_709" Type="http://schemas.openxmlformats.org/officeDocument/2006/relationships/hyperlink" Target="https://drive.google.com/file/d/17KrLMjc6fuhw4Sw35Iluk18UKFldNplp/view?usp=drivesdk" TargetMode="External"/><Relationship Id="rId_hyperlink_710" Type="http://schemas.openxmlformats.org/officeDocument/2006/relationships/hyperlink" Target="https://drive.google.com/open?id=1trCOGH_Ie1TEVi9pRozLUFMlBZ3Rayj_" TargetMode="External"/><Relationship Id="rId_hyperlink_711" Type="http://schemas.openxmlformats.org/officeDocument/2006/relationships/hyperlink" Target="https://drive.google.com/file/d/1NCMGLU3_VqvnCQPMTDkHqB18izk3DfF-/view?usp=drivesdk" TargetMode="External"/><Relationship Id="rId_hyperlink_712" Type="http://schemas.openxmlformats.org/officeDocument/2006/relationships/hyperlink" Target="https://drive.google.com/open?id=13AbZ6R9atanDf-GMJ_qOH_yhmcgpsAGa" TargetMode="External"/><Relationship Id="rId_hyperlink_713" Type="http://schemas.openxmlformats.org/officeDocument/2006/relationships/hyperlink" Target="https://drive.google.com/file/d/1ZGNZe6HsTdembBekNWzoIW1jqDESkGnF/view?usp=drivesdk" TargetMode="External"/><Relationship Id="rId_hyperlink_714" Type="http://schemas.openxmlformats.org/officeDocument/2006/relationships/hyperlink" Target="https://drive.google.com/open?id=1y6ORwwqbSkkPeYzwcuCa_23VzXyDyiFR" TargetMode="External"/><Relationship Id="rId_hyperlink_715" Type="http://schemas.openxmlformats.org/officeDocument/2006/relationships/hyperlink" Target="https://drive.google.com/file/d/1XqeQNNNERcylnPV3GS3SKk-mfqI4hAWc/view?usp=drivesdk" TargetMode="External"/><Relationship Id="rId_hyperlink_716" Type="http://schemas.openxmlformats.org/officeDocument/2006/relationships/hyperlink" Target="https://drive.google.com/open?id=1lNbXOKpT4X3wmqQLIYuQvnX3U1T-x4S1" TargetMode="External"/><Relationship Id="rId_hyperlink_717" Type="http://schemas.openxmlformats.org/officeDocument/2006/relationships/hyperlink" Target="https://drive.google.com/file/d/19JEYtaRMwrpayz_WX_y9gtMQGFg_TrmY/view?usp=drivesdk" TargetMode="External"/><Relationship Id="rId_hyperlink_718" Type="http://schemas.openxmlformats.org/officeDocument/2006/relationships/hyperlink" Target="https://drive.google.com/open?id=10Gu5ULthysmFJxNHRIWU6KGZpEoK-tDP" TargetMode="External"/><Relationship Id="rId_hyperlink_719" Type="http://schemas.openxmlformats.org/officeDocument/2006/relationships/hyperlink" Target="https://drive.google.com/file/d/1x6ChnHy5hyxrSGXhnznUmUIXLQqzvl_w/view?usp=drivesdk" TargetMode="External"/><Relationship Id="rId_hyperlink_720" Type="http://schemas.openxmlformats.org/officeDocument/2006/relationships/hyperlink" Target="https://drive.google.com/open?id=1b1GzY3dZXv_WcYOzRQoNolGl8gaD9agu" TargetMode="External"/><Relationship Id="rId_hyperlink_721" Type="http://schemas.openxmlformats.org/officeDocument/2006/relationships/hyperlink" Target="https://drive.google.com/file/d/1m5xK7Fi8ETQeUcUiAYP5VApr_-BQ1IDH/view?usp=drivesdk" TargetMode="External"/><Relationship Id="rId_hyperlink_722" Type="http://schemas.openxmlformats.org/officeDocument/2006/relationships/hyperlink" Target="https://drive.google.com/open?id=1F5UVpNnvmcRlrtCowiknhGhTNrNw4kmW" TargetMode="External"/><Relationship Id="rId_hyperlink_723" Type="http://schemas.openxmlformats.org/officeDocument/2006/relationships/hyperlink" Target="https://drive.google.com/file/d/1B5iuG8NBWRhUZFnURGFWZlAkRwOp5gNL/view?usp=drivesdk" TargetMode="External"/><Relationship Id="rId_hyperlink_724" Type="http://schemas.openxmlformats.org/officeDocument/2006/relationships/hyperlink" Target="https://drive.google.com/open?id=1UFvYdXMkl1FvVARWb5UzSkQ2hlBqMr2x" TargetMode="External"/><Relationship Id="rId_hyperlink_725" Type="http://schemas.openxmlformats.org/officeDocument/2006/relationships/hyperlink" Target="https://drive.google.com/file/d/1VOxFrrvcw7EY5SglKkM6Lm2ejKawFAd0/view?usp=drivesdk" TargetMode="External"/><Relationship Id="rId_hyperlink_726" Type="http://schemas.openxmlformats.org/officeDocument/2006/relationships/hyperlink" Target="https://drive.google.com/open?id=1QRxWwKdQd_uQ2uP4SfOMLE-VTpeWTtC0" TargetMode="External"/><Relationship Id="rId_hyperlink_727" Type="http://schemas.openxmlformats.org/officeDocument/2006/relationships/hyperlink" Target="https://drive.google.com/file/d/1hVY6IJj5dyGhjx6bpuidHME0-9oxtEmk/view?usp=drivesdk" TargetMode="External"/><Relationship Id="rId_hyperlink_728" Type="http://schemas.openxmlformats.org/officeDocument/2006/relationships/hyperlink" Target="https://drive.google.com/open?id=1h9A6NTFNfVYICyF5KKIQ-Jkwpwh-UJdD" TargetMode="External"/><Relationship Id="rId_hyperlink_729" Type="http://schemas.openxmlformats.org/officeDocument/2006/relationships/hyperlink" Target="https://drive.google.com/file/d/1ytYfJw-M2g5bLZjN0-RxNDSX0nBLpOw_/view?usp=drivesdk" TargetMode="External"/><Relationship Id="rId_hyperlink_730" Type="http://schemas.openxmlformats.org/officeDocument/2006/relationships/hyperlink" Target="https://drive.google.com/open?id=1xWvE7jIheuiN8aix37cymKOGi4lPqRRN" TargetMode="External"/><Relationship Id="rId_hyperlink_731" Type="http://schemas.openxmlformats.org/officeDocument/2006/relationships/hyperlink" Target="https://drive.google.com/file/d/1aJd5tro5BVHWB26tm2_EuyVXLMZhl6mq/view?usp=drivesdk" TargetMode="External"/><Relationship Id="rId_hyperlink_732" Type="http://schemas.openxmlformats.org/officeDocument/2006/relationships/hyperlink" Target="https://drive.google.com/open?id=1lj202zpZhudObEoCCXtYC143hRoA2PLD" TargetMode="External"/><Relationship Id="rId_hyperlink_733" Type="http://schemas.openxmlformats.org/officeDocument/2006/relationships/hyperlink" Target="https://drive.google.com/file/d/1TLca8GYYxWHZhtXoceftPiR0o2d3XUSe/view?usp=drivesdk" TargetMode="External"/><Relationship Id="rId_hyperlink_734" Type="http://schemas.openxmlformats.org/officeDocument/2006/relationships/hyperlink" Target="https://drive.google.com/open?id=1AAQwjPKy69PWjZfv8D1MaLDscJnu1r4N" TargetMode="External"/><Relationship Id="rId_hyperlink_735" Type="http://schemas.openxmlformats.org/officeDocument/2006/relationships/hyperlink" Target="https://drive.google.com/file/d/1w7PBrDXRjso4jyiK_bTcZoZ8NvLTgesf/view?usp=drivesdk" TargetMode="External"/><Relationship Id="rId_hyperlink_736" Type="http://schemas.openxmlformats.org/officeDocument/2006/relationships/hyperlink" Target="https://drive.google.com/open?id=1lwc-NrgCOZt0hJUywSuSji3LaaILe9yU" TargetMode="External"/><Relationship Id="rId_hyperlink_737" Type="http://schemas.openxmlformats.org/officeDocument/2006/relationships/hyperlink" Target="https://drive.google.com/file/d/16pYpmBWD7-Zz9R9sPFNI-IdU0d-GG_aX/view?usp=drivesdk" TargetMode="External"/><Relationship Id="rId_hyperlink_738" Type="http://schemas.openxmlformats.org/officeDocument/2006/relationships/hyperlink" Target="https://drive.google.com/open?id=1yiv500ymjFi41soP2qDGEj2ou63Zz9NB" TargetMode="External"/><Relationship Id="rId_hyperlink_739" Type="http://schemas.openxmlformats.org/officeDocument/2006/relationships/hyperlink" Target="https://drive.google.com/file/d/1RXwPq1Tc7qWJ4dOV9w3PTPY8_VpKk2uT/view?usp=drivesdk" TargetMode="External"/><Relationship Id="rId_hyperlink_740" Type="http://schemas.openxmlformats.org/officeDocument/2006/relationships/hyperlink" Target="https://drive.google.com/open?id=1AzcJV9gi3x4q8XgaRrsF07T42K_9EMwU" TargetMode="External"/><Relationship Id="rId_hyperlink_741" Type="http://schemas.openxmlformats.org/officeDocument/2006/relationships/hyperlink" Target="https://drive.google.com/file/d/1M8GowOZs-ntVqTWIQHAqU860dD_r5swF/view?usp=drivesdk" TargetMode="External"/><Relationship Id="rId_hyperlink_742" Type="http://schemas.openxmlformats.org/officeDocument/2006/relationships/hyperlink" Target="https://drive.google.com/open?id=1EPX6dKs3hIrw9hHOvFB_taKJbWthPCx5" TargetMode="External"/><Relationship Id="rId_hyperlink_743" Type="http://schemas.openxmlformats.org/officeDocument/2006/relationships/hyperlink" Target="https://drive.google.com/file/d/1cKAer7hdPTrV7UJxP5F8oLlDWh5WTxcZ/view?usp=drivesdk" TargetMode="External"/><Relationship Id="rId_hyperlink_744" Type="http://schemas.openxmlformats.org/officeDocument/2006/relationships/hyperlink" Target="https://drive.google.com/open?id=18ROkCf5Nbv9_79D-paaNajtOD8OOADqh" TargetMode="External"/><Relationship Id="rId_hyperlink_745" Type="http://schemas.openxmlformats.org/officeDocument/2006/relationships/hyperlink" Target="https://drive.google.com/file/d/18_q8JCADI0ECIMhAOUGDRIAsNc0UPzqq/view?usp=drivesdk" TargetMode="External"/><Relationship Id="rId_hyperlink_746" Type="http://schemas.openxmlformats.org/officeDocument/2006/relationships/hyperlink" Target="https://drive.google.com/open?id=1oBJcAVtnFsTXj9ndJX-dftD8Q9LDP8OS" TargetMode="External"/><Relationship Id="rId_hyperlink_747" Type="http://schemas.openxmlformats.org/officeDocument/2006/relationships/hyperlink" Target="https://drive.google.com/file/d/10S5PWUT61HFedtHUfSAPJGURS4UkBp7X/view?usp=drivesdk" TargetMode="External"/><Relationship Id="rId_hyperlink_748" Type="http://schemas.openxmlformats.org/officeDocument/2006/relationships/hyperlink" Target="https://drive.google.com/open?id=1tMRKgCpBfS9heRhDuXe_Lb1nlH8cLNyr" TargetMode="External"/><Relationship Id="rId_hyperlink_749" Type="http://schemas.openxmlformats.org/officeDocument/2006/relationships/hyperlink" Target="https://drive.google.com/file/d/1li161QsSsEAXCWhbSxybHxZH8mSl1vOn/view?usp=drivesdk" TargetMode="External"/><Relationship Id="rId_hyperlink_750" Type="http://schemas.openxmlformats.org/officeDocument/2006/relationships/hyperlink" Target="https://drive.google.com/open?id=1gl8igzNwOcqr2lz80LZO7504TqbAw5j6" TargetMode="External"/><Relationship Id="rId_hyperlink_751" Type="http://schemas.openxmlformats.org/officeDocument/2006/relationships/hyperlink" Target="https://drive.google.com/file/d/1TguOZh2QxNUjdrrBd4nsfL055aibK2Xw/view?usp=drivesdk" TargetMode="External"/><Relationship Id="rId_hyperlink_752" Type="http://schemas.openxmlformats.org/officeDocument/2006/relationships/hyperlink" Target="https://drive.google.com/open?id=1W4ZZIpWo7odWt-M5AEKmlAndEZR5U7zT" TargetMode="External"/><Relationship Id="rId_hyperlink_753" Type="http://schemas.openxmlformats.org/officeDocument/2006/relationships/hyperlink" Target="https://drive.google.com/file/d/19z4jar8jE3xkN86btBYbuU-oZ3cJn6tv/view?usp=drivesdk" TargetMode="External"/><Relationship Id="rId_hyperlink_754" Type="http://schemas.openxmlformats.org/officeDocument/2006/relationships/hyperlink" Target="https://drive.google.com/open?id=1pv9rKfLGFMFYOinnBkQDKPE3_IAZeSXl" TargetMode="External"/><Relationship Id="rId_hyperlink_755" Type="http://schemas.openxmlformats.org/officeDocument/2006/relationships/hyperlink" Target="https://drive.google.com/file/d/1hv-Kdub8KlxRA74XzEvf1Bn8ztYXjpg5/view?usp=drivesdk" TargetMode="External"/><Relationship Id="rId_hyperlink_756" Type="http://schemas.openxmlformats.org/officeDocument/2006/relationships/hyperlink" Target="https://drive.google.com/open?id=1USGf5qpFocWSb6a_tdtERZ3w76SA_gGB" TargetMode="External"/><Relationship Id="rId_hyperlink_757" Type="http://schemas.openxmlformats.org/officeDocument/2006/relationships/hyperlink" Target="https://drive.google.com/file/d/1czW5qRBHL3a-jAX4vty6jPUkWPSDfVtY/view?usp=drivesdk" TargetMode="External"/><Relationship Id="rId_hyperlink_758" Type="http://schemas.openxmlformats.org/officeDocument/2006/relationships/hyperlink" Target="https://drive.google.com/open?id=19aKcfVjfyCAO0shaJVznbwT4LiydFhCs" TargetMode="External"/><Relationship Id="rId_hyperlink_759" Type="http://schemas.openxmlformats.org/officeDocument/2006/relationships/hyperlink" Target="https://drive.google.com/file/d/1k_LIdcMiP25bggico_vrKKpNaK03skqw/view?usp=drivesdk" TargetMode="External"/><Relationship Id="rId_hyperlink_760" Type="http://schemas.openxmlformats.org/officeDocument/2006/relationships/hyperlink" Target="https://drive.google.com/open?id=14ip58u3yOqhHvWrlXJ5XMaVdNZmy95M7" TargetMode="External"/><Relationship Id="rId_hyperlink_761" Type="http://schemas.openxmlformats.org/officeDocument/2006/relationships/hyperlink" Target="https://drive.google.com/file/d/1mR-IBOujWqlvnNUAokBSi5MdHDFt2Gxd/view?usp=drivesdk" TargetMode="External"/><Relationship Id="rId_hyperlink_762" Type="http://schemas.openxmlformats.org/officeDocument/2006/relationships/hyperlink" Target="https://drive.google.com/open?id=1Oly3gzcuc6LSJCuk_p4mEbP1EjpQZc2X" TargetMode="External"/><Relationship Id="rId_hyperlink_763" Type="http://schemas.openxmlformats.org/officeDocument/2006/relationships/hyperlink" Target="https://drive.google.com/file/d/1IgPKBtfZpYQ7eT4edwR8caJfqg3ZIygK/view?usp=drivesdk" TargetMode="External"/><Relationship Id="rId_hyperlink_764" Type="http://schemas.openxmlformats.org/officeDocument/2006/relationships/hyperlink" Target="https://drive.google.com/open?id=1goo-TCV-HqIUbscHKZhQUo7msxCnuRjV" TargetMode="External"/><Relationship Id="rId_hyperlink_765" Type="http://schemas.openxmlformats.org/officeDocument/2006/relationships/hyperlink" Target="https://drive.google.com/file/d/1h41mfbeyAvFLKvDtuKfvlEbF9p2-MYap/view?usp=drivesdk" TargetMode="External"/><Relationship Id="rId_hyperlink_766" Type="http://schemas.openxmlformats.org/officeDocument/2006/relationships/hyperlink" Target="https://drive.google.com/open?id=1bd7smIbhYnafW5va6XeuqcKbCZ_ePPDl" TargetMode="External"/><Relationship Id="rId_hyperlink_767" Type="http://schemas.openxmlformats.org/officeDocument/2006/relationships/hyperlink" Target="https://drive.google.com/file/d/1p11GYO8JxKOuaZ_7QdGY97igzQ78hrjG/view?usp=drivesdk" TargetMode="External"/><Relationship Id="rId_hyperlink_768" Type="http://schemas.openxmlformats.org/officeDocument/2006/relationships/hyperlink" Target="https://drive.google.com/open?id=1xL3Jj1GuWqknXsn8229-7116-hrV0HaY" TargetMode="External"/><Relationship Id="rId_hyperlink_769" Type="http://schemas.openxmlformats.org/officeDocument/2006/relationships/hyperlink" Target="https://drive.google.com/file/d/1pgXB07RS1pvifriSqGmqYWMvT516Es6_/view?usp=drivesdk" TargetMode="External"/><Relationship Id="rId_hyperlink_770" Type="http://schemas.openxmlformats.org/officeDocument/2006/relationships/hyperlink" Target="https://drive.google.com/open?id=1su1mmJ_7-Z19gEQaN6-BghY0jz3hlOp0" TargetMode="External"/><Relationship Id="rId_hyperlink_771" Type="http://schemas.openxmlformats.org/officeDocument/2006/relationships/hyperlink" Target="https://drive.google.com/file/d/1LwjWoOEIBWg8GSHZ4-xuH4K0NOykGNn9/view?usp=drivesdk" TargetMode="External"/><Relationship Id="rId_hyperlink_772" Type="http://schemas.openxmlformats.org/officeDocument/2006/relationships/hyperlink" Target="https://drive.google.com/open?id=1x_VyOqH-aLzaV8u2B16uUrNBAaPC7pA3" TargetMode="External"/><Relationship Id="rId_hyperlink_773" Type="http://schemas.openxmlformats.org/officeDocument/2006/relationships/hyperlink" Target="https://drive.google.com/file/d/1NMSCN-Uaxk-_0ZOeHd7m8zmTaBu67zol/view?usp=drivesdk" TargetMode="External"/><Relationship Id="rId_hyperlink_774" Type="http://schemas.openxmlformats.org/officeDocument/2006/relationships/hyperlink" Target="https://drive.google.com/open?id=11oI3p_D-GaajprtNgllDVd3DES-DHtuh" TargetMode="External"/><Relationship Id="rId_hyperlink_775" Type="http://schemas.openxmlformats.org/officeDocument/2006/relationships/hyperlink" Target="https://drive.google.com/file/d/1DZ32pb_o5exxFqqZ_6B9GYF9JFDwWtiv/view?usp=drivesdk" TargetMode="External"/><Relationship Id="rId_hyperlink_776" Type="http://schemas.openxmlformats.org/officeDocument/2006/relationships/hyperlink" Target="https://drive.google.com/open?id=1Osj9XYcS3D0q0EzhfYSPaA9x0x3MClII" TargetMode="External"/><Relationship Id="rId_hyperlink_777" Type="http://schemas.openxmlformats.org/officeDocument/2006/relationships/hyperlink" Target="https://drive.google.com/file/d/1f5JQc9ik-tEq9uNpqfIwqGc2ZjUfNcl2/view?usp=drivesdk" TargetMode="External"/><Relationship Id="rId_hyperlink_778" Type="http://schemas.openxmlformats.org/officeDocument/2006/relationships/hyperlink" Target="https://drive.google.com/open?id=1PNv7qxVRvYQkYLnLErZ9torFf4lkuqQR" TargetMode="External"/><Relationship Id="rId_hyperlink_779" Type="http://schemas.openxmlformats.org/officeDocument/2006/relationships/hyperlink" Target="https://drive.google.com/file/d/1SKYfqq4XTCPiK4u0F_YtYkqlLXFGfR59/view?usp=drivesdk" TargetMode="External"/><Relationship Id="rId_hyperlink_780" Type="http://schemas.openxmlformats.org/officeDocument/2006/relationships/hyperlink" Target="https://drive.google.com/open?id=1fIcFXjdVrjk0xYhWDq6E3l1IE_NH1hQt" TargetMode="External"/><Relationship Id="rId_hyperlink_781" Type="http://schemas.openxmlformats.org/officeDocument/2006/relationships/hyperlink" Target="https://drive.google.com/file/d/1AezRuGVAT7Hvs4yQj98Si89TPVEOSXWq/view?usp=drivesdk" TargetMode="External"/><Relationship Id="rId_hyperlink_782" Type="http://schemas.openxmlformats.org/officeDocument/2006/relationships/hyperlink" Target="https://drive.google.com/open?id=1cbQ4fhH48ingK5BkxJjbpb_vGMmLRbsE" TargetMode="External"/><Relationship Id="rId_hyperlink_783" Type="http://schemas.openxmlformats.org/officeDocument/2006/relationships/hyperlink" Target="https://drive.google.com/file/d/1G0qq9_hTlcCFyrTxZOZZq_VRl7Q4QtOv/view?usp=drivesdk" TargetMode="External"/><Relationship Id="rId_hyperlink_784" Type="http://schemas.openxmlformats.org/officeDocument/2006/relationships/hyperlink" Target="https://drive.google.com/open?id=1bNPva7HCWe0t97wyz-bWQ5TxMfcp9yGQ" TargetMode="External"/><Relationship Id="rId_hyperlink_785" Type="http://schemas.openxmlformats.org/officeDocument/2006/relationships/hyperlink" Target="https://drive.google.com/file/d/1DqxM64jM0G2GAuClfZ1jp7HISF9vK842/view?usp=drivesdk" TargetMode="External"/><Relationship Id="rId_hyperlink_786" Type="http://schemas.openxmlformats.org/officeDocument/2006/relationships/hyperlink" Target="https://drive.google.com/open?id=1MULoYeBDmDPJBiTcDNm74YcLY3QS0Sdj" TargetMode="External"/><Relationship Id="rId_hyperlink_787" Type="http://schemas.openxmlformats.org/officeDocument/2006/relationships/hyperlink" Target="https://drive.google.com/file/d/1TtNQQfsJOi-oMs74uvJG9-5I8rqb-k8F/view?usp=drivesdk" TargetMode="External"/><Relationship Id="rId_hyperlink_788" Type="http://schemas.openxmlformats.org/officeDocument/2006/relationships/hyperlink" Target="https://drive.google.com/open?id=13zM7FXGrn9enkTx53gOY48CyWY7aqMI4" TargetMode="External"/><Relationship Id="rId_hyperlink_789" Type="http://schemas.openxmlformats.org/officeDocument/2006/relationships/hyperlink" Target="https://drive.google.com/file/d/188t5QzvLg4yUpGYxgdGcGjLzaMaAtt6d/view?usp=drivesdk" TargetMode="External"/><Relationship Id="rId_hyperlink_790" Type="http://schemas.openxmlformats.org/officeDocument/2006/relationships/hyperlink" Target="https://drive.google.com/open?id=1W2yOB84IsJqB1T3NgahOg8ixZYREa9sF" TargetMode="External"/><Relationship Id="rId_hyperlink_791" Type="http://schemas.openxmlformats.org/officeDocument/2006/relationships/hyperlink" Target="https://drive.google.com/file/d/1vgvFMXT65CScMZAI93URyfYd1DMQ4Bq0/view?usp=drivesdk" TargetMode="External"/><Relationship Id="rId_hyperlink_792" Type="http://schemas.openxmlformats.org/officeDocument/2006/relationships/hyperlink" Target="https://drive.google.com/open?id=16tqYNiOqx9znVMsBtgJZO8SWM-1cE4GN" TargetMode="External"/><Relationship Id="rId_hyperlink_793" Type="http://schemas.openxmlformats.org/officeDocument/2006/relationships/hyperlink" Target="https://drive.google.com/file/d/1xNZXLAqEAJKdb1eNM2ySgj0RPo_7gyqa/view?usp=drivesdk" TargetMode="External"/><Relationship Id="rId_hyperlink_794" Type="http://schemas.openxmlformats.org/officeDocument/2006/relationships/hyperlink" Target="https://drive.google.com/open?id=1uaqjWsAuI9F-aZfhVL4ylt9DLqFbbg8-" TargetMode="External"/><Relationship Id="rId_hyperlink_795" Type="http://schemas.openxmlformats.org/officeDocument/2006/relationships/hyperlink" Target="https://drive.google.com/file/d/1z2G-EKW3uzd9oVNX0w__Dy_8WFFV5Rus/view?usp=drivesdk" TargetMode="External"/><Relationship Id="rId_hyperlink_796" Type="http://schemas.openxmlformats.org/officeDocument/2006/relationships/hyperlink" Target="https://drive.google.com/open?id=1w4vgZJbBboKUG9OqZpRp4ZpHGNp4RURv" TargetMode="External"/><Relationship Id="rId_hyperlink_797" Type="http://schemas.openxmlformats.org/officeDocument/2006/relationships/hyperlink" Target="https://drive.google.com/file/d/1w32J1k8eby9jQmCWMbfVX1Jwrogrvof2/view?usp=drivesdk" TargetMode="External"/><Relationship Id="rId_hyperlink_798" Type="http://schemas.openxmlformats.org/officeDocument/2006/relationships/hyperlink" Target="https://drive.google.com/open?id=1UVJdbiE2Siq4fEENd_d0hQHf_hqDyngN" TargetMode="External"/><Relationship Id="rId_hyperlink_799" Type="http://schemas.openxmlformats.org/officeDocument/2006/relationships/hyperlink" Target="https://drive.google.com/file/d/1hLjsCG42DPv_2QfQsK9XaQC2C3ekKk4B/view?usp=drivesdk" TargetMode="External"/><Relationship Id="rId_hyperlink_800" Type="http://schemas.openxmlformats.org/officeDocument/2006/relationships/hyperlink" Target="https://drive.google.com/open?id=1PSzeA3i_2O_lbMnvq9m7saq8L-WCoJ_3" TargetMode="External"/><Relationship Id="rId_hyperlink_801" Type="http://schemas.openxmlformats.org/officeDocument/2006/relationships/hyperlink" Target="https://drive.google.com/file/d/1JYb8Bbx1eL1qwc4XDt9KU2m2wmZgmhD7/view?usp=drivesdk" TargetMode="External"/><Relationship Id="rId_hyperlink_802" Type="http://schemas.openxmlformats.org/officeDocument/2006/relationships/hyperlink" Target="https://drive.google.com/open?id=1meVIXekXbtHhjDtID5l0nBPVm-LFCgFu" TargetMode="External"/><Relationship Id="rId_hyperlink_803" Type="http://schemas.openxmlformats.org/officeDocument/2006/relationships/hyperlink" Target="https://drive.google.com/file/d/1Jr-IKsI3trz7FuP-Kx1nmfRwXqATjwaY/view?usp=drivesdk" TargetMode="External"/><Relationship Id="rId_hyperlink_804" Type="http://schemas.openxmlformats.org/officeDocument/2006/relationships/hyperlink" Target="https://drive.google.com/open?id=1SvuV5R78xVpzlAkrJkDzfSFYV3yCs_bJ" TargetMode="External"/><Relationship Id="rId_hyperlink_805" Type="http://schemas.openxmlformats.org/officeDocument/2006/relationships/hyperlink" Target="https://drive.google.com/file/d/1ZQebPZ90IHTSc1FA8Jb-4fjXCFKpV4qW/view?usp=drivesdk" TargetMode="External"/><Relationship Id="rId_hyperlink_806" Type="http://schemas.openxmlformats.org/officeDocument/2006/relationships/hyperlink" Target="https://drive.google.com/open?id=1OfvcV_c5KzossLCVhAoNNcuUuhdjwO69" TargetMode="External"/><Relationship Id="rId_hyperlink_807" Type="http://schemas.openxmlformats.org/officeDocument/2006/relationships/hyperlink" Target="https://drive.google.com/file/d/13iMHqElI52G7_WsGMy-8VA5prOCDGp_6/view?usp=drivesdk" TargetMode="External"/><Relationship Id="rId_hyperlink_808" Type="http://schemas.openxmlformats.org/officeDocument/2006/relationships/hyperlink" Target="https://drive.google.com/open?id=1TNlxpW3DfZ6TC8l9BP9emDuMVq7shnfr" TargetMode="External"/><Relationship Id="rId_hyperlink_809" Type="http://schemas.openxmlformats.org/officeDocument/2006/relationships/hyperlink" Target="https://drive.google.com/file/d/1UyO8kM-6xRyewJ4ka6RGGqOJf_UQf2yB/view?usp=drivesdk" TargetMode="External"/><Relationship Id="rId_hyperlink_810" Type="http://schemas.openxmlformats.org/officeDocument/2006/relationships/hyperlink" Target="https://drive.google.com/open?id=1XfytVM9PNBgDPR5dqq52l63OifvaZ00K" TargetMode="External"/><Relationship Id="rId_hyperlink_811" Type="http://schemas.openxmlformats.org/officeDocument/2006/relationships/hyperlink" Target="https://drive.google.com/file/d/1FZROawBL35_2SmesVR7VAGo4i4918jRR/view?usp=drivesdk" TargetMode="External"/><Relationship Id="rId_hyperlink_812" Type="http://schemas.openxmlformats.org/officeDocument/2006/relationships/hyperlink" Target="https://drive.google.com/open?id=1HQyUNJyFNa0SeFkJrhUTZiJ9xhOrlFbX" TargetMode="External"/><Relationship Id="rId_hyperlink_813" Type="http://schemas.openxmlformats.org/officeDocument/2006/relationships/hyperlink" Target="https://drive.google.com/file/d/15GQPSCxkxc7iK82a2cEMYkM0Pvnj-4dX/view?usp=drivesdk" TargetMode="External"/><Relationship Id="rId_hyperlink_814" Type="http://schemas.openxmlformats.org/officeDocument/2006/relationships/hyperlink" Target="https://drive.google.com/open?id=1wFfk1r6F8-UbrcaHBTBuKKaWtmjY1LeL" TargetMode="External"/><Relationship Id="rId_hyperlink_815" Type="http://schemas.openxmlformats.org/officeDocument/2006/relationships/hyperlink" Target="https://drive.google.com/file/d/1rdvgw9vKF7_5NhZ-TX0-PEmhBpfzcSED/view?usp=drivesdk" TargetMode="External"/><Relationship Id="rId_hyperlink_816" Type="http://schemas.openxmlformats.org/officeDocument/2006/relationships/hyperlink" Target="https://drive.google.com/open?id=1sGYkbRAtGEAu_W6T12T6Vv-PLE1lROuj" TargetMode="External"/><Relationship Id="rId_hyperlink_817" Type="http://schemas.openxmlformats.org/officeDocument/2006/relationships/hyperlink" Target="https://drive.google.com/file/d/1Q0z8C28IUsrgJaq3VO43Kdk1_Wa0CR2k/view?usp=drivesdk" TargetMode="External"/><Relationship Id="rId_hyperlink_818" Type="http://schemas.openxmlformats.org/officeDocument/2006/relationships/hyperlink" Target="https://drive.google.com/open?id=1g2cbX97DfhCYVXWIb78ThTlmhdoPE-KN" TargetMode="External"/><Relationship Id="rId_hyperlink_819" Type="http://schemas.openxmlformats.org/officeDocument/2006/relationships/hyperlink" Target="https://drive.google.com/file/d/1-EE9Q7820O66tMO-181OXZlL7Ali1Zpd/view?usp=drivesdk" TargetMode="External"/><Relationship Id="rId_hyperlink_820" Type="http://schemas.openxmlformats.org/officeDocument/2006/relationships/hyperlink" Target="https://drive.google.com/open?id=1oGQYODYnOIvt_JnLvBRGAC86FJYNSGuW" TargetMode="External"/><Relationship Id="rId_hyperlink_821" Type="http://schemas.openxmlformats.org/officeDocument/2006/relationships/hyperlink" Target="https://drive.google.com/file/d/1MsQuk3QsfOJcoAH2NErWSjiNyu8mXbTX/view?usp=drivesdk" TargetMode="External"/><Relationship Id="rId_hyperlink_822" Type="http://schemas.openxmlformats.org/officeDocument/2006/relationships/hyperlink" Target="https://drive.google.com/open?id=1A8Qge1BLVbTyeLyHjnaTMF9x4BoqgPo7" TargetMode="External"/><Relationship Id="rId_hyperlink_823" Type="http://schemas.openxmlformats.org/officeDocument/2006/relationships/hyperlink" Target="https://drive.google.com/file/d/1y3LHeoBijL_Jr1_jkVQ916nygsaIaY0_/view?usp=drivesdk" TargetMode="External"/><Relationship Id="rId_hyperlink_824" Type="http://schemas.openxmlformats.org/officeDocument/2006/relationships/hyperlink" Target="https://drive.google.com/open?id=1rlyk6x_aD87KMA6c9vbhuEFJRX0s6XgR" TargetMode="External"/><Relationship Id="rId_hyperlink_825" Type="http://schemas.openxmlformats.org/officeDocument/2006/relationships/hyperlink" Target="https://drive.google.com/file/d/1FNzU_TT0YLd2aP9E17cD8gDaPZG-xuoS/view?usp=drivesdk" TargetMode="External"/><Relationship Id="rId_hyperlink_826" Type="http://schemas.openxmlformats.org/officeDocument/2006/relationships/hyperlink" Target="https://drive.google.com/open?id=1FIngAb6hBPXcCTA2NMjii6a0L_cRhq2v" TargetMode="External"/><Relationship Id="rId_hyperlink_827" Type="http://schemas.openxmlformats.org/officeDocument/2006/relationships/hyperlink" Target="https://drive.google.com/file/d/1fE3lcQCcojQe51M4s0G_OGLKtCPAfxbW/view?usp=drivesdk" TargetMode="External"/><Relationship Id="rId_hyperlink_828" Type="http://schemas.openxmlformats.org/officeDocument/2006/relationships/hyperlink" Target="https://drive.google.com/open?id=1ld6OEb5AZVlfLVu8T7gXhmM6pi77C58z" TargetMode="External"/><Relationship Id="rId_hyperlink_829" Type="http://schemas.openxmlformats.org/officeDocument/2006/relationships/hyperlink" Target="https://drive.google.com/file/d/16S4DZW3JmFV8ICSH-PIQLbmmaNWb9E_2/view?usp=drivesdk" TargetMode="External"/><Relationship Id="rId_hyperlink_830" Type="http://schemas.openxmlformats.org/officeDocument/2006/relationships/hyperlink" Target="https://drive.google.com/open?id=14PcImP3s9RBX_I0Ad9E5nBrz39c2sZDS" TargetMode="External"/><Relationship Id="rId_hyperlink_831" Type="http://schemas.openxmlformats.org/officeDocument/2006/relationships/hyperlink" Target="https://drive.google.com/file/d/1hJLsDoTKyOqR5FpESljOefmaDiePZEKm/view?usp=drivesdk" TargetMode="External"/><Relationship Id="rId_hyperlink_832" Type="http://schemas.openxmlformats.org/officeDocument/2006/relationships/hyperlink" Target="https://drive.google.com/open?id=15nN0uzCT_5NHaGcJDZGUvylhzXqj5QQX" TargetMode="External"/><Relationship Id="rId_hyperlink_833" Type="http://schemas.openxmlformats.org/officeDocument/2006/relationships/hyperlink" Target="https://drive.google.com/file/d/1Gw1X_mbEPWo9aBM2iXQao2ZpjmiveTF-/view?usp=drivesdk" TargetMode="External"/><Relationship Id="rId_hyperlink_834" Type="http://schemas.openxmlformats.org/officeDocument/2006/relationships/hyperlink" Target="https://drive.google.com/open?id=1Sknjv8I4Tu7Sf2Sm05kazXjIzgXK0cnv" TargetMode="External"/><Relationship Id="rId_hyperlink_835" Type="http://schemas.openxmlformats.org/officeDocument/2006/relationships/hyperlink" Target="https://drive.google.com/file/d/1eOd9UApDuRyRs47THcrM-SsQANT-SXFK/view?usp=drivesdk" TargetMode="External"/><Relationship Id="rId_hyperlink_836" Type="http://schemas.openxmlformats.org/officeDocument/2006/relationships/hyperlink" Target="https://drive.google.com/open?id=1xq23lZVi358WEKkhHr5K_PpE8c28qLme" TargetMode="External"/><Relationship Id="rId_hyperlink_837" Type="http://schemas.openxmlformats.org/officeDocument/2006/relationships/hyperlink" Target="https://drive.google.com/file/d/1Ls2jX0A0hY-SfXhB5Hi6sDq4Dakg0By5/view?usp=drivesdk" TargetMode="External"/><Relationship Id="rId_hyperlink_838" Type="http://schemas.openxmlformats.org/officeDocument/2006/relationships/hyperlink" Target="https://drive.google.com/open?id=1shm_I_mGmwUWAAzwmPW3skbCw6gNKzSW" TargetMode="External"/><Relationship Id="rId_hyperlink_839" Type="http://schemas.openxmlformats.org/officeDocument/2006/relationships/hyperlink" Target="https://drive.google.com/file/d/1-kcbXiqXZ2nf6pj8b310zDHvB76xvIsy/view?usp=drivesdk" TargetMode="External"/><Relationship Id="rId_hyperlink_840" Type="http://schemas.openxmlformats.org/officeDocument/2006/relationships/hyperlink" Target="https://drive.google.com/open?id=1UQPcv69lbB0MiNGQPtxJf78gam5KEvCw" TargetMode="External"/><Relationship Id="rId_hyperlink_841" Type="http://schemas.openxmlformats.org/officeDocument/2006/relationships/hyperlink" Target="https://drive.google.com/file/d/19DpRA6d_fuqDKmMwN6UtDKn3R02TthWV/view?usp=drivesdk" TargetMode="External"/><Relationship Id="rId_hyperlink_842" Type="http://schemas.openxmlformats.org/officeDocument/2006/relationships/hyperlink" Target="https://drive.google.com/open?id=1QXj3r4a9-hGocC5kuDeNJLmxh0fpWRjF" TargetMode="External"/><Relationship Id="rId_hyperlink_843" Type="http://schemas.openxmlformats.org/officeDocument/2006/relationships/hyperlink" Target="https://drive.google.com/file/d/1d0e2ymKplY47t1-vUZdNOofLoF_sIrG3/view?usp=drivesdk" TargetMode="External"/><Relationship Id="rId_hyperlink_844" Type="http://schemas.openxmlformats.org/officeDocument/2006/relationships/hyperlink" Target="https://drive.google.com/open?id=1vqeLWK0EKp0MnFnW2a7HXb9_K1sIbTis" TargetMode="External"/><Relationship Id="rId_hyperlink_845" Type="http://schemas.openxmlformats.org/officeDocument/2006/relationships/hyperlink" Target="https://drive.google.com/file/d/12ogjIGuG608vmLVNPN3SvgKp9MEIVsJ-/view?usp=drivesdk" TargetMode="External"/><Relationship Id="rId_hyperlink_846" Type="http://schemas.openxmlformats.org/officeDocument/2006/relationships/hyperlink" Target="https://drive.google.com/open?id=1LJMMQl7kMGxBLKQaMNif-EUhFHrJw9wl" TargetMode="External"/><Relationship Id="rId_hyperlink_847" Type="http://schemas.openxmlformats.org/officeDocument/2006/relationships/hyperlink" Target="https://drive.google.com/file/d/1PqiKfiEyXDtPWL2r1RcISYw1DVI7eMES/view?usp=drivesdk" TargetMode="External"/><Relationship Id="rId_hyperlink_848" Type="http://schemas.openxmlformats.org/officeDocument/2006/relationships/hyperlink" Target="https://drive.google.com/open?id=1maa47UfzWsQgju5Tu0Jc5PNgzD7j5zS4" TargetMode="External"/><Relationship Id="rId_hyperlink_849" Type="http://schemas.openxmlformats.org/officeDocument/2006/relationships/hyperlink" Target="https://drive.google.com/file/d/1NlNfQtbu8WcmT8BgymslekKs7ToyVEbK/view?usp=drivesdk" TargetMode="External"/><Relationship Id="rId_hyperlink_850" Type="http://schemas.openxmlformats.org/officeDocument/2006/relationships/hyperlink" Target="https://drive.google.com/open?id=1OXGHuFpNhzVAnfKtD3cgW2gbS-lkkqcz" TargetMode="External"/><Relationship Id="rId_hyperlink_851" Type="http://schemas.openxmlformats.org/officeDocument/2006/relationships/hyperlink" Target="https://drive.google.com/file/d/1yC-43Ye6B77vUIv2fzdujRUA4WDzJLX4/view?usp=drivesdk" TargetMode="External"/><Relationship Id="rId_hyperlink_852" Type="http://schemas.openxmlformats.org/officeDocument/2006/relationships/hyperlink" Target="https://drive.google.com/open?id=1PvcVoPZQSwaEIFGG1mNzuWuz6LzoAaAP" TargetMode="External"/><Relationship Id="rId_hyperlink_853" Type="http://schemas.openxmlformats.org/officeDocument/2006/relationships/hyperlink" Target="https://drive.google.com/file/d/1a7-BZmz7BXxnk55iFHqsKz9Ff9YaolTD/view?usp=drivesdk" TargetMode="External"/><Relationship Id="rId_hyperlink_854" Type="http://schemas.openxmlformats.org/officeDocument/2006/relationships/hyperlink" Target="https://drive.google.com/open?id=1KOARobuCdsCd5i33CAcaO8fUVTFONzyg" TargetMode="External"/><Relationship Id="rId_hyperlink_855" Type="http://schemas.openxmlformats.org/officeDocument/2006/relationships/hyperlink" Target="https://drive.google.com/file/d/1xUniPu7IiYiMHsjTKMIrAoGllvGdfQfA/view?usp=drivesdk" TargetMode="External"/><Relationship Id="rId_hyperlink_856" Type="http://schemas.openxmlformats.org/officeDocument/2006/relationships/hyperlink" Target="https://drive.google.com/open?id=1NyKT9Kixm8km-kEyWX7IE8O0LtsyDgra" TargetMode="External"/><Relationship Id="rId_hyperlink_857" Type="http://schemas.openxmlformats.org/officeDocument/2006/relationships/hyperlink" Target="https://drive.google.com/file/d/1LYc-nHdbz9Cetq1dUSnSWUwfZBs6PRZd/view?usp=drivesdk" TargetMode="External"/><Relationship Id="rId_hyperlink_858" Type="http://schemas.openxmlformats.org/officeDocument/2006/relationships/hyperlink" Target="https://drive.google.com/open?id=1BW2f0cuwPY13aagV2kYznlD04rJPrmht" TargetMode="External"/><Relationship Id="rId_hyperlink_859" Type="http://schemas.openxmlformats.org/officeDocument/2006/relationships/hyperlink" Target="https://drive.google.com/file/d/1qAVoWChsJIcSzKYvYG_NDqeVOXgCOwaQ/view?usp=drivesdk" TargetMode="External"/><Relationship Id="rId_hyperlink_860" Type="http://schemas.openxmlformats.org/officeDocument/2006/relationships/hyperlink" Target="https://drive.google.com/open?id=1_zw8aVE7yihNdajhXK-T518OllXY49AF" TargetMode="External"/><Relationship Id="rId_hyperlink_861" Type="http://schemas.openxmlformats.org/officeDocument/2006/relationships/hyperlink" Target="https://drive.google.com/file/d/119ymJTKjZFoXluORJ8TIbHeAULHZRdMT/view?usp=drivesdk" TargetMode="External"/><Relationship Id="rId_hyperlink_862" Type="http://schemas.openxmlformats.org/officeDocument/2006/relationships/hyperlink" Target="https://drive.google.com/open?id=1H6qkpC9OfRsMnLmHc-i1wqrQvDXk9beF" TargetMode="External"/><Relationship Id="rId_hyperlink_863" Type="http://schemas.openxmlformats.org/officeDocument/2006/relationships/hyperlink" Target="https://drive.google.com/file/d/1clMl8uj8pUkR8DuB2xS6YmOjATsDqnlc/view?usp=drivesdk" TargetMode="External"/><Relationship Id="rId_hyperlink_864" Type="http://schemas.openxmlformats.org/officeDocument/2006/relationships/hyperlink" Target="https://drive.google.com/open?id=199HGVsxZqEnv6mzvMEYMranuRR5gz3A5" TargetMode="External"/><Relationship Id="rId_hyperlink_865" Type="http://schemas.openxmlformats.org/officeDocument/2006/relationships/hyperlink" Target="https://drive.google.com/file/d/1J0Isj2ogQ20ioIhZuZyJAILcgvq30Rfq/view?usp=drivesdk" TargetMode="External"/><Relationship Id="rId_hyperlink_866" Type="http://schemas.openxmlformats.org/officeDocument/2006/relationships/hyperlink" Target="https://drive.google.com/open?id=1kyyHzu8UfCpVBK0GPD4OoWiuNxbVpJ2h" TargetMode="External"/><Relationship Id="rId_hyperlink_867" Type="http://schemas.openxmlformats.org/officeDocument/2006/relationships/hyperlink" Target="https://drive.google.com/file/d/1e5uU2jCKPl6gmg82dAir_A8JGBFfwN8F/view?usp=drivesdk" TargetMode="External"/><Relationship Id="rId_hyperlink_868" Type="http://schemas.openxmlformats.org/officeDocument/2006/relationships/hyperlink" Target="https://drive.google.com/open?id=1hGzMplajLVtw0CHx42R2jSKaAmG4sZip" TargetMode="External"/><Relationship Id="rId_hyperlink_869" Type="http://schemas.openxmlformats.org/officeDocument/2006/relationships/hyperlink" Target="https://drive.google.com/file/d/1aANekjw5fzTcxqVWaJEFU4NfG9gyFbUq/view?usp=drivesdk" TargetMode="External"/><Relationship Id="rId_hyperlink_870" Type="http://schemas.openxmlformats.org/officeDocument/2006/relationships/hyperlink" Target="https://drive.google.com/open?id=1GTy5pTfnRbKewG_ZgLpcv256kojceSsZ" TargetMode="External"/><Relationship Id="rId_hyperlink_871" Type="http://schemas.openxmlformats.org/officeDocument/2006/relationships/hyperlink" Target="https://drive.google.com/file/d/1csjy5IC0gW3g2iG0_QZpjk7ayuhELkoA/view?usp=drivesdk" TargetMode="External"/><Relationship Id="rId_hyperlink_872" Type="http://schemas.openxmlformats.org/officeDocument/2006/relationships/hyperlink" Target="https://drive.google.com/open?id=1y4SrNbhkJV7zke3o5w7nrtsCJ_gJ98Rl" TargetMode="External"/><Relationship Id="rId_hyperlink_873" Type="http://schemas.openxmlformats.org/officeDocument/2006/relationships/hyperlink" Target="https://drive.google.com/file/d/1hrvsj6Q1k7XKFiwahdFvb63FPfKUspti/view?usp=drivesdk" TargetMode="External"/><Relationship Id="rId_hyperlink_874" Type="http://schemas.openxmlformats.org/officeDocument/2006/relationships/hyperlink" Target="https://drive.google.com/open?id=1FZ5dMaj6o074IwrwDd-aqTQyApMtdYLr" TargetMode="External"/><Relationship Id="rId_hyperlink_875" Type="http://schemas.openxmlformats.org/officeDocument/2006/relationships/hyperlink" Target="https://drive.google.com/file/d/1KQCaBhY6E_Z8WPoD0O4TtGQ1ECs-xqTb/view?usp=drivesdk" TargetMode="External"/><Relationship Id="rId_hyperlink_876" Type="http://schemas.openxmlformats.org/officeDocument/2006/relationships/hyperlink" Target="https://drive.google.com/open?id=1cOdhypdQhzKQFPw0aQ2wvAo0p4kTJMHg" TargetMode="External"/><Relationship Id="rId_hyperlink_877" Type="http://schemas.openxmlformats.org/officeDocument/2006/relationships/hyperlink" Target="https://drive.google.com/file/d/1RUtQJnEOnsfAHSwXTfTp72AMHOJ78Nu4/view?usp=drivesdk" TargetMode="External"/><Relationship Id="rId_hyperlink_878" Type="http://schemas.openxmlformats.org/officeDocument/2006/relationships/hyperlink" Target="https://drive.google.com/open?id=1fYShI8uugrZ7PJYsFij5ylHvZN0Is8O1" TargetMode="External"/><Relationship Id="rId_hyperlink_879" Type="http://schemas.openxmlformats.org/officeDocument/2006/relationships/hyperlink" Target="https://drive.google.com/file/d/1HJmYdTZM6qY9OoyhZFXiL1IrCTe6MT8f/view?usp=drivesdk" TargetMode="External"/><Relationship Id="rId_hyperlink_880" Type="http://schemas.openxmlformats.org/officeDocument/2006/relationships/hyperlink" Target="https://drive.google.com/open?id=1JfuAbbmu6RpjkY25qypexHzZNDvf3Sbl" TargetMode="External"/><Relationship Id="rId_hyperlink_881" Type="http://schemas.openxmlformats.org/officeDocument/2006/relationships/hyperlink" Target="https://drive.google.com/file/d/19L4iE8yO_CIP6ZYcZ-SEp6IfIeGUCSx9/view?usp=drivesdk" TargetMode="External"/><Relationship Id="rId_hyperlink_882" Type="http://schemas.openxmlformats.org/officeDocument/2006/relationships/hyperlink" Target="https://drive.google.com/open?id=1o5kxpmi0QOnGEIu875GD6ZXNgondpwLM" TargetMode="External"/><Relationship Id="rId_hyperlink_883" Type="http://schemas.openxmlformats.org/officeDocument/2006/relationships/hyperlink" Target="https://drive.google.com/file/d/1UMx9MMV6D53v8PE68HSEUY2XnD98bsMp/view?usp=drivesdk" TargetMode="External"/><Relationship Id="rId_hyperlink_884" Type="http://schemas.openxmlformats.org/officeDocument/2006/relationships/hyperlink" Target="https://drive.google.com/open?id=1F1ZQJ68nLxiz_0XAwPECmCpdvPGDqmDn" TargetMode="External"/><Relationship Id="rId_hyperlink_885" Type="http://schemas.openxmlformats.org/officeDocument/2006/relationships/hyperlink" Target="https://drive.google.com/file/d/1zzuVVFUyI1qleDRmCQJ7Byya_q_6Tqht/view?usp=drivesdk" TargetMode="External"/><Relationship Id="rId_hyperlink_886" Type="http://schemas.openxmlformats.org/officeDocument/2006/relationships/hyperlink" Target="https://drive.google.com/open?id=1F-GyxaIqS5LI61VgPE-BS3ukM6papxdP" TargetMode="External"/><Relationship Id="rId_hyperlink_887" Type="http://schemas.openxmlformats.org/officeDocument/2006/relationships/hyperlink" Target="https://drive.google.com/file/d/1KJoKkkAE13DC_V6LCUP0Dh-VpxANUPXR/view?usp=drivesdk" TargetMode="External"/><Relationship Id="rId_hyperlink_888" Type="http://schemas.openxmlformats.org/officeDocument/2006/relationships/hyperlink" Target="https://drive.google.com/open?id=1v1jdmFjh67SQ35C-WOheTXBJkyIMluX2" TargetMode="External"/><Relationship Id="rId_hyperlink_889" Type="http://schemas.openxmlformats.org/officeDocument/2006/relationships/hyperlink" Target="https://drive.google.com/file/d/121fETd2PcD1OMBTMpN1N2D4F-xnBUKtS/view?usp=drivesdk" TargetMode="External"/><Relationship Id="rId_hyperlink_890" Type="http://schemas.openxmlformats.org/officeDocument/2006/relationships/hyperlink" Target="https://drive.google.com/open?id=1xqZ6sVZ7hneDfF0L9nyNy858z6GrwBy3" TargetMode="External"/><Relationship Id="rId_hyperlink_891" Type="http://schemas.openxmlformats.org/officeDocument/2006/relationships/hyperlink" Target="https://drive.google.com/file/d/1_WYLcYsA4AKGGHVJPfZ4Xw1LLuCqlhCJ/view?usp=drivesdk" TargetMode="External"/><Relationship Id="rId_hyperlink_892" Type="http://schemas.openxmlformats.org/officeDocument/2006/relationships/hyperlink" Target="https://drive.google.com/open?id=1YlATyjwcyoQ6C46WGc9pLtZQZFOjlmqp" TargetMode="External"/><Relationship Id="rId_hyperlink_893" Type="http://schemas.openxmlformats.org/officeDocument/2006/relationships/hyperlink" Target="https://drive.google.com/file/d/1qLnZxvBx6OCaxiinhvoujQuMn588LQxz/view?usp=drivesdk" TargetMode="External"/><Relationship Id="rId_hyperlink_894" Type="http://schemas.openxmlformats.org/officeDocument/2006/relationships/hyperlink" Target="https://drive.google.com/open?id=1Gp-JWEr9uHtQuttFV98Qc4WGqlTQOmlM" TargetMode="External"/><Relationship Id="rId_hyperlink_895" Type="http://schemas.openxmlformats.org/officeDocument/2006/relationships/hyperlink" Target="https://drive.google.com/file/d/1LZVkdm9eNhn0xZnl2oSeBVuBY7_v0DoW/view?usp=drivesdk" TargetMode="External"/><Relationship Id="rId_hyperlink_896" Type="http://schemas.openxmlformats.org/officeDocument/2006/relationships/hyperlink" Target="https://drive.google.com/open?id=1mpjeezY-YQXoTrBkohXmDRupqauWYgM-" TargetMode="External"/><Relationship Id="rId_hyperlink_897" Type="http://schemas.openxmlformats.org/officeDocument/2006/relationships/hyperlink" Target="https://drive.google.com/file/d/1yo9lC6thPcQdNBo3bVUzNTozZYniiq4K/view?usp=drivesdk" TargetMode="External"/><Relationship Id="rId_hyperlink_898" Type="http://schemas.openxmlformats.org/officeDocument/2006/relationships/hyperlink" Target="https://drive.google.com/open?id=1dn4tqA8mSGONFk9dQ-vz6M_O_nFBYRMF" TargetMode="External"/><Relationship Id="rId_hyperlink_899" Type="http://schemas.openxmlformats.org/officeDocument/2006/relationships/hyperlink" Target="https://drive.google.com/file/d/1bpAId1ZYiAdzU9T0sVCzBXm3Utpiavk5/view?usp=drivesdk" TargetMode="External"/><Relationship Id="rId_hyperlink_900" Type="http://schemas.openxmlformats.org/officeDocument/2006/relationships/hyperlink" Target="https://drive.google.com/open?id=1CRSZykk9qeokvXFteLIY0k0LK4NVaS5y" TargetMode="External"/><Relationship Id="rId_hyperlink_901" Type="http://schemas.openxmlformats.org/officeDocument/2006/relationships/hyperlink" Target="https://drive.google.com/file/d/1mcK_tu4G0Q-gSMpqtT9ZDU_Jp7fd-J8F/view?usp=drivesdk" TargetMode="External"/><Relationship Id="rId_hyperlink_902" Type="http://schemas.openxmlformats.org/officeDocument/2006/relationships/hyperlink" Target="https://drive.google.com/open?id=1E0O3sGdXYmspl3A5j_WPctYQRzNcAHeM" TargetMode="External"/><Relationship Id="rId_hyperlink_903" Type="http://schemas.openxmlformats.org/officeDocument/2006/relationships/hyperlink" Target="https://drive.google.com/file/d/1rSWjXZlhgkm4K4Js5CwJF3eBEd0A-7ED/view?usp=drivesdk" TargetMode="External"/><Relationship Id="rId_hyperlink_904" Type="http://schemas.openxmlformats.org/officeDocument/2006/relationships/hyperlink" Target="https://drive.google.com/open?id=1ED_Haoi-Wk6oOabuYZvwTaQ0CdI2mFo3" TargetMode="External"/><Relationship Id="rId_hyperlink_905" Type="http://schemas.openxmlformats.org/officeDocument/2006/relationships/hyperlink" Target="https://drive.google.com/file/d/18Eq0rzF9Q8pvJ0283O6LRHLMX6FbgIqG/view?usp=drivesdk" TargetMode="External"/><Relationship Id="rId_hyperlink_906" Type="http://schemas.openxmlformats.org/officeDocument/2006/relationships/hyperlink" Target="https://drive.google.com/open?id=1BGElPfmbygDn2NLNkgwEGxsAqcK3EpvP" TargetMode="External"/><Relationship Id="rId_hyperlink_907" Type="http://schemas.openxmlformats.org/officeDocument/2006/relationships/hyperlink" Target="https://drive.google.com/file/d/103mY03WCYgPismwACp_Aekclv3MPM9u5/view?usp=drivesdk" TargetMode="External"/><Relationship Id="rId_hyperlink_908" Type="http://schemas.openxmlformats.org/officeDocument/2006/relationships/hyperlink" Target="https://drive.google.com/open?id=14pKdzBTjGDREQrMjf9FG-RNv3mRbw7AU" TargetMode="External"/><Relationship Id="rId_hyperlink_909" Type="http://schemas.openxmlformats.org/officeDocument/2006/relationships/hyperlink" Target="https://drive.google.com/file/d/1Su6iAPf6lpsc7WpL25ib7avgLsg7KV0z/view?usp=drivesdk" TargetMode="External"/><Relationship Id="rId_hyperlink_910" Type="http://schemas.openxmlformats.org/officeDocument/2006/relationships/hyperlink" Target="https://drive.google.com/open?id=1cC2zPePPTiWiKh1eFqAoN9lcWAFynop2" TargetMode="External"/><Relationship Id="rId_hyperlink_911" Type="http://schemas.openxmlformats.org/officeDocument/2006/relationships/hyperlink" Target="https://drive.google.com/file/d/1SfVHCijCmkaQS44z-QpKb_utohNvUvRq/view?usp=drivesdk" TargetMode="External"/><Relationship Id="rId_hyperlink_912" Type="http://schemas.openxmlformats.org/officeDocument/2006/relationships/hyperlink" Target="https://drive.google.com/open?id=1yrR9ocM9x3ZK0x2Fnodv6p7kgIAjQB3i" TargetMode="External"/><Relationship Id="rId_hyperlink_913" Type="http://schemas.openxmlformats.org/officeDocument/2006/relationships/hyperlink" Target="https://drive.google.com/file/d/1j8gUHU8z0uHKyrQb1FfEMvRHNJm83B2Y/view?usp=drivesdk" TargetMode="External"/><Relationship Id="rId_hyperlink_914" Type="http://schemas.openxmlformats.org/officeDocument/2006/relationships/hyperlink" Target="https://drive.google.com/open?id=1GCRELGrXjIPCMBjovc-4tmoMjJlMcZ_I" TargetMode="External"/><Relationship Id="rId_hyperlink_915" Type="http://schemas.openxmlformats.org/officeDocument/2006/relationships/hyperlink" Target="https://drive.google.com/file/d/1a3f1r35hhqh4vTxrwrA4wrb8oAkBOROy/view?usp=drivesdk" TargetMode="External"/><Relationship Id="rId_hyperlink_916" Type="http://schemas.openxmlformats.org/officeDocument/2006/relationships/hyperlink" Target="https://drive.google.com/open?id=1fZ2gEUc18S36b91sK0ukSlMsdE-lk_ri" TargetMode="External"/><Relationship Id="rId_hyperlink_917" Type="http://schemas.openxmlformats.org/officeDocument/2006/relationships/hyperlink" Target="https://drive.google.com/file/d/19PLARq2-4ZnvUxPNsTSy6i1Bcy5pT4tN/view?usp=drivesdk" TargetMode="External"/><Relationship Id="rId_hyperlink_918" Type="http://schemas.openxmlformats.org/officeDocument/2006/relationships/hyperlink" Target="https://drive.google.com/open?id=18-2bQl7CgaBX-BhTAjp7PwTQSuyg7p0B" TargetMode="External"/><Relationship Id="rId_hyperlink_919" Type="http://schemas.openxmlformats.org/officeDocument/2006/relationships/hyperlink" Target="https://drive.google.com/file/d/1scPOTeFD_96P0krHbnN1RWfosju45jhJ/view?usp=drivesdk" TargetMode="External"/><Relationship Id="rId_hyperlink_920" Type="http://schemas.openxmlformats.org/officeDocument/2006/relationships/hyperlink" Target="https://drive.google.com/open?id=1CMr_zRe3E6ucuPjm2KWludWTBlDdSGVD" TargetMode="External"/><Relationship Id="rId_hyperlink_921" Type="http://schemas.openxmlformats.org/officeDocument/2006/relationships/hyperlink" Target="https://drive.google.com/file/d/1zzkKDaEuyHE0qWjqGaUi5sfqPIe9UOvc/view?usp=drivesdk" TargetMode="External"/><Relationship Id="rId_hyperlink_922" Type="http://schemas.openxmlformats.org/officeDocument/2006/relationships/hyperlink" Target="https://drive.google.com/open?id=1ZZ4AHect7fQ7m-kr0EmXDCDGsvrRuXmu" TargetMode="External"/><Relationship Id="rId_hyperlink_923" Type="http://schemas.openxmlformats.org/officeDocument/2006/relationships/hyperlink" Target="https://drive.google.com/file/d/1aYBKGkqgnsA7mVxzjFnwqqnB-UGiFxJO/view?usp=drivesdk" TargetMode="External"/><Relationship Id="rId_hyperlink_924" Type="http://schemas.openxmlformats.org/officeDocument/2006/relationships/hyperlink" Target="https://drive.google.com/open?id=1paWok_pZ0JsVNqBqOA4qdn9cen2MSrG3" TargetMode="External"/><Relationship Id="rId_hyperlink_925" Type="http://schemas.openxmlformats.org/officeDocument/2006/relationships/hyperlink" Target="https://drive.google.com/file/d/1nM6IV7egICzmm684hKrxN-S6Nd-4xCjG/view?usp=drivesdk" TargetMode="External"/><Relationship Id="rId_hyperlink_926" Type="http://schemas.openxmlformats.org/officeDocument/2006/relationships/hyperlink" Target="https://drive.google.com/open?id=1Hn9pKWgHo5JzuY7W5SrHI8vtm77uwl6b" TargetMode="External"/><Relationship Id="rId_hyperlink_927" Type="http://schemas.openxmlformats.org/officeDocument/2006/relationships/hyperlink" Target="https://drive.google.com/file/d/1Gi8Rl-7jwlhT0zqErG32NA7OlawjctsG/view?usp=drivesdk" TargetMode="External"/><Relationship Id="rId_hyperlink_928" Type="http://schemas.openxmlformats.org/officeDocument/2006/relationships/hyperlink" Target="https://drive.google.com/open?id=1gaMEai5VoM3Lpzxz_0UZs7RWSgg7ENXg" TargetMode="External"/><Relationship Id="rId_hyperlink_929" Type="http://schemas.openxmlformats.org/officeDocument/2006/relationships/hyperlink" Target="https://drive.google.com/file/d/1_IwJ_HE3w2YLyXXL8PufGcHHmhSnHLvg/view?usp=drivesdk" TargetMode="External"/><Relationship Id="rId_hyperlink_930" Type="http://schemas.openxmlformats.org/officeDocument/2006/relationships/hyperlink" Target="https://drive.google.com/open?id=1s08MJuiK1NvQrBVjcxoyaQmpWR-LAjey" TargetMode="External"/><Relationship Id="rId_hyperlink_931" Type="http://schemas.openxmlformats.org/officeDocument/2006/relationships/hyperlink" Target="https://drive.google.com/file/d/1F5OZKj13N-u8RajC4gWTxPUtut1azrXC/view?usp=drivesdk" TargetMode="External"/><Relationship Id="rId_hyperlink_932" Type="http://schemas.openxmlformats.org/officeDocument/2006/relationships/hyperlink" Target="https://drive.google.com/open?id=1xFHepI5Md3mqmBJD3U679GUkn4POOfnc" TargetMode="External"/><Relationship Id="rId_hyperlink_933" Type="http://schemas.openxmlformats.org/officeDocument/2006/relationships/hyperlink" Target="https://drive.google.com/file/d/1Jt9cR-s9M3667ALfR09PJTYM6zTk9Cwl/view?usp=drivesdk" TargetMode="External"/><Relationship Id="rId_hyperlink_934" Type="http://schemas.openxmlformats.org/officeDocument/2006/relationships/hyperlink" Target="https://drive.google.com/open?id=16Dpr7STsBAr3JJyfP7pVHB5UCwuOkqfO" TargetMode="External"/><Relationship Id="rId_hyperlink_935" Type="http://schemas.openxmlformats.org/officeDocument/2006/relationships/hyperlink" Target="https://drive.google.com/file/d/104D9vteMvXmKNj_H7KVhl7nQOAm6mIO4/view?usp=drivesdk" TargetMode="External"/><Relationship Id="rId_hyperlink_936" Type="http://schemas.openxmlformats.org/officeDocument/2006/relationships/hyperlink" Target="https://drive.google.com/open?id=1pZVxEU8Z2nt5fYDVoovti_zr6Y97VDKj" TargetMode="External"/><Relationship Id="rId_hyperlink_937" Type="http://schemas.openxmlformats.org/officeDocument/2006/relationships/hyperlink" Target="https://drive.google.com/file/d/1c0gcHC_Ll4EmTZWhJ_GwFf3sRkeaZGX9/view?usp=drivesdk" TargetMode="External"/><Relationship Id="rId_hyperlink_938" Type="http://schemas.openxmlformats.org/officeDocument/2006/relationships/hyperlink" Target="https://drive.google.com/open?id=1MhzUfaMdQ3FYN7SCzjZM4ZRwpN4GjlhE" TargetMode="External"/><Relationship Id="rId_hyperlink_939" Type="http://schemas.openxmlformats.org/officeDocument/2006/relationships/hyperlink" Target="https://drive.google.com/file/d/12vukEGAAFV57uwlmY0bKzFef7ukpAGXk/view?usp=drivesdk" TargetMode="External"/><Relationship Id="rId_hyperlink_940" Type="http://schemas.openxmlformats.org/officeDocument/2006/relationships/hyperlink" Target="https://drive.google.com/open?id=1Uf23VGQjQX1WbTLfTlZ5duPxAENfECsx" TargetMode="External"/><Relationship Id="rId_hyperlink_941" Type="http://schemas.openxmlformats.org/officeDocument/2006/relationships/hyperlink" Target="https://drive.google.com/file/d/1sFPD2Q5avkroU9xuJx-wPj9vUePd1KY-/view?usp=drivesdk" TargetMode="External"/><Relationship Id="rId_hyperlink_942" Type="http://schemas.openxmlformats.org/officeDocument/2006/relationships/hyperlink" Target="https://drive.google.com/open?id=18G72zr9Z3dEuZgVz7ls8gDqmhKAfQXI7" TargetMode="External"/><Relationship Id="rId_hyperlink_943" Type="http://schemas.openxmlformats.org/officeDocument/2006/relationships/hyperlink" Target="https://drive.google.com/file/d/1pvOAQFZ-c5jsXeJ56qoGn8mk4AszTI2e/view?usp=drivesdk" TargetMode="External"/><Relationship Id="rId_hyperlink_944" Type="http://schemas.openxmlformats.org/officeDocument/2006/relationships/hyperlink" Target="https://drive.google.com/open?id=1tDqEAhlqXVXzCMIRtd1a91q_ZRfHk6Ao" TargetMode="External"/><Relationship Id="rId_hyperlink_945" Type="http://schemas.openxmlformats.org/officeDocument/2006/relationships/hyperlink" Target="https://drive.google.com/file/d/1jc98q007CqkJyz-ThBBl3Yvy158FV5Xc/view?usp=drivesdk" TargetMode="External"/><Relationship Id="rId_hyperlink_946" Type="http://schemas.openxmlformats.org/officeDocument/2006/relationships/hyperlink" Target="https://drive.google.com/open?id=1uK6E632AUtmwuhgYMPVu5OP6bNV2JFKw" TargetMode="External"/><Relationship Id="rId_hyperlink_947" Type="http://schemas.openxmlformats.org/officeDocument/2006/relationships/hyperlink" Target="https://drive.google.com/file/d/17xibSA-L4AzUJrDR7JwIAdfji6IhwvvT/view?usp=drivesdk" TargetMode="External"/><Relationship Id="rId_hyperlink_948" Type="http://schemas.openxmlformats.org/officeDocument/2006/relationships/hyperlink" Target="https://drive.google.com/open?id=1Nb1mCFYAYYhX4f1HKFQYsGcImuO8x8aH" TargetMode="External"/><Relationship Id="rId_hyperlink_949" Type="http://schemas.openxmlformats.org/officeDocument/2006/relationships/hyperlink" Target="https://drive.google.com/file/d/14ytvUS00LOTd1llJatBStEZQyAxHDHVY/view?usp=drivesdk" TargetMode="External"/><Relationship Id="rId_hyperlink_950" Type="http://schemas.openxmlformats.org/officeDocument/2006/relationships/hyperlink" Target="https://drive.google.com/open?id=157NQj6YCWVcfP-cJRrdvJegkpQNqam8J" TargetMode="External"/><Relationship Id="rId_hyperlink_951" Type="http://schemas.openxmlformats.org/officeDocument/2006/relationships/hyperlink" Target="https://drive.google.com/file/d/1Uj1cQLzL0CunzP4M_rkToBvUc6w0tgRq/view?usp=drivesdk" TargetMode="External"/><Relationship Id="rId_hyperlink_952" Type="http://schemas.openxmlformats.org/officeDocument/2006/relationships/hyperlink" Target="https://drive.google.com/open?id=14f8901OkYnQPBh_mF49HCBeWUI5vguFq" TargetMode="External"/><Relationship Id="rId_hyperlink_953" Type="http://schemas.openxmlformats.org/officeDocument/2006/relationships/hyperlink" Target="https://drive.google.com/file/d/1NEYe97gXpo_mIfrKZGNw8NxkVfJjfewO/view?usp=drivesdk" TargetMode="External"/><Relationship Id="rId_hyperlink_954" Type="http://schemas.openxmlformats.org/officeDocument/2006/relationships/hyperlink" Target="https://drive.google.com/open?id=1DgYTbfoqXcY_BocpVb_2g8TfdPt7vAMZ" TargetMode="External"/><Relationship Id="rId_hyperlink_955" Type="http://schemas.openxmlformats.org/officeDocument/2006/relationships/hyperlink" Target="https://drive.google.com/file/d/1ecgsbHWPa4Y-UXXv9Bz-Tc8ZcXsA3AN9/view?usp=drivesdk" TargetMode="External"/><Relationship Id="rId_hyperlink_956" Type="http://schemas.openxmlformats.org/officeDocument/2006/relationships/hyperlink" Target="https://drive.google.com/open?id=16nVzaCAwm0IYM4EGoG2rgIBWRpgun0cN" TargetMode="External"/><Relationship Id="rId_hyperlink_957" Type="http://schemas.openxmlformats.org/officeDocument/2006/relationships/hyperlink" Target="https://drive.google.com/file/d/1BUJO-meNeryLTQayV8QPlcQZI4bPa5hA/view?usp=drivesdk" TargetMode="External"/><Relationship Id="rId_hyperlink_958" Type="http://schemas.openxmlformats.org/officeDocument/2006/relationships/hyperlink" Target="https://drive.google.com/open?id=1EM20uZH1jVYHdWqGdFBJ3Q_zv2PeEJgV" TargetMode="External"/><Relationship Id="rId_hyperlink_959" Type="http://schemas.openxmlformats.org/officeDocument/2006/relationships/hyperlink" Target="https://drive.google.com/file/d/1vcHlQVVYJn0p7DoxiP82H-lCvZpnEaW7/view?usp=drivesdk" TargetMode="External"/><Relationship Id="rId_hyperlink_960" Type="http://schemas.openxmlformats.org/officeDocument/2006/relationships/hyperlink" Target="https://drive.google.com/open?id=1jAcQfnpzZIGE_GZrGeFbI1yb3Mqhz0DV" TargetMode="External"/><Relationship Id="rId_hyperlink_961" Type="http://schemas.openxmlformats.org/officeDocument/2006/relationships/hyperlink" Target="https://drive.google.com/file/d/1ZKJZsktIDSjPkh__pnRp8LsE43R8iPXI/view?usp=drivesdk" TargetMode="External"/><Relationship Id="rId_hyperlink_962" Type="http://schemas.openxmlformats.org/officeDocument/2006/relationships/hyperlink" Target="https://drive.google.com/open?id=1GDgi5Z0xk3aaRdf0m0WEQ9quAs3RyEAN" TargetMode="External"/><Relationship Id="rId_hyperlink_963" Type="http://schemas.openxmlformats.org/officeDocument/2006/relationships/hyperlink" Target="https://drive.google.com/file/d/1x_ijK7TRYF0ZLomcVqk9ETtfpiKDBqs_/view?usp=drivesdk" TargetMode="External"/><Relationship Id="rId_hyperlink_964" Type="http://schemas.openxmlformats.org/officeDocument/2006/relationships/hyperlink" Target="https://drive.google.com/open?id=1L3i2yrdkEqAQVo4lSeqrv4jAzCUvxWKn" TargetMode="External"/><Relationship Id="rId_hyperlink_965" Type="http://schemas.openxmlformats.org/officeDocument/2006/relationships/hyperlink" Target="https://drive.google.com/file/d/1QCmJbTYo6uBLWsdLjF9xViXmw08n9eB-/view?usp=drivesdk" TargetMode="External"/><Relationship Id="rId_hyperlink_966" Type="http://schemas.openxmlformats.org/officeDocument/2006/relationships/hyperlink" Target="https://drive.google.com/open?id=1DsLfVVV0qQey_XAMjAdMawHyx0N37Pj_" TargetMode="External"/><Relationship Id="rId_hyperlink_967" Type="http://schemas.openxmlformats.org/officeDocument/2006/relationships/hyperlink" Target="https://drive.google.com/file/d/1IzbetnIz0wU67DisIM-GZVRSgp5_9V6k/view?usp=drivesdk" TargetMode="External"/><Relationship Id="rId_hyperlink_968" Type="http://schemas.openxmlformats.org/officeDocument/2006/relationships/hyperlink" Target="https://drive.google.com/open?id=1WZqEJyJZKz5PAMKf7AugkBJky61auXUd" TargetMode="External"/><Relationship Id="rId_hyperlink_969" Type="http://schemas.openxmlformats.org/officeDocument/2006/relationships/hyperlink" Target="https://drive.google.com/file/d/10I1A9nwTDxryPI8aZMzV-B-IOKHYbEVg/view?usp=drivesdk" TargetMode="External"/><Relationship Id="rId_hyperlink_970" Type="http://schemas.openxmlformats.org/officeDocument/2006/relationships/hyperlink" Target="https://drive.google.com/open?id=1S_EbtJgAc8jrlLFEmrhrEuv422idSHIM" TargetMode="External"/><Relationship Id="rId_hyperlink_971" Type="http://schemas.openxmlformats.org/officeDocument/2006/relationships/hyperlink" Target="https://drive.google.com/file/d/1dM2HoRnNQU-HBJmwW7k7prjyGbmVeY3k/view?usp=drivesdk" TargetMode="External"/><Relationship Id="rId_hyperlink_972" Type="http://schemas.openxmlformats.org/officeDocument/2006/relationships/hyperlink" Target="https://drive.google.com/open?id=14nshpTryz-8JNjs5V3WpCD1IA3X9iLsN" TargetMode="External"/><Relationship Id="rId_hyperlink_973" Type="http://schemas.openxmlformats.org/officeDocument/2006/relationships/hyperlink" Target="https://drive.google.com/file/d/1HOx7c02hK6idF52xhlNAkiUezNw11aNY/view?usp=drivesdk" TargetMode="External"/><Relationship Id="rId_hyperlink_974" Type="http://schemas.openxmlformats.org/officeDocument/2006/relationships/hyperlink" Target="https://drive.google.com/open?id=1uIb0XKfRKfGGQo8QQpC2JKTGMq3BUfZc" TargetMode="External"/><Relationship Id="rId_hyperlink_975" Type="http://schemas.openxmlformats.org/officeDocument/2006/relationships/hyperlink" Target="https://drive.google.com/file/d/1P0UhA5Q6wA1Vo7W2rz8iksRkJ5zsLjQ1/view?usp=drivesdk" TargetMode="External"/><Relationship Id="rId_hyperlink_976" Type="http://schemas.openxmlformats.org/officeDocument/2006/relationships/hyperlink" Target="https://drive.google.com/open?id=11tqTBEDr61kFq6ZVyK4jQZ9GpLRI9Nhh" TargetMode="External"/><Relationship Id="rId_hyperlink_977" Type="http://schemas.openxmlformats.org/officeDocument/2006/relationships/hyperlink" Target="https://drive.google.com/file/d/168PewHJNHgWuL-Cv7m7auN0G3fLTkslU/view?usp=drivesdk" TargetMode="External"/><Relationship Id="rId_hyperlink_978" Type="http://schemas.openxmlformats.org/officeDocument/2006/relationships/hyperlink" Target="https://drive.google.com/open?id=1lYnBxf8NxFOrlnZLO0MOve_NxokA3DNK" TargetMode="External"/><Relationship Id="rId_hyperlink_979" Type="http://schemas.openxmlformats.org/officeDocument/2006/relationships/hyperlink" Target="https://drive.google.com/file/d/1LdMSR816vtEU_yM4Zsk5h3rrtK2uOcye/view?usp=drivesdk" TargetMode="External"/><Relationship Id="rId_hyperlink_980" Type="http://schemas.openxmlformats.org/officeDocument/2006/relationships/hyperlink" Target="https://drive.google.com/open?id=1p9tgQ460eb4MujELITmlF9hv9f2yQM0A" TargetMode="External"/><Relationship Id="rId_hyperlink_981" Type="http://schemas.openxmlformats.org/officeDocument/2006/relationships/hyperlink" Target="https://drive.google.com/file/d/1Vu0Ifxkc6fOSYXzU_CHjnUi3Dq6lqZCf/view?usp=drivesdk" TargetMode="External"/><Relationship Id="rId_hyperlink_982" Type="http://schemas.openxmlformats.org/officeDocument/2006/relationships/hyperlink" Target="https://drive.google.com/open?id=1bBS5sfivt2O2qIucp0iXGYp5_s5wdUMc" TargetMode="External"/><Relationship Id="rId_hyperlink_983" Type="http://schemas.openxmlformats.org/officeDocument/2006/relationships/hyperlink" Target="https://drive.google.com/file/d/1WGkM8q5cSousmVHn_atEg18kTmAOCq0d/view?usp=drivesdk" TargetMode="External"/><Relationship Id="rId_hyperlink_984" Type="http://schemas.openxmlformats.org/officeDocument/2006/relationships/hyperlink" Target="https://drive.google.com/open?id=1nF-QeFFuEuPGF5Xw5Jpwt3OKGQAu7PLt" TargetMode="External"/><Relationship Id="rId_hyperlink_985" Type="http://schemas.openxmlformats.org/officeDocument/2006/relationships/hyperlink" Target="https://drive.google.com/file/d/1LB_mDCId5jDRC42HJ51Fk5ISl11X4Jyd/view?usp=drivesdk" TargetMode="External"/><Relationship Id="rId_hyperlink_986" Type="http://schemas.openxmlformats.org/officeDocument/2006/relationships/hyperlink" Target="https://drive.google.com/open?id=1ZGf7gNDDQqr-EJccjAeDRHhx36rBR7vu" TargetMode="External"/><Relationship Id="rId_hyperlink_987" Type="http://schemas.openxmlformats.org/officeDocument/2006/relationships/hyperlink" Target="https://drive.google.com/file/d/1evg0lwG1hdgmCAAv-njRVBGStsJczTn6/view?usp=drivesdk" TargetMode="External"/><Relationship Id="rId_hyperlink_988" Type="http://schemas.openxmlformats.org/officeDocument/2006/relationships/hyperlink" Target="https://drive.google.com/open?id=1E3ZvdXu5X7gl41UeMdajdYOb6HzrXQY7" TargetMode="External"/><Relationship Id="rId_hyperlink_989" Type="http://schemas.openxmlformats.org/officeDocument/2006/relationships/hyperlink" Target="https://drive.google.com/file/d/1cFPTRGlZM2BunlLWC5owZZSRR12L8QpE/view?usp=drivesdk" TargetMode="External"/><Relationship Id="rId_hyperlink_990" Type="http://schemas.openxmlformats.org/officeDocument/2006/relationships/hyperlink" Target="http://jr.mh/" TargetMode="External"/><Relationship Id="rId_hyperlink_991" Type="http://schemas.openxmlformats.org/officeDocument/2006/relationships/hyperlink" Target="https://drive.google.com/open?id=1V5r0Ia5OSZUx83M4yKEAH1SMfFxuP6wH" TargetMode="External"/><Relationship Id="rId_hyperlink_992" Type="http://schemas.openxmlformats.org/officeDocument/2006/relationships/hyperlink" Target="https://drive.google.com/file/d/1XMErp_HsIS_4Vb-wKIJI8rR0RW-XLL9i/view?usp=drivesdk" TargetMode="External"/><Relationship Id="rId_hyperlink_993" Type="http://schemas.openxmlformats.org/officeDocument/2006/relationships/hyperlink" Target="http://jr.mh/" TargetMode="External"/><Relationship Id="rId_hyperlink_994" Type="http://schemas.openxmlformats.org/officeDocument/2006/relationships/hyperlink" Target="https://drive.google.com/open?id=1aE2x9JPDR3Ztk_LDZUud-5Pz4Nm6qihO" TargetMode="External"/><Relationship Id="rId_hyperlink_995" Type="http://schemas.openxmlformats.org/officeDocument/2006/relationships/hyperlink" Target="https://drive.google.com/file/d/1C-0KJzMbhY0tsVIppdhbjAaaBqhTGc12/view?usp=drivesdk" TargetMode="External"/><Relationship Id="rId_hyperlink_996" Type="http://schemas.openxmlformats.org/officeDocument/2006/relationships/hyperlink" Target="https://drive.google.com/open?id=1MHTRBwmb76JWsVlHJT0v8q8LGGIp8fFA" TargetMode="External"/><Relationship Id="rId_hyperlink_997" Type="http://schemas.openxmlformats.org/officeDocument/2006/relationships/hyperlink" Target="https://drive.google.com/file/d/1eOAVy_AnbOh_ky1TqQzBmL4expiigids/view?usp=drivesdk" TargetMode="External"/><Relationship Id="rId_hyperlink_998" Type="http://schemas.openxmlformats.org/officeDocument/2006/relationships/hyperlink" Target="https://drive.google.com/open?id=1l4zfcaW5j13n6jMG-BoNaPdOuTeVpM3m" TargetMode="External"/><Relationship Id="rId_hyperlink_999" Type="http://schemas.openxmlformats.org/officeDocument/2006/relationships/hyperlink" Target="https://drive.google.com/file/d/1u7pGhrIRYRj2E4n9wMK2bD7otReqIjjC/view?usp=drivesdk" TargetMode="External"/><Relationship Id="rId_hyperlink_1000" Type="http://schemas.openxmlformats.org/officeDocument/2006/relationships/hyperlink" Target="https://drive.google.com/open?id=1nXIYqyupLWa_UBDf6KCAq5tZ-cPLZLhL" TargetMode="External"/><Relationship Id="rId_hyperlink_1001" Type="http://schemas.openxmlformats.org/officeDocument/2006/relationships/hyperlink" Target="https://drive.google.com/file/d/1_S9a0QZ5KrPlmr1Y0-lAMsZrtZyIvJgW/view?usp=drivesdk" TargetMode="External"/><Relationship Id="rId_hyperlink_1002" Type="http://schemas.openxmlformats.org/officeDocument/2006/relationships/hyperlink" Target="https://drive.google.com/open?id=1mm5NSnR8RI6-kIw2EKFly_0eoq0DliHd" TargetMode="External"/><Relationship Id="rId_hyperlink_1003" Type="http://schemas.openxmlformats.org/officeDocument/2006/relationships/hyperlink" Target="https://drive.google.com/file/d/1uUB3599hz9t1aPLcxeDA6u5l43oGHa_P/view?usp=drivesdk" TargetMode="External"/><Relationship Id="rId_hyperlink_1004" Type="http://schemas.openxmlformats.org/officeDocument/2006/relationships/hyperlink" Target="https://drive.google.com/open?id=1ccR9Hzn-ZsV-V8Bk3oH3IYEm-Z3H2zYX" TargetMode="External"/><Relationship Id="rId_hyperlink_1005" Type="http://schemas.openxmlformats.org/officeDocument/2006/relationships/hyperlink" Target="https://drive.google.com/file/d/1Ozmmxf0gHsaycKfX1fdiwStNKz4cFmtP/view?usp=drivesdk" TargetMode="External"/><Relationship Id="rId_hyperlink_1006" Type="http://schemas.openxmlformats.org/officeDocument/2006/relationships/hyperlink" Target="https://drive.google.com/open?id=1cottDgZNJnqjldSodgJ83u-8zXTwB2Jt" TargetMode="External"/><Relationship Id="rId_hyperlink_1007" Type="http://schemas.openxmlformats.org/officeDocument/2006/relationships/hyperlink" Target="https://drive.google.com/file/d/1Uc6FmCQZSKu7fwukBQA_vxiiZCOx7UFI/view?usp=drivesdk" TargetMode="External"/><Relationship Id="rId_hyperlink_1008" Type="http://schemas.openxmlformats.org/officeDocument/2006/relationships/hyperlink" Target="https://drive.google.com/open?id=129rxTefY6sVlgI2X0kYRFerKbTCJhRv4" TargetMode="External"/><Relationship Id="rId_hyperlink_1009" Type="http://schemas.openxmlformats.org/officeDocument/2006/relationships/hyperlink" Target="https://drive.google.com/file/d/1Om1wHzBaW3FXk_SoAFFE22QXhWV6uTrK/view?usp=drivesdk" TargetMode="External"/><Relationship Id="rId_hyperlink_1010" Type="http://schemas.openxmlformats.org/officeDocument/2006/relationships/hyperlink" Target="https://drive.google.com/open?id=1RzztfjVXf6Sywj8T8xfL7FdMkha_msHJ" TargetMode="External"/><Relationship Id="rId_hyperlink_1011" Type="http://schemas.openxmlformats.org/officeDocument/2006/relationships/hyperlink" Target="https://drive.google.com/file/d/1OSv02CtDE3rn9q_3zmvIop7mlCf6mSYr/view?usp=drivesdk" TargetMode="External"/><Relationship Id="rId_hyperlink_1012" Type="http://schemas.openxmlformats.org/officeDocument/2006/relationships/hyperlink" Target="https://drive.google.com/open?id=1uLDb8-PXvixSA32FQx_eA7MuOeRxzlMF" TargetMode="External"/><Relationship Id="rId_hyperlink_1013" Type="http://schemas.openxmlformats.org/officeDocument/2006/relationships/hyperlink" Target="https://drive.google.com/file/d/1AUTiauaf5W73-aTYlD7Y_cYtSmDVaJrN/view?usp=drivesdk" TargetMode="External"/><Relationship Id="rId_hyperlink_1014" Type="http://schemas.openxmlformats.org/officeDocument/2006/relationships/hyperlink" Target="https://drive.google.com/open?id=1GMOAur1zrJeo7DQpl3Hl2y_HDC1sZD63" TargetMode="External"/><Relationship Id="rId_hyperlink_1015" Type="http://schemas.openxmlformats.org/officeDocument/2006/relationships/hyperlink" Target="https://drive.google.com/file/d/1Rk6cQndo64ZC_4PBoqxM__sZXFtImoQV/view?usp=drivesdk" TargetMode="External"/><Relationship Id="rId_hyperlink_1016" Type="http://schemas.openxmlformats.org/officeDocument/2006/relationships/hyperlink" Target="https://drive.google.com/open?id=1GFukVCHYJI8n6T2Pb0AOkWda84XNEQph" TargetMode="External"/><Relationship Id="rId_hyperlink_1017" Type="http://schemas.openxmlformats.org/officeDocument/2006/relationships/hyperlink" Target="https://drive.google.com/file/d/1KcPEvtV-30YeO-O66_8M5wuPMoOJWfT1/view?usp=drivesdk" TargetMode="External"/><Relationship Id="rId_hyperlink_1018" Type="http://schemas.openxmlformats.org/officeDocument/2006/relationships/hyperlink" Target="https://drive.google.com/open?id=1sCkIR4id_qAOm4C7Q-BjSlsbjTXKibkP" TargetMode="External"/><Relationship Id="rId_hyperlink_1019" Type="http://schemas.openxmlformats.org/officeDocument/2006/relationships/hyperlink" Target="https://drive.google.com/file/d/1ZUmrNvewQ7Bsa8ZDRCCJj5G596E3gmG8/view?usp=drivesdk" TargetMode="External"/><Relationship Id="rId_hyperlink_1020" Type="http://schemas.openxmlformats.org/officeDocument/2006/relationships/hyperlink" Target="https://drive.google.com/open?id=1kn7vPWQ7A1RfaRYLc9OZlruQPqd2s1Y7" TargetMode="External"/><Relationship Id="rId_hyperlink_1021" Type="http://schemas.openxmlformats.org/officeDocument/2006/relationships/hyperlink" Target="https://drive.google.com/file/d/17h9MFKez7enMcAYOP8bvT_iktrfBP60x/view?usp=drivesdk" TargetMode="External"/><Relationship Id="rId_hyperlink_1022" Type="http://schemas.openxmlformats.org/officeDocument/2006/relationships/hyperlink" Target="https://drive.google.com/open?id=1MOiaDmM2C1zBftwSoAnzv564zEAhw6yt" TargetMode="External"/><Relationship Id="rId_hyperlink_1023" Type="http://schemas.openxmlformats.org/officeDocument/2006/relationships/hyperlink" Target="https://drive.google.com/file/d/1N_bV2a-R2Amy-3Qgbpur6XHA5IbzJ_q7/view?usp=drivesdk" TargetMode="External"/><Relationship Id="rId_hyperlink_1024" Type="http://schemas.openxmlformats.org/officeDocument/2006/relationships/hyperlink" Target="https://drive.google.com/open?id=12EdndYp_yTf8UYa6YTJ-Ymf3pYejaLaH" TargetMode="External"/><Relationship Id="rId_hyperlink_1025" Type="http://schemas.openxmlformats.org/officeDocument/2006/relationships/hyperlink" Target="https://drive.google.com/file/d/17JncWzxdgFlnVSygukRnLthXcVOTQT7O/view?usp=drivesdk" TargetMode="External"/><Relationship Id="rId_hyperlink_1026" Type="http://schemas.openxmlformats.org/officeDocument/2006/relationships/hyperlink" Target="https://drive.google.com/open?id=1SwA2N1D8LR5qe4ovFinKLvCJKgkXJLQP" TargetMode="External"/><Relationship Id="rId_hyperlink_1027" Type="http://schemas.openxmlformats.org/officeDocument/2006/relationships/hyperlink" Target="https://drive.google.com/file/d/1T7_m9DPzAgWeGCmjZ1nYjXPb3XEmFYAC/view?usp=drivesdk" TargetMode="External"/><Relationship Id="rId_hyperlink_1028" Type="http://schemas.openxmlformats.org/officeDocument/2006/relationships/hyperlink" Target="https://drive.google.com/open?id=1dbaatq4W1tXYeUSgDW9l3o8K3U42__J6" TargetMode="External"/><Relationship Id="rId_hyperlink_1029" Type="http://schemas.openxmlformats.org/officeDocument/2006/relationships/hyperlink" Target="https://drive.google.com/file/d/1OOVcLTILlU7W896tZu5OiXzu0bXK1Jjk/view?usp=drivesdk" TargetMode="External"/><Relationship Id="rId_hyperlink_1030" Type="http://schemas.openxmlformats.org/officeDocument/2006/relationships/hyperlink" Target="https://drive.google.com/open?id=1UIIAo-f6nYa8SPVIFMG4wcuKCeboZgQc" TargetMode="External"/><Relationship Id="rId_hyperlink_1031" Type="http://schemas.openxmlformats.org/officeDocument/2006/relationships/hyperlink" Target="https://drive.google.com/file/d/1NMyRDZgMe8IL-EoEDIGhZugKUANpLMKf/view?usp=drivesdk" TargetMode="External"/><Relationship Id="rId_hyperlink_1032" Type="http://schemas.openxmlformats.org/officeDocument/2006/relationships/hyperlink" Target="https://drive.google.com/open?id=1M0Q5hjv1z3dOxZ6ea4qr1bwup9aOSALR" TargetMode="External"/><Relationship Id="rId_hyperlink_1033" Type="http://schemas.openxmlformats.org/officeDocument/2006/relationships/hyperlink" Target="https://drive.google.com/file/d/11ij0-VFEffCXY8tmSPQTkDCbbfFydIKr/view?usp=drivesdk" TargetMode="External"/><Relationship Id="rId_hyperlink_1034" Type="http://schemas.openxmlformats.org/officeDocument/2006/relationships/hyperlink" Target="https://drive.google.com/open?id=1KAfTVsrsDLGwwS0bs3uI1GDrVn9bYBvF" TargetMode="External"/><Relationship Id="rId_hyperlink_1035" Type="http://schemas.openxmlformats.org/officeDocument/2006/relationships/hyperlink" Target="https://drive.google.com/file/d/1F3oPCV63Mo7bVXBfSEhocmbbYsdNVOkb/view?usp=drivesdk" TargetMode="External"/><Relationship Id="rId_hyperlink_1036" Type="http://schemas.openxmlformats.org/officeDocument/2006/relationships/hyperlink" Target="https://drive.google.com/open?id=1uhMaREtLbnaOLCdt6KEUwZ5iFCSuCka4" TargetMode="External"/><Relationship Id="rId_hyperlink_1037" Type="http://schemas.openxmlformats.org/officeDocument/2006/relationships/hyperlink" Target="https://drive.google.com/file/d/1N06hvnLLzx2ZB_NZcUV3zEUrBkatmEu1/view?usp=drivesdk" TargetMode="External"/><Relationship Id="rId_hyperlink_1038" Type="http://schemas.openxmlformats.org/officeDocument/2006/relationships/hyperlink" Target="https://drive.google.com/open?id=1-qCrI92qxcjXAHJsWLlNubgnmd0O1lMf" TargetMode="External"/><Relationship Id="rId_hyperlink_1039" Type="http://schemas.openxmlformats.org/officeDocument/2006/relationships/hyperlink" Target="https://drive.google.com/file/d/16IdmzCYMPRiyPPMuTdyVHTjpEfb7dynh/view?usp=drivesdk" TargetMode="External"/><Relationship Id="rId_hyperlink_1040" Type="http://schemas.openxmlformats.org/officeDocument/2006/relationships/hyperlink" Target="https://drive.google.com/open?id=1chlscHQU1oPkCN0dHe4vBk-w_v44P_Su" TargetMode="External"/><Relationship Id="rId_hyperlink_1041" Type="http://schemas.openxmlformats.org/officeDocument/2006/relationships/hyperlink" Target="https://drive.google.com/file/d/1Zwpp-uuZ3DLitSuB5XP1VlVX369edEvD/view?usp=drivesdk" TargetMode="External"/><Relationship Id="rId_hyperlink_1042" Type="http://schemas.openxmlformats.org/officeDocument/2006/relationships/hyperlink" Target="https://drive.google.com/open?id=1jk7nvzMO51ZCFt5MDTh_3kX48-sQIZ2y" TargetMode="External"/><Relationship Id="rId_hyperlink_1043" Type="http://schemas.openxmlformats.org/officeDocument/2006/relationships/hyperlink" Target="https://drive.google.com/file/d/1vjAj2SJfothWQSINrmfbJiiIC4kce5EA/view?usp=drivesdk" TargetMode="External"/><Relationship Id="rId_hyperlink_1044" Type="http://schemas.openxmlformats.org/officeDocument/2006/relationships/hyperlink" Target="https://drive.google.com/open?id=1ApjEiYxiwHWgrZ2B8_PvpyaYHgRnDOwO" TargetMode="External"/><Relationship Id="rId_hyperlink_1045" Type="http://schemas.openxmlformats.org/officeDocument/2006/relationships/hyperlink" Target="https://drive.google.com/file/d/1p0CNOO7fC4zIYK_t1ClGwpFxnGPInMbn/view?usp=drivesdk" TargetMode="External"/><Relationship Id="rId_hyperlink_1046" Type="http://schemas.openxmlformats.org/officeDocument/2006/relationships/hyperlink" Target="https://drive.google.com/open?id=1zWknUKlEWD3OypaRYJ5RAKkgZKgmfe2x" TargetMode="External"/><Relationship Id="rId_hyperlink_1047" Type="http://schemas.openxmlformats.org/officeDocument/2006/relationships/hyperlink" Target="https://drive.google.com/file/d/1vQT6wCzt-1IvJ39L2nsGRXNk_vwOF3bd/view?usp=drivesdk" TargetMode="External"/><Relationship Id="rId_hyperlink_1048" Type="http://schemas.openxmlformats.org/officeDocument/2006/relationships/hyperlink" Target="https://drive.google.com/open?id=1izA2ty_4n_JpS6x3KQlgy7yMI3a45ams" TargetMode="External"/><Relationship Id="rId_hyperlink_1049" Type="http://schemas.openxmlformats.org/officeDocument/2006/relationships/hyperlink" Target="https://drive.google.com/file/d/1fHM9yGthYsGzE3pP_to1ZDilGtU40-7n/view?usp=drivesdk" TargetMode="External"/><Relationship Id="rId_hyperlink_1050" Type="http://schemas.openxmlformats.org/officeDocument/2006/relationships/hyperlink" Target="https://drive.google.com/open?id=1s7oeV8YAbyfJsgJUe-U5jxIJKs_ItaSg" TargetMode="External"/><Relationship Id="rId_hyperlink_1051" Type="http://schemas.openxmlformats.org/officeDocument/2006/relationships/hyperlink" Target="https://drive.google.com/file/d/1CTEMc1EDjHvWhRxKLEuBt3JqcsG26i0w/view?usp=drivesdk" TargetMode="External"/><Relationship Id="rId_hyperlink_1052" Type="http://schemas.openxmlformats.org/officeDocument/2006/relationships/hyperlink" Target="https://drive.google.com/open?id=1O0ZBU5QwCvHF_rkzbqlhgZ2n3SYlc43m" TargetMode="External"/><Relationship Id="rId_hyperlink_1053" Type="http://schemas.openxmlformats.org/officeDocument/2006/relationships/hyperlink" Target="https://drive.google.com/file/d/1EzeC8Hgt6vnALGWqGtes0XiURFDObWCC/view?usp=drivesdk" TargetMode="External"/><Relationship Id="rId_hyperlink_1054" Type="http://schemas.openxmlformats.org/officeDocument/2006/relationships/hyperlink" Target="https://drive.google.com/open?id=1bUqABRbtbp9LeMFBCh7ieBW7peVK7ZDB" TargetMode="External"/><Relationship Id="rId_hyperlink_1055" Type="http://schemas.openxmlformats.org/officeDocument/2006/relationships/hyperlink" Target="https://drive.google.com/file/d/1xcBiMYRYJ-AurtfAKWJS0xdPKy_YhoSN/view?usp=drivesdk" TargetMode="External"/><Relationship Id="rId_hyperlink_1056" Type="http://schemas.openxmlformats.org/officeDocument/2006/relationships/hyperlink" Target="https://drive.google.com/open?id=1EcPVEcippa-7YviSs7d-RLnlEetQ-do9" TargetMode="External"/><Relationship Id="rId_hyperlink_1057" Type="http://schemas.openxmlformats.org/officeDocument/2006/relationships/hyperlink" Target="https://drive.google.com/file/d/1Tq50PgI_YeJUBcQ2YiKVEQK8fRC_j6fq/view?usp=drivesdk" TargetMode="External"/><Relationship Id="rId_hyperlink_1058" Type="http://schemas.openxmlformats.org/officeDocument/2006/relationships/hyperlink" Target="https://drive.google.com/open?id=1kKEYB5cpnRNwMCJFBxPFUi0ZDbpun999" TargetMode="External"/><Relationship Id="rId_hyperlink_1059" Type="http://schemas.openxmlformats.org/officeDocument/2006/relationships/hyperlink" Target="https://drive.google.com/file/d/1dlQymhrLW6XbmhUqGVsPlESd2ZIj8uya/view?usp=drivesdk" TargetMode="External"/><Relationship Id="rId_hyperlink_1060" Type="http://schemas.openxmlformats.org/officeDocument/2006/relationships/hyperlink" Target="https://drive.google.com/open?id=1JNH2E0CbnsSCypgvXXntI6cilcu0yHx8" TargetMode="External"/><Relationship Id="rId_hyperlink_1061" Type="http://schemas.openxmlformats.org/officeDocument/2006/relationships/hyperlink" Target="https://drive.google.com/file/d/1GWgVlC-wwcsDrWRz366torIzLf-o7_yT/view?usp=drivesdk" TargetMode="External"/><Relationship Id="rId_hyperlink_1062" Type="http://schemas.openxmlformats.org/officeDocument/2006/relationships/hyperlink" Target="https://drive.google.com/open?id=16RMbKAOjzS0qtpOplIsgYSC8VFoE39pd" TargetMode="External"/><Relationship Id="rId_hyperlink_1063" Type="http://schemas.openxmlformats.org/officeDocument/2006/relationships/hyperlink" Target="https://drive.google.com/file/d/1LyNY8Yo89oVF2iNO9o70oKJa1H0mQiDx/view?usp=drivesdk" TargetMode="External"/><Relationship Id="rId_hyperlink_1064" Type="http://schemas.openxmlformats.org/officeDocument/2006/relationships/hyperlink" Target="https://drive.google.com/open?id=1jonatVo09IvHMGndqJibO0I6sTjLj5q-" TargetMode="External"/><Relationship Id="rId_hyperlink_1065" Type="http://schemas.openxmlformats.org/officeDocument/2006/relationships/hyperlink" Target="https://drive.google.com/file/d/1DJLdS6ahNiZPTyH0WkS1uemPDmzjvXqn/view?usp=drivesdk" TargetMode="External"/><Relationship Id="rId_hyperlink_1066" Type="http://schemas.openxmlformats.org/officeDocument/2006/relationships/hyperlink" Target="https://drive.google.com/open?id=1RKgJPoN_GKIAUrxZd8LKr7MYR9QNTPxQ" TargetMode="External"/><Relationship Id="rId_hyperlink_1067" Type="http://schemas.openxmlformats.org/officeDocument/2006/relationships/hyperlink" Target="https://drive.google.com/open?id=1-zF24z_TzAP4DF2X4Y3zmZJCdWRhNzFo" TargetMode="External"/><Relationship Id="rId_hyperlink_1068" Type="http://schemas.openxmlformats.org/officeDocument/2006/relationships/hyperlink" Target="https://drive.google.com/file/d/1e3_2r15CHtelYsyrqhzGQU7AHTpld71m/view?usp=drivesdk" TargetMode="External"/><Relationship Id="rId_hyperlink_1069" Type="http://schemas.openxmlformats.org/officeDocument/2006/relationships/hyperlink" Target="https://drive.google.com/open?id=1INttO626GSJ8kbNX5spzf60y9_PhnC0-" TargetMode="External"/><Relationship Id="rId_hyperlink_1070" Type="http://schemas.openxmlformats.org/officeDocument/2006/relationships/hyperlink" Target="https://drive.google.com/file/d/18bsOFc3mJ93oDG-Yg_55WBHZE-EGvtw6/view?usp=drivesdk" TargetMode="External"/><Relationship Id="rId_hyperlink_1071" Type="http://schemas.openxmlformats.org/officeDocument/2006/relationships/hyperlink" Target="https://drive.google.com/open?id=1z5UWawgb7EWmYKYQXJf7tq_O-FJNlU37" TargetMode="External"/><Relationship Id="rId_hyperlink_1072" Type="http://schemas.openxmlformats.org/officeDocument/2006/relationships/hyperlink" Target="https://drive.google.com/file/d/1DOHLbyLOqAaRaGfwc5oaGPVh7lJU1Lu1/view?usp=drivesdk" TargetMode="External"/><Relationship Id="rId_hyperlink_1073" Type="http://schemas.openxmlformats.org/officeDocument/2006/relationships/hyperlink" Target="https://drive.google.com/file/d/1MH_zBFPpcD5LfTWnSlwOTw4I5L5osza6/view?usp=drivesdk" TargetMode="External"/><Relationship Id="rId_hyperlink_1074" Type="http://schemas.openxmlformats.org/officeDocument/2006/relationships/hyperlink" Target="https://drive.google.com/file/d/1aXq897kJ5EIlOHocusO3WlsljGYdiwQK/view?usp=drivesdk" TargetMode="External"/><Relationship Id="rId_hyperlink_1075" Type="http://schemas.openxmlformats.org/officeDocument/2006/relationships/hyperlink" Target="https://drive.google.com/file/d/1Mo2p4sw33qXkg5bPWRfe9HaZylQPEe0y/view?usp=drivesdk" TargetMode="External"/><Relationship Id="rId_hyperlink_1076" Type="http://schemas.openxmlformats.org/officeDocument/2006/relationships/hyperlink" Target="https://drive.google.com/file/d/1Tif6SEbhn8c2mzwG52F53tIMNLwcosGS/view?usp=drivesdk" TargetMode="External"/><Relationship Id="rId_hyperlink_1077" Type="http://schemas.openxmlformats.org/officeDocument/2006/relationships/hyperlink" Target="https://drive.google.com/file/d/1SQhCdcSptGP7HuzcNK_3ccQ4scB3pve2/view?usp=drivesdk" TargetMode="External"/><Relationship Id="rId_hyperlink_1078" Type="http://schemas.openxmlformats.org/officeDocument/2006/relationships/hyperlink" Target="https://drive.google.com/file/d/18h7il94wrRdicgbVoPyikYWxqAGEGda3/view?usp=drivesdk" TargetMode="External"/><Relationship Id="rId_hyperlink_1079" Type="http://schemas.openxmlformats.org/officeDocument/2006/relationships/hyperlink" Target="https://drive.google.com/file/d/1TUnU1XOJLSJMwpXTwh-TqJteV-lG9eu2/view?usp=drivesdk" TargetMode="External"/><Relationship Id="rId_hyperlink_1080" Type="http://schemas.openxmlformats.org/officeDocument/2006/relationships/hyperlink" Target="https://drive.google.com/file/d/1jAuxEXsDHO9wiKAJ8SliqyuEM_s5bLk1/view?usp=drivesdk" TargetMode="External"/><Relationship Id="rId_hyperlink_1081" Type="http://schemas.openxmlformats.org/officeDocument/2006/relationships/hyperlink" Target="https://drive.google.com/file/d/1_w9wA5xfxWcy7Qc_16ln2vYhwDP3Zc4F/view?usp=drivesdk" TargetMode="External"/><Relationship Id="rId_hyperlink_1082" Type="http://schemas.openxmlformats.org/officeDocument/2006/relationships/hyperlink" Target="https://drive.google.com/file/d/1RKkHITz96hkQMJyLpwQ3F-DBvPcbKL-8/view?usp=drivesdk" TargetMode="External"/><Relationship Id="rId_hyperlink_1083" Type="http://schemas.openxmlformats.org/officeDocument/2006/relationships/hyperlink" Target="https://drive.google.com/file/d/1g0YRxKgvcsHDtDbiAItD53AhfFUdHT8e/view?usp=drivesdk" TargetMode="External"/><Relationship Id="rId_hyperlink_1084" Type="http://schemas.openxmlformats.org/officeDocument/2006/relationships/hyperlink" Target="https://drive.google.com/file/d/13TTwiFjDjKbpIe9JIgBSTd_bLqVYscEd/view?usp=drivesdk" TargetMode="External"/><Relationship Id="rId_hyperlink_1085" Type="http://schemas.openxmlformats.org/officeDocument/2006/relationships/hyperlink" Target="https://drive.google.com/file/d/1mQSJc__gC-aL758AiS4A-wunIRVx4uq_/view?usp=drivesdk" TargetMode="External"/><Relationship Id="rId_hyperlink_1086" Type="http://schemas.openxmlformats.org/officeDocument/2006/relationships/hyperlink" Target="https://drive.google.com/file/d/12o2F7m2Z7PqngUyd9REbYSX_6JFuchO8/view?usp=drivesdk" TargetMode="External"/><Relationship Id="rId_hyperlink_1087" Type="http://schemas.openxmlformats.org/officeDocument/2006/relationships/hyperlink" Target="https://drive.google.com/file/d/1YihZylyb_cEBXGr1UYQcL_wO3lFi8b51/view?usp=drivesdk" TargetMode="External"/><Relationship Id="rId_hyperlink_1088" Type="http://schemas.openxmlformats.org/officeDocument/2006/relationships/hyperlink" Target="https://drive.google.com/file/d/1YPP3EpBY6jIsuuiD7b_j5mU6hbQdNfMc/view?usp=drivesdk" TargetMode="External"/><Relationship Id="rId_hyperlink_1089" Type="http://schemas.openxmlformats.org/officeDocument/2006/relationships/hyperlink" Target="https://drive.google.com/file/d/1bQm_-j4qTYByllWC6n5sOMKOeXarIAWP/view?usp=drivesdk" TargetMode="External"/><Relationship Id="rId_hyperlink_1090" Type="http://schemas.openxmlformats.org/officeDocument/2006/relationships/hyperlink" Target="https://drive.google.com/file/d/18zcHa0QQ_6PJnJfzsBTCidoDRpOjMl4e/view?usp=drivesdk" TargetMode="External"/><Relationship Id="rId_hyperlink_1091" Type="http://schemas.openxmlformats.org/officeDocument/2006/relationships/hyperlink" Target="https://drive.google.com/file/d/1FSNSnMQ_1uwQieQVDPMwbcK2khU644Ea/view?usp=drivesdk" TargetMode="External"/><Relationship Id="rId_hyperlink_1092" Type="http://schemas.openxmlformats.org/officeDocument/2006/relationships/hyperlink" Target="https://drive.google.com/file/d/1rmNRR9HtxJhkg-7ATBzQ2NO3BwQSQ9cp/view?usp=drivesdk" TargetMode="External"/><Relationship Id="rId_hyperlink_1093" Type="http://schemas.openxmlformats.org/officeDocument/2006/relationships/hyperlink" Target="https://drive.google.com/file/d/1oxja1L5bLdC9L61kPJroPgT-e-rC01Xl/view?usp=drivesdk" TargetMode="External"/><Relationship Id="rId_hyperlink_1094" Type="http://schemas.openxmlformats.org/officeDocument/2006/relationships/hyperlink" Target="https://drive.google.com/file/d/1AJKIonftGUu9HX43zlJZcNcIFDm4QlvX/view?usp=drivesdk" TargetMode="External"/><Relationship Id="rId_hyperlink_1095" Type="http://schemas.openxmlformats.org/officeDocument/2006/relationships/hyperlink" Target="https://drive.google.com/file/d/1ZHVDC2tAQncaoeKdC4r7nXa4HjSPR8o4/view?usp=drivesdk" TargetMode="External"/><Relationship Id="rId_hyperlink_1096" Type="http://schemas.openxmlformats.org/officeDocument/2006/relationships/hyperlink" Target="https://drive.google.com/file/d/1iJ1gwuSLNFrPRXO7SA1_Dm_W3Ro59-RQ/view?usp=drivesdk" TargetMode="External"/><Relationship Id="rId_hyperlink_1097" Type="http://schemas.openxmlformats.org/officeDocument/2006/relationships/hyperlink" Target="https://drive.google.com/file/d/16neIhkpVPdwIiV8G9aIpQ69qsidaWBE8/view?usp=drivesdk" TargetMode="External"/><Relationship Id="rId_hyperlink_1098" Type="http://schemas.openxmlformats.org/officeDocument/2006/relationships/hyperlink" Target="https://drive.google.com/file/d/1DZXmBRM6y3O-oBxZCVBFGpvzq30-TWkR/view?usp=drivesdk" TargetMode="External"/><Relationship Id="rId_hyperlink_1099" Type="http://schemas.openxmlformats.org/officeDocument/2006/relationships/hyperlink" Target="https://drive.google.com/file/d/1P_J0ek-zpGffn6AvCukGmMzPw6Wwfn-A/view?usp=drivesdk" TargetMode="External"/><Relationship Id="rId_hyperlink_1100" Type="http://schemas.openxmlformats.org/officeDocument/2006/relationships/hyperlink" Target="https://drive.google.com/file/d/18rZS8cvPG2oMyTtKPEZmymMocqcKtZ6u/view?usp=drivesdk" TargetMode="External"/><Relationship Id="rId_hyperlink_1101" Type="http://schemas.openxmlformats.org/officeDocument/2006/relationships/hyperlink" Target="https://drive.google.com/file/d/11VKfT7Qf_yfVmDQWD58Gs9-TBPdOpU_x/view?usp=drivesdk" TargetMode="External"/><Relationship Id="rId_hyperlink_1102" Type="http://schemas.openxmlformats.org/officeDocument/2006/relationships/hyperlink" Target="https://drive.google.com/file/d/1cUBEQ-sIte7e67zc1THjReMb7yzUDqbf/view?usp=drivesdk" TargetMode="External"/><Relationship Id="rId_hyperlink_1103" Type="http://schemas.openxmlformats.org/officeDocument/2006/relationships/hyperlink" Target="https://drive.google.com/file/d/11nIlPfYvMw0c8W6ms8Lkvh2qLWp0deRi/view?usp=drivesdk" TargetMode="External"/><Relationship Id="rId_hyperlink_1104" Type="http://schemas.openxmlformats.org/officeDocument/2006/relationships/hyperlink" Target="https://drive.google.com/file/d/1qYrFN6aX_jVl7yQ7KXw2zOgrT20tgCv8/view?usp=drivesdk" TargetMode="External"/><Relationship Id="rId_hyperlink_1105" Type="http://schemas.openxmlformats.org/officeDocument/2006/relationships/hyperlink" Target="https://drive.google.com/file/d/1DbI2HehQbWnHxm7r6pNe2M63J1t34zqc/view?usp=drivesdk" TargetMode="External"/><Relationship Id="rId_hyperlink_1106" Type="http://schemas.openxmlformats.org/officeDocument/2006/relationships/hyperlink" Target="https://drive.google.com/file/d/1YIcQCexl_ZRyQdb-QiZeHJP1305UWxe4/view?usp=drivesdk" TargetMode="External"/><Relationship Id="rId_hyperlink_1107" Type="http://schemas.openxmlformats.org/officeDocument/2006/relationships/hyperlink" Target="https://drive.google.com/file/d/1bI4YwjAmrQiqzloMW9yrXlypZ0k-q9ox/view?usp=drivesdk" TargetMode="External"/><Relationship Id="rId_hyperlink_1108" Type="http://schemas.openxmlformats.org/officeDocument/2006/relationships/hyperlink" Target="https://drive.google.com/file/d/18aLa5qs1v8eJqbWl-M3qEXWSuxiD11W_/view?usp=drivesdk" TargetMode="External"/><Relationship Id="rId_hyperlink_1109" Type="http://schemas.openxmlformats.org/officeDocument/2006/relationships/hyperlink" Target="https://drive.google.com/file/d/14OUV11tkvv2kAocMrtVTy7Umx7geafSR/view?usp=drivesdk" TargetMode="External"/><Relationship Id="rId_hyperlink_1110" Type="http://schemas.openxmlformats.org/officeDocument/2006/relationships/hyperlink" Target="https://drive.google.com/file/d/1rzysKebG0LYcijOHlAyOZmk5uu4b-ctU/view?usp=drivesdk" TargetMode="External"/><Relationship Id="rId_hyperlink_1111" Type="http://schemas.openxmlformats.org/officeDocument/2006/relationships/hyperlink" Target="https://drive.google.com/file/d/1wIq70SxtCowhh0502J70scJMsT28HEmQ/view?usp=drivesdk" TargetMode="External"/><Relationship Id="rId_hyperlink_1112" Type="http://schemas.openxmlformats.org/officeDocument/2006/relationships/hyperlink" Target="https://drive.google.com/file/d/13ITtoSnzTeHp6j5Ru6_pj0WAHtro26ho/view?usp=drivesdk" TargetMode="External"/><Relationship Id="rId_hyperlink_1113" Type="http://schemas.openxmlformats.org/officeDocument/2006/relationships/hyperlink" Target="https://drive.google.com/file/d/1SozPPNaUFJYCBu78veQY_2T7px9zmoy6/view?usp=drivesdk" TargetMode="External"/><Relationship Id="rId_hyperlink_1114" Type="http://schemas.openxmlformats.org/officeDocument/2006/relationships/hyperlink" Target="https://drive.google.com/file/d/1vlSJL-PmIR0XJAyxMt3QTUKOAuqhRuEF/view?usp=drivesdk" TargetMode="External"/><Relationship Id="rId_hyperlink_1115" Type="http://schemas.openxmlformats.org/officeDocument/2006/relationships/hyperlink" Target="https://drive.google.com/file/d/1YP1pWv7cgvsafxXARrpCC_akr--2iVnP/view?usp=drivesdk" TargetMode="External"/><Relationship Id="rId_hyperlink_1116" Type="http://schemas.openxmlformats.org/officeDocument/2006/relationships/hyperlink" Target="https://drive.google.com/file/d/1gZH_HNf8C_r6Ytw60ZugaOLgW5C0D6EQ/view?usp=drivesdk" TargetMode="External"/><Relationship Id="rId_hyperlink_1117" Type="http://schemas.openxmlformats.org/officeDocument/2006/relationships/hyperlink" Target="https://drive.google.com/file/d/1W5GhBRGvlOSULo5Gku5Mf3GIMi58AZwC/view?usp=drivesdk" TargetMode="External"/><Relationship Id="rId_hyperlink_1118" Type="http://schemas.openxmlformats.org/officeDocument/2006/relationships/hyperlink" Target="https://drive.google.com/file/d/1nU4IZRfQQgg8NWH4VgTPm_qht-0MapKt/view?usp=drivesdk" TargetMode="External"/><Relationship Id="rId_hyperlink_1119" Type="http://schemas.openxmlformats.org/officeDocument/2006/relationships/hyperlink" Target="https://drive.google.com/file/d/1JR2zeD2FyqOQpEcTXKhYXkS3hSrWyBmu/view?usp=drivesdk" TargetMode="External"/><Relationship Id="rId_hyperlink_1120" Type="http://schemas.openxmlformats.org/officeDocument/2006/relationships/hyperlink" Target="https://drive.google.com/file/d/1Ux13TQ-lejyFhptq2CrEmVAam459ds2h/view?usp=drivesdk" TargetMode="External"/><Relationship Id="rId_hyperlink_1121" Type="http://schemas.openxmlformats.org/officeDocument/2006/relationships/hyperlink" Target="https://drive.google.com/file/d/1gIXFwQ42SEM2AIRt_7xkD1ASGdu5toq1/view?usp=drivesdk" TargetMode="External"/><Relationship Id="rId_hyperlink_1122" Type="http://schemas.openxmlformats.org/officeDocument/2006/relationships/hyperlink" Target="https://drive.google.com/file/d/1qAUTGN4Ili3lq3HOMCfEosOQPXlIQsvG/view?usp=drivesdk" TargetMode="External"/><Relationship Id="rId_hyperlink_1123" Type="http://schemas.openxmlformats.org/officeDocument/2006/relationships/hyperlink" Target="https://drive.google.com/file/d/1rar7SsqR8eAKBiQhWt8Ha--uhauFEohj/view?usp=drivesdk" TargetMode="External"/><Relationship Id="rId_hyperlink_1124" Type="http://schemas.openxmlformats.org/officeDocument/2006/relationships/hyperlink" Target="https://drive.google.com/file/d/1tVzrKtYe3iPskYUzzp3vA6osOxNBSGgC/view?usp=drivesdk" TargetMode="External"/><Relationship Id="rId_hyperlink_1125" Type="http://schemas.openxmlformats.org/officeDocument/2006/relationships/hyperlink" Target="https://drive.google.com/file/d/1vvSMUIsNYGgSDHHA_YuRtUHk6hLtTJe_/view?usp=drivesdk" TargetMode="External"/><Relationship Id="rId_hyperlink_1126" Type="http://schemas.openxmlformats.org/officeDocument/2006/relationships/hyperlink" Target="https://drive.google.com/file/d/1Ly0b4mxD4IqV2Sh3It3OG5hc1AnFeodn/view?usp=drivesdk" TargetMode="External"/><Relationship Id="rId_hyperlink_1127" Type="http://schemas.openxmlformats.org/officeDocument/2006/relationships/hyperlink" Target="https://drive.google.com/file/d/1asPWtvgVtmLKSzOQ7q2rBbfuvE1tZLGe/view?usp=drivesdk" TargetMode="External"/><Relationship Id="rId_hyperlink_1128" Type="http://schemas.openxmlformats.org/officeDocument/2006/relationships/hyperlink" Target="https://drive.google.com/file/d/18_MZy0imD9P-hrKJDH2WjQxHUcBJn-ew/view?usp=drivesdk" TargetMode="External"/><Relationship Id="rId_hyperlink_1129" Type="http://schemas.openxmlformats.org/officeDocument/2006/relationships/hyperlink" Target="https://drive.google.com/file/d/1M4sSllFHG7Yd8YK6bmspShCYIfvtEKMj/view?usp=drivesdk" TargetMode="External"/><Relationship Id="rId_hyperlink_1130" Type="http://schemas.openxmlformats.org/officeDocument/2006/relationships/hyperlink" Target="https://drive.google.com/file/d/10lV5jgUTcTYaoA9JJ__HsB7L3v666VSx/view?usp=drivesdk" TargetMode="External"/><Relationship Id="rId_hyperlink_1131" Type="http://schemas.openxmlformats.org/officeDocument/2006/relationships/hyperlink" Target="https://drive.google.com/file/d/1BA_g69sANdfiDtUgcXF4vJptxGNASgZW/view?usp=drivesdk" TargetMode="External"/><Relationship Id="rId_hyperlink_1132" Type="http://schemas.openxmlformats.org/officeDocument/2006/relationships/hyperlink" Target="https://drive.google.com/file/d/1g2-IimWoPeGCCI3-S80OppiYOAyPawdP/view?usp=drivesdk" TargetMode="External"/><Relationship Id="rId_hyperlink_1133" Type="http://schemas.openxmlformats.org/officeDocument/2006/relationships/hyperlink" Target="https://drive.google.com/file/d/1k5Ltrd3_XKDS2iGnisrFI1ysy8a6T0OT/view?usp=drivesdk" TargetMode="External"/><Relationship Id="rId_hyperlink_1134" Type="http://schemas.openxmlformats.org/officeDocument/2006/relationships/hyperlink" Target="https://drive.google.com/file/d/1YK9UcMm3rzLVtOD-nchcxtz83d8EDogZ/view?usp=drivesdk" TargetMode="External"/><Relationship Id="rId_hyperlink_1135" Type="http://schemas.openxmlformats.org/officeDocument/2006/relationships/hyperlink" Target="https://drive.google.com/file/d/19FdpPE9AMwB-tVA76CkFPLIAGpdXnhNY/view?usp=drivesdk" TargetMode="External"/><Relationship Id="rId_hyperlink_1136" Type="http://schemas.openxmlformats.org/officeDocument/2006/relationships/hyperlink" Target="https://drive.google.com/file/d/1455q-dKnLopHXAaHj1qGxGVYzg3R7Kqd/view?usp=drivesdk" TargetMode="External"/><Relationship Id="rId_hyperlink_1137" Type="http://schemas.openxmlformats.org/officeDocument/2006/relationships/hyperlink" Target="https://drive.google.com/file/d/16CBw2bdSf-ukP_YcQ-Fb_x7k4lHjxT4z/view?usp=drivesdk" TargetMode="External"/><Relationship Id="rId_hyperlink_1138" Type="http://schemas.openxmlformats.org/officeDocument/2006/relationships/hyperlink" Target="https://drive.google.com/file/d/1Iep1iioCpJNqfP1PnpT2HNSHcW4EGFdF/view?usp=drivesdk" TargetMode="External"/><Relationship Id="rId_hyperlink_1139" Type="http://schemas.openxmlformats.org/officeDocument/2006/relationships/hyperlink" Target="https://drive.google.com/file/d/1PBiVrBPLt2eouTqZOWqH4g7NiVzjlg-y/view?usp=drivesdk" TargetMode="External"/><Relationship Id="rId_hyperlink_1140" Type="http://schemas.openxmlformats.org/officeDocument/2006/relationships/hyperlink" Target="https://drive.google.com/file/d/1_ofVNoKwx-3dhs8twddk74AUmukJHUAJ/view?usp=drivesdk" TargetMode="External"/><Relationship Id="rId_hyperlink_1141" Type="http://schemas.openxmlformats.org/officeDocument/2006/relationships/hyperlink" Target="https://drive.google.com/file/d/1W2Dvm-DTBW92T8-8VZFr8Maf-_IrruRp/view?usp=drivesdk" TargetMode="External"/><Relationship Id="rId_hyperlink_1142" Type="http://schemas.openxmlformats.org/officeDocument/2006/relationships/hyperlink" Target="https://drive.google.com/file/d/1CaGbD8nIwRjOktEydJv6eX2TLD0Ghjfv/view?usp=drivesdk" TargetMode="External"/><Relationship Id="rId_hyperlink_1143" Type="http://schemas.openxmlformats.org/officeDocument/2006/relationships/hyperlink" Target="https://drive.google.com/file/d/1oxgC_HGG2GkKckEU4UVM-TAzTHnvXN5-/view?usp=drivesdk" TargetMode="External"/><Relationship Id="rId_hyperlink_1144" Type="http://schemas.openxmlformats.org/officeDocument/2006/relationships/hyperlink" Target="https://drive.google.com/file/d/1QSxhylL1D9K9QJDGhhEUOVLJUs7wkAZ6/view?usp=drivesdk" TargetMode="External"/><Relationship Id="rId_hyperlink_1145" Type="http://schemas.openxmlformats.org/officeDocument/2006/relationships/hyperlink" Target="https://drive.google.com/file/d/1fWTJLrD53EIx23kqYnghqrxKKs1Qah1o/view?usp=drivesdk" TargetMode="External"/><Relationship Id="rId_hyperlink_1146" Type="http://schemas.openxmlformats.org/officeDocument/2006/relationships/hyperlink" Target="https://drive.google.com/file/d/1_258t_Bxpf7H269Tpnvh3_UqKDRqdXGs/view?usp=drivesdk" TargetMode="External"/><Relationship Id="rId_hyperlink_1147" Type="http://schemas.openxmlformats.org/officeDocument/2006/relationships/hyperlink" Target="https://drive.google.com/file/d/1fysrKXF90IkB-RWpKMQVJzHgju46eO3T/view?usp=drivesdk" TargetMode="External"/><Relationship Id="rId_hyperlink_1148" Type="http://schemas.openxmlformats.org/officeDocument/2006/relationships/hyperlink" Target="https://drive.google.com/file/d/1MabDJVZieJW4qOdJG9ayk1zkluyCPCNr/view?usp=drivesdk" TargetMode="External"/><Relationship Id="rId_hyperlink_1149" Type="http://schemas.openxmlformats.org/officeDocument/2006/relationships/hyperlink" Target="https://drive.google.com/file/d/1DBxbkl-AuiKaNF1x8vORkptEaplCX1Ig/view?usp=drivesdk" TargetMode="External"/><Relationship Id="rId_hyperlink_1150" Type="http://schemas.openxmlformats.org/officeDocument/2006/relationships/hyperlink" Target="https://drive.google.com/file/d/1XxGv-jX4AUjqg4myAX_pCOEPE1GzTzd0/view?usp=drivesdk" TargetMode="External"/><Relationship Id="rId_hyperlink_1151" Type="http://schemas.openxmlformats.org/officeDocument/2006/relationships/hyperlink" Target="https://drive.google.com/file/d/1UVIjrthdclPvKvhwcd6a-AKKoUbVwDay/view?usp=drivesdk" TargetMode="External"/><Relationship Id="rId_hyperlink_1152" Type="http://schemas.openxmlformats.org/officeDocument/2006/relationships/hyperlink" Target="https://drive.google.com/file/d/1wN_CsezS9LWmv6UFjX_3z-iyhydxAwV-/view?usp=drivesdk" TargetMode="External"/><Relationship Id="rId_hyperlink_1153" Type="http://schemas.openxmlformats.org/officeDocument/2006/relationships/hyperlink" Target="https://drive.google.com/file/d/1OQmAp2Fif5rKncA_F0bTXwSuvnQPLmMw/view?usp=drivesdk" TargetMode="External"/><Relationship Id="rId_hyperlink_1154" Type="http://schemas.openxmlformats.org/officeDocument/2006/relationships/hyperlink" Target="https://drive.google.com/file/d/1B-xF5qQe6MS5EBYfLgnfgYQ6_vp-eiPD/view?usp=drivesdk" TargetMode="External"/><Relationship Id="rId_hyperlink_1155" Type="http://schemas.openxmlformats.org/officeDocument/2006/relationships/hyperlink" Target="https://drive.google.com/file/d/1yBWOSlNH7sA0IqYo6wFmpbXQXZHqVPrM/view?usp=drivesdk" TargetMode="External"/><Relationship Id="rId_hyperlink_1156" Type="http://schemas.openxmlformats.org/officeDocument/2006/relationships/hyperlink" Target="https://drive.google.com/file/d/1im5A2Yqek3xtZp_527qufACZWCWSAtmd/view?usp=drivesdk" TargetMode="External"/><Relationship Id="rId_hyperlink_1157" Type="http://schemas.openxmlformats.org/officeDocument/2006/relationships/hyperlink" Target="https://drive.google.com/file/d/1QeFbop2ceMxQh6w_jvm6iIZwZC0lAqsA/view?usp=drivesdk" TargetMode="External"/><Relationship Id="rId_hyperlink_1158" Type="http://schemas.openxmlformats.org/officeDocument/2006/relationships/hyperlink" Target="https://drive.google.com/file/d/16pz6lY7PsNkksnK_jfj6EVdoKSeO91nJ/view?usp=drivesdk" TargetMode="External"/><Relationship Id="rId_hyperlink_1159" Type="http://schemas.openxmlformats.org/officeDocument/2006/relationships/hyperlink" Target="https://drive.google.com/file/d/1VEUF_-AP_EAK7GrzLAD3IKU2JX8m2g7V/view?usp=drivesdk" TargetMode="External"/><Relationship Id="rId_hyperlink_1160" Type="http://schemas.openxmlformats.org/officeDocument/2006/relationships/hyperlink" Target="https://drive.google.com/file/d/1VRoTmI-htba9eRvqOl4BbPxFNOmd6DiK/view?usp=drivesdk" TargetMode="External"/><Relationship Id="rId_hyperlink_1161" Type="http://schemas.openxmlformats.org/officeDocument/2006/relationships/hyperlink" Target="https://drive.google.com/file/d/1SoAbjzuann2hYBNsAt7LcUmeWShfnugt/view?usp=drivesdk" TargetMode="External"/><Relationship Id="rId_hyperlink_1162" Type="http://schemas.openxmlformats.org/officeDocument/2006/relationships/hyperlink" Target="https://drive.google.com/file/d/1k9erguTYuNcyckE1BKjncK8-umBOWbIg/view?usp=drivesdk" TargetMode="External"/><Relationship Id="rId_hyperlink_1163" Type="http://schemas.openxmlformats.org/officeDocument/2006/relationships/hyperlink" Target="https://drive.google.com/file/d/1InUz-eLThWcRBMe8_3uOwaRA_y6TZva-/view?usp=drivesdk" TargetMode="External"/><Relationship Id="rId_hyperlink_1164" Type="http://schemas.openxmlformats.org/officeDocument/2006/relationships/hyperlink" Target="https://drive.google.com/file/d/17pHeTQtP2mlmFmVbvp0_Dv_LE-6b9njG/view?usp=drivesdk" TargetMode="External"/><Relationship Id="rId_hyperlink_1165" Type="http://schemas.openxmlformats.org/officeDocument/2006/relationships/hyperlink" Target="https://drive.google.com/file/d/1x1d4S96ac-UtPvn-90cactGOV5pcVCeQ/view?usp=drivesdk" TargetMode="External"/><Relationship Id="rId_hyperlink_1166" Type="http://schemas.openxmlformats.org/officeDocument/2006/relationships/hyperlink" Target="https://drive.google.com/file/d/1nJapCQ_LHojuKvCkCN3mwRvRBVeES8wM/view?usp=drivesdk" TargetMode="External"/><Relationship Id="rId_hyperlink_1167" Type="http://schemas.openxmlformats.org/officeDocument/2006/relationships/hyperlink" Target="https://drive.google.com/file/d/1-PE7Q9B0Ccq_qo3LOC48AyrahSC3tH8n/view?usp=drivesdk" TargetMode="External"/><Relationship Id="rId_hyperlink_1168" Type="http://schemas.openxmlformats.org/officeDocument/2006/relationships/hyperlink" Target="https://drive.google.com/file/d/1DKQaA6ZHUzUOOJzpvAc4UibPAZfPAJfA/view?usp=drivesdk" TargetMode="External"/><Relationship Id="rId_hyperlink_1169" Type="http://schemas.openxmlformats.org/officeDocument/2006/relationships/hyperlink" Target="https://drive.google.com/file/d/1jxLIUyMvzn4Ef-16WqLtByCDikmOaJ0i/view?usp=drivesdk" TargetMode="External"/><Relationship Id="rId_hyperlink_1170" Type="http://schemas.openxmlformats.org/officeDocument/2006/relationships/hyperlink" Target="https://drive.google.com/file/d/13BwLW5gFlLMT0v5CVVR1o-yJwqu_zVQq/view?usp=drivesdk" TargetMode="External"/><Relationship Id="rId_hyperlink_1171" Type="http://schemas.openxmlformats.org/officeDocument/2006/relationships/hyperlink" Target="https://drive.google.com/file/d/1nJownVPHLgD60lA7jdschyVYhwU7meTW/view?usp=drivesdk" TargetMode="External"/><Relationship Id="rId_hyperlink_1172" Type="http://schemas.openxmlformats.org/officeDocument/2006/relationships/hyperlink" Target="https://drive.google.com/file/d/1qvwMROXuKnHrcCCu2PqDyiN_QSAinw3j/view?usp=drivesdk" TargetMode="External"/><Relationship Id="rId_hyperlink_1173" Type="http://schemas.openxmlformats.org/officeDocument/2006/relationships/hyperlink" Target="https://drive.google.com/file/d/1OIgEEI-tG0MqO0InPAhMGcsUH9qQR3a2/view?usp=drivesdk" TargetMode="External"/><Relationship Id="rId_hyperlink_1174" Type="http://schemas.openxmlformats.org/officeDocument/2006/relationships/hyperlink" Target="https://drive.google.com/file/d/19mLPtqOg9bXeodEod0fYEHKf8F8nOQ_0/view?usp=drivesdk" TargetMode="External"/><Relationship Id="rId_hyperlink_1175" Type="http://schemas.openxmlformats.org/officeDocument/2006/relationships/hyperlink" Target="https://drive.google.com/file/d/1UZBLDyhLFxP86pDYU_p7kT7xNMmFvVQg/view?usp=drivesdk" TargetMode="External"/><Relationship Id="rId_hyperlink_1176" Type="http://schemas.openxmlformats.org/officeDocument/2006/relationships/hyperlink" Target="https://drive.google.com/file/d/1cdhhjSwAPwzI-UeMjotMQGGd_zjxCTZE/view?usp=drivesdk" TargetMode="External"/><Relationship Id="rId_hyperlink_1177" Type="http://schemas.openxmlformats.org/officeDocument/2006/relationships/hyperlink" Target="https://drive.google.com/file/d/1MCPxaET-glQFrkw_BPetZeGRra7gW7VV/view?usp=drivesdk" TargetMode="External"/><Relationship Id="rId_hyperlink_1178" Type="http://schemas.openxmlformats.org/officeDocument/2006/relationships/hyperlink" Target="https://drive.google.com/file/d/1V4t6IbwES7M_0yfwPuzzl8vpv6AMXhNn/view?usp=drivesdk" TargetMode="External"/><Relationship Id="rId_hyperlink_1179" Type="http://schemas.openxmlformats.org/officeDocument/2006/relationships/hyperlink" Target="https://drive.google.com/file/d/1_P6-gXatY2LT-Q8kUbq0Q-6y2fGAWr1C/view?usp=drivesdk" TargetMode="External"/><Relationship Id="rId_hyperlink_1180" Type="http://schemas.openxmlformats.org/officeDocument/2006/relationships/hyperlink" Target="https://drive.google.com/file/d/1OLZEjEtD0k9CCAOXjYTJAyKIJDsHnwUt/view?usp=drivesdk" TargetMode="External"/><Relationship Id="rId_hyperlink_1181" Type="http://schemas.openxmlformats.org/officeDocument/2006/relationships/hyperlink" Target="https://drive.google.com/file/d/1tV30n_nUgF7_dtcC12UVq1G2ACAZFprp/view?usp=drivesdk" TargetMode="External"/><Relationship Id="rId_hyperlink_1182" Type="http://schemas.openxmlformats.org/officeDocument/2006/relationships/hyperlink" Target="https://drive.google.com/file/d/1Fqq1M2h7hXxxrd8waXlraZfZs_xWj1ie/view?usp=drivesdk" TargetMode="External"/><Relationship Id="rId_hyperlink_1183" Type="http://schemas.openxmlformats.org/officeDocument/2006/relationships/hyperlink" Target="https://drive.google.com/file/d/1O9VNqiP6KB2ihpVJLLA0jMevB-2cXMbv/view?usp=drivesdk" TargetMode="External"/><Relationship Id="rId_hyperlink_1184" Type="http://schemas.openxmlformats.org/officeDocument/2006/relationships/hyperlink" Target="https://drive.google.com/file/d/10QYM7D0L4iRoWXbjNbopjpYHVstFMBKk/view?usp=drivesdk" TargetMode="External"/><Relationship Id="rId_hyperlink_1185" Type="http://schemas.openxmlformats.org/officeDocument/2006/relationships/hyperlink" Target="https://drive.google.com/file/d/1UEp1WTp1OzzwEHfzA2vRLWy7c8_o84y_/view?usp=drivesdk" TargetMode="External"/><Relationship Id="rId_hyperlink_1186" Type="http://schemas.openxmlformats.org/officeDocument/2006/relationships/hyperlink" Target="https://drive.google.com/file/d/1-h-DgMzVfGldwKQ2AdfMBtUi08fVjMsp/view?usp=drivesdk" TargetMode="External"/><Relationship Id="rId_hyperlink_1187" Type="http://schemas.openxmlformats.org/officeDocument/2006/relationships/hyperlink" Target="https://drive.google.com/file/d/141weQZIc2tEHluRasF-FqP4sPUlv6dkz/view?usp=drivesdk" TargetMode="External"/><Relationship Id="rId_hyperlink_1188" Type="http://schemas.openxmlformats.org/officeDocument/2006/relationships/hyperlink" Target="https://drive.google.com/file/d/1NSV_9ZbcDu_GRbTb1ZTmK73I8q0gxKKQ/view?usp=drivesdk" TargetMode="External"/><Relationship Id="rId_hyperlink_1189" Type="http://schemas.openxmlformats.org/officeDocument/2006/relationships/hyperlink" Target="https://drive.google.com/file/d/1Pc6MD59yZxmROJEeAn9r0ZVymA56Zwmu/view?usp=drivesdk" TargetMode="External"/><Relationship Id="rId_hyperlink_1190" Type="http://schemas.openxmlformats.org/officeDocument/2006/relationships/hyperlink" Target="https://drive.google.com/file/d/1OsqUyxOY58mIRBWyzBCDG4oH9LeP5pZg/view?usp=drivesdk" TargetMode="External"/><Relationship Id="rId_hyperlink_1191" Type="http://schemas.openxmlformats.org/officeDocument/2006/relationships/hyperlink" Target="https://drive.google.com/file/d/1xzk0QbgUIoRk0Ejz2K9zjKST00R3Reo0/view?usp=drivesdk" TargetMode="External"/><Relationship Id="rId_hyperlink_1192" Type="http://schemas.openxmlformats.org/officeDocument/2006/relationships/hyperlink" Target="https://drive.google.com/file/d/1VzW4vUWIFxm0tuGk4_SHu2X5e1R-TvHk/view?usp=drivesdk" TargetMode="External"/><Relationship Id="rId_hyperlink_1193" Type="http://schemas.openxmlformats.org/officeDocument/2006/relationships/hyperlink" Target="https://drive.google.com/file/d/1hyY7xClsWGa7FW9i1ESoDllQmloUcLPW/view?usp=drivesdk" TargetMode="External"/><Relationship Id="rId_hyperlink_1194" Type="http://schemas.openxmlformats.org/officeDocument/2006/relationships/hyperlink" Target="https://drive.google.com/file/d/18y3XIo9WlaSfBWDCUFkHYPgqz9N2Cmnx/view?usp=drivesdk" TargetMode="External"/><Relationship Id="rId_hyperlink_1195" Type="http://schemas.openxmlformats.org/officeDocument/2006/relationships/hyperlink" Target="https://drive.google.com/file/d/1p47AvJMfifvS7RVVQP9HuUUxtud-pC0Y/view?usp=drivesdk" TargetMode="External"/><Relationship Id="rId_hyperlink_1196" Type="http://schemas.openxmlformats.org/officeDocument/2006/relationships/hyperlink" Target="https://drive.google.com/file/d/1UIKpOOMJp_pBtjcKrCAelJUNrAi9dIMK/view?usp=drivesdk" TargetMode="External"/><Relationship Id="rId_hyperlink_1197" Type="http://schemas.openxmlformats.org/officeDocument/2006/relationships/hyperlink" Target="https://drive.google.com/file/d/1OpCoGdt1DHtWSMUILlvWAHqeEZY80-eV/view?usp=drivesdk" TargetMode="External"/><Relationship Id="rId_hyperlink_1198" Type="http://schemas.openxmlformats.org/officeDocument/2006/relationships/hyperlink" Target="https://drive.google.com/file/d/1qNJxdO16ClwUxdySBwM0DMJjCPyWJLqy/view?usp=drivesdk" TargetMode="External"/><Relationship Id="rId_hyperlink_1199" Type="http://schemas.openxmlformats.org/officeDocument/2006/relationships/hyperlink" Target="https://drive.google.com/file/d/1LOar1AmsC9xxWw8hZH3DmziSrd20MXGO/view?usp=drivesdk" TargetMode="External"/><Relationship Id="rId_hyperlink_1200" Type="http://schemas.openxmlformats.org/officeDocument/2006/relationships/hyperlink" Target="https://drive.google.com/file/d/1koqb4sKEyD2k20J_HRXydQQOBnQk3nH7/view?usp=drivesdk" TargetMode="External"/><Relationship Id="rId_hyperlink_1201" Type="http://schemas.openxmlformats.org/officeDocument/2006/relationships/hyperlink" Target="https://drive.google.com/file/d/1FZnQG6gH4DcFjwBsMbVEh0yKke-38qi7/view?usp=drivesdk" TargetMode="External"/><Relationship Id="rId_hyperlink_1202" Type="http://schemas.openxmlformats.org/officeDocument/2006/relationships/hyperlink" Target="https://drive.google.com/file/d/1Ju5LXe2ijbrvnhzsIrDQEZaLIGSTlMq4/view?usp=drivesdk" TargetMode="External"/><Relationship Id="rId_hyperlink_1203" Type="http://schemas.openxmlformats.org/officeDocument/2006/relationships/hyperlink" Target="https://drive.google.com/file/d/1z8hr9K4MVMWKjRtjUYDUPXVs3tiXxYiS/view?usp=drivesdk" TargetMode="External"/><Relationship Id="rId_hyperlink_1204" Type="http://schemas.openxmlformats.org/officeDocument/2006/relationships/hyperlink" Target="https://drive.google.com/file/d/12dEpTtlpe1IR5u8ghr6q-pbwDhIepFM5/view?usp=drivesdk" TargetMode="External"/><Relationship Id="rId_hyperlink_1205" Type="http://schemas.openxmlformats.org/officeDocument/2006/relationships/hyperlink" Target="https://drive.google.com/file/d/1cZXluPrFlVq5a1hfsKurizMFRUjuh8pe/view?usp=drivesdk" TargetMode="External"/><Relationship Id="rId_hyperlink_1206" Type="http://schemas.openxmlformats.org/officeDocument/2006/relationships/hyperlink" Target="https://drive.google.com/file/d/1q5pKCMJIpM_ivvmcvy2r6ciz3VDGY5wS/view?usp=drivesdk" TargetMode="External"/><Relationship Id="rId_hyperlink_1207" Type="http://schemas.openxmlformats.org/officeDocument/2006/relationships/hyperlink" Target="https://drive.google.com/file/d/1RtZaQL9VCL9lU45lamV8dq3IK9CDxQz1/view?usp=drivesdk" TargetMode="External"/><Relationship Id="rId_hyperlink_1208" Type="http://schemas.openxmlformats.org/officeDocument/2006/relationships/hyperlink" Target="https://drive.google.com/file/d/1St0e8jeOJsY4SNshUU2Lx5_4bCi0HOgq/view?usp=drivesdk" TargetMode="External"/><Relationship Id="rId_hyperlink_1209" Type="http://schemas.openxmlformats.org/officeDocument/2006/relationships/hyperlink" Target="https://drive.google.com/file/d/1KhpDYhjTEkHj-sKU8EvmYQWkSQ1_nHSt/view?usp=drivesdk" TargetMode="External"/><Relationship Id="rId_hyperlink_1210" Type="http://schemas.openxmlformats.org/officeDocument/2006/relationships/hyperlink" Target="https://drive.google.com/file/d/1f_wHbIDkXYtwLUW2NiJcoozVMn3TabgE/view?usp=drivesdk" TargetMode="External"/><Relationship Id="rId_hyperlink_1211" Type="http://schemas.openxmlformats.org/officeDocument/2006/relationships/hyperlink" Target="https://drive.google.com/file/d/1i5UJpyeGvpANBr2HUq4Sx_ulPzTq1dXW/view?usp=drivesdk" TargetMode="External"/><Relationship Id="rId_hyperlink_1212" Type="http://schemas.openxmlformats.org/officeDocument/2006/relationships/hyperlink" Target="https://drive.google.com/file/d/10FmuQqfKjHHpWz5q34q0C2d_Ga3poZ4s/view?usp=drivesdk" TargetMode="External"/><Relationship Id="rId_hyperlink_1213" Type="http://schemas.openxmlformats.org/officeDocument/2006/relationships/hyperlink" Target="https://drive.google.com/file/d/1mKAlzsJDB5XgU7RBV_KY1rdUelwuR6pD/view?usp=drivesdk" TargetMode="External"/><Relationship Id="rId_hyperlink_1214" Type="http://schemas.openxmlformats.org/officeDocument/2006/relationships/hyperlink" Target="https://drive.google.com/file/d/1xXgKijTFPn4c0lKwfZ5Cwwi4CzShkXuB/view?usp=drivesdk" TargetMode="External"/><Relationship Id="rId_hyperlink_1215" Type="http://schemas.openxmlformats.org/officeDocument/2006/relationships/hyperlink" Target="https://drive.google.com/file/d/1zk46QNWXBJWurEAQIKX5qUNTIRauQ1JX/view?usp=drivesdk" TargetMode="External"/><Relationship Id="rId_hyperlink_1216" Type="http://schemas.openxmlformats.org/officeDocument/2006/relationships/hyperlink" Target="https://drive.google.com/file/d/1E6Ef74Y2MuSzOVIApYJamHpobq9v9uNZ/view?usp=drivesdk" TargetMode="External"/><Relationship Id="rId_hyperlink_1217" Type="http://schemas.openxmlformats.org/officeDocument/2006/relationships/hyperlink" Target="https://drive.google.com/file/d/1D7KHYSNtZSkUvmaHosf4rpDGDm1X22i_/view?usp=drivesdk" TargetMode="External"/><Relationship Id="rId_hyperlink_1218" Type="http://schemas.openxmlformats.org/officeDocument/2006/relationships/hyperlink" Target="https://drive.google.com/file/d/1xooUoROzohId_vTePI10xdY-q4Tj5KeN/view?usp=drivesdk" TargetMode="External"/><Relationship Id="rId_hyperlink_1219" Type="http://schemas.openxmlformats.org/officeDocument/2006/relationships/hyperlink" Target="https://drive.google.com/file/d/1VLrDR4lO1UmcfL-Hx3qIFV9p1CnrjgqZ/view?usp=drivesdk" TargetMode="External"/><Relationship Id="rId_hyperlink_1220" Type="http://schemas.openxmlformats.org/officeDocument/2006/relationships/hyperlink" Target="https://drive.google.com/file/d/1-m-rJmx3kJUdrLBNftBQVwshCcSMPiuI/view?usp=drivesdk" TargetMode="External"/><Relationship Id="rId_hyperlink_1221" Type="http://schemas.openxmlformats.org/officeDocument/2006/relationships/hyperlink" Target="https://drive.google.com/file/d/1Ooltjn2LwvGWxqCkVnkYc1AqsNaJLmz4/view?usp=drivesdk" TargetMode="External"/><Relationship Id="rId_hyperlink_1222" Type="http://schemas.openxmlformats.org/officeDocument/2006/relationships/hyperlink" Target="https://drive.google.com/file/d/1syLMfiJUbZvDi1aIeGEIEgJvCkZyrKRD/view?usp=drivesdk" TargetMode="External"/><Relationship Id="rId_hyperlink_1223" Type="http://schemas.openxmlformats.org/officeDocument/2006/relationships/hyperlink" Target="https://drive.google.com/file/d/13x8hmzNKuk5j9YRJuy-JbKids7tbEiP-/view?usp=drivesdk" TargetMode="External"/><Relationship Id="rId_hyperlink_1224" Type="http://schemas.openxmlformats.org/officeDocument/2006/relationships/hyperlink" Target="https://drive.google.com/file/d/1vlrjU3Qz6ok-8y5nsZA2ii-SAI92IpR_/view?usp=drivesdk" TargetMode="External"/><Relationship Id="rId_hyperlink_1225" Type="http://schemas.openxmlformats.org/officeDocument/2006/relationships/hyperlink" Target="https://drive.google.com/file/d/1qlDKOuMfIbPHeAgDv5Qzu2Z8icclRntl/view?usp=drivesdk" TargetMode="External"/><Relationship Id="rId_hyperlink_1226" Type="http://schemas.openxmlformats.org/officeDocument/2006/relationships/hyperlink" Target="https://drive.google.com/file/d/1Wl137Bd8-bz7nQqcTB-ZwniVeHrkhXEf/view?usp=drivesdk" TargetMode="External"/><Relationship Id="rId_hyperlink_1227" Type="http://schemas.openxmlformats.org/officeDocument/2006/relationships/hyperlink" Target="https://drive.google.com/file/d/1wBfgTWxf9niRLqSWvdgmY-un2xnEaDbb/view?usp=drivesdk" TargetMode="External"/><Relationship Id="rId_hyperlink_1228" Type="http://schemas.openxmlformats.org/officeDocument/2006/relationships/hyperlink" Target="https://drive.google.com/file/d/1l6VbW97hWdsoYjOn9bO3eGsV89-qaWLR/view?usp=drivesdk" TargetMode="External"/><Relationship Id="rId_hyperlink_1229" Type="http://schemas.openxmlformats.org/officeDocument/2006/relationships/hyperlink" Target="https://drive.google.com/file/d/1L5ZKLL2J2_JQwZQHJV6plvPkOxiQWum2/view?usp=drivesdk" TargetMode="External"/><Relationship Id="rId_hyperlink_1230" Type="http://schemas.openxmlformats.org/officeDocument/2006/relationships/hyperlink" Target="https://drive.google.com/file/d/1NhkjlwNHF50uXHENtVij3cB5aP3prFqh/view?usp=drivesdk" TargetMode="External"/><Relationship Id="rId_hyperlink_1231" Type="http://schemas.openxmlformats.org/officeDocument/2006/relationships/hyperlink" Target="https://drive.google.com/file/d/1okFXIr4ZqylO2VuosZq2wABa5O-hnBJf/view?usp=drivesdk" TargetMode="External"/><Relationship Id="rId_hyperlink_1232" Type="http://schemas.openxmlformats.org/officeDocument/2006/relationships/hyperlink" Target="https://drive.google.com/file/d/1_BZPd22WBND6anktNc3s0lGEWv701NwD/view?usp=drivesdk" TargetMode="External"/><Relationship Id="rId_hyperlink_1233" Type="http://schemas.openxmlformats.org/officeDocument/2006/relationships/hyperlink" Target="https://drive.google.com/file/d/1HwPPcDJDofLe7idBFKArmxeEOTOzvkjA/view?usp=drivesdk" TargetMode="External"/><Relationship Id="rId_hyperlink_1234" Type="http://schemas.openxmlformats.org/officeDocument/2006/relationships/hyperlink" Target="https://drive.google.com/file/d/1cqunRTTddOULXjFUV5if-q_zVIroZgVF/view?usp=drivesdk" TargetMode="External"/><Relationship Id="rId_hyperlink_1235" Type="http://schemas.openxmlformats.org/officeDocument/2006/relationships/hyperlink" Target="https://drive.google.com/file/d/1thjNR2XM6JpDZbhnNHUwjeakx42LzS7e/view?usp=drivesdk" TargetMode="External"/><Relationship Id="rId_hyperlink_1236" Type="http://schemas.openxmlformats.org/officeDocument/2006/relationships/hyperlink" Target="https://drive.google.com/file/d/1-qC4KeHNgyt6MDYBgLU3cYVElJHzKK6K/view?usp=drivesdk" TargetMode="External"/><Relationship Id="rId_hyperlink_1237" Type="http://schemas.openxmlformats.org/officeDocument/2006/relationships/hyperlink" Target="https://drive.google.com/file/d/1OWAJx_GDjabSi8aVSI5jJhJyGye4ZnSq/view?usp=drivesdk" TargetMode="External"/><Relationship Id="rId_hyperlink_1238" Type="http://schemas.openxmlformats.org/officeDocument/2006/relationships/hyperlink" Target="https://drive.google.com/file/d/1bpnBizAxBglM7BemJQxpCjcTeyAXy_rR/view?usp=drivesdk" TargetMode="External"/><Relationship Id="rId_hyperlink_1239" Type="http://schemas.openxmlformats.org/officeDocument/2006/relationships/hyperlink" Target="https://drive.google.com/file/d/11DsCrd55H9imgF11C-nwz4xFanFx4ubS/view?usp=drivesdk" TargetMode="External"/><Relationship Id="rId_hyperlink_1240" Type="http://schemas.openxmlformats.org/officeDocument/2006/relationships/hyperlink" Target="https://drive.google.com/file/d/1c7Zw0a2xQmlj1XDlPc_AmB3m9qjyGKJF/view?usp=drivesdk" TargetMode="External"/><Relationship Id="rId_hyperlink_1241" Type="http://schemas.openxmlformats.org/officeDocument/2006/relationships/hyperlink" Target="https://drive.google.com/file/d/1cZrbQ01LIsI9r75uHdIdDoxCTFRIC81o/view?usp=drivesdk" TargetMode="External"/><Relationship Id="rId_hyperlink_1242" Type="http://schemas.openxmlformats.org/officeDocument/2006/relationships/hyperlink" Target="https://drive.google.com/file/d/1XGnGHqBpGRCe8hzms_YCNplDexqjhotp/view?usp=drivesdk" TargetMode="External"/><Relationship Id="rId_hyperlink_1243" Type="http://schemas.openxmlformats.org/officeDocument/2006/relationships/hyperlink" Target="https://drive.google.com/file/d/1wbi_5MHmdtRcwreuC6P4UOZFn_8-4kHi/view?usp=drivesdk" TargetMode="External"/><Relationship Id="rId_hyperlink_1244" Type="http://schemas.openxmlformats.org/officeDocument/2006/relationships/hyperlink" Target="https://drive.google.com/file/d/1LvAyQN2xVS4MYBZ0Og5PMhT2SrMJFwF2/view?usp=drivesdk" TargetMode="External"/><Relationship Id="rId_hyperlink_1245" Type="http://schemas.openxmlformats.org/officeDocument/2006/relationships/hyperlink" Target="https://drive.google.com/file/d/1oCOx0WOYKuqcJrl3dfiDNFeWpH6VI5GJ/view?usp=drivesdk" TargetMode="External"/><Relationship Id="rId_hyperlink_1246" Type="http://schemas.openxmlformats.org/officeDocument/2006/relationships/hyperlink" Target="https://drive.google.com/file/d/1gcb3U-PaLU-RE2cG8f08Ww5sBNl6PqxN/view?usp=drivesdk" TargetMode="External"/><Relationship Id="rId_hyperlink_1247" Type="http://schemas.openxmlformats.org/officeDocument/2006/relationships/hyperlink" Target="https://drive.google.com/file/d/1yY28y2XOsuWvWONUAbVIkZuGb2-KyGDp/view?usp=drivesdk" TargetMode="External"/><Relationship Id="rId_hyperlink_1248" Type="http://schemas.openxmlformats.org/officeDocument/2006/relationships/hyperlink" Target="https://drive.google.com/file/d/17EsGHoUeHHnG7WRNUImAtDFkY8dfmDKE/view?usp=drivesdk" TargetMode="External"/><Relationship Id="rId_hyperlink_1249" Type="http://schemas.openxmlformats.org/officeDocument/2006/relationships/hyperlink" Target="https://drive.google.com/file/d/1cvlE8xEF2aOzR0LmLLMxbQsrnZYLNFAb/view?usp=drivesdk" TargetMode="External"/><Relationship Id="rId_hyperlink_1250" Type="http://schemas.openxmlformats.org/officeDocument/2006/relationships/hyperlink" Target="https://drive.google.com/file/d/17sH031YRg-Ts_aXJrZJwVxPjJsxySea1/view?usp=drivesdk" TargetMode="External"/><Relationship Id="rId_hyperlink_1251" Type="http://schemas.openxmlformats.org/officeDocument/2006/relationships/hyperlink" Target="https://drive.google.com/file/d/1vULm3aW0XEz4dk004Q52sNxr4ho8zn4J/view?usp=drivesdk" TargetMode="External"/><Relationship Id="rId_hyperlink_1252" Type="http://schemas.openxmlformats.org/officeDocument/2006/relationships/hyperlink" Target="https://drive.google.com/file/d/1HzK8_dhUy4gYeqP-lL_Aak8HPO0jhd6b/view?usp=drivesdk" TargetMode="External"/><Relationship Id="rId_hyperlink_1253" Type="http://schemas.openxmlformats.org/officeDocument/2006/relationships/hyperlink" Target="https://drive.google.com/file/d/1p3ietCbQp_7558ijGVGP3MVw1nw6crq8/view?usp=drivesdk" TargetMode="External"/><Relationship Id="rId_hyperlink_1254" Type="http://schemas.openxmlformats.org/officeDocument/2006/relationships/hyperlink" Target="https://drive.google.com/file/d/1bLo9wbr8u66eSa2CfQTgHadKPDobHUJ0/view?usp=drivesdk" TargetMode="External"/><Relationship Id="rId_hyperlink_1255" Type="http://schemas.openxmlformats.org/officeDocument/2006/relationships/hyperlink" Target="https://drive.google.com/file/d/19LRdi5XvVb0vKStGOxeIbIaHSuyR-Yqx/view?usp=drivesdk" TargetMode="External"/><Relationship Id="rId_hyperlink_1256" Type="http://schemas.openxmlformats.org/officeDocument/2006/relationships/hyperlink" Target="https://drive.google.com/file/d/179-NCcFDMCnczSydZtXnIcRVSs5YAJ0c/view?usp=drivesdk" TargetMode="External"/><Relationship Id="rId_hyperlink_1257" Type="http://schemas.openxmlformats.org/officeDocument/2006/relationships/hyperlink" Target="https://drive.google.com/file/d/10FsergbAprS0dZYCha_UCnri1QwayGJ7/view?usp=drivesdk" TargetMode="External"/><Relationship Id="rId_hyperlink_1258" Type="http://schemas.openxmlformats.org/officeDocument/2006/relationships/hyperlink" Target="https://drive.google.com/file/d/1KsMZ1KASZiYTrnbvepdESbNcxW6dw_nj/view?usp=drivesdk" TargetMode="External"/><Relationship Id="rId_hyperlink_1259" Type="http://schemas.openxmlformats.org/officeDocument/2006/relationships/hyperlink" Target="https://drive.google.com/file/d/1SfGiESETVGWsbUt2h5t4Koe7L1DJmMtx/view?usp=drivesdk" TargetMode="External"/><Relationship Id="rId_hyperlink_1260" Type="http://schemas.openxmlformats.org/officeDocument/2006/relationships/hyperlink" Target="https://drive.google.com/file/d/181GK2olCtn02n4Ik-VSbqfRaajcwUzl7/view?usp=drivesdk" TargetMode="External"/><Relationship Id="rId_hyperlink_1261" Type="http://schemas.openxmlformats.org/officeDocument/2006/relationships/hyperlink" Target="https://drive.google.com/file/d/1k9qc1lil4joqauGPz3cnASlS7ZJfynnd/view?usp=drivesdk" TargetMode="External"/><Relationship Id="rId_hyperlink_1262" Type="http://schemas.openxmlformats.org/officeDocument/2006/relationships/hyperlink" Target="https://drive.google.com/file/d/1YfCL_Y2Ow6Z5umrSXuA4-OkKFQlJLXFv/view?usp=drivesdk" TargetMode="External"/><Relationship Id="rId_hyperlink_1263" Type="http://schemas.openxmlformats.org/officeDocument/2006/relationships/hyperlink" Target="https://drive.google.com/file/d/1d96-Hjhu3T9PcdfCQqXFNtMtRhUR9ScF/view?usp=drivesdk" TargetMode="External"/><Relationship Id="rId_hyperlink_1264" Type="http://schemas.openxmlformats.org/officeDocument/2006/relationships/hyperlink" Target="https://drive.google.com/file/d/1P1xa8jKpXgwpl4YtqSRvkOego702X9NK/view?usp=drivesdk" TargetMode="External"/><Relationship Id="rId_hyperlink_1265" Type="http://schemas.openxmlformats.org/officeDocument/2006/relationships/hyperlink" Target="https://drive.google.com/file/d/1fKhSsHrd1HE5v4KseE85-H_q-R5InTXZ/view?usp=drivesdk" TargetMode="External"/><Relationship Id="rId_hyperlink_1266" Type="http://schemas.openxmlformats.org/officeDocument/2006/relationships/hyperlink" Target="https://drive.google.com/file/d/1sjVAg-NZiUCo_OFMHr8QAG2cbHRfNVyZ/view?usp=drivesdk" TargetMode="External"/><Relationship Id="rId_hyperlink_1267" Type="http://schemas.openxmlformats.org/officeDocument/2006/relationships/hyperlink" Target="https://drive.google.com/file/d/1tIkCB_WfVwv0YI8o1NLeh9pnllbe2i8A/view?usp=drivesdk" TargetMode="External"/><Relationship Id="rId_hyperlink_1268" Type="http://schemas.openxmlformats.org/officeDocument/2006/relationships/hyperlink" Target="https://drive.google.com/file/d/1otVx2uDOkYBn0E5KMVAbyD7HvLdf7SRG/view?usp=drivesdk" TargetMode="External"/><Relationship Id="rId_hyperlink_1269" Type="http://schemas.openxmlformats.org/officeDocument/2006/relationships/hyperlink" Target="https://drive.google.com/file/d/1sD0M3LrANLmfS0Cmfvvenuzdd1iyDzrw/view?usp=drivesdk" TargetMode="External"/><Relationship Id="rId_hyperlink_1270" Type="http://schemas.openxmlformats.org/officeDocument/2006/relationships/hyperlink" Target="https://drive.google.com/file/d/1NGcEtFdYYd5i2iKHK3Yn6rKXZWhrRPZV/view?usp=drivesdk" TargetMode="External"/><Relationship Id="rId_hyperlink_1271" Type="http://schemas.openxmlformats.org/officeDocument/2006/relationships/hyperlink" Target="https://drive.google.com/file/d/1B8AFTDTq-ZYI-jyNOlyaO1FpNOLVE8aw/view?usp=drivesdk" TargetMode="External"/><Relationship Id="rId_hyperlink_1272" Type="http://schemas.openxmlformats.org/officeDocument/2006/relationships/hyperlink" Target="https://drive.google.com/file/d/1xLqkbSicoFQ88csLJD-w2L8RbGRs8syf/view?usp=drivesdk" TargetMode="External"/><Relationship Id="rId_hyperlink_1273" Type="http://schemas.openxmlformats.org/officeDocument/2006/relationships/hyperlink" Target="https://drive.google.com/file/d/1sy4EHmeImppUR3QDaUYBCL2tf_v-31qV/view?usp=drivesdk" TargetMode="External"/><Relationship Id="rId_hyperlink_1274" Type="http://schemas.openxmlformats.org/officeDocument/2006/relationships/hyperlink" Target="https://drive.google.com/file/d/1iIM9HhC_tG4oS1SmttOBUYBy_gINOIwp/view?usp=drivesdk" TargetMode="External"/><Relationship Id="rId_hyperlink_1275" Type="http://schemas.openxmlformats.org/officeDocument/2006/relationships/hyperlink" Target="https://drive.google.com/file/d/1QO3o8s5cCk-o27GY8dHrqyyDcmdVSg8M/view?usp=drivesdk" TargetMode="External"/><Relationship Id="rId_hyperlink_1276" Type="http://schemas.openxmlformats.org/officeDocument/2006/relationships/hyperlink" Target="https://drive.google.com/file/d/1c7frM0DBSD8lXdPuzcb63Wq8fDyCu_91/view?usp=drivesdk" TargetMode="External"/><Relationship Id="rId_hyperlink_1277" Type="http://schemas.openxmlformats.org/officeDocument/2006/relationships/hyperlink" Target="https://drive.google.com/file/d/1yrAthHGkNw2OxtHUhUcyp9gYyBSPRG4W/view?usp=drivesdk" TargetMode="External"/><Relationship Id="rId_hyperlink_1278" Type="http://schemas.openxmlformats.org/officeDocument/2006/relationships/hyperlink" Target="https://drive.google.com/file/d/1RZc6D1ll8qGp1p5PDB0dNtKPfbdDu30h/view?usp=drivesdk" TargetMode="External"/><Relationship Id="rId_hyperlink_1279" Type="http://schemas.openxmlformats.org/officeDocument/2006/relationships/hyperlink" Target="https://drive.google.com/file/d/1Yl8Omz7aWrHXwTcZBWA3A-W8837UY_1_/view?usp=drivesdk" TargetMode="External"/><Relationship Id="rId_hyperlink_1280" Type="http://schemas.openxmlformats.org/officeDocument/2006/relationships/hyperlink" Target="https://drive.google.com/file/d/1jMt9bJDLnTsMyI9eTqCUg7zsQME46kAB/view?usp=drivesdk" TargetMode="External"/><Relationship Id="rId_hyperlink_1281" Type="http://schemas.openxmlformats.org/officeDocument/2006/relationships/hyperlink" Target="https://drive.google.com/file/d/1LR3pJNBsnqovUb5CDoVLzISAfPvasNG7/view?usp=drivesdk" TargetMode="External"/><Relationship Id="rId_hyperlink_1282" Type="http://schemas.openxmlformats.org/officeDocument/2006/relationships/hyperlink" Target="https://drive.google.com/file/d/1lMT_aSaJFkYY-c3ho9th38ppY0SPlfBB/view?usp=drivesdk" TargetMode="External"/><Relationship Id="rId_hyperlink_1283" Type="http://schemas.openxmlformats.org/officeDocument/2006/relationships/hyperlink" Target="https://drive.google.com/file/d/18-PoQlv-xbarW_x-xvfznB6v2AwMZcRq/view?usp=drivesdk" TargetMode="External"/><Relationship Id="rId_hyperlink_1284" Type="http://schemas.openxmlformats.org/officeDocument/2006/relationships/hyperlink" Target="https://drive.google.com/file/d/1-Bx3IBmcyU1bu-HR6ql_tnV-6AvY3kWy/view?usp=drivesdk" TargetMode="External"/><Relationship Id="rId_hyperlink_1285" Type="http://schemas.openxmlformats.org/officeDocument/2006/relationships/hyperlink" Target="https://drive.google.com/file/d/1i28cM2hdl_umqP8imM6VzRTE6zbhAdn4/view?usp=drivesdk" TargetMode="External"/><Relationship Id="rId_hyperlink_1286" Type="http://schemas.openxmlformats.org/officeDocument/2006/relationships/hyperlink" Target="https://drive.google.com/file/d/1KTLXymzuOK3RuiQT1L1K7KZQ60_ef-ke/view?usp=drivesdk" TargetMode="External"/><Relationship Id="rId_hyperlink_1287" Type="http://schemas.openxmlformats.org/officeDocument/2006/relationships/hyperlink" Target="https://drive.google.com/file/d/17Rh4Swdod6Vqay8qsXkwtZe5G_MHLYxM/view?usp=drivesdk" TargetMode="External"/><Relationship Id="rId_hyperlink_1288" Type="http://schemas.openxmlformats.org/officeDocument/2006/relationships/hyperlink" Target="https://drive.google.com/file/d/1L60zeAtOzKKzcwy7T-vksczmKzwwEPBQ/view?usp=drivesdk" TargetMode="External"/><Relationship Id="rId_hyperlink_1289" Type="http://schemas.openxmlformats.org/officeDocument/2006/relationships/hyperlink" Target="https://drive.google.com/file/d/1ZdtX8fVL_zCS5nMYsNCd7OCvjRJBtgp2/view?usp=drivesdk" TargetMode="External"/><Relationship Id="rId_hyperlink_1290" Type="http://schemas.openxmlformats.org/officeDocument/2006/relationships/hyperlink" Target="https://drive.google.com/file/d/1yZDb_B1I65oWfSU-QslMkuneTUfMkM4f/view?usp=drivesdk" TargetMode="External"/><Relationship Id="rId_hyperlink_1291" Type="http://schemas.openxmlformats.org/officeDocument/2006/relationships/hyperlink" Target="https://drive.google.com/file/d/13IFp24iF8rZIcfMIbxz30AYNiQQF2S49/view?usp=drivesdk" TargetMode="External"/><Relationship Id="rId_hyperlink_1292" Type="http://schemas.openxmlformats.org/officeDocument/2006/relationships/hyperlink" Target="https://drive.google.com/file/d/1VgXc8AR8wDt39saeeozJGrEu3NhPDPrp/view?usp=drivesdk" TargetMode="External"/><Relationship Id="rId_hyperlink_1293" Type="http://schemas.openxmlformats.org/officeDocument/2006/relationships/hyperlink" Target="https://drive.google.com/file/d/1HoNg9ZCFrwomVZUtaRxrTpgWd5Dw0mPj/view?usp=drivesdk" TargetMode="External"/><Relationship Id="rId_hyperlink_1294" Type="http://schemas.openxmlformats.org/officeDocument/2006/relationships/hyperlink" Target="https://drive.google.com/file/d/12X2Q5FiU0il39vlAvSS6CCDffHU_UhG3/view?usp=drivesdk" TargetMode="External"/><Relationship Id="rId_hyperlink_1295" Type="http://schemas.openxmlformats.org/officeDocument/2006/relationships/hyperlink" Target="https://drive.google.com/file/d/1GTKEe4YqMLTfbUKE_LUJZzf-sfqjQ5cL/view?usp=drivesdk" TargetMode="External"/><Relationship Id="rId_hyperlink_1296" Type="http://schemas.openxmlformats.org/officeDocument/2006/relationships/hyperlink" Target="https://drive.google.com/file/d/1CPRtxTAqrqgsCMuc5Ns1TEYb6r79AbHz/view?usp=drivesdk" TargetMode="External"/><Relationship Id="rId_hyperlink_1297" Type="http://schemas.openxmlformats.org/officeDocument/2006/relationships/hyperlink" Target="https://drive.google.com/file/d/1GYJfnkbaDclBRiba9YB3ITOJpUqGTIkP/view?usp=drivesdk" TargetMode="External"/><Relationship Id="rId_hyperlink_1298" Type="http://schemas.openxmlformats.org/officeDocument/2006/relationships/hyperlink" Target="https://drive.google.com/file/d/1xDBE-9GxSTnWCK_qlahIs0ddXQ2BocSY/view?usp=drivesdk" TargetMode="External"/><Relationship Id="rId_hyperlink_1299" Type="http://schemas.openxmlformats.org/officeDocument/2006/relationships/hyperlink" Target="https://drive.google.com/file/d/1ROpofjdPwhrfEWlaRl7-bQSvhsIKmAJR/view?usp=drivesdk" TargetMode="External"/><Relationship Id="rId_hyperlink_1300" Type="http://schemas.openxmlformats.org/officeDocument/2006/relationships/hyperlink" Target="https://drive.google.com/file/d/13hE35o_nMWV31fCBRc1hjziink7wjjI0/view?usp=drivesdk" TargetMode="External"/><Relationship Id="rId_hyperlink_1301" Type="http://schemas.openxmlformats.org/officeDocument/2006/relationships/hyperlink" Target="https://drive.google.com/file/d/1xWxhJsYeJ9uhHDSceyVVtX6gs5Ggs2iO/view?usp=drivesdk" TargetMode="External"/><Relationship Id="rId_hyperlink_1302" Type="http://schemas.openxmlformats.org/officeDocument/2006/relationships/hyperlink" Target="https://drive.google.com/file/d/1BQkhgPHXx875cHPUzTF2PWBTinNa8A-z/view?usp=drivesdk" TargetMode="External"/><Relationship Id="rId_hyperlink_1303" Type="http://schemas.openxmlformats.org/officeDocument/2006/relationships/hyperlink" Target="https://drive.google.com/file/d/1c7tebIZZ-sM0715jVeEiScHe2h-sakwG/view?usp=drivesdk" TargetMode="External"/><Relationship Id="rId_hyperlink_1304" Type="http://schemas.openxmlformats.org/officeDocument/2006/relationships/hyperlink" Target="https://drive.google.com/file/d/1uC-ZDVI7aJ41lNJTArzNLs2wSlOHwCsZ/view?usp=drivesdk" TargetMode="External"/><Relationship Id="rId_hyperlink_1305" Type="http://schemas.openxmlformats.org/officeDocument/2006/relationships/hyperlink" Target="https://drive.google.com/file/d/1zIyGufTVd-IuLibPDNdMIp1FcYdWR8lr/view?usp=drivesdk" TargetMode="External"/><Relationship Id="rId_hyperlink_1306" Type="http://schemas.openxmlformats.org/officeDocument/2006/relationships/hyperlink" Target="https://drive.google.com/file/d/1JU2_eMPnMZAs_hzLsx0pyVqG_yhKnpxE/view?usp=drivesdk" TargetMode="External"/><Relationship Id="rId_hyperlink_1307" Type="http://schemas.openxmlformats.org/officeDocument/2006/relationships/hyperlink" Target="https://drive.google.com/file/d/10OdCSKK0XQV09mfL43_NkzEKT1K6nK8L/view?usp=drivesdk" TargetMode="External"/><Relationship Id="rId_hyperlink_1308" Type="http://schemas.openxmlformats.org/officeDocument/2006/relationships/hyperlink" Target="https://drive.google.com/file/d/1Q18P9Rfz73IGMkT_NwUfXVSdFJO8VGUp/view?usp=drivesdk" TargetMode="External"/><Relationship Id="rId_hyperlink_1309" Type="http://schemas.openxmlformats.org/officeDocument/2006/relationships/hyperlink" Target="https://drive.google.com/file/d/1KBf7vCuEiMiXQj7--kAbYHmTQXG8cjOS/view?usp=drivesdk" TargetMode="External"/><Relationship Id="rId_hyperlink_1310" Type="http://schemas.openxmlformats.org/officeDocument/2006/relationships/hyperlink" Target="https://drive.google.com/file/d/1r0F_XwRbP8975JbVtJq5R8V83YwLrJt6/view?usp=drivesdk" TargetMode="External"/><Relationship Id="rId_hyperlink_1311" Type="http://schemas.openxmlformats.org/officeDocument/2006/relationships/hyperlink" Target="https://drive.google.com/file/d/1ns5EnwxT0SWqySAq83W-yjEiQjz4G8Hx/view?usp=drivesdk" TargetMode="External"/><Relationship Id="rId_hyperlink_1312" Type="http://schemas.openxmlformats.org/officeDocument/2006/relationships/hyperlink" Target="https://drive.google.com/file/d/1GSruX8I2UXGh6jw_HsQoxN9QMKMgZu3g/view?usp=drivesdk" TargetMode="External"/><Relationship Id="rId_hyperlink_1313" Type="http://schemas.openxmlformats.org/officeDocument/2006/relationships/hyperlink" Target="https://drive.google.com/file/d/1YIuQiVKbYkHCRgDEFZ723f9CD6XoiPxG/view?usp=drivesdk" TargetMode="External"/><Relationship Id="rId_hyperlink_1314" Type="http://schemas.openxmlformats.org/officeDocument/2006/relationships/hyperlink" Target="https://drive.google.com/file/d/1stXgrm8vKJNTPozu7LUsuWyhTVR_Ix4m/view?usp=drivesdk" TargetMode="External"/><Relationship Id="rId_hyperlink_1315" Type="http://schemas.openxmlformats.org/officeDocument/2006/relationships/hyperlink" Target="https://drive.google.com/file/d/1LExuBrvnuYlf_LPBjFPoAyov1xnPO7ie/view?usp=drivesdk" TargetMode="External"/><Relationship Id="rId_hyperlink_1316" Type="http://schemas.openxmlformats.org/officeDocument/2006/relationships/hyperlink" Target="https://drive.google.com/file/d/13zEVYO7theJyAlOT7LxOi3CjDGSQ55Y5/view?usp=drivesdk" TargetMode="External"/><Relationship Id="rId_hyperlink_1317" Type="http://schemas.openxmlformats.org/officeDocument/2006/relationships/hyperlink" Target="https://drive.google.com/file/d/19xV-pQQ3LbcqkTUaF0zPQle9IpnlIP5o/view?usp=drivesdk" TargetMode="External"/><Relationship Id="rId_hyperlink_1318" Type="http://schemas.openxmlformats.org/officeDocument/2006/relationships/hyperlink" Target="https://drive.google.com/file/d/1GnrfmlXv61peC2JwflJv-t52H7V_aQ1a/view?usp=drivesdk" TargetMode="External"/><Relationship Id="rId_hyperlink_1319" Type="http://schemas.openxmlformats.org/officeDocument/2006/relationships/hyperlink" Target="https://drive.google.com/file/d/1rwG7N-5pxkbqztE1ad_B7jJs3qAMEi5R/view?usp=drivesdk" TargetMode="External"/><Relationship Id="rId_hyperlink_1320" Type="http://schemas.openxmlformats.org/officeDocument/2006/relationships/hyperlink" Target="https://drive.google.com/file/d/15_Do59Liwv5dbisqs6yqd3pVmN5m23AO/view?usp=drivesdk" TargetMode="External"/><Relationship Id="rId_hyperlink_1321" Type="http://schemas.openxmlformats.org/officeDocument/2006/relationships/hyperlink" Target="https://drive.google.com/file/d/1jCh3C0fJ1acIfWavdd5F__c0jCvXNM5T/view?usp=drivesdk" TargetMode="External"/><Relationship Id="rId_hyperlink_1322" Type="http://schemas.openxmlformats.org/officeDocument/2006/relationships/hyperlink" Target="https://drive.google.com/file/d/1_ETZjb4er6VvTwluNIGUF1yshs5y3e4Z/view?usp=drivesdk" TargetMode="External"/><Relationship Id="rId_hyperlink_1323" Type="http://schemas.openxmlformats.org/officeDocument/2006/relationships/hyperlink" Target="https://drive.google.com/file/d/1R7oJM9UlpIYZQqygAZiTxMZAbuTORL1v/view?usp=drivesdk" TargetMode="External"/><Relationship Id="rId_hyperlink_1324" Type="http://schemas.openxmlformats.org/officeDocument/2006/relationships/hyperlink" Target="https://drive.google.com/file/d/15bNxl1_DZjGRJm4VXW-qCEzrZN1KAujI/view?usp=drivesdk" TargetMode="External"/><Relationship Id="rId_hyperlink_1325" Type="http://schemas.openxmlformats.org/officeDocument/2006/relationships/hyperlink" Target="https://drive.google.com/file/d/1cLNakNjpT1vYDAO8oz8QSlKcWizTFkfS/view?usp=drivesdk" TargetMode="External"/><Relationship Id="rId_hyperlink_1326" Type="http://schemas.openxmlformats.org/officeDocument/2006/relationships/hyperlink" Target="https://drive.google.com/file/d/11IAIKIlIlAy9sUolLHZeguWdW1pvGI7W/view?usp=drivesdk" TargetMode="External"/><Relationship Id="rId_hyperlink_1327" Type="http://schemas.openxmlformats.org/officeDocument/2006/relationships/hyperlink" Target="https://drive.google.com/file/d/1Tv3eRsi_N89VEC-y-T0c-YYpzFBq30SO/view?usp=drivesdk" TargetMode="External"/><Relationship Id="rId_hyperlink_1328" Type="http://schemas.openxmlformats.org/officeDocument/2006/relationships/hyperlink" Target="https://drive.google.com/file/d/1VQCOa3-KsJqfbWdtMyIFeJzorsSWGq_g/view?usp=drivesdk" TargetMode="External"/><Relationship Id="rId_hyperlink_1329" Type="http://schemas.openxmlformats.org/officeDocument/2006/relationships/hyperlink" Target="https://drive.google.com/file/d/1KJiG-KdMNC6v1KpdAWDwAxeRI68-BOYE/view?usp=drivesdk" TargetMode="External"/><Relationship Id="rId_hyperlink_1330" Type="http://schemas.openxmlformats.org/officeDocument/2006/relationships/hyperlink" Target="https://drive.google.com/file/d/1CLZBtTFBs8Wqjs-381YclPRKP-h6fdRg/view?usp=drivesdk" TargetMode="External"/><Relationship Id="rId_hyperlink_1331" Type="http://schemas.openxmlformats.org/officeDocument/2006/relationships/hyperlink" Target="https://drive.google.com/file/d/1_VTHD56afPNN17zwYkH5yJKw9Iu77Spl/view?usp=drivesdk" TargetMode="External"/><Relationship Id="rId_hyperlink_1332" Type="http://schemas.openxmlformats.org/officeDocument/2006/relationships/hyperlink" Target="https://drive.google.com/file/d/1Alc9UsJ0SThV3MD_7GD6jDvIDHs9iHke/view?usp=drivesdk" TargetMode="External"/><Relationship Id="rId_hyperlink_1333" Type="http://schemas.openxmlformats.org/officeDocument/2006/relationships/hyperlink" Target="https://drive.google.com/file/d/12ODmCaF8aw51iD7WGsHZQ_V5_xhUj9t4/view?usp=drivesdk" TargetMode="External"/><Relationship Id="rId_hyperlink_1334" Type="http://schemas.openxmlformats.org/officeDocument/2006/relationships/hyperlink" Target="https://drive.google.com/file/d/17_ettr5NwasvnVJqgmhKsq5FxQjMX5Zu/view?usp=drivesdk" TargetMode="External"/><Relationship Id="rId_hyperlink_1335" Type="http://schemas.openxmlformats.org/officeDocument/2006/relationships/hyperlink" Target="https://drive.google.com/file/d/1qSY6Z6dv5cot154hl7GWco0uM-jTLcnR/view?usp=drivesdk" TargetMode="External"/><Relationship Id="rId_hyperlink_1336" Type="http://schemas.openxmlformats.org/officeDocument/2006/relationships/hyperlink" Target="https://drive.google.com/file/d/1jZMfJS_Hb9N4CSGyB4ydl6nJ2am0lyTu/view?usp=drivesdk" TargetMode="External"/><Relationship Id="rId_hyperlink_1337" Type="http://schemas.openxmlformats.org/officeDocument/2006/relationships/hyperlink" Target="https://drive.google.com/file/d/14KMq9eT_JFZmNm8WzGQIE0YkzvAKuWx2/view?usp=drivesdk" TargetMode="External"/><Relationship Id="rId_hyperlink_1338" Type="http://schemas.openxmlformats.org/officeDocument/2006/relationships/hyperlink" Target="https://drive.google.com/file/d/1C_Z6k_9aavFwjIvPMNcdj7Xsnc7FvJMP/view?usp=drivesdk" TargetMode="External"/><Relationship Id="rId_hyperlink_1339" Type="http://schemas.openxmlformats.org/officeDocument/2006/relationships/hyperlink" Target="https://drive.google.com/file/d/1rAO1yDTV78brVbB7eeZNu51pXctLA5-7/view?usp=drivesdk" TargetMode="External"/><Relationship Id="rId_hyperlink_1340" Type="http://schemas.openxmlformats.org/officeDocument/2006/relationships/hyperlink" Target="https://drive.google.com/file/d/18PKpAIaFIOxrS_EnrThK1EWhe-uQkFy_/view?usp=drivesdk" TargetMode="External"/><Relationship Id="rId_hyperlink_1341" Type="http://schemas.openxmlformats.org/officeDocument/2006/relationships/hyperlink" Target="https://drive.google.com/file/d/1b1xELLzedZsEqiU-E5_yu82Na2IPfp9q/view?usp=drivesdk" TargetMode="External"/><Relationship Id="rId_hyperlink_1342" Type="http://schemas.openxmlformats.org/officeDocument/2006/relationships/hyperlink" Target="https://drive.google.com/file/d/1VRxf1tgURptz2roTRpLxbMOdC657yfq1/view?usp=drivesdk" TargetMode="External"/><Relationship Id="rId_hyperlink_1343" Type="http://schemas.openxmlformats.org/officeDocument/2006/relationships/hyperlink" Target="https://drive.google.com/file/d/1x7vfn8PxIBrLiovsdFw3YWzsHVtUWVQG/view?usp=drivesdk" TargetMode="External"/><Relationship Id="rId_hyperlink_1344" Type="http://schemas.openxmlformats.org/officeDocument/2006/relationships/hyperlink" Target="https://drive.google.com/file/d/1Klk3TeDStsGyHnzm6WXVoWnWk6Gh4T8l/view?usp=drivesdk" TargetMode="External"/><Relationship Id="rId_hyperlink_1345" Type="http://schemas.openxmlformats.org/officeDocument/2006/relationships/hyperlink" Target="https://drive.google.com/file/d/1sUIVPaUYiTFKmodfqzHAkK7CCyg2Rw4q/view?usp=drivesdk" TargetMode="External"/><Relationship Id="rId_hyperlink_1346" Type="http://schemas.openxmlformats.org/officeDocument/2006/relationships/hyperlink" Target="https://drive.google.com/file/d/1dblPDMki5WETfkhCCfCd9l5-efwD9d5T/view?usp=drivesdk" TargetMode="External"/><Relationship Id="rId_hyperlink_1347" Type="http://schemas.openxmlformats.org/officeDocument/2006/relationships/hyperlink" Target="https://drive.google.com/file/d/1cnLNIU-XfNDFsp_kFmI6CIROoaBT2RtS/view?usp=drivesdk" TargetMode="External"/><Relationship Id="rId_hyperlink_1348" Type="http://schemas.openxmlformats.org/officeDocument/2006/relationships/hyperlink" Target="https://drive.google.com/file/d/1a6lQ99HyGJhl0PJQKl53cgYU9mapeHtI/view?usp=drivesdk" TargetMode="External"/><Relationship Id="rId_hyperlink_1349" Type="http://schemas.openxmlformats.org/officeDocument/2006/relationships/hyperlink" Target="https://drive.google.com/file/d/1V80mjTJYvzSWESDzm0D05huf27FemLrA/view?usp=drivesdk" TargetMode="External"/><Relationship Id="rId_hyperlink_1350" Type="http://schemas.openxmlformats.org/officeDocument/2006/relationships/hyperlink" Target="https://drive.google.com/file/d/1DGHYWcr76Dj_JmjRax2VsobyJyZQ6gI8/view?usp=drivesdk" TargetMode="External"/><Relationship Id="rId_hyperlink_1351" Type="http://schemas.openxmlformats.org/officeDocument/2006/relationships/hyperlink" Target="https://drive.google.com/file/d/1Ow7AvnFqq8cPwgQFBKXziNkRTDnDKdtM/view?usp=drivesdk" TargetMode="External"/><Relationship Id="rId_hyperlink_1352" Type="http://schemas.openxmlformats.org/officeDocument/2006/relationships/hyperlink" Target="https://drive.google.com/file/d/1CdWpb6rw-Qc3WHJ4JEE4vTW5uZrBLvgk/view?usp=drivesdk" TargetMode="External"/><Relationship Id="rId_hyperlink_1353" Type="http://schemas.openxmlformats.org/officeDocument/2006/relationships/hyperlink" Target="https://drive.google.com/file/d/13_hPxm4NcZKIWY7vaKei6aIBAHcOONDh/view?usp=drivesdk" TargetMode="External"/><Relationship Id="rId_hyperlink_1354" Type="http://schemas.openxmlformats.org/officeDocument/2006/relationships/hyperlink" Target="https://drive.google.com/file/d/1MKg46_1B7nSbIsqa3ADQpKb8ozcGqlge/view?usp=drivesdk" TargetMode="External"/><Relationship Id="rId_hyperlink_1355" Type="http://schemas.openxmlformats.org/officeDocument/2006/relationships/hyperlink" Target="https://drive.google.com/file/d/1dLw6QK0a3PyUBzDJZ7Q3jIozvp8ZU5pQ/view?usp=drivesdk" TargetMode="External"/><Relationship Id="rId_hyperlink_1356" Type="http://schemas.openxmlformats.org/officeDocument/2006/relationships/hyperlink" Target="https://drive.google.com/file/d/194WISnSJkGbk6C2UAsoQNXRBfGlwJ3Ti/view?usp=drivesdk" TargetMode="External"/><Relationship Id="rId_hyperlink_1357" Type="http://schemas.openxmlformats.org/officeDocument/2006/relationships/hyperlink" Target="https://drive.google.com/file/d/1_KCDcqYUzSp-lAwr7Z80W38pO9umhi4o/view?usp=drivesdk" TargetMode="External"/><Relationship Id="rId_hyperlink_1358" Type="http://schemas.openxmlformats.org/officeDocument/2006/relationships/hyperlink" Target="https://drive.google.com/file/d/1srAW3yvunko3f2AIDPOgsXCGPcEkDDeN/view?usp=drivesdk" TargetMode="External"/><Relationship Id="rId_hyperlink_1359" Type="http://schemas.openxmlformats.org/officeDocument/2006/relationships/hyperlink" Target="https://drive.google.com/file/d/1Ybe0sGZojDunHRojwi-cHIcKrYLrll1Y/view?usp=drivesdk" TargetMode="External"/><Relationship Id="rId_hyperlink_1360" Type="http://schemas.openxmlformats.org/officeDocument/2006/relationships/hyperlink" Target="https://drive.google.com/file/d/1NAazdSqvg3wbIdGuUrUFDEnEbqN5t9R6/view?usp=drivesdk" TargetMode="External"/><Relationship Id="rId_hyperlink_1361" Type="http://schemas.openxmlformats.org/officeDocument/2006/relationships/hyperlink" Target="https://drive.google.com/file/d/1LYiI9duYiJim1xf9N0_aDZJjiD8vVoyF/view?usp=drivesdk" TargetMode="External"/><Relationship Id="rId_hyperlink_1362" Type="http://schemas.openxmlformats.org/officeDocument/2006/relationships/hyperlink" Target="https://drive.google.com/file/d/1a3XVAKuaMOJ_tC7eyqF6AEK_8JptOdvN/view?usp=drivesdk" TargetMode="External"/><Relationship Id="rId_hyperlink_1363" Type="http://schemas.openxmlformats.org/officeDocument/2006/relationships/hyperlink" Target="https://drive.google.com/file/d/19uU_nS-lXcIeKkdO1RO9ObJU9PqyVh0d/view?usp=drivesdk" TargetMode="External"/><Relationship Id="rId_hyperlink_1364" Type="http://schemas.openxmlformats.org/officeDocument/2006/relationships/hyperlink" Target="https://drive.google.com/file/d/1onIWUqpTbb-8_ECgd2Su5b1ZaR7CAF0q/view?usp=drivesdk" TargetMode="External"/><Relationship Id="rId_hyperlink_1365" Type="http://schemas.openxmlformats.org/officeDocument/2006/relationships/hyperlink" Target="https://drive.google.com/file/d/1CRhow2J5d-ObZm7GTdF3-XVkBAyh_X5W/view?usp=drivesdk" TargetMode="External"/><Relationship Id="rId_hyperlink_1366" Type="http://schemas.openxmlformats.org/officeDocument/2006/relationships/hyperlink" Target="https://drive.google.com/file/d/1ZVZM2YkJN0HMWlBAJFCmWTZz79hhoHEr/view?usp=drivesdk" TargetMode="External"/><Relationship Id="rId_hyperlink_1367" Type="http://schemas.openxmlformats.org/officeDocument/2006/relationships/hyperlink" Target="https://drive.google.com/file/d/1yFV_3CYku_0Grg3361co6wPNsGPd80gu/view?usp=drivesdk" TargetMode="External"/><Relationship Id="rId_hyperlink_1368" Type="http://schemas.openxmlformats.org/officeDocument/2006/relationships/hyperlink" Target="https://drive.google.com/file/d/1sLHdGtVZVN9F9hNHIiZJVoHBNQPPIa5O/view?usp=drivesdk" TargetMode="External"/><Relationship Id="rId_hyperlink_1369" Type="http://schemas.openxmlformats.org/officeDocument/2006/relationships/hyperlink" Target="https://drive.google.com/file/d/1tGCC0ZOptshhJykV4TrvWRRApOIdvWWv/view?usp=drivesdk" TargetMode="External"/><Relationship Id="rId_hyperlink_1370" Type="http://schemas.openxmlformats.org/officeDocument/2006/relationships/hyperlink" Target="https://drive.google.com/file/d/1G72DnlrTzQ6wVQxFDjbEoanSBaZBWk29/view?usp=drivesdk" TargetMode="External"/><Relationship Id="rId_hyperlink_1371" Type="http://schemas.openxmlformats.org/officeDocument/2006/relationships/hyperlink" Target="https://drive.google.com/file/d/1tlsh6pxgMNQfOsF7EzXwPA5V21ot-X26/view?usp=drivesdk" TargetMode="External"/><Relationship Id="rId_hyperlink_1372" Type="http://schemas.openxmlformats.org/officeDocument/2006/relationships/hyperlink" Target="https://drive.google.com/file/d/1s2R-VMzvmD3GilZP2zszngJ05Kr3yk-W/view?usp=drivesdk" TargetMode="External"/><Relationship Id="rId_hyperlink_1373" Type="http://schemas.openxmlformats.org/officeDocument/2006/relationships/hyperlink" Target="https://drive.google.com/file/d/1YT6xwamaUw8ihs03ue4ZeHl8VcJVI7Cw/view?usp=drivesdk" TargetMode="External"/><Relationship Id="rId_hyperlink_1374" Type="http://schemas.openxmlformats.org/officeDocument/2006/relationships/hyperlink" Target="https://drive.google.com/file/d/1dMIcWSWAkHHD8oi8epQLeHaQg7nPg_n0/view?usp=drivesdk" TargetMode="External"/><Relationship Id="rId_hyperlink_1375" Type="http://schemas.openxmlformats.org/officeDocument/2006/relationships/hyperlink" Target="https://drive.google.com/file/d/1_p4L2dGFw-qTE5OaSfZnnCW47l-NlVAA/view?usp=drivesdk" TargetMode="External"/><Relationship Id="rId_hyperlink_1376" Type="http://schemas.openxmlformats.org/officeDocument/2006/relationships/hyperlink" Target="https://drive.google.com/file/d/1UTFcg6qHm00wTbRdw681YGA0cIWyw29l/view?usp=drivesdk" TargetMode="External"/><Relationship Id="rId_hyperlink_1377" Type="http://schemas.openxmlformats.org/officeDocument/2006/relationships/hyperlink" Target="https://drive.google.com/file/d/1JEaHLMAVHFhYHXIKjN_T-tcqjY9P6iGf/view?usp=drivesdk" TargetMode="External"/><Relationship Id="rId_hyperlink_1378" Type="http://schemas.openxmlformats.org/officeDocument/2006/relationships/hyperlink" Target="https://drive.google.com/file/d/1EJDdub6iO39uun0N62g1SaMQYZnTJ-pT/view?usp=drivesdk" TargetMode="External"/><Relationship Id="rId_hyperlink_1379" Type="http://schemas.openxmlformats.org/officeDocument/2006/relationships/hyperlink" Target="https://drive.google.com/file/d/1iPJhhAc4vM-0xpV9jFoW_ID09vUKgf3u/view?usp=drivesdk" TargetMode="External"/><Relationship Id="rId_hyperlink_1380" Type="http://schemas.openxmlformats.org/officeDocument/2006/relationships/hyperlink" Target="https://drive.google.com/file/d/1pGmyK3LHRK2VQYpfivwcQBboiKcbTVsQ/view?usp=drivesdk" TargetMode="External"/><Relationship Id="rId_hyperlink_1381" Type="http://schemas.openxmlformats.org/officeDocument/2006/relationships/hyperlink" Target="https://drive.google.com/file/d/1_OWQBSaFHFcuz4EcNfYoTysX0C2EzVjt/view?usp=drivesdk" TargetMode="External"/><Relationship Id="rId_hyperlink_1382" Type="http://schemas.openxmlformats.org/officeDocument/2006/relationships/hyperlink" Target="https://drive.google.com/file/d/1fCmr0LiX2ku0kfnM7C-g0sVTwF7Fc7kP/view?usp=drivesdk" TargetMode="External"/><Relationship Id="rId_hyperlink_1383" Type="http://schemas.openxmlformats.org/officeDocument/2006/relationships/hyperlink" Target="https://drive.google.com/file/d/1PaK1aAYQ4r0rI_UXGNBhs93SPZwexCj-/view?usp=drivesdk" TargetMode="External"/><Relationship Id="rId_hyperlink_1384" Type="http://schemas.openxmlformats.org/officeDocument/2006/relationships/hyperlink" Target="https://drive.google.com/file/d/1s8TV35uDH_YkGh4iijYrt-5IKdHGP8_i/view?usp=drivesdk" TargetMode="External"/><Relationship Id="rId_hyperlink_1385" Type="http://schemas.openxmlformats.org/officeDocument/2006/relationships/hyperlink" Target="https://drive.google.com/file/d/1gy_T2FDPayJ6bQy31LGcnMdzFlOUAviJ/view?usp=drivesdk" TargetMode="External"/><Relationship Id="rId_hyperlink_1386" Type="http://schemas.openxmlformats.org/officeDocument/2006/relationships/hyperlink" Target="https://drive.google.com/file/d/1M-Df4sx4ove1YqEBVNPTBSuPut8tm-e1/view?usp=drivesdk" TargetMode="External"/><Relationship Id="rId_hyperlink_1387" Type="http://schemas.openxmlformats.org/officeDocument/2006/relationships/hyperlink" Target="https://drive.google.com/file/d/1znlm1m5y2najSnm6Sz5RR5VoUptyKfoJ/view?usp=drivesdk" TargetMode="External"/><Relationship Id="rId_hyperlink_1388" Type="http://schemas.openxmlformats.org/officeDocument/2006/relationships/hyperlink" Target="https://drive.google.com/file/d/1PS4YQGJ5taHf7wtxGN0L-GDOJiLn_UGH/view?usp=drivesdk" TargetMode="External"/><Relationship Id="rId_hyperlink_1389" Type="http://schemas.openxmlformats.org/officeDocument/2006/relationships/hyperlink" Target="https://drive.google.com/file/d/15EhpicNM-AfZ3uY9rLXCFfJGeqW5FEVt/view?usp=drivesdk" TargetMode="External"/><Relationship Id="rId_hyperlink_1390" Type="http://schemas.openxmlformats.org/officeDocument/2006/relationships/hyperlink" Target="https://drive.google.com/file/d/1dv4XAaFU8jjG2zctUx81mkIEqaiDXUlZ/view?usp=drivesdk" TargetMode="External"/><Relationship Id="rId_hyperlink_1391" Type="http://schemas.openxmlformats.org/officeDocument/2006/relationships/hyperlink" Target="https://drive.google.com/file/d/1T-0lUIF4fWy0KtK019H3ec4Pre4GLefE/view?usp=drivesdk" TargetMode="External"/><Relationship Id="rId_hyperlink_1392" Type="http://schemas.openxmlformats.org/officeDocument/2006/relationships/hyperlink" Target="https://drive.google.com/file/d/1wyC29sDR6nkcArJPjNJG3YrPni9I2XWf/view?usp=drivesdk" TargetMode="External"/><Relationship Id="rId_hyperlink_1393" Type="http://schemas.openxmlformats.org/officeDocument/2006/relationships/hyperlink" Target="https://drive.google.com/file/d/19cKi7GJMNyMrThv0reqPXPvTNomCWVHa/view?usp=drivesdk" TargetMode="External"/><Relationship Id="rId_hyperlink_1394" Type="http://schemas.openxmlformats.org/officeDocument/2006/relationships/hyperlink" Target="https://drive.google.com/file/d/1WdP_BTlA_Cuhh6yX4wd4ZaOsqfG5XfHC/view?usp=drivesdk" TargetMode="External"/><Relationship Id="rId_hyperlink_1395" Type="http://schemas.openxmlformats.org/officeDocument/2006/relationships/hyperlink" Target="https://drive.google.com/file/d/1cUUbQm38aPZpClfJ95a3oul5yPegVIWk/view?usp=drivesdk" TargetMode="External"/><Relationship Id="rId_hyperlink_1396" Type="http://schemas.openxmlformats.org/officeDocument/2006/relationships/hyperlink" Target="https://drive.google.com/file/d/1ZKnxCHwPdmUuyvPPPuT6zT5k52MsYkQx/view?usp=drivesdk" TargetMode="External"/><Relationship Id="rId_hyperlink_1397" Type="http://schemas.openxmlformats.org/officeDocument/2006/relationships/hyperlink" Target="https://drive.google.com/file/d/1LJgF_8KTnRKvBftr6VtDKj1U6A2vC9JB/view?usp=drivesdk" TargetMode="External"/><Relationship Id="rId_hyperlink_1398" Type="http://schemas.openxmlformats.org/officeDocument/2006/relationships/hyperlink" Target="https://drive.google.com/file/d/17Mk-RZKPXWuPIqO8JzLmCpkZFh-C-l2H/view?usp=drivesdk" TargetMode="External"/><Relationship Id="rId_hyperlink_1399" Type="http://schemas.openxmlformats.org/officeDocument/2006/relationships/hyperlink" Target="https://drive.google.com/file/d/1Sggq_FShoafcuQIcE3EL9_0mUvt7tfBw/view?usp=drivesdk" TargetMode="External"/><Relationship Id="rId_hyperlink_1400" Type="http://schemas.openxmlformats.org/officeDocument/2006/relationships/hyperlink" Target="https://drive.google.com/file/d/1Q6i3YZ9T59f77Sc0YwtxokodHYuAjbsz/view?usp=drivesdk" TargetMode="External"/><Relationship Id="rId_hyperlink_1401" Type="http://schemas.openxmlformats.org/officeDocument/2006/relationships/hyperlink" Target="https://drive.google.com/file/d/1Ih-Z-cEbDYphU7BW3sLR62ngNyHrF0su/view?usp=drivesdk" TargetMode="External"/><Relationship Id="rId_hyperlink_1402" Type="http://schemas.openxmlformats.org/officeDocument/2006/relationships/hyperlink" Target="https://drive.google.com/file/d/1XrW1OF7e7ziwGz15eKWYtieu9LXJGAAR/view?usp=drivesdk" TargetMode="External"/><Relationship Id="rId_hyperlink_1403" Type="http://schemas.openxmlformats.org/officeDocument/2006/relationships/hyperlink" Target="https://drive.google.com/file/d/1AI38kNfEUi3Vz3Taj-At_hRRkdTKS1l2/view?usp=drivesdk" TargetMode="External"/><Relationship Id="rId_hyperlink_1404" Type="http://schemas.openxmlformats.org/officeDocument/2006/relationships/hyperlink" Target="https://drive.google.com/file/d/1sXMluXxO5fmm8wGWKiMm6Jb-oHInJEDW/view?usp=drivesdk" TargetMode="External"/><Relationship Id="rId_hyperlink_1405" Type="http://schemas.openxmlformats.org/officeDocument/2006/relationships/hyperlink" Target="https://drive.google.com/file/d/1RS_Ca9qOpurlruc6SQtkE2sd2VN0pcdT/view?usp=drivesdk" TargetMode="External"/><Relationship Id="rId_hyperlink_1406" Type="http://schemas.openxmlformats.org/officeDocument/2006/relationships/hyperlink" Target="https://drive.google.com/file/d/1gqPZfKgox3FrSjEdwTKunhLGNmQjhWtL/view?usp=drivesdk" TargetMode="External"/><Relationship Id="rId_hyperlink_1407" Type="http://schemas.openxmlformats.org/officeDocument/2006/relationships/hyperlink" Target="https://drive.google.com/file/d/1h3sjRsCYCS3arxqeNkx0j2EdnlAj1Tmw/view?usp=drivesdk" TargetMode="External"/><Relationship Id="rId_hyperlink_1408" Type="http://schemas.openxmlformats.org/officeDocument/2006/relationships/hyperlink" Target="https://drive.google.com/file/d/1ch_IxwKuvJROLB-P8wwulEh40jsyB-hs/view?usp=drivesdk" TargetMode="External"/><Relationship Id="rId_hyperlink_1409" Type="http://schemas.openxmlformats.org/officeDocument/2006/relationships/hyperlink" Target="https://drive.google.com/file/d/1BVps3Vj7cQvL-FxnFvgVkbthbtublr_O/view?usp=drivesdk" TargetMode="External"/><Relationship Id="rId_hyperlink_1410" Type="http://schemas.openxmlformats.org/officeDocument/2006/relationships/hyperlink" Target="https://drive.google.com/file/d/1iCmvs2S_yajxWR22eY99w176N2oAicRp/view?usp=drivesdk" TargetMode="External"/><Relationship Id="rId_hyperlink_1411" Type="http://schemas.openxmlformats.org/officeDocument/2006/relationships/hyperlink" Target="https://drive.google.com/file/d/12AX5gXzAm--1neLs5113v31lTklW4XK4/view?usp=drivesdk" TargetMode="External"/><Relationship Id="rId_hyperlink_1412" Type="http://schemas.openxmlformats.org/officeDocument/2006/relationships/hyperlink" Target="https://drive.google.com/file/d/1I_l6eDiQp2kNrnUaJfH3Nimfj_KqX0i3/view?usp=drivesdk" TargetMode="External"/><Relationship Id="rId_hyperlink_1413" Type="http://schemas.openxmlformats.org/officeDocument/2006/relationships/hyperlink" Target="https://drive.google.com/file/d/1sBxmTQ-Q4tiDiy9-qHGqkFUPar-HnUrv/view?usp=drivesdk" TargetMode="External"/><Relationship Id="rId_hyperlink_1414" Type="http://schemas.openxmlformats.org/officeDocument/2006/relationships/hyperlink" Target="https://drive.google.com/file/d/1yLsGONwaJOSbCNaZwLdMFnVg3ZeGGtzf/view?usp=drivesdk" TargetMode="External"/><Relationship Id="rId_hyperlink_1415" Type="http://schemas.openxmlformats.org/officeDocument/2006/relationships/hyperlink" Target="https://drive.google.com/file/d/1OhYKaaInjKgtMKidOY3wHk4pdTXXhW36/view?usp=drivesdk" TargetMode="External"/><Relationship Id="rId_hyperlink_1416" Type="http://schemas.openxmlformats.org/officeDocument/2006/relationships/hyperlink" Target="https://drive.google.com/file/d/1ceH6_cg5em8P3m1hQSXNQxIEeooxy7cl/view?usp=drivesdk" TargetMode="External"/><Relationship Id="rId_hyperlink_1417" Type="http://schemas.openxmlformats.org/officeDocument/2006/relationships/hyperlink" Target="https://drive.google.com/file/d/1DiK856sE3UjyJiaUy3m_1uweOGjQVt2B/view?usp=drivesdk" TargetMode="External"/><Relationship Id="rId_hyperlink_1418" Type="http://schemas.openxmlformats.org/officeDocument/2006/relationships/hyperlink" Target="https://drive.google.com/file/d/1eFtDv_qLnGWJsOaBuAH_0ABsSa-2ePM1/view?usp=drivesdk" TargetMode="External"/><Relationship Id="rId_hyperlink_1419" Type="http://schemas.openxmlformats.org/officeDocument/2006/relationships/hyperlink" Target="https://drive.google.com/file/d/1caGkPGwjQiW2mEnD11Qdjjcoy8kWUicO/view?usp=drivesdk" TargetMode="External"/><Relationship Id="rId_hyperlink_1420" Type="http://schemas.openxmlformats.org/officeDocument/2006/relationships/hyperlink" Target="https://drive.google.com/file/d/17KrLMjc6fuhw4Sw35Iluk18UKFldNplp/view?usp=drivesdk" TargetMode="External"/><Relationship Id="rId_hyperlink_1421" Type="http://schemas.openxmlformats.org/officeDocument/2006/relationships/hyperlink" Target="https://drive.google.com/file/d/1NCMGLU3_VqvnCQPMTDkHqB18izk3DfF-/view?usp=drivesdk" TargetMode="External"/><Relationship Id="rId_hyperlink_1422" Type="http://schemas.openxmlformats.org/officeDocument/2006/relationships/hyperlink" Target="https://drive.google.com/file/d/1ZGNZe6HsTdembBekNWzoIW1jqDESkGnF/view?usp=drivesdk" TargetMode="External"/><Relationship Id="rId_hyperlink_1423" Type="http://schemas.openxmlformats.org/officeDocument/2006/relationships/hyperlink" Target="https://drive.google.com/file/d/1XqeQNNNERcylnPV3GS3SKk-mfqI4hAWc/view?usp=drivesdk" TargetMode="External"/><Relationship Id="rId_hyperlink_1424" Type="http://schemas.openxmlformats.org/officeDocument/2006/relationships/hyperlink" Target="https://drive.google.com/file/d/19JEYtaRMwrpayz_WX_y9gtMQGFg_TrmY/view?usp=drivesdk" TargetMode="External"/><Relationship Id="rId_hyperlink_1425" Type="http://schemas.openxmlformats.org/officeDocument/2006/relationships/hyperlink" Target="https://drive.google.com/file/d/1x6ChnHy5hyxrSGXhnznUmUIXLQqzvl_w/view?usp=drivesdk" TargetMode="External"/><Relationship Id="rId_hyperlink_1426" Type="http://schemas.openxmlformats.org/officeDocument/2006/relationships/hyperlink" Target="https://drive.google.com/file/d/1m5xK7Fi8ETQeUcUiAYP5VApr_-BQ1IDH/view?usp=drivesdk" TargetMode="External"/><Relationship Id="rId_hyperlink_1427" Type="http://schemas.openxmlformats.org/officeDocument/2006/relationships/hyperlink" Target="https://drive.google.com/file/d/1B5iuG8NBWRhUZFnURGFWZlAkRwOp5gNL/view?usp=drivesdk" TargetMode="External"/><Relationship Id="rId_hyperlink_1428" Type="http://schemas.openxmlformats.org/officeDocument/2006/relationships/hyperlink" Target="https://drive.google.com/file/d/1VOxFrrvcw7EY5SglKkM6Lm2ejKawFAd0/view?usp=drivesdk" TargetMode="External"/><Relationship Id="rId_hyperlink_1429" Type="http://schemas.openxmlformats.org/officeDocument/2006/relationships/hyperlink" Target="https://drive.google.com/file/d/1hVY6IJj5dyGhjx6bpuidHME0-9oxtEmk/view?usp=drivesdk" TargetMode="External"/><Relationship Id="rId_hyperlink_1430" Type="http://schemas.openxmlformats.org/officeDocument/2006/relationships/hyperlink" Target="https://drive.google.com/file/d/1ytYfJw-M2g5bLZjN0-RxNDSX0nBLpOw_/view?usp=drivesdk" TargetMode="External"/><Relationship Id="rId_hyperlink_1431" Type="http://schemas.openxmlformats.org/officeDocument/2006/relationships/hyperlink" Target="https://drive.google.com/file/d/1aJd5tro5BVHWB26tm2_EuyVXLMZhl6mq/view?usp=drivesdk" TargetMode="External"/><Relationship Id="rId_hyperlink_1432" Type="http://schemas.openxmlformats.org/officeDocument/2006/relationships/hyperlink" Target="https://drive.google.com/file/d/1TLca8GYYxWHZhtXoceftPiR0o2d3XUSe/view?usp=drivesdk" TargetMode="External"/><Relationship Id="rId_hyperlink_1433" Type="http://schemas.openxmlformats.org/officeDocument/2006/relationships/hyperlink" Target="https://drive.google.com/file/d/1w7PBrDXRjso4jyiK_bTcZoZ8NvLTgesf/view?usp=drivesdk" TargetMode="External"/><Relationship Id="rId_hyperlink_1434" Type="http://schemas.openxmlformats.org/officeDocument/2006/relationships/hyperlink" Target="https://drive.google.com/file/d/16pYpmBWD7-Zz9R9sPFNI-IdU0d-GG_aX/view?usp=drivesdk" TargetMode="External"/><Relationship Id="rId_hyperlink_1435" Type="http://schemas.openxmlformats.org/officeDocument/2006/relationships/hyperlink" Target="https://drive.google.com/file/d/1RXwPq1Tc7qWJ4dOV9w3PTPY8_VpKk2uT/view?usp=drivesdk" TargetMode="External"/><Relationship Id="rId_hyperlink_1436" Type="http://schemas.openxmlformats.org/officeDocument/2006/relationships/hyperlink" Target="https://drive.google.com/file/d/1M8GowOZs-ntVqTWIQHAqU860dD_r5swF/view?usp=drivesdk" TargetMode="External"/><Relationship Id="rId_hyperlink_1437" Type="http://schemas.openxmlformats.org/officeDocument/2006/relationships/hyperlink" Target="https://drive.google.com/file/d/1cKAer7hdPTrV7UJxP5F8oLlDWh5WTxcZ/view?usp=drivesdk" TargetMode="External"/><Relationship Id="rId_hyperlink_1438" Type="http://schemas.openxmlformats.org/officeDocument/2006/relationships/hyperlink" Target="https://drive.google.com/file/d/18_q8JCADI0ECIMhAOUGDRIAsNc0UPzqq/view?usp=drivesdk" TargetMode="External"/><Relationship Id="rId_hyperlink_1439" Type="http://schemas.openxmlformats.org/officeDocument/2006/relationships/hyperlink" Target="https://drive.google.com/file/d/10S5PWUT61HFedtHUfSAPJGURS4UkBp7X/view?usp=drivesdk" TargetMode="External"/><Relationship Id="rId_hyperlink_1440" Type="http://schemas.openxmlformats.org/officeDocument/2006/relationships/hyperlink" Target="https://drive.google.com/file/d/1li161QsSsEAXCWhbSxybHxZH8mSl1vOn/view?usp=drivesdk" TargetMode="External"/><Relationship Id="rId_hyperlink_1441" Type="http://schemas.openxmlformats.org/officeDocument/2006/relationships/hyperlink" Target="https://drive.google.com/file/d/1TguOZh2QxNUjdrrBd4nsfL055aibK2Xw/view?usp=drivesdk" TargetMode="External"/><Relationship Id="rId_hyperlink_1442" Type="http://schemas.openxmlformats.org/officeDocument/2006/relationships/hyperlink" Target="https://drive.google.com/file/d/19z4jar8jE3xkN86btBYbuU-oZ3cJn6tv/view?usp=drivesdk" TargetMode="External"/><Relationship Id="rId_hyperlink_1443" Type="http://schemas.openxmlformats.org/officeDocument/2006/relationships/hyperlink" Target="https://drive.google.com/file/d/1hv-Kdub8KlxRA74XzEvf1Bn8ztYXjpg5/view?usp=drivesdk" TargetMode="External"/><Relationship Id="rId_hyperlink_1444" Type="http://schemas.openxmlformats.org/officeDocument/2006/relationships/hyperlink" Target="https://drive.google.com/file/d/1czW5qRBHL3a-jAX4vty6jPUkWPSDfVtY/view?usp=drivesdk" TargetMode="External"/><Relationship Id="rId_hyperlink_1445" Type="http://schemas.openxmlformats.org/officeDocument/2006/relationships/hyperlink" Target="https://drive.google.com/file/d/1k_LIdcMiP25bggico_vrKKpNaK03skqw/view?usp=drivesdk" TargetMode="External"/><Relationship Id="rId_hyperlink_1446" Type="http://schemas.openxmlformats.org/officeDocument/2006/relationships/hyperlink" Target="https://drive.google.com/file/d/1mR-IBOujWqlvnNUAokBSi5MdHDFt2Gxd/view?usp=drivesdk" TargetMode="External"/><Relationship Id="rId_hyperlink_1447" Type="http://schemas.openxmlformats.org/officeDocument/2006/relationships/hyperlink" Target="https://drive.google.com/file/d/1IgPKBtfZpYQ7eT4edwR8caJfqg3ZIygK/view?usp=drivesdk" TargetMode="External"/><Relationship Id="rId_hyperlink_1448" Type="http://schemas.openxmlformats.org/officeDocument/2006/relationships/hyperlink" Target="https://drive.google.com/file/d/1h41mfbeyAvFLKvDtuKfvlEbF9p2-MYap/view?usp=drivesdk" TargetMode="External"/><Relationship Id="rId_hyperlink_1449" Type="http://schemas.openxmlformats.org/officeDocument/2006/relationships/hyperlink" Target="https://drive.google.com/file/d/1p11GYO8JxKOuaZ_7QdGY97igzQ78hrjG/view?usp=drivesdk" TargetMode="External"/><Relationship Id="rId_hyperlink_1450" Type="http://schemas.openxmlformats.org/officeDocument/2006/relationships/hyperlink" Target="https://drive.google.com/file/d/1pgXB07RS1pvifriSqGmqYWMvT516Es6_/view?usp=drivesdk" TargetMode="External"/><Relationship Id="rId_hyperlink_1451" Type="http://schemas.openxmlformats.org/officeDocument/2006/relationships/hyperlink" Target="https://drive.google.com/file/d/1LwjWoOEIBWg8GSHZ4-xuH4K0NOykGNn9/view?usp=drivesdk" TargetMode="External"/><Relationship Id="rId_hyperlink_1452" Type="http://schemas.openxmlformats.org/officeDocument/2006/relationships/hyperlink" Target="https://drive.google.com/file/d/1NMSCN-Uaxk-_0ZOeHd7m8zmTaBu67zol/view?usp=drivesdk" TargetMode="External"/><Relationship Id="rId_hyperlink_1453" Type="http://schemas.openxmlformats.org/officeDocument/2006/relationships/hyperlink" Target="https://drive.google.com/file/d/1DZ32pb_o5exxFqqZ_6B9GYF9JFDwWtiv/view?usp=drivesdk" TargetMode="External"/><Relationship Id="rId_hyperlink_1454" Type="http://schemas.openxmlformats.org/officeDocument/2006/relationships/hyperlink" Target="https://drive.google.com/file/d/1f5JQc9ik-tEq9uNpqfIwqGc2ZjUfNcl2/view?usp=drivesdk" TargetMode="External"/><Relationship Id="rId_hyperlink_1455" Type="http://schemas.openxmlformats.org/officeDocument/2006/relationships/hyperlink" Target="https://drive.google.com/file/d/1SKYfqq4XTCPiK4u0F_YtYkqlLXFGfR59/view?usp=drivesdk" TargetMode="External"/><Relationship Id="rId_hyperlink_1456" Type="http://schemas.openxmlformats.org/officeDocument/2006/relationships/hyperlink" Target="https://drive.google.com/file/d/1AezRuGVAT7Hvs4yQj98Si89TPVEOSXWq/view?usp=drivesdk" TargetMode="External"/><Relationship Id="rId_hyperlink_1457" Type="http://schemas.openxmlformats.org/officeDocument/2006/relationships/hyperlink" Target="https://drive.google.com/file/d/1G0qq9_hTlcCFyrTxZOZZq_VRl7Q4QtOv/view?usp=drivesdk" TargetMode="External"/><Relationship Id="rId_hyperlink_1458" Type="http://schemas.openxmlformats.org/officeDocument/2006/relationships/hyperlink" Target="https://drive.google.com/file/d/1DqxM64jM0G2GAuClfZ1jp7HISF9vK842/view?usp=drivesdk" TargetMode="External"/><Relationship Id="rId_hyperlink_1459" Type="http://schemas.openxmlformats.org/officeDocument/2006/relationships/hyperlink" Target="https://drive.google.com/file/d/1TtNQQfsJOi-oMs74uvJG9-5I8rqb-k8F/view?usp=drivesdk" TargetMode="External"/><Relationship Id="rId_hyperlink_1460" Type="http://schemas.openxmlformats.org/officeDocument/2006/relationships/hyperlink" Target="https://drive.google.com/file/d/188t5QzvLg4yUpGYxgdGcGjLzaMaAtt6d/view?usp=drivesdk" TargetMode="External"/><Relationship Id="rId_hyperlink_1461" Type="http://schemas.openxmlformats.org/officeDocument/2006/relationships/hyperlink" Target="https://drive.google.com/file/d/1vgvFMXT65CScMZAI93URyfYd1DMQ4Bq0/view?usp=drivesdk" TargetMode="External"/><Relationship Id="rId_hyperlink_1462" Type="http://schemas.openxmlformats.org/officeDocument/2006/relationships/hyperlink" Target="https://drive.google.com/file/d/1xNZXLAqEAJKdb1eNM2ySgj0RPo_7gyqa/view?usp=drivesdk" TargetMode="External"/><Relationship Id="rId_hyperlink_1463" Type="http://schemas.openxmlformats.org/officeDocument/2006/relationships/hyperlink" Target="https://drive.google.com/file/d/1z2G-EKW3uzd9oVNX0w__Dy_8WFFV5Rus/view?usp=drivesdk" TargetMode="External"/><Relationship Id="rId_hyperlink_1464" Type="http://schemas.openxmlformats.org/officeDocument/2006/relationships/hyperlink" Target="https://drive.google.com/file/d/1w32J1k8eby9jQmCWMbfVX1Jwrogrvof2/view?usp=drivesdk" TargetMode="External"/><Relationship Id="rId_hyperlink_1465" Type="http://schemas.openxmlformats.org/officeDocument/2006/relationships/hyperlink" Target="https://drive.google.com/file/d/1hLjsCG42DPv_2QfQsK9XaQC2C3ekKk4B/view?usp=drivesdk" TargetMode="External"/><Relationship Id="rId_hyperlink_1466" Type="http://schemas.openxmlformats.org/officeDocument/2006/relationships/hyperlink" Target="https://drive.google.com/file/d/1JYb8Bbx1eL1qwc4XDt9KU2m2wmZgmhD7/view?usp=drivesdk" TargetMode="External"/><Relationship Id="rId_hyperlink_1467" Type="http://schemas.openxmlformats.org/officeDocument/2006/relationships/hyperlink" Target="https://drive.google.com/file/d/1Jr-IKsI3trz7FuP-Kx1nmfRwXqATjwaY/view?usp=drivesdk" TargetMode="External"/><Relationship Id="rId_hyperlink_1468" Type="http://schemas.openxmlformats.org/officeDocument/2006/relationships/hyperlink" Target="https://drive.google.com/file/d/1ZQebPZ90IHTSc1FA8Jb-4fjXCFKpV4qW/view?usp=drivesdk" TargetMode="External"/><Relationship Id="rId_hyperlink_1469" Type="http://schemas.openxmlformats.org/officeDocument/2006/relationships/hyperlink" Target="https://drive.google.com/file/d/13iMHqElI52G7_WsGMy-8VA5prOCDGp_6/view?usp=drivesdk" TargetMode="External"/><Relationship Id="rId_hyperlink_1470" Type="http://schemas.openxmlformats.org/officeDocument/2006/relationships/hyperlink" Target="https://drive.google.com/file/d/1UyO8kM-6xRyewJ4ka6RGGqOJf_UQf2yB/view?usp=drivesdk" TargetMode="External"/><Relationship Id="rId_hyperlink_1471" Type="http://schemas.openxmlformats.org/officeDocument/2006/relationships/hyperlink" Target="https://drive.google.com/file/d/1FZROawBL35_2SmesVR7VAGo4i4918jRR/view?usp=drivesdk" TargetMode="External"/><Relationship Id="rId_hyperlink_1472" Type="http://schemas.openxmlformats.org/officeDocument/2006/relationships/hyperlink" Target="https://drive.google.com/file/d/15GQPSCxkxc7iK82a2cEMYkM0Pvnj-4dX/view?usp=drivesdk" TargetMode="External"/><Relationship Id="rId_hyperlink_1473" Type="http://schemas.openxmlformats.org/officeDocument/2006/relationships/hyperlink" Target="https://drive.google.com/file/d/1rdvgw9vKF7_5NhZ-TX0-PEmhBpfzcSED/view?usp=drivesdk" TargetMode="External"/><Relationship Id="rId_hyperlink_1474" Type="http://schemas.openxmlformats.org/officeDocument/2006/relationships/hyperlink" Target="https://drive.google.com/file/d/1Q0z8C28IUsrgJaq3VO43Kdk1_Wa0CR2k/view?usp=drivesdk" TargetMode="External"/><Relationship Id="rId_hyperlink_1475" Type="http://schemas.openxmlformats.org/officeDocument/2006/relationships/hyperlink" Target="https://drive.google.com/file/d/1-EE9Q7820O66tMO-181OXZlL7Ali1Zpd/view?usp=drivesdk" TargetMode="External"/><Relationship Id="rId_hyperlink_1476" Type="http://schemas.openxmlformats.org/officeDocument/2006/relationships/hyperlink" Target="https://drive.google.com/file/d/1MsQuk3QsfOJcoAH2NErWSjiNyu8mXbTX/view?usp=drivesdk" TargetMode="External"/><Relationship Id="rId_hyperlink_1477" Type="http://schemas.openxmlformats.org/officeDocument/2006/relationships/hyperlink" Target="https://drive.google.com/file/d/1y3LHeoBijL_Jr1_jkVQ916nygsaIaY0_/view?usp=drivesdk" TargetMode="External"/><Relationship Id="rId_hyperlink_1478" Type="http://schemas.openxmlformats.org/officeDocument/2006/relationships/hyperlink" Target="https://drive.google.com/file/d/1FNzU_TT0YLd2aP9E17cD8gDaPZG-xuoS/view?usp=drivesdk" TargetMode="External"/><Relationship Id="rId_hyperlink_1479" Type="http://schemas.openxmlformats.org/officeDocument/2006/relationships/hyperlink" Target="https://drive.google.com/file/d/1fE3lcQCcojQe51M4s0G_OGLKtCPAfxbW/view?usp=drivesdk" TargetMode="External"/><Relationship Id="rId_hyperlink_1480" Type="http://schemas.openxmlformats.org/officeDocument/2006/relationships/hyperlink" Target="https://drive.google.com/file/d/16S4DZW3JmFV8ICSH-PIQLbmmaNWb9E_2/view?usp=drivesdk" TargetMode="External"/><Relationship Id="rId_hyperlink_1481" Type="http://schemas.openxmlformats.org/officeDocument/2006/relationships/hyperlink" Target="https://drive.google.com/file/d/1hJLsDoTKyOqR5FpESljOefmaDiePZEKm/view?usp=drivesdk" TargetMode="External"/><Relationship Id="rId_hyperlink_1482" Type="http://schemas.openxmlformats.org/officeDocument/2006/relationships/hyperlink" Target="https://drive.google.com/file/d/1Gw1X_mbEPWo9aBM2iXQao2ZpjmiveTF-/view?usp=drivesdk" TargetMode="External"/><Relationship Id="rId_hyperlink_1483" Type="http://schemas.openxmlformats.org/officeDocument/2006/relationships/hyperlink" Target="https://drive.google.com/file/d/1eOd9UApDuRyRs47THcrM-SsQANT-SXFK/view?usp=drivesdk" TargetMode="External"/><Relationship Id="rId_hyperlink_1484" Type="http://schemas.openxmlformats.org/officeDocument/2006/relationships/hyperlink" Target="https://drive.google.com/file/d/1Ls2jX0A0hY-SfXhB5Hi6sDq4Dakg0By5/view?usp=drivesdk" TargetMode="External"/><Relationship Id="rId_hyperlink_1485" Type="http://schemas.openxmlformats.org/officeDocument/2006/relationships/hyperlink" Target="https://drive.google.com/file/d/1-kcbXiqXZ2nf6pj8b310zDHvB76xvIsy/view?usp=drivesdk" TargetMode="External"/><Relationship Id="rId_hyperlink_1486" Type="http://schemas.openxmlformats.org/officeDocument/2006/relationships/hyperlink" Target="https://drive.google.com/file/d/19DpRA6d_fuqDKmMwN6UtDKn3R02TthWV/view?usp=drivesdk" TargetMode="External"/><Relationship Id="rId_hyperlink_1487" Type="http://schemas.openxmlformats.org/officeDocument/2006/relationships/hyperlink" Target="https://drive.google.com/file/d/1d0e2ymKplY47t1-vUZdNOofLoF_sIrG3/view?usp=drivesdk" TargetMode="External"/><Relationship Id="rId_hyperlink_1488" Type="http://schemas.openxmlformats.org/officeDocument/2006/relationships/hyperlink" Target="https://drive.google.com/file/d/12ogjIGuG608vmLVNPN3SvgKp9MEIVsJ-/view?usp=drivesdk" TargetMode="External"/><Relationship Id="rId_hyperlink_1489" Type="http://schemas.openxmlformats.org/officeDocument/2006/relationships/hyperlink" Target="https://drive.google.com/file/d/1PqiKfiEyXDtPWL2r1RcISYw1DVI7eMES/view?usp=drivesdk" TargetMode="External"/><Relationship Id="rId_hyperlink_1490" Type="http://schemas.openxmlformats.org/officeDocument/2006/relationships/hyperlink" Target="https://drive.google.com/file/d/1NlNfQtbu8WcmT8BgymslekKs7ToyVEbK/view?usp=drivesdk" TargetMode="External"/><Relationship Id="rId_hyperlink_1491" Type="http://schemas.openxmlformats.org/officeDocument/2006/relationships/hyperlink" Target="https://drive.google.com/file/d/1yC-43Ye6B77vUIv2fzdujRUA4WDzJLX4/view?usp=drivesdk" TargetMode="External"/><Relationship Id="rId_hyperlink_1492" Type="http://schemas.openxmlformats.org/officeDocument/2006/relationships/hyperlink" Target="https://drive.google.com/file/d/1a7-BZmz7BXxnk55iFHqsKz9Ff9YaolTD/view?usp=drivesdk" TargetMode="External"/><Relationship Id="rId_hyperlink_1493" Type="http://schemas.openxmlformats.org/officeDocument/2006/relationships/hyperlink" Target="https://drive.google.com/file/d/1xUniPu7IiYiMHsjTKMIrAoGllvGdfQfA/view?usp=drivesdk" TargetMode="External"/><Relationship Id="rId_hyperlink_1494" Type="http://schemas.openxmlformats.org/officeDocument/2006/relationships/hyperlink" Target="https://drive.google.com/file/d/1LYc-nHdbz9Cetq1dUSnSWUwfZBs6PRZd/view?usp=drivesdk" TargetMode="External"/><Relationship Id="rId_hyperlink_1495" Type="http://schemas.openxmlformats.org/officeDocument/2006/relationships/hyperlink" Target="https://drive.google.com/file/d/1qAVoWChsJIcSzKYvYG_NDqeVOXgCOwaQ/view?usp=drivesdk" TargetMode="External"/><Relationship Id="rId_hyperlink_1496" Type="http://schemas.openxmlformats.org/officeDocument/2006/relationships/hyperlink" Target="https://drive.google.com/file/d/119ymJTKjZFoXluORJ8TIbHeAULHZRdMT/view?usp=drivesdk" TargetMode="External"/><Relationship Id="rId_hyperlink_1497" Type="http://schemas.openxmlformats.org/officeDocument/2006/relationships/hyperlink" Target="https://drive.google.com/file/d/1clMl8uj8pUkR8DuB2xS6YmOjATsDqnlc/view?usp=drivesdk" TargetMode="External"/><Relationship Id="rId_hyperlink_1498" Type="http://schemas.openxmlformats.org/officeDocument/2006/relationships/hyperlink" Target="https://drive.google.com/file/d/1J0Isj2ogQ20ioIhZuZyJAILcgvq30Rfq/view?usp=drivesdk" TargetMode="External"/><Relationship Id="rId_hyperlink_1499" Type="http://schemas.openxmlformats.org/officeDocument/2006/relationships/hyperlink" Target="https://drive.google.com/file/d/1e5uU2jCKPl6gmg82dAir_A8JGBFfwN8F/view?usp=drivesdk" TargetMode="External"/><Relationship Id="rId_hyperlink_1500" Type="http://schemas.openxmlformats.org/officeDocument/2006/relationships/hyperlink" Target="https://drive.google.com/file/d/1aANekjw5fzTcxqVWaJEFU4NfG9gyFbUq/view?usp=drivesdk" TargetMode="External"/><Relationship Id="rId_hyperlink_1501" Type="http://schemas.openxmlformats.org/officeDocument/2006/relationships/hyperlink" Target="https://drive.google.com/file/d/1csjy5IC0gW3g2iG0_QZpjk7ayuhELkoA/view?usp=drivesdk" TargetMode="External"/><Relationship Id="rId_hyperlink_1502" Type="http://schemas.openxmlformats.org/officeDocument/2006/relationships/hyperlink" Target="https://drive.google.com/file/d/1hrvsj6Q1k7XKFiwahdFvb63FPfKUspti/view?usp=drivesdk" TargetMode="External"/><Relationship Id="rId_hyperlink_1503" Type="http://schemas.openxmlformats.org/officeDocument/2006/relationships/hyperlink" Target="https://drive.google.com/file/d/1KQCaBhY6E_Z8WPoD0O4TtGQ1ECs-xqTb/view?usp=drivesdk" TargetMode="External"/><Relationship Id="rId_hyperlink_1504" Type="http://schemas.openxmlformats.org/officeDocument/2006/relationships/hyperlink" Target="https://drive.google.com/file/d/1RUtQJnEOnsfAHSwXTfTp72AMHOJ78Nu4/view?usp=drivesdk" TargetMode="External"/><Relationship Id="rId_hyperlink_1505" Type="http://schemas.openxmlformats.org/officeDocument/2006/relationships/hyperlink" Target="https://drive.google.com/file/d/1HJmYdTZM6qY9OoyhZFXiL1IrCTe6MT8f/view?usp=drivesdk" TargetMode="External"/><Relationship Id="rId_hyperlink_1506" Type="http://schemas.openxmlformats.org/officeDocument/2006/relationships/hyperlink" Target="https://drive.google.com/file/d/19L4iE8yO_CIP6ZYcZ-SEp6IfIeGUCSx9/view?usp=drivesdk" TargetMode="External"/><Relationship Id="rId_hyperlink_1507" Type="http://schemas.openxmlformats.org/officeDocument/2006/relationships/hyperlink" Target="https://drive.google.com/file/d/1UMx9MMV6D53v8PE68HSEUY2XnD98bsMp/view?usp=drivesdk" TargetMode="External"/><Relationship Id="rId_hyperlink_1508" Type="http://schemas.openxmlformats.org/officeDocument/2006/relationships/hyperlink" Target="https://drive.google.com/file/d/1zzuVVFUyI1qleDRmCQJ7Byya_q_6Tqht/view?usp=drivesdk" TargetMode="External"/><Relationship Id="rId_hyperlink_1509" Type="http://schemas.openxmlformats.org/officeDocument/2006/relationships/hyperlink" Target="https://drive.google.com/file/d/1KJoKkkAE13DC_V6LCUP0Dh-VpxANUPXR/view?usp=drivesdk" TargetMode="External"/><Relationship Id="rId_hyperlink_1510" Type="http://schemas.openxmlformats.org/officeDocument/2006/relationships/hyperlink" Target="https://drive.google.com/file/d/121fETd2PcD1OMBTMpN1N2D4F-xnBUKtS/view?usp=drivesdk" TargetMode="External"/><Relationship Id="rId_hyperlink_1511" Type="http://schemas.openxmlformats.org/officeDocument/2006/relationships/hyperlink" Target="https://drive.google.com/file/d/1_WYLcYsA4AKGGHVJPfZ4Xw1LLuCqlhCJ/view?usp=drivesdk" TargetMode="External"/><Relationship Id="rId_hyperlink_1512" Type="http://schemas.openxmlformats.org/officeDocument/2006/relationships/hyperlink" Target="https://drive.google.com/file/d/1qLnZxvBx6OCaxiinhvoujQuMn588LQxz/view?usp=drivesdk" TargetMode="External"/><Relationship Id="rId_hyperlink_1513" Type="http://schemas.openxmlformats.org/officeDocument/2006/relationships/hyperlink" Target="https://drive.google.com/file/d/1LZVkdm9eNhn0xZnl2oSeBVuBY7_v0DoW/view?usp=drivesdk" TargetMode="External"/><Relationship Id="rId_hyperlink_1514" Type="http://schemas.openxmlformats.org/officeDocument/2006/relationships/hyperlink" Target="https://drive.google.com/file/d/1yo9lC6thPcQdNBo3bVUzNTozZYniiq4K/view?usp=drivesdk" TargetMode="External"/><Relationship Id="rId_hyperlink_1515" Type="http://schemas.openxmlformats.org/officeDocument/2006/relationships/hyperlink" Target="https://drive.google.com/file/d/1bpAId1ZYiAdzU9T0sVCzBXm3Utpiavk5/view?usp=drivesdk" TargetMode="External"/><Relationship Id="rId_hyperlink_1516" Type="http://schemas.openxmlformats.org/officeDocument/2006/relationships/hyperlink" Target="https://drive.google.com/file/d/1mcK_tu4G0Q-gSMpqtT9ZDU_Jp7fd-J8F/view?usp=drivesdk" TargetMode="External"/><Relationship Id="rId_hyperlink_1517" Type="http://schemas.openxmlformats.org/officeDocument/2006/relationships/hyperlink" Target="https://drive.google.com/file/d/1rSWjXZlhgkm4K4Js5CwJF3eBEd0A-7ED/view?usp=drivesdk" TargetMode="External"/><Relationship Id="rId_hyperlink_1518" Type="http://schemas.openxmlformats.org/officeDocument/2006/relationships/hyperlink" Target="https://drive.google.com/file/d/18Eq0rzF9Q8pvJ0283O6LRHLMX6FbgIqG/view?usp=drivesdk" TargetMode="External"/><Relationship Id="rId_hyperlink_1519" Type="http://schemas.openxmlformats.org/officeDocument/2006/relationships/hyperlink" Target="https://drive.google.com/file/d/103mY03WCYgPismwACp_Aekclv3MPM9u5/view?usp=drivesdk" TargetMode="External"/><Relationship Id="rId_hyperlink_1520" Type="http://schemas.openxmlformats.org/officeDocument/2006/relationships/hyperlink" Target="https://drive.google.com/file/d/1Su6iAPf6lpsc7WpL25ib7avgLsg7KV0z/view?usp=drivesdk" TargetMode="External"/><Relationship Id="rId_hyperlink_1521" Type="http://schemas.openxmlformats.org/officeDocument/2006/relationships/hyperlink" Target="https://drive.google.com/file/d/1SfVHCijCmkaQS44z-QpKb_utohNvUvRq/view?usp=drivesdk" TargetMode="External"/><Relationship Id="rId_hyperlink_1522" Type="http://schemas.openxmlformats.org/officeDocument/2006/relationships/hyperlink" Target="https://drive.google.com/file/d/1j8gUHU8z0uHKyrQb1FfEMvRHNJm83B2Y/view?usp=drivesdk" TargetMode="External"/><Relationship Id="rId_hyperlink_1523" Type="http://schemas.openxmlformats.org/officeDocument/2006/relationships/hyperlink" Target="https://drive.google.com/file/d/1a3f1r35hhqh4vTxrwrA4wrb8oAkBOROy/view?usp=drivesdk" TargetMode="External"/><Relationship Id="rId_hyperlink_1524" Type="http://schemas.openxmlformats.org/officeDocument/2006/relationships/hyperlink" Target="https://drive.google.com/file/d/19PLARq2-4ZnvUxPNsTSy6i1Bcy5pT4tN/view?usp=drivesdk" TargetMode="External"/><Relationship Id="rId_hyperlink_1525" Type="http://schemas.openxmlformats.org/officeDocument/2006/relationships/hyperlink" Target="https://drive.google.com/file/d/1scPOTeFD_96P0krHbnN1RWfosju45jhJ/view?usp=drivesdk" TargetMode="External"/><Relationship Id="rId_hyperlink_1526" Type="http://schemas.openxmlformats.org/officeDocument/2006/relationships/hyperlink" Target="https://drive.google.com/file/d/1zzkKDaEuyHE0qWjqGaUi5sfqPIe9UOvc/view?usp=drivesdk" TargetMode="External"/><Relationship Id="rId_hyperlink_1527" Type="http://schemas.openxmlformats.org/officeDocument/2006/relationships/hyperlink" Target="https://drive.google.com/file/d/1aYBKGkqgnsA7mVxzjFnwqqnB-UGiFxJO/view?usp=drivesdk" TargetMode="External"/><Relationship Id="rId_hyperlink_1528" Type="http://schemas.openxmlformats.org/officeDocument/2006/relationships/hyperlink" Target="https://drive.google.com/file/d/1nM6IV7egICzmm684hKrxN-S6Nd-4xCjG/view?usp=drivesdk" TargetMode="External"/><Relationship Id="rId_hyperlink_1529" Type="http://schemas.openxmlformats.org/officeDocument/2006/relationships/hyperlink" Target="https://drive.google.com/file/d/1Gi8Rl-7jwlhT0zqErG32NA7OlawjctsG/view?usp=drivesdk" TargetMode="External"/><Relationship Id="rId_hyperlink_1530" Type="http://schemas.openxmlformats.org/officeDocument/2006/relationships/hyperlink" Target="https://drive.google.com/file/d/1_IwJ_HE3w2YLyXXL8PufGcHHmhSnHLvg/view?usp=drivesdk" TargetMode="External"/><Relationship Id="rId_hyperlink_1531" Type="http://schemas.openxmlformats.org/officeDocument/2006/relationships/hyperlink" Target="https://drive.google.com/file/d/1F5OZKj13N-u8RajC4gWTxPUtut1azrXC/view?usp=drivesdk" TargetMode="External"/><Relationship Id="rId_hyperlink_1532" Type="http://schemas.openxmlformats.org/officeDocument/2006/relationships/hyperlink" Target="https://drive.google.com/file/d/1Jt9cR-s9M3667ALfR09PJTYM6zTk9Cwl/view?usp=drivesdk" TargetMode="External"/><Relationship Id="rId_hyperlink_1533" Type="http://schemas.openxmlformats.org/officeDocument/2006/relationships/hyperlink" Target="https://drive.google.com/file/d/104D9vteMvXmKNj_H7KVhl7nQOAm6mIO4/view?usp=drivesdk" TargetMode="External"/><Relationship Id="rId_hyperlink_1534" Type="http://schemas.openxmlformats.org/officeDocument/2006/relationships/hyperlink" Target="https://drive.google.com/file/d/1c0gcHC_Ll4EmTZWhJ_GwFf3sRkeaZGX9/view?usp=drivesdk" TargetMode="External"/><Relationship Id="rId_hyperlink_1535" Type="http://schemas.openxmlformats.org/officeDocument/2006/relationships/hyperlink" Target="https://drive.google.com/file/d/12vukEGAAFV57uwlmY0bKzFef7ukpAGXk/view?usp=drivesdk" TargetMode="External"/><Relationship Id="rId_hyperlink_1536" Type="http://schemas.openxmlformats.org/officeDocument/2006/relationships/hyperlink" Target="https://drive.google.com/file/d/1sFPD2Q5avkroU9xuJx-wPj9vUePd1KY-/view?usp=drivesdk" TargetMode="External"/><Relationship Id="rId_hyperlink_1537" Type="http://schemas.openxmlformats.org/officeDocument/2006/relationships/hyperlink" Target="https://drive.google.com/file/d/1pvOAQFZ-c5jsXeJ56qoGn8mk4AszTI2e/view?usp=drivesdk" TargetMode="External"/><Relationship Id="rId_hyperlink_1538" Type="http://schemas.openxmlformats.org/officeDocument/2006/relationships/hyperlink" Target="https://drive.google.com/file/d/1jc98q007CqkJyz-ThBBl3Yvy158FV5Xc/view?usp=drivesdk" TargetMode="External"/><Relationship Id="rId_hyperlink_1539" Type="http://schemas.openxmlformats.org/officeDocument/2006/relationships/hyperlink" Target="https://drive.google.com/file/d/17xibSA-L4AzUJrDR7JwIAdfji6IhwvvT/view?usp=drivesdk" TargetMode="External"/><Relationship Id="rId_hyperlink_1540" Type="http://schemas.openxmlformats.org/officeDocument/2006/relationships/hyperlink" Target="https://drive.google.com/file/d/14ytvUS00LOTd1llJatBStEZQyAxHDHVY/view?usp=drivesdk" TargetMode="External"/><Relationship Id="rId_hyperlink_1541" Type="http://schemas.openxmlformats.org/officeDocument/2006/relationships/hyperlink" Target="https://drive.google.com/file/d/1Uj1cQLzL0CunzP4M_rkToBvUc6w0tgRq/view?usp=drivesdk" TargetMode="External"/><Relationship Id="rId_hyperlink_1542" Type="http://schemas.openxmlformats.org/officeDocument/2006/relationships/hyperlink" Target="https://drive.google.com/file/d/1NEYe97gXpo_mIfrKZGNw8NxkVfJjfewO/view?usp=drivesdk" TargetMode="External"/><Relationship Id="rId_hyperlink_1543" Type="http://schemas.openxmlformats.org/officeDocument/2006/relationships/hyperlink" Target="https://drive.google.com/file/d/1ecgsbHWPa4Y-UXXv9Bz-Tc8ZcXsA3AN9/view?usp=drivesdk" TargetMode="External"/><Relationship Id="rId_hyperlink_1544" Type="http://schemas.openxmlformats.org/officeDocument/2006/relationships/hyperlink" Target="https://drive.google.com/file/d/1BUJO-meNeryLTQayV8QPlcQZI4bPa5hA/view?usp=drivesdk" TargetMode="External"/><Relationship Id="rId_hyperlink_1545" Type="http://schemas.openxmlformats.org/officeDocument/2006/relationships/hyperlink" Target="https://drive.google.com/file/d/1vcHlQVVYJn0p7DoxiP82H-lCvZpnEaW7/view?usp=drivesdk" TargetMode="External"/><Relationship Id="rId_hyperlink_1546" Type="http://schemas.openxmlformats.org/officeDocument/2006/relationships/hyperlink" Target="https://drive.google.com/file/d/1ZKJZsktIDSjPkh__pnRp8LsE43R8iPXI/view?usp=drivesdk" TargetMode="External"/><Relationship Id="rId_hyperlink_1547" Type="http://schemas.openxmlformats.org/officeDocument/2006/relationships/hyperlink" Target="https://drive.google.com/file/d/1x_ijK7TRYF0ZLomcVqk9ETtfpiKDBqs_/view?usp=drivesdk" TargetMode="External"/><Relationship Id="rId_hyperlink_1548" Type="http://schemas.openxmlformats.org/officeDocument/2006/relationships/hyperlink" Target="https://drive.google.com/file/d/1QCmJbTYo6uBLWsdLjF9xViXmw08n9eB-/view?usp=drivesdk" TargetMode="External"/><Relationship Id="rId_hyperlink_1549" Type="http://schemas.openxmlformats.org/officeDocument/2006/relationships/hyperlink" Target="https://drive.google.com/file/d/1IzbetnIz0wU67DisIM-GZVRSgp5_9V6k/view?usp=drivesdk" TargetMode="External"/><Relationship Id="rId_hyperlink_1550" Type="http://schemas.openxmlformats.org/officeDocument/2006/relationships/hyperlink" Target="https://drive.google.com/file/d/10I1A9nwTDxryPI8aZMzV-B-IOKHYbEVg/view?usp=drivesdk" TargetMode="External"/><Relationship Id="rId_hyperlink_1551" Type="http://schemas.openxmlformats.org/officeDocument/2006/relationships/hyperlink" Target="https://drive.google.com/file/d/1dM2HoRnNQU-HBJmwW7k7prjyGbmVeY3k/view?usp=drivesdk" TargetMode="External"/><Relationship Id="rId_hyperlink_1552" Type="http://schemas.openxmlformats.org/officeDocument/2006/relationships/hyperlink" Target="https://drive.google.com/file/d/1HOx7c02hK6idF52xhlNAkiUezNw11aNY/view?usp=drivesdk" TargetMode="External"/><Relationship Id="rId_hyperlink_1553" Type="http://schemas.openxmlformats.org/officeDocument/2006/relationships/hyperlink" Target="https://drive.google.com/file/d/1P0UhA5Q6wA1Vo7W2rz8iksRkJ5zsLjQ1/view?usp=drivesdk" TargetMode="External"/><Relationship Id="rId_hyperlink_1554" Type="http://schemas.openxmlformats.org/officeDocument/2006/relationships/hyperlink" Target="https://drive.google.com/file/d/168PewHJNHgWuL-Cv7m7auN0G3fLTkslU/view?usp=drivesdk" TargetMode="External"/><Relationship Id="rId_hyperlink_1555" Type="http://schemas.openxmlformats.org/officeDocument/2006/relationships/hyperlink" Target="https://drive.google.com/file/d/1LdMSR816vtEU_yM4Zsk5h3rrtK2uOcye/view?usp=drivesdk" TargetMode="External"/><Relationship Id="rId_hyperlink_1556" Type="http://schemas.openxmlformats.org/officeDocument/2006/relationships/hyperlink" Target="https://drive.google.com/file/d/1Vu0Ifxkc6fOSYXzU_CHjnUi3Dq6lqZCf/view?usp=drivesdk" TargetMode="External"/><Relationship Id="rId_hyperlink_1557" Type="http://schemas.openxmlformats.org/officeDocument/2006/relationships/hyperlink" Target="https://drive.google.com/file/d/1WGkM8q5cSousmVHn_atEg18kTmAOCq0d/view?usp=drivesdk" TargetMode="External"/><Relationship Id="rId_hyperlink_1558" Type="http://schemas.openxmlformats.org/officeDocument/2006/relationships/hyperlink" Target="https://drive.google.com/file/d/1LB_mDCId5jDRC42HJ51Fk5ISl11X4Jyd/view?usp=drivesdk" TargetMode="External"/><Relationship Id="rId_hyperlink_1559" Type="http://schemas.openxmlformats.org/officeDocument/2006/relationships/hyperlink" Target="https://drive.google.com/file/d/1evg0lwG1hdgmCAAv-njRVBGStsJczTn6/view?usp=drivesdk" TargetMode="External"/><Relationship Id="rId_hyperlink_1560" Type="http://schemas.openxmlformats.org/officeDocument/2006/relationships/hyperlink" Target="https://drive.google.com/file/d/1cFPTRGlZM2BunlLWC5owZZSRR12L8QpE/view?usp=drivesdk" TargetMode="External"/><Relationship Id="rId_hyperlink_1561" Type="http://schemas.openxmlformats.org/officeDocument/2006/relationships/hyperlink" Target="https://drive.google.com/file/d/1XMErp_HsIS_4Vb-wKIJI8rR0RW-XLL9i/view?usp=drivesdk" TargetMode="External"/><Relationship Id="rId_hyperlink_1562" Type="http://schemas.openxmlformats.org/officeDocument/2006/relationships/hyperlink" Target="https://drive.google.com/file/d/1C-0KJzMbhY0tsVIppdhbjAaaBqhTGc12/view?usp=drivesdk" TargetMode="External"/><Relationship Id="rId_hyperlink_1563" Type="http://schemas.openxmlformats.org/officeDocument/2006/relationships/hyperlink" Target="https://drive.google.com/file/d/1eOAVy_AnbOh_ky1TqQzBmL4expiigids/view?usp=drivesdk" TargetMode="External"/><Relationship Id="rId_hyperlink_1564" Type="http://schemas.openxmlformats.org/officeDocument/2006/relationships/hyperlink" Target="https://drive.google.com/file/d/1u7pGhrIRYRj2E4n9wMK2bD7otReqIjjC/view?usp=drivesdk" TargetMode="External"/><Relationship Id="rId_hyperlink_1565" Type="http://schemas.openxmlformats.org/officeDocument/2006/relationships/hyperlink" Target="https://drive.google.com/file/d/1_S9a0QZ5KrPlmr1Y0-lAMsZrtZyIvJgW/view?usp=drivesdk" TargetMode="External"/><Relationship Id="rId_hyperlink_1566" Type="http://schemas.openxmlformats.org/officeDocument/2006/relationships/hyperlink" Target="https://drive.google.com/file/d/1uUB3599hz9t1aPLcxeDA6u5l43oGHa_P/view?usp=drivesdk" TargetMode="External"/><Relationship Id="rId_hyperlink_1567" Type="http://schemas.openxmlformats.org/officeDocument/2006/relationships/hyperlink" Target="https://drive.google.com/file/d/1Ozmmxf0gHsaycKfX1fdiwStNKz4cFmtP/view?usp=drivesdk" TargetMode="External"/><Relationship Id="rId_hyperlink_1568" Type="http://schemas.openxmlformats.org/officeDocument/2006/relationships/hyperlink" Target="https://drive.google.com/file/d/1Uc6FmCQZSKu7fwukBQA_vxiiZCOx7UFI/view?usp=drivesdk" TargetMode="External"/><Relationship Id="rId_hyperlink_1569" Type="http://schemas.openxmlformats.org/officeDocument/2006/relationships/hyperlink" Target="https://drive.google.com/file/d/1Om1wHzBaW3FXk_SoAFFE22QXhWV6uTrK/view?usp=drivesdk" TargetMode="External"/><Relationship Id="rId_hyperlink_1570" Type="http://schemas.openxmlformats.org/officeDocument/2006/relationships/hyperlink" Target="https://drive.google.com/file/d/1OSv02CtDE3rn9q_3zmvIop7mlCf6mSYr/view?usp=drivesdk" TargetMode="External"/><Relationship Id="rId_hyperlink_1571" Type="http://schemas.openxmlformats.org/officeDocument/2006/relationships/hyperlink" Target="https://drive.google.com/file/d/1AUTiauaf5W73-aTYlD7Y_cYtSmDVaJrN/view?usp=drivesdk" TargetMode="External"/><Relationship Id="rId_hyperlink_1572" Type="http://schemas.openxmlformats.org/officeDocument/2006/relationships/hyperlink" Target="https://drive.google.com/file/d/1Rk6cQndo64ZC_4PBoqxM__sZXFtImoQV/view?usp=drivesdk" TargetMode="External"/><Relationship Id="rId_hyperlink_1573" Type="http://schemas.openxmlformats.org/officeDocument/2006/relationships/hyperlink" Target="https://drive.google.com/file/d/1KcPEvtV-30YeO-O66_8M5wuPMoOJWfT1/view?usp=drivesdk" TargetMode="External"/><Relationship Id="rId_hyperlink_1574" Type="http://schemas.openxmlformats.org/officeDocument/2006/relationships/hyperlink" Target="https://drive.google.com/file/d/1ZUmrNvewQ7Bsa8ZDRCCJj5G596E3gmG8/view?usp=drivesdk" TargetMode="External"/><Relationship Id="rId_hyperlink_1575" Type="http://schemas.openxmlformats.org/officeDocument/2006/relationships/hyperlink" Target="https://drive.google.com/file/d/17h9MFKez7enMcAYOP8bvT_iktrfBP60x/view?usp=drivesdk" TargetMode="External"/><Relationship Id="rId_hyperlink_1576" Type="http://schemas.openxmlformats.org/officeDocument/2006/relationships/hyperlink" Target="https://drive.google.com/file/d/1N_bV2a-R2Amy-3Qgbpur6XHA5IbzJ_q7/view?usp=drivesdk" TargetMode="External"/><Relationship Id="rId_hyperlink_1577" Type="http://schemas.openxmlformats.org/officeDocument/2006/relationships/hyperlink" Target="https://drive.google.com/file/d/17JncWzxdgFlnVSygukRnLthXcVOTQT7O/view?usp=drivesdk" TargetMode="External"/><Relationship Id="rId_hyperlink_1578" Type="http://schemas.openxmlformats.org/officeDocument/2006/relationships/hyperlink" Target="https://drive.google.com/file/d/1T7_m9DPzAgWeGCmjZ1nYjXPb3XEmFYAC/view?usp=drivesdk" TargetMode="External"/><Relationship Id="rId_hyperlink_1579" Type="http://schemas.openxmlformats.org/officeDocument/2006/relationships/hyperlink" Target="https://drive.google.com/file/d/1OOVcLTILlU7W896tZu5OiXzu0bXK1Jjk/view?usp=drivesdk" TargetMode="External"/><Relationship Id="rId_hyperlink_1580" Type="http://schemas.openxmlformats.org/officeDocument/2006/relationships/hyperlink" Target="https://drive.google.com/file/d/1NMyRDZgMe8IL-EoEDIGhZugKUANpLMKf/view?usp=drivesdk" TargetMode="External"/><Relationship Id="rId_hyperlink_1581" Type="http://schemas.openxmlformats.org/officeDocument/2006/relationships/hyperlink" Target="https://drive.google.com/file/d/11ij0-VFEffCXY8tmSPQTkDCbbfFydIKr/view?usp=drivesdk" TargetMode="External"/><Relationship Id="rId_hyperlink_1582" Type="http://schemas.openxmlformats.org/officeDocument/2006/relationships/hyperlink" Target="https://drive.google.com/file/d/1F3oPCV63Mo7bVXBfSEhocmbbYsdNVOkb/view?usp=drivesdk" TargetMode="External"/><Relationship Id="rId_hyperlink_1583" Type="http://schemas.openxmlformats.org/officeDocument/2006/relationships/hyperlink" Target="https://drive.google.com/file/d/1N06hvnLLzx2ZB_NZcUV3zEUrBkatmEu1/view?usp=drivesdk" TargetMode="External"/><Relationship Id="rId_hyperlink_1584" Type="http://schemas.openxmlformats.org/officeDocument/2006/relationships/hyperlink" Target="https://drive.google.com/file/d/16IdmzCYMPRiyPPMuTdyVHTjpEfb7dynh/view?usp=drivesdk" TargetMode="External"/><Relationship Id="rId_hyperlink_1585" Type="http://schemas.openxmlformats.org/officeDocument/2006/relationships/hyperlink" Target="https://drive.google.com/file/d/1Zwpp-uuZ3DLitSuB5XP1VlVX369edEvD/view?usp=drivesdk" TargetMode="External"/><Relationship Id="rId_hyperlink_1586" Type="http://schemas.openxmlformats.org/officeDocument/2006/relationships/hyperlink" Target="https://drive.google.com/file/d/1vjAj2SJfothWQSINrmfbJiiIC4kce5EA/view?usp=drivesdk" TargetMode="External"/><Relationship Id="rId_hyperlink_1587" Type="http://schemas.openxmlformats.org/officeDocument/2006/relationships/hyperlink" Target="https://drive.google.com/file/d/1p0CNOO7fC4zIYK_t1ClGwpFxnGPInMbn/view?usp=drivesdk" TargetMode="External"/><Relationship Id="rId_hyperlink_1588" Type="http://schemas.openxmlformats.org/officeDocument/2006/relationships/hyperlink" Target="https://drive.google.com/file/d/1vQT6wCzt-1IvJ39L2nsGRXNk_vwOF3bd/view?usp=drivesdk" TargetMode="External"/><Relationship Id="rId_hyperlink_1589" Type="http://schemas.openxmlformats.org/officeDocument/2006/relationships/hyperlink" Target="https://drive.google.com/file/d/1fHM9yGthYsGzE3pP_to1ZDilGtU40-7n/view?usp=drivesdk" TargetMode="External"/><Relationship Id="rId_hyperlink_1590" Type="http://schemas.openxmlformats.org/officeDocument/2006/relationships/hyperlink" Target="https://drive.google.com/file/d/1CTEMc1EDjHvWhRxKLEuBt3JqcsG26i0w/view?usp=drivesdk" TargetMode="External"/><Relationship Id="rId_hyperlink_1591" Type="http://schemas.openxmlformats.org/officeDocument/2006/relationships/hyperlink" Target="https://drive.google.com/file/d/1EzeC8Hgt6vnALGWqGtes0XiURFDObWCC/view?usp=drivesdk" TargetMode="External"/><Relationship Id="rId_hyperlink_1592" Type="http://schemas.openxmlformats.org/officeDocument/2006/relationships/hyperlink" Target="https://drive.google.com/file/d/1xcBiMYRYJ-AurtfAKWJS0xdPKy_YhoSN/view?usp=drivesdk" TargetMode="External"/><Relationship Id="rId_hyperlink_1593" Type="http://schemas.openxmlformats.org/officeDocument/2006/relationships/hyperlink" Target="https://drive.google.com/file/d/1Tq50PgI_YeJUBcQ2YiKVEQK8fRC_j6fq/view?usp=drivesdk" TargetMode="External"/><Relationship Id="rId_hyperlink_1594" Type="http://schemas.openxmlformats.org/officeDocument/2006/relationships/hyperlink" Target="https://drive.google.com/file/d/1dlQymhrLW6XbmhUqGVsPlESd2ZIj8uya/view?usp=drivesdk" TargetMode="External"/><Relationship Id="rId_hyperlink_1595" Type="http://schemas.openxmlformats.org/officeDocument/2006/relationships/hyperlink" Target="https://drive.google.com/file/d/1GWgVlC-wwcsDrWRz366torIzLf-o7_yT/view?usp=drivesdk" TargetMode="External"/><Relationship Id="rId_hyperlink_1596" Type="http://schemas.openxmlformats.org/officeDocument/2006/relationships/hyperlink" Target="https://drive.google.com/file/d/1LyNY8Yo89oVF2iNO9o70oKJa1H0mQiDx/view?usp=drivesdk" TargetMode="External"/><Relationship Id="rId_hyperlink_1597" Type="http://schemas.openxmlformats.org/officeDocument/2006/relationships/hyperlink" Target="https://drive.google.com/file/d/1DJLdS6ahNiZPTyH0WkS1uemPDmzjvXqn/view?usp=drivesdk" TargetMode="External"/><Relationship Id="rId_hyperlink_1598" Type="http://schemas.openxmlformats.org/officeDocument/2006/relationships/hyperlink" Target="https://drive.google.com/file/d/1e3_2r15CHtelYsyrqhzGQU7AHTpld71m/view?usp=drivesdk" TargetMode="External"/><Relationship Id="rId_hyperlink_1599" Type="http://schemas.openxmlformats.org/officeDocument/2006/relationships/hyperlink" Target="https://drive.google.com/file/d/18bsOFc3mJ93oDG-Yg_55WBHZE-EGvtw6/view?usp=drivesdk" TargetMode="External"/><Relationship Id="rId_hyperlink_1600" Type="http://schemas.openxmlformats.org/officeDocument/2006/relationships/hyperlink" Target="https://drive.google.com/file/d/1DOHLbyLOqAaRaGfwc5oaGPVh7lJU1Lu1/view?usp=drivesdk" TargetMode="External"/><Relationship Id="rId_hyperlink_1601" Type="http://schemas.openxmlformats.org/officeDocument/2006/relationships/hyperlink" Target="http://localhost/Branding/uploads/Screenshot 2024-06-05 231414.png" TargetMode="External"/><Relationship Id="rId_hyperlink_1602" Type="http://schemas.openxmlformats.org/officeDocument/2006/relationships/hyperlink" Target="http://localhost/Branding/uploads/Screenshot 2024-06-18 160341.png" TargetMode="External"/><Relationship Id="rId_hyperlink_1603" Type="http://schemas.openxmlformats.org/officeDocument/2006/relationships/hyperlink" Target="http://localhost/Branding/uploads/breakfast.jpg" TargetMode="External"/><Relationship Id="rId_hyperlink_1604" Type="http://schemas.openxmlformats.org/officeDocument/2006/relationships/hyperlink" Target="http://localhost/Branding/uploads/coffe.jpg" TargetMode="External"/><Relationship Id="rId_hyperlink_1605" Type="http://schemas.openxmlformats.org/officeDocument/2006/relationships/hyperlink" Target="http://localhost/Branding/uploads/burger1.jpg" TargetMode="External"/><Relationship Id="rId_hyperlink_1606" Type="http://schemas.openxmlformats.org/officeDocument/2006/relationships/hyperlink" Target="http://localhost/Branding/uploads/s3.jpg" TargetMode="External"/><Relationship Id="rId_hyperlink_1607" Type="http://schemas.openxmlformats.org/officeDocument/2006/relationships/hyperlink" Target="http://localhost/Branding/uploads/Copy of breakfast.jpg" TargetMode="External"/><Relationship Id="rId_hyperlink_1608" Type="http://schemas.openxmlformats.org/officeDocument/2006/relationships/hyperlink" Target="http://localhost/Branding/uploads/Copy of burger2.jpg"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0" summaryRight="0"/>
  </sheetPr>
  <dimension ref="A1:X714"/>
  <sheetViews>
    <sheetView tabSelected="1" workbookViewId="0" showGridLines="true" showRowColHeaders="1">
      <pane ySplit="1" activePane="bottomLeft" state="frozen" topLeftCell="A518"/>
      <selection pane="bottomLeft" activeCell="D541" sqref="D541"/>
    </sheetView>
  </sheetViews>
  <sheetFormatPr customHeight="true" defaultRowHeight="15.75" defaultColWidth="12.5546875" outlineLevelRow="0" outlineLevelCol="0"/>
  <cols>
    <col min="1" max="1" width="18.109375" customWidth="true" style="3"/>
    <col min="2" max="2" width="30.5546875" customWidth="true" style="3"/>
    <col min="3" max="3" width="11.109375" customWidth="true" style="2"/>
    <col min="4" max="4" width="12.6640625" customWidth="true" style="2"/>
    <col min="5" max="5" width="13.33203125" customWidth="true" style="2"/>
    <col min="6" max="6" width="10.88671875" customWidth="true" style="2"/>
    <col min="7" max="7" width="62.109375" customWidth="true" style="3"/>
    <col min="8" max="8" width="47" customWidth="true" style="4"/>
    <col min="9" max="9" width="19.33203125" customWidth="true" style="2"/>
    <col min="10" max="10" width="67.5546875" customWidth="true" style="3"/>
    <col min="11" max="11" width="55.88671875" customWidth="true" style="4"/>
    <col min="12" max="12" width="33.5546875" customWidth="true" style="1"/>
    <col min="13" max="13" width="18.88671875" customWidth="true" style="2"/>
    <col min="14" max="14" width="48.109375" customWidth="true" style="4"/>
    <col min="15" max="15" width="69.109375" customWidth="true" style="3"/>
    <col min="16" max="16" width="26.5546875" customWidth="true" style="3"/>
    <col min="17" max="17" width="23.33203125" customWidth="true" style="3"/>
    <col min="18" max="18" width="18.88671875" customWidth="true" style="3"/>
    <col min="19" max="19" width="18.88671875" customWidth="true" style="3"/>
    <col min="20" max="20" width="18.88671875" customWidth="true" style="3"/>
    <col min="21" max="21" width="211.6640625" customWidth="true" style="3"/>
    <col min="22" max="22" width="18.88671875" customWidth="true" style="3"/>
    <col min="23" max="23" width="18.88671875" customWidth="true" style="3"/>
    <col min="24" max="24" width="12.5546875" style="3"/>
  </cols>
  <sheetData>
    <row r="1" spans="1:24" customHeight="1" ht="18.75">
      <c r="A1" s="5" t="s">
        <v>0</v>
      </c>
      <c r="B1" s="5" t="s">
        <v>1</v>
      </c>
      <c r="C1" s="6" t="s">
        <v>2</v>
      </c>
      <c r="D1" s="7" t="s">
        <v>3</v>
      </c>
      <c r="E1" s="7" t="s">
        <v>4</v>
      </c>
      <c r="F1" s="7" t="s">
        <v>5</v>
      </c>
      <c r="G1" s="8" t="s">
        <v>6</v>
      </c>
      <c r="H1" s="9" t="s">
        <v>7</v>
      </c>
      <c r="I1" s="7" t="s">
        <v>8</v>
      </c>
      <c r="J1" s="8" t="s">
        <v>9</v>
      </c>
      <c r="K1" s="9" t="s">
        <v>10</v>
      </c>
      <c r="L1" s="10" t="s">
        <v>11</v>
      </c>
      <c r="M1" s="7" t="s">
        <v>12</v>
      </c>
      <c r="N1" s="9" t="s">
        <v>13</v>
      </c>
      <c r="O1" s="8" t="s">
        <v>14</v>
      </c>
      <c r="P1" s="8" t="s">
        <v>15</v>
      </c>
      <c r="Q1" s="8" t="s">
        <v>16</v>
      </c>
      <c r="R1" s="11" t="s">
        <v>17</v>
      </c>
      <c r="S1" s="11" t="s">
        <v>18</v>
      </c>
      <c r="T1" s="11" t="s">
        <v>19</v>
      </c>
      <c r="U1" s="11" t="s">
        <v>20</v>
      </c>
      <c r="V1" s="3"/>
      <c r="W1" s="3"/>
      <c r="X1" s="3"/>
    </row>
    <row r="2" spans="1:24" customHeight="1" ht="18.75">
      <c r="A2" s="12">
        <v>45561.646558206</v>
      </c>
      <c r="B2" s="5" t="s">
        <v>21</v>
      </c>
      <c r="C2" s="13" t="str">
        <f t="array" ref="C2:C629" aca="1" ca="1">IF(A2:A629&lt;&gt;"","RB"&amp;ROW(A2:A629)-1,"")</f>
        <v>RB1</v>
      </c>
      <c r="D2" s="6" t="s">
        <v>22</v>
      </c>
      <c r="E2" s="6" t="s">
        <v>23</v>
      </c>
      <c r="F2" s="6" t="s">
        <v>23</v>
      </c>
      <c r="G2" s="5" t="s">
        <v>23</v>
      </c>
      <c r="H2" s="14" t="s">
        <v>23</v>
      </c>
      <c r="I2" s="6" t="s">
        <v>24</v>
      </c>
      <c r="J2" s="5" t="s">
        <v>25</v>
      </c>
      <c r="K2" s="14" t="s">
        <v>23</v>
      </c>
      <c r="L2" s="15" t="s">
        <v>23</v>
      </c>
      <c r="M2" s="6" t="s">
        <v>26</v>
      </c>
      <c r="N2" s="14" t="s">
        <v>23</v>
      </c>
      <c r="O2" s="5" t="s">
        <v>23</v>
      </c>
      <c r="P2" s="16" t="s">
        <v>27</v>
      </c>
      <c r="Q2" s="5"/>
      <c r="R2" s="5" t="s">
        <v>28</v>
      </c>
      <c r="S2" s="16" t="s">
        <v>29</v>
      </c>
      <c r="T2" s="16" t="str">
        <f>HYPERLINK("https://drive.google.com/file/d/1MH_zBFPpcD5LfTWnSlwOTw4I5L5osza6/view?usp=drivesdk","KODE REQUEST TOOLS BRANDING - RB1")</f>
        <v>KODE REQUEST TOOLS BRANDING - RB1</v>
      </c>
      <c r="U2" s="5" t="s">
        <v>30</v>
      </c>
      <c r="V2" s="3"/>
      <c r="W2" s="3"/>
      <c r="X2" s="3"/>
    </row>
    <row r="3" spans="1:24" customHeight="1" ht="18.75">
      <c r="A3" s="12">
        <v>45566.669316053</v>
      </c>
      <c r="B3" s="5" t="s">
        <v>31</v>
      </c>
      <c r="C3" s="6" t="s">
        <v>32</v>
      </c>
      <c r="D3" s="6" t="s">
        <v>22</v>
      </c>
      <c r="E3" s="6" t="s">
        <v>33</v>
      </c>
      <c r="F3" s="6" t="s">
        <v>34</v>
      </c>
      <c r="G3" s="5" t="s">
        <v>35</v>
      </c>
      <c r="H3" s="14" t="s">
        <v>36</v>
      </c>
      <c r="I3" s="6" t="s">
        <v>24</v>
      </c>
      <c r="J3" s="5" t="s">
        <v>25</v>
      </c>
      <c r="K3" s="14" t="s">
        <v>37</v>
      </c>
      <c r="L3" s="15">
        <v>1</v>
      </c>
      <c r="M3" s="6" t="s">
        <v>38</v>
      </c>
      <c r="N3" s="14" t="s">
        <v>36</v>
      </c>
      <c r="O3" s="5" t="s">
        <v>39</v>
      </c>
      <c r="P3" s="16" t="s">
        <v>40</v>
      </c>
      <c r="Q3" s="5"/>
      <c r="R3" s="5" t="s">
        <v>41</v>
      </c>
      <c r="S3" s="16" t="s">
        <v>42</v>
      </c>
      <c r="T3" s="16" t="str">
        <f>HYPERLINK("https://drive.google.com/file/d/1aXq897kJ5EIlOHocusO3WlsljGYdiwQK/view?usp=drivesdk","KODE REQUEST TOOLS BRANDING - RB1")</f>
        <v>KODE REQUEST TOOLS BRANDING - RB1</v>
      </c>
      <c r="U3" s="5" t="s">
        <v>43</v>
      </c>
      <c r="V3" s="3"/>
      <c r="W3" s="3"/>
      <c r="X3" s="3"/>
    </row>
    <row r="4" spans="1:24" customHeight="1" ht="18.75">
      <c r="A4" s="12">
        <v>45566.670896933</v>
      </c>
      <c r="B4" s="5" t="s">
        <v>44</v>
      </c>
      <c r="C4" s="6" t="s">
        <v>45</v>
      </c>
      <c r="D4" s="6" t="s">
        <v>22</v>
      </c>
      <c r="E4" s="6" t="s">
        <v>46</v>
      </c>
      <c r="F4" s="6" t="s">
        <v>46</v>
      </c>
      <c r="G4" s="5" t="s">
        <v>46</v>
      </c>
      <c r="H4" s="14" t="s">
        <v>36</v>
      </c>
      <c r="I4" s="6" t="s">
        <v>24</v>
      </c>
      <c r="J4" s="5" t="s">
        <v>25</v>
      </c>
      <c r="K4" s="14" t="s">
        <v>37</v>
      </c>
      <c r="L4" s="15">
        <v>1</v>
      </c>
      <c r="M4" s="6" t="s">
        <v>26</v>
      </c>
      <c r="N4" s="14" t="s">
        <v>36</v>
      </c>
      <c r="O4" s="5" t="s">
        <v>36</v>
      </c>
      <c r="P4" s="16" t="s">
        <v>47</v>
      </c>
      <c r="Q4" s="5"/>
      <c r="R4" s="5" t="s">
        <v>48</v>
      </c>
      <c r="S4" s="16" t="s">
        <v>49</v>
      </c>
      <c r="T4" s="16" t="str">
        <f>HYPERLINK("https://drive.google.com/file/d/1Mo2p4sw33qXkg5bPWRfe9HaZylQPEe0y/view?usp=drivesdk","KODE REQUEST TOOLS BRANDING - RB1")</f>
        <v>KODE REQUEST TOOLS BRANDING - RB1</v>
      </c>
      <c r="U4" s="5" t="s">
        <v>50</v>
      </c>
      <c r="V4" s="3"/>
      <c r="W4" s="3"/>
      <c r="X4" s="3"/>
    </row>
    <row r="5" spans="1:24" customHeight="1" ht="18.75">
      <c r="A5" s="12">
        <v>45566.684556285</v>
      </c>
      <c r="B5" s="5" t="s">
        <v>44</v>
      </c>
      <c r="C5" s="6" t="s">
        <v>51</v>
      </c>
      <c r="D5" s="6" t="s">
        <v>22</v>
      </c>
      <c r="E5" s="6" t="s">
        <v>46</v>
      </c>
      <c r="F5" s="6" t="s">
        <v>46</v>
      </c>
      <c r="G5" s="5" t="s">
        <v>46</v>
      </c>
      <c r="H5" s="14" t="s">
        <v>52</v>
      </c>
      <c r="I5" s="6" t="s">
        <v>24</v>
      </c>
      <c r="J5" s="5" t="s">
        <v>25</v>
      </c>
      <c r="K5" s="14" t="s">
        <v>53</v>
      </c>
      <c r="L5" s="15">
        <v>1</v>
      </c>
      <c r="M5" s="6" t="s">
        <v>26</v>
      </c>
      <c r="N5" s="14" t="s">
        <v>36</v>
      </c>
      <c r="O5" s="5" t="s">
        <v>36</v>
      </c>
      <c r="P5" s="16" t="s">
        <v>54</v>
      </c>
      <c r="Q5" s="5"/>
      <c r="R5" s="5" t="s">
        <v>55</v>
      </c>
      <c r="S5" s="16" t="s">
        <v>56</v>
      </c>
      <c r="T5" s="16" t="str">
        <f>HYPERLINK("https://drive.google.com/file/d/1Tif6SEbhn8c2mzwG52F53tIMNLwcosGS/view?usp=drivesdk","KODE REQUEST TOOLS BRANDING - &lt;&lt;ID&gt;&gt;")</f>
        <v>KODE REQUEST TOOLS BRANDING - &lt;&lt;ID&gt;&gt;</v>
      </c>
      <c r="U5" s="5" t="s">
        <v>57</v>
      </c>
      <c r="V5" s="3"/>
      <c r="W5" s="3"/>
      <c r="X5" s="3"/>
    </row>
    <row r="6" spans="1:24" customHeight="1" ht="18.75">
      <c r="A6" s="12">
        <v>45567.460275116</v>
      </c>
      <c r="B6" s="5" t="s">
        <v>58</v>
      </c>
      <c r="C6" s="6" t="s">
        <v>59</v>
      </c>
      <c r="D6" s="6" t="s">
        <v>60</v>
      </c>
      <c r="E6" s="6" t="s">
        <v>61</v>
      </c>
      <c r="F6" s="6" t="s">
        <v>62</v>
      </c>
      <c r="G6" s="5" t="s">
        <v>63</v>
      </c>
      <c r="H6" s="14" t="s">
        <v>64</v>
      </c>
      <c r="I6" s="6" t="s">
        <v>24</v>
      </c>
      <c r="J6" s="5" t="s">
        <v>65</v>
      </c>
      <c r="K6" s="14" t="s">
        <v>66</v>
      </c>
      <c r="L6" s="15" t="s">
        <v>67</v>
      </c>
      <c r="M6" s="6" t="s">
        <v>38</v>
      </c>
      <c r="N6" s="14" t="s">
        <v>68</v>
      </c>
      <c r="O6" s="5" t="s">
        <v>69</v>
      </c>
      <c r="P6" s="16" t="s">
        <v>70</v>
      </c>
      <c r="Q6" s="5"/>
      <c r="R6" s="5" t="s">
        <v>71</v>
      </c>
      <c r="S6" s="16" t="s">
        <v>72</v>
      </c>
      <c r="T6" s="16" t="str">
        <f>HYPERLINK("https://drive.google.com/file/d/1SQhCdcSptGP7HuzcNK_3ccQ4scB3pve2/view?usp=drivesdk","KODE REQUEST TOOLS BRANDING - RB5")</f>
        <v>KODE REQUEST TOOLS BRANDING - RB5</v>
      </c>
      <c r="U6" s="5" t="s">
        <v>73</v>
      </c>
      <c r="V6" s="3"/>
      <c r="W6" s="3"/>
      <c r="X6" s="3"/>
    </row>
    <row r="7" spans="1:24" customHeight="1" ht="18.75">
      <c r="A7" s="12">
        <v>45567.492347141</v>
      </c>
      <c r="B7" s="5" t="s">
        <v>74</v>
      </c>
      <c r="C7" s="6" t="s">
        <v>75</v>
      </c>
      <c r="D7" s="6" t="s">
        <v>60</v>
      </c>
      <c r="E7" s="6" t="s">
        <v>76</v>
      </c>
      <c r="F7" s="6" t="s">
        <v>77</v>
      </c>
      <c r="G7" s="5" t="s">
        <v>78</v>
      </c>
      <c r="H7" s="14" t="s">
        <v>79</v>
      </c>
      <c r="I7" s="6" t="s">
        <v>24</v>
      </c>
      <c r="J7" s="5" t="s">
        <v>80</v>
      </c>
      <c r="K7" s="14" t="s">
        <v>81</v>
      </c>
      <c r="L7" s="15" t="s">
        <v>82</v>
      </c>
      <c r="M7" s="6" t="s">
        <v>38</v>
      </c>
      <c r="N7" s="14" t="s">
        <v>83</v>
      </c>
      <c r="O7" s="5" t="s">
        <v>84</v>
      </c>
      <c r="P7" s="16" t="s">
        <v>85</v>
      </c>
      <c r="Q7" s="5"/>
      <c r="R7" s="5" t="s">
        <v>86</v>
      </c>
      <c r="S7" s="16" t="s">
        <v>87</v>
      </c>
      <c r="T7" s="16" t="str">
        <f>HYPERLINK("https://drive.google.com/file/d/18h7il94wrRdicgbVoPyikYWxqAGEGda3/view?usp=drivesdk","KODE REQUEST TOOLS BRANDING - RB6")</f>
        <v>KODE REQUEST TOOLS BRANDING - RB6</v>
      </c>
      <c r="U7" s="5" t="s">
        <v>88</v>
      </c>
      <c r="V7" s="3"/>
      <c r="W7" s="3"/>
      <c r="X7" s="3"/>
    </row>
    <row r="8" spans="1:24" customHeight="1" ht="18.75">
      <c r="A8" s="12">
        <v>45567.495166956</v>
      </c>
      <c r="B8" s="5" t="s">
        <v>74</v>
      </c>
      <c r="C8" s="6" t="s">
        <v>89</v>
      </c>
      <c r="D8" s="6" t="s">
        <v>60</v>
      </c>
      <c r="E8" s="6" t="s">
        <v>76</v>
      </c>
      <c r="F8" s="6" t="s">
        <v>77</v>
      </c>
      <c r="G8" s="5" t="s">
        <v>90</v>
      </c>
      <c r="H8" s="14" t="s">
        <v>91</v>
      </c>
      <c r="I8" s="6" t="s">
        <v>24</v>
      </c>
      <c r="J8" s="5" t="s">
        <v>92</v>
      </c>
      <c r="K8" s="14" t="s">
        <v>93</v>
      </c>
      <c r="L8" s="15" t="s">
        <v>94</v>
      </c>
      <c r="M8" s="6" t="s">
        <v>38</v>
      </c>
      <c r="N8" s="14" t="s">
        <v>83</v>
      </c>
      <c r="O8" s="5" t="s">
        <v>95</v>
      </c>
      <c r="P8" s="16" t="s">
        <v>96</v>
      </c>
      <c r="Q8" s="5"/>
      <c r="R8" s="5" t="s">
        <v>97</v>
      </c>
      <c r="S8" s="16" t="s">
        <v>98</v>
      </c>
      <c r="T8" s="16" t="str">
        <f>HYPERLINK("https://drive.google.com/file/d/1TUnU1XOJLSJMwpXTwh-TqJteV-lG9eu2/view?usp=drivesdk","KODE REQUEST TOOLS BRANDING - RB7")</f>
        <v>KODE REQUEST TOOLS BRANDING - RB7</v>
      </c>
      <c r="U8" s="5" t="s">
        <v>99</v>
      </c>
      <c r="V8" s="3"/>
      <c r="W8" s="3"/>
      <c r="X8" s="3"/>
    </row>
    <row r="9" spans="1:24" customHeight="1" ht="18.75">
      <c r="A9" s="12">
        <v>45567.499749294</v>
      </c>
      <c r="B9" s="5" t="s">
        <v>74</v>
      </c>
      <c r="C9" s="6" t="s">
        <v>100</v>
      </c>
      <c r="D9" s="6" t="s">
        <v>60</v>
      </c>
      <c r="E9" s="6" t="s">
        <v>76</v>
      </c>
      <c r="F9" s="6" t="s">
        <v>77</v>
      </c>
      <c r="G9" s="5" t="s">
        <v>101</v>
      </c>
      <c r="H9" s="14" t="s">
        <v>102</v>
      </c>
      <c r="I9" s="6" t="s">
        <v>24</v>
      </c>
      <c r="J9" s="5" t="s">
        <v>103</v>
      </c>
      <c r="K9" s="14" t="s">
        <v>81</v>
      </c>
      <c r="L9" s="15" t="s">
        <v>82</v>
      </c>
      <c r="M9" s="6" t="s">
        <v>38</v>
      </c>
      <c r="N9" s="14" t="s">
        <v>83</v>
      </c>
      <c r="O9" s="5" t="s">
        <v>104</v>
      </c>
      <c r="P9" s="16" t="s">
        <v>105</v>
      </c>
      <c r="Q9" s="5"/>
      <c r="R9" s="5" t="s">
        <v>106</v>
      </c>
      <c r="S9" s="16" t="s">
        <v>107</v>
      </c>
      <c r="T9" s="16" t="str">
        <f>HYPERLINK("https://drive.google.com/file/d/1jAuxEXsDHO9wiKAJ8SliqyuEM_s5bLk1/view?usp=drivesdk","KODE REQUEST TOOLS BRANDING - RB8")</f>
        <v>KODE REQUEST TOOLS BRANDING - RB8</v>
      </c>
      <c r="U9" s="5" t="s">
        <v>108</v>
      </c>
      <c r="V9" s="3"/>
      <c r="W9" s="3"/>
      <c r="X9" s="3"/>
    </row>
    <row r="10" spans="1:24" customHeight="1" ht="18.75">
      <c r="A10" s="12">
        <v>45567.695635035</v>
      </c>
      <c r="B10" s="5" t="s">
        <v>58</v>
      </c>
      <c r="C10" s="6" t="s">
        <v>109</v>
      </c>
      <c r="D10" s="6" t="s">
        <v>60</v>
      </c>
      <c r="E10" s="6" t="s">
        <v>76</v>
      </c>
      <c r="F10" s="6" t="s">
        <v>110</v>
      </c>
      <c r="G10" s="5" t="s">
        <v>111</v>
      </c>
      <c r="H10" s="14" t="s">
        <v>112</v>
      </c>
      <c r="I10" s="6" t="s">
        <v>24</v>
      </c>
      <c r="J10" s="5" t="s">
        <v>113</v>
      </c>
      <c r="K10" s="14" t="s">
        <v>114</v>
      </c>
      <c r="L10" s="15" t="s">
        <v>115</v>
      </c>
      <c r="M10" s="6" t="s">
        <v>38</v>
      </c>
      <c r="N10" s="14" t="s">
        <v>116</v>
      </c>
      <c r="O10" s="5" t="s">
        <v>117</v>
      </c>
      <c r="P10" s="16" t="s">
        <v>118</v>
      </c>
      <c r="Q10" s="5"/>
      <c r="R10" s="5" t="s">
        <v>119</v>
      </c>
      <c r="S10" s="16" t="s">
        <v>120</v>
      </c>
      <c r="T10" s="16" t="str">
        <f>HYPERLINK("https://drive.google.com/file/d/1_w9wA5xfxWcy7Qc_16ln2vYhwDP3Zc4F/view?usp=drivesdk","KODE REQUEST TOOLS BRANDING - RB9")</f>
        <v>KODE REQUEST TOOLS BRANDING - RB9</v>
      </c>
      <c r="U10" s="5" t="s">
        <v>121</v>
      </c>
      <c r="V10" s="3"/>
      <c r="W10" s="3"/>
      <c r="X10" s="3"/>
    </row>
    <row r="11" spans="1:24" customHeight="1" ht="18.75">
      <c r="A11" s="12">
        <v>45568.613765266</v>
      </c>
      <c r="B11" s="5" t="s">
        <v>122</v>
      </c>
      <c r="C11" s="6" t="s">
        <v>123</v>
      </c>
      <c r="D11" s="6" t="s">
        <v>22</v>
      </c>
      <c r="E11" s="6" t="s">
        <v>22</v>
      </c>
      <c r="F11" s="6" t="s">
        <v>22</v>
      </c>
      <c r="G11" s="5" t="s">
        <v>124</v>
      </c>
      <c r="H11" s="14" t="s">
        <v>125</v>
      </c>
      <c r="I11" s="6" t="s">
        <v>24</v>
      </c>
      <c r="J11" s="5" t="s">
        <v>126</v>
      </c>
      <c r="K11" s="14" t="s">
        <v>127</v>
      </c>
      <c r="L11" s="15">
        <v>2</v>
      </c>
      <c r="M11" s="6" t="s">
        <v>26</v>
      </c>
      <c r="N11" s="14" t="s">
        <v>128</v>
      </c>
      <c r="O11" s="5" t="s">
        <v>129</v>
      </c>
      <c r="P11" s="16" t="s">
        <v>130</v>
      </c>
      <c r="Q11" s="5"/>
      <c r="R11" s="5" t="s">
        <v>131</v>
      </c>
      <c r="S11" s="16" t="s">
        <v>132</v>
      </c>
      <c r="T11" s="16" t="str">
        <f>HYPERLINK("https://drive.google.com/file/d/1RKkHITz96hkQMJyLpwQ3F-DBvPcbKL-8/view?usp=drivesdk","KODE REQUEST TOOLS BRANDING - RB10")</f>
        <v>KODE REQUEST TOOLS BRANDING - RB10</v>
      </c>
      <c r="U11" s="5" t="s">
        <v>133</v>
      </c>
      <c r="V11" s="3"/>
      <c r="W11" s="3"/>
      <c r="X11" s="3"/>
    </row>
    <row r="12" spans="1:24" customHeight="1" ht="18.75">
      <c r="A12" s="12">
        <v>45568.614605174</v>
      </c>
      <c r="B12" s="5" t="s">
        <v>122</v>
      </c>
      <c r="C12" s="6" t="s">
        <v>134</v>
      </c>
      <c r="D12" s="6" t="s">
        <v>22</v>
      </c>
      <c r="E12" s="6" t="s">
        <v>22</v>
      </c>
      <c r="F12" s="6" t="s">
        <v>22</v>
      </c>
      <c r="G12" s="5" t="s">
        <v>124</v>
      </c>
      <c r="H12" s="14" t="s">
        <v>125</v>
      </c>
      <c r="I12" s="6" t="s">
        <v>24</v>
      </c>
      <c r="J12" s="5" t="s">
        <v>126</v>
      </c>
      <c r="K12" s="14" t="s">
        <v>135</v>
      </c>
      <c r="L12" s="15">
        <v>1</v>
      </c>
      <c r="M12" s="6" t="s">
        <v>26</v>
      </c>
      <c r="N12" s="14" t="s">
        <v>136</v>
      </c>
      <c r="O12" s="5" t="s">
        <v>137</v>
      </c>
      <c r="P12" s="16" t="s">
        <v>138</v>
      </c>
      <c r="Q12" s="5"/>
      <c r="R12" s="5" t="s">
        <v>139</v>
      </c>
      <c r="S12" s="16" t="s">
        <v>140</v>
      </c>
      <c r="T12" s="16" t="str">
        <f>HYPERLINK("https://drive.google.com/file/d/1g0YRxKgvcsHDtDbiAItD53AhfFUdHT8e/view?usp=drivesdk","KODE REQUEST TOOLS BRANDING - RB11")</f>
        <v>KODE REQUEST TOOLS BRANDING - RB11</v>
      </c>
      <c r="U12" s="5" t="s">
        <v>141</v>
      </c>
      <c r="V12" s="3"/>
      <c r="W12" s="3"/>
      <c r="X12" s="3"/>
    </row>
    <row r="13" spans="1:24" customHeight="1" ht="18.75">
      <c r="A13" s="12">
        <v>45569.398574456</v>
      </c>
      <c r="B13" s="5" t="s">
        <v>58</v>
      </c>
      <c r="C13" s="6" t="s">
        <v>142</v>
      </c>
      <c r="D13" s="6" t="s">
        <v>60</v>
      </c>
      <c r="E13" s="17" t="s">
        <v>143</v>
      </c>
      <c r="F13" s="6" t="s">
        <v>110</v>
      </c>
      <c r="G13" s="5" t="s">
        <v>144</v>
      </c>
      <c r="H13" s="14" t="s">
        <v>145</v>
      </c>
      <c r="I13" s="6" t="s">
        <v>146</v>
      </c>
      <c r="J13" s="5" t="s">
        <v>65</v>
      </c>
      <c r="K13" s="14" t="s">
        <v>147</v>
      </c>
      <c r="L13" s="15" t="s">
        <v>148</v>
      </c>
      <c r="M13" s="6" t="s">
        <v>38</v>
      </c>
      <c r="N13" s="14" t="s">
        <v>68</v>
      </c>
      <c r="O13" s="5" t="s">
        <v>149</v>
      </c>
      <c r="P13" s="16" t="s">
        <v>150</v>
      </c>
      <c r="Q13" s="5"/>
      <c r="R13" s="5" t="s">
        <v>151</v>
      </c>
      <c r="S13" s="16" t="s">
        <v>152</v>
      </c>
      <c r="T13" s="16" t="str">
        <f>HYPERLINK("https://drive.google.com/file/d/13TTwiFjDjKbpIe9JIgBSTd_bLqVYscEd/view?usp=drivesdk","KODE REQUEST TOOLS BRANDING - RB12")</f>
        <v>KODE REQUEST TOOLS BRANDING - RB12</v>
      </c>
      <c r="U13" s="5" t="s">
        <v>153</v>
      </c>
      <c r="V13" s="3"/>
      <c r="W13" s="3"/>
      <c r="X13" s="3"/>
    </row>
    <row r="14" spans="1:24" customHeight="1" ht="18.75">
      <c r="A14" s="12">
        <v>45569.416713831</v>
      </c>
      <c r="B14" s="5" t="s">
        <v>58</v>
      </c>
      <c r="C14" s="6" t="s">
        <v>154</v>
      </c>
      <c r="D14" s="6" t="s">
        <v>60</v>
      </c>
      <c r="E14" s="17" t="s">
        <v>143</v>
      </c>
      <c r="F14" s="6" t="s">
        <v>62</v>
      </c>
      <c r="G14" s="5" t="s">
        <v>155</v>
      </c>
      <c r="H14" s="14" t="s">
        <v>156</v>
      </c>
      <c r="I14" s="6" t="s">
        <v>24</v>
      </c>
      <c r="J14" s="5" t="s">
        <v>157</v>
      </c>
      <c r="K14" s="14" t="s">
        <v>158</v>
      </c>
      <c r="L14" s="15" t="s">
        <v>159</v>
      </c>
      <c r="M14" s="6" t="s">
        <v>38</v>
      </c>
      <c r="N14" s="14" t="s">
        <v>160</v>
      </c>
      <c r="O14" s="5" t="s">
        <v>161</v>
      </c>
      <c r="P14" s="5" t="s">
        <v>162</v>
      </c>
      <c r="Q14" s="5"/>
      <c r="R14" s="5" t="s">
        <v>163</v>
      </c>
      <c r="S14" s="16" t="s">
        <v>164</v>
      </c>
      <c r="T14" s="16" t="str">
        <f>HYPERLINK("https://drive.google.com/file/d/1mQSJc__gC-aL758AiS4A-wunIRVx4uq_/view?usp=drivesdk","KODE REQUEST TOOLS BRANDING - RB13")</f>
        <v>KODE REQUEST TOOLS BRANDING - RB13</v>
      </c>
      <c r="U14" s="5" t="s">
        <v>165</v>
      </c>
      <c r="V14" s="3"/>
      <c r="W14" s="3"/>
      <c r="X14" s="3"/>
    </row>
    <row r="15" spans="1:24" customHeight="1" ht="18.75">
      <c r="A15" s="12">
        <v>45570.362340394</v>
      </c>
      <c r="B15" s="5" t="s">
        <v>122</v>
      </c>
      <c r="C15" s="6" t="s">
        <v>166</v>
      </c>
      <c r="D15" s="6" t="s">
        <v>22</v>
      </c>
      <c r="E15" s="6" t="s">
        <v>167</v>
      </c>
      <c r="F15" s="6" t="s">
        <v>168</v>
      </c>
      <c r="G15" s="5" t="s">
        <v>169</v>
      </c>
      <c r="H15" s="14" t="s">
        <v>170</v>
      </c>
      <c r="I15" s="6" t="s">
        <v>24</v>
      </c>
      <c r="J15" s="5" t="s">
        <v>126</v>
      </c>
      <c r="K15" s="14" t="s">
        <v>171</v>
      </c>
      <c r="L15" s="15">
        <v>1</v>
      </c>
      <c r="M15" s="6" t="s">
        <v>26</v>
      </c>
      <c r="N15" s="14" t="s">
        <v>172</v>
      </c>
      <c r="O15" s="5" t="s">
        <v>173</v>
      </c>
      <c r="P15" s="16" t="s">
        <v>174</v>
      </c>
      <c r="Q15" s="5"/>
      <c r="R15" s="5" t="s">
        <v>175</v>
      </c>
      <c r="S15" s="16" t="s">
        <v>176</v>
      </c>
      <c r="T15" s="16" t="str">
        <f>HYPERLINK("https://drive.google.com/file/d/12o2F7m2Z7PqngUyd9REbYSX_6JFuchO8/view?usp=drivesdk","KODE REQUEST TOOLS BRANDING - RB14")</f>
        <v>KODE REQUEST TOOLS BRANDING - RB14</v>
      </c>
      <c r="U15" s="5" t="s">
        <v>177</v>
      </c>
      <c r="V15" s="3"/>
      <c r="W15" s="3"/>
      <c r="X15" s="3"/>
    </row>
    <row r="16" spans="1:24" customHeight="1" ht="18.75">
      <c r="A16" s="12">
        <v>45570.365952963</v>
      </c>
      <c r="B16" s="5" t="s">
        <v>122</v>
      </c>
      <c r="C16" s="6" t="s">
        <v>178</v>
      </c>
      <c r="D16" s="6" t="s">
        <v>22</v>
      </c>
      <c r="E16" s="6" t="s">
        <v>179</v>
      </c>
      <c r="F16" s="6" t="s">
        <v>180</v>
      </c>
      <c r="G16" s="5" t="s">
        <v>181</v>
      </c>
      <c r="H16" s="14" t="s">
        <v>125</v>
      </c>
      <c r="I16" s="6" t="s">
        <v>24</v>
      </c>
      <c r="J16" s="5" t="s">
        <v>113</v>
      </c>
      <c r="K16" s="14" t="s">
        <v>182</v>
      </c>
      <c r="L16" s="15">
        <v>1</v>
      </c>
      <c r="M16" s="6" t="s">
        <v>38</v>
      </c>
      <c r="N16" s="14" t="s">
        <v>172</v>
      </c>
      <c r="O16" s="5" t="s">
        <v>183</v>
      </c>
      <c r="P16" s="16" t="s">
        <v>184</v>
      </c>
      <c r="Q16" s="16" t="s">
        <v>185</v>
      </c>
      <c r="R16" s="5" t="s">
        <v>186</v>
      </c>
      <c r="S16" s="16" t="s">
        <v>187</v>
      </c>
      <c r="T16" s="16" t="str">
        <f>HYPERLINK("https://drive.google.com/file/d/1YihZylyb_cEBXGr1UYQcL_wO3lFi8b51/view?usp=drivesdk","KODE REQUEST TOOLS BRANDING - RB15")</f>
        <v>KODE REQUEST TOOLS BRANDING - RB15</v>
      </c>
      <c r="U16" s="5" t="s">
        <v>188</v>
      </c>
      <c r="V16" s="3"/>
      <c r="W16" s="3"/>
      <c r="X16" s="3"/>
    </row>
    <row r="17" spans="1:24" customHeight="1" ht="18.75">
      <c r="A17" s="12">
        <v>45570.367347766</v>
      </c>
      <c r="B17" s="5" t="s">
        <v>122</v>
      </c>
      <c r="C17" s="6" t="s">
        <v>189</v>
      </c>
      <c r="D17" s="6" t="s">
        <v>22</v>
      </c>
      <c r="E17" s="6" t="s">
        <v>179</v>
      </c>
      <c r="F17" s="6" t="s">
        <v>180</v>
      </c>
      <c r="G17" s="5" t="s">
        <v>181</v>
      </c>
      <c r="H17" s="14" t="s">
        <v>125</v>
      </c>
      <c r="I17" s="6" t="s">
        <v>24</v>
      </c>
      <c r="J17" s="5" t="s">
        <v>25</v>
      </c>
      <c r="K17" s="14" t="s">
        <v>190</v>
      </c>
      <c r="L17" s="15">
        <v>1</v>
      </c>
      <c r="M17" s="6" t="s">
        <v>38</v>
      </c>
      <c r="N17" s="14" t="s">
        <v>172</v>
      </c>
      <c r="O17" s="5" t="s">
        <v>191</v>
      </c>
      <c r="P17" s="16" t="s">
        <v>192</v>
      </c>
      <c r="Q17" s="5"/>
      <c r="R17" s="5" t="s">
        <v>193</v>
      </c>
      <c r="S17" s="16" t="s">
        <v>194</v>
      </c>
      <c r="T17" s="16" t="str">
        <f>HYPERLINK("https://drive.google.com/file/d/1YPP3EpBY6jIsuuiD7b_j5mU6hbQdNfMc/view?usp=drivesdk","KODE REQUEST TOOLS BRANDING - RB16")</f>
        <v>KODE REQUEST TOOLS BRANDING - RB16</v>
      </c>
      <c r="U17" s="5" t="s">
        <v>195</v>
      </c>
      <c r="V17" s="3"/>
      <c r="W17" s="3"/>
      <c r="X17" s="3"/>
    </row>
    <row r="18" spans="1:24" customHeight="1" ht="18.75">
      <c r="A18" s="12">
        <v>45570.368412361</v>
      </c>
      <c r="B18" s="5" t="s">
        <v>122</v>
      </c>
      <c r="C18" s="6" t="s">
        <v>196</v>
      </c>
      <c r="D18" s="6" t="s">
        <v>22</v>
      </c>
      <c r="E18" s="6" t="s">
        <v>179</v>
      </c>
      <c r="F18" s="6" t="s">
        <v>180</v>
      </c>
      <c r="G18" s="5" t="s">
        <v>197</v>
      </c>
      <c r="H18" s="14" t="s">
        <v>125</v>
      </c>
      <c r="I18" s="6" t="s">
        <v>24</v>
      </c>
      <c r="J18" s="5" t="s">
        <v>25</v>
      </c>
      <c r="K18" s="14" t="s">
        <v>198</v>
      </c>
      <c r="L18" s="15">
        <v>1</v>
      </c>
      <c r="M18" s="6" t="s">
        <v>38</v>
      </c>
      <c r="N18" s="14" t="s">
        <v>172</v>
      </c>
      <c r="O18" s="5" t="s">
        <v>199</v>
      </c>
      <c r="P18" s="16" t="s">
        <v>200</v>
      </c>
      <c r="Q18" s="5"/>
      <c r="R18" s="5" t="s">
        <v>201</v>
      </c>
      <c r="S18" s="16" t="s">
        <v>202</v>
      </c>
      <c r="T18" s="16" t="str">
        <f>HYPERLINK("https://drive.google.com/file/d/1bQm_-j4qTYByllWC6n5sOMKOeXarIAWP/view?usp=drivesdk","KODE REQUEST TOOLS BRANDING - RB17")</f>
        <v>KODE REQUEST TOOLS BRANDING - RB17</v>
      </c>
      <c r="U18" s="5" t="s">
        <v>203</v>
      </c>
      <c r="V18" s="3"/>
      <c r="W18" s="3"/>
      <c r="X18" s="3"/>
    </row>
    <row r="19" spans="1:24" customHeight="1" ht="18.75">
      <c r="A19" s="12">
        <v>45570.369397338</v>
      </c>
      <c r="B19" s="5" t="s">
        <v>122</v>
      </c>
      <c r="C19" s="6" t="s">
        <v>204</v>
      </c>
      <c r="D19" s="6" t="s">
        <v>22</v>
      </c>
      <c r="E19" s="6" t="s">
        <v>179</v>
      </c>
      <c r="F19" s="6" t="s">
        <v>180</v>
      </c>
      <c r="G19" s="5" t="s">
        <v>205</v>
      </c>
      <c r="H19" s="14" t="s">
        <v>125</v>
      </c>
      <c r="I19" s="6" t="s">
        <v>24</v>
      </c>
      <c r="J19" s="5" t="s">
        <v>25</v>
      </c>
      <c r="K19" s="14" t="s">
        <v>206</v>
      </c>
      <c r="L19" s="15">
        <v>1</v>
      </c>
      <c r="M19" s="6" t="s">
        <v>38</v>
      </c>
      <c r="N19" s="14" t="s">
        <v>172</v>
      </c>
      <c r="O19" s="5" t="s">
        <v>183</v>
      </c>
      <c r="P19" s="16" t="s">
        <v>207</v>
      </c>
      <c r="Q19" s="5"/>
      <c r="R19" s="5" t="s">
        <v>208</v>
      </c>
      <c r="S19" s="16" t="s">
        <v>209</v>
      </c>
      <c r="T19" s="16" t="str">
        <f>HYPERLINK("https://drive.google.com/file/d/18zcHa0QQ_6PJnJfzsBTCidoDRpOjMl4e/view?usp=drivesdk","KODE REQUEST TOOLS BRANDING - RB18")</f>
        <v>KODE REQUEST TOOLS BRANDING - RB18</v>
      </c>
      <c r="U19" s="5" t="s">
        <v>210</v>
      </c>
      <c r="V19" s="3"/>
      <c r="W19" s="3"/>
      <c r="X19" s="3"/>
    </row>
    <row r="20" spans="1:24" customHeight="1" ht="18.75">
      <c r="A20" s="12">
        <v>45570.391680509</v>
      </c>
      <c r="B20" s="5" t="s">
        <v>58</v>
      </c>
      <c r="C20" s="6" t="s">
        <v>211</v>
      </c>
      <c r="D20" s="6" t="s">
        <v>60</v>
      </c>
      <c r="E20" s="6" t="s">
        <v>61</v>
      </c>
      <c r="F20" s="6" t="s">
        <v>110</v>
      </c>
      <c r="G20" s="5" t="s">
        <v>212</v>
      </c>
      <c r="H20" s="14" t="s">
        <v>213</v>
      </c>
      <c r="I20" s="6" t="s">
        <v>24</v>
      </c>
      <c r="J20" s="5" t="s">
        <v>92</v>
      </c>
      <c r="K20" s="14" t="s">
        <v>214</v>
      </c>
      <c r="L20" s="15" t="s">
        <v>215</v>
      </c>
      <c r="M20" s="6" t="s">
        <v>216</v>
      </c>
      <c r="N20" s="14" t="s">
        <v>217</v>
      </c>
      <c r="O20" s="5" t="s">
        <v>218</v>
      </c>
      <c r="P20" s="5" t="s">
        <v>219</v>
      </c>
      <c r="Q20" s="5"/>
      <c r="R20" s="5" t="s">
        <v>220</v>
      </c>
      <c r="S20" s="16" t="s">
        <v>221</v>
      </c>
      <c r="T20" s="16" t="str">
        <f>HYPERLINK("https://drive.google.com/file/d/1FSNSnMQ_1uwQieQVDPMwbcK2khU644Ea/view?usp=drivesdk","KODE REQUEST TOOLS BRANDING - RB19")</f>
        <v>KODE REQUEST TOOLS BRANDING - RB19</v>
      </c>
      <c r="U20" s="5" t="s">
        <v>222</v>
      </c>
      <c r="V20" s="3"/>
      <c r="W20" s="3"/>
      <c r="X20" s="3"/>
    </row>
    <row r="21" spans="1:24" customHeight="1" ht="18.75">
      <c r="A21" s="12">
        <v>45570.429830625</v>
      </c>
      <c r="B21" s="5" t="s">
        <v>223</v>
      </c>
      <c r="C21" s="6" t="s">
        <v>224</v>
      </c>
      <c r="D21" s="6" t="s">
        <v>60</v>
      </c>
      <c r="E21" s="6" t="s">
        <v>225</v>
      </c>
      <c r="F21" s="6" t="s">
        <v>226</v>
      </c>
      <c r="G21" s="5" t="s">
        <v>227</v>
      </c>
      <c r="H21" s="14" t="s">
        <v>228</v>
      </c>
      <c r="I21" s="6" t="s">
        <v>24</v>
      </c>
      <c r="J21" s="5" t="s">
        <v>126</v>
      </c>
      <c r="K21" s="14" t="s">
        <v>229</v>
      </c>
      <c r="L21" s="15" t="s">
        <v>215</v>
      </c>
      <c r="M21" s="6" t="s">
        <v>26</v>
      </c>
      <c r="N21" s="14" t="s">
        <v>230</v>
      </c>
      <c r="O21" s="5" t="s">
        <v>231</v>
      </c>
      <c r="P21" s="16" t="s">
        <v>232</v>
      </c>
      <c r="Q21" s="5"/>
      <c r="R21" s="5" t="s">
        <v>233</v>
      </c>
      <c r="S21" s="16" t="s">
        <v>234</v>
      </c>
      <c r="T21" s="16" t="str">
        <f>HYPERLINK("https://drive.google.com/file/d/1rmNRR9HtxJhkg-7ATBzQ2NO3BwQSQ9cp/view?usp=drivesdk","KODE REQUEST TOOLS BRANDING - RB20")</f>
        <v>KODE REQUEST TOOLS BRANDING - RB20</v>
      </c>
      <c r="U21" s="5" t="s">
        <v>235</v>
      </c>
      <c r="V21" s="3"/>
      <c r="W21" s="3"/>
      <c r="X21" s="3"/>
    </row>
    <row r="22" spans="1:24" customHeight="1" ht="18.75">
      <c r="A22" s="12">
        <v>45570.432651701</v>
      </c>
      <c r="B22" s="5" t="s">
        <v>223</v>
      </c>
      <c r="C22" s="6" t="s">
        <v>236</v>
      </c>
      <c r="D22" s="6" t="s">
        <v>60</v>
      </c>
      <c r="E22" s="6" t="s">
        <v>225</v>
      </c>
      <c r="F22" s="6" t="s">
        <v>226</v>
      </c>
      <c r="G22" s="5" t="s">
        <v>237</v>
      </c>
      <c r="H22" s="14" t="s">
        <v>228</v>
      </c>
      <c r="I22" s="6" t="s">
        <v>24</v>
      </c>
      <c r="J22" s="5" t="s">
        <v>126</v>
      </c>
      <c r="K22" s="14" t="s">
        <v>229</v>
      </c>
      <c r="L22" s="15" t="s">
        <v>215</v>
      </c>
      <c r="M22" s="6" t="s">
        <v>26</v>
      </c>
      <c r="N22" s="14" t="s">
        <v>238</v>
      </c>
      <c r="O22" s="5" t="s">
        <v>239</v>
      </c>
      <c r="P22" s="16" t="s">
        <v>240</v>
      </c>
      <c r="Q22" s="5"/>
      <c r="R22" s="5" t="s">
        <v>241</v>
      </c>
      <c r="S22" s="16" t="s">
        <v>242</v>
      </c>
      <c r="T22" s="16" t="str">
        <f>HYPERLINK("https://drive.google.com/file/d/1oxja1L5bLdC9L61kPJroPgT-e-rC01Xl/view?usp=drivesdk","KODE REQUEST TOOLS BRANDING - RB21")</f>
        <v>KODE REQUEST TOOLS BRANDING - RB21</v>
      </c>
      <c r="U22" s="5" t="s">
        <v>243</v>
      </c>
      <c r="V22" s="3"/>
      <c r="W22" s="3"/>
      <c r="X22" s="3"/>
    </row>
    <row r="23" spans="1:24" customHeight="1" ht="18.75">
      <c r="A23" s="12">
        <v>45570.438009097</v>
      </c>
      <c r="B23" s="5" t="s">
        <v>223</v>
      </c>
      <c r="C23" s="6" t="s">
        <v>244</v>
      </c>
      <c r="D23" s="6" t="s">
        <v>60</v>
      </c>
      <c r="E23" s="6" t="s">
        <v>245</v>
      </c>
      <c r="F23" s="6" t="s">
        <v>246</v>
      </c>
      <c r="G23" s="5" t="s">
        <v>247</v>
      </c>
      <c r="H23" s="14" t="s">
        <v>248</v>
      </c>
      <c r="I23" s="6" t="s">
        <v>24</v>
      </c>
      <c r="J23" s="5" t="s">
        <v>126</v>
      </c>
      <c r="K23" s="14" t="s">
        <v>249</v>
      </c>
      <c r="L23" s="15" t="s">
        <v>215</v>
      </c>
      <c r="M23" s="6" t="s">
        <v>26</v>
      </c>
      <c r="N23" s="14" t="s">
        <v>250</v>
      </c>
      <c r="O23" s="5" t="s">
        <v>251</v>
      </c>
      <c r="P23" s="16" t="s">
        <v>252</v>
      </c>
      <c r="Q23" s="5"/>
      <c r="R23" s="5" t="s">
        <v>253</v>
      </c>
      <c r="S23" s="16" t="s">
        <v>254</v>
      </c>
      <c r="T23" s="16" t="str">
        <f>HYPERLINK("https://drive.google.com/file/d/1AJKIonftGUu9HX43zlJZcNcIFDm4QlvX/view?usp=drivesdk","KODE REQUEST TOOLS BRANDING - RB22")</f>
        <v>KODE REQUEST TOOLS BRANDING - RB22</v>
      </c>
      <c r="U23" s="5" t="s">
        <v>255</v>
      </c>
      <c r="V23" s="3"/>
      <c r="W23" s="3"/>
      <c r="X23" s="3"/>
    </row>
    <row r="24" spans="1:24" customHeight="1" ht="18.75">
      <c r="A24" s="12">
        <v>45570.448647477</v>
      </c>
      <c r="B24" s="5" t="s">
        <v>223</v>
      </c>
      <c r="C24" s="6" t="s">
        <v>256</v>
      </c>
      <c r="D24" s="6" t="s">
        <v>60</v>
      </c>
      <c r="E24" s="6" t="s">
        <v>245</v>
      </c>
      <c r="F24" s="6" t="s">
        <v>246</v>
      </c>
      <c r="G24" s="5" t="s">
        <v>257</v>
      </c>
      <c r="H24" s="14" t="s">
        <v>102</v>
      </c>
      <c r="I24" s="6" t="s">
        <v>24</v>
      </c>
      <c r="J24" s="5" t="s">
        <v>126</v>
      </c>
      <c r="K24" s="14" t="s">
        <v>258</v>
      </c>
      <c r="L24" s="15" t="s">
        <v>215</v>
      </c>
      <c r="M24" s="6" t="s">
        <v>26</v>
      </c>
      <c r="N24" s="14" t="s">
        <v>259</v>
      </c>
      <c r="O24" s="5" t="s">
        <v>260</v>
      </c>
      <c r="P24" s="16" t="s">
        <v>261</v>
      </c>
      <c r="Q24" s="5"/>
      <c r="R24" s="5" t="s">
        <v>262</v>
      </c>
      <c r="S24" s="16" t="s">
        <v>263</v>
      </c>
      <c r="T24" s="16" t="str">
        <f>HYPERLINK("https://drive.google.com/file/d/1ZHVDC2tAQncaoeKdC4r7nXa4HjSPR8o4/view?usp=drivesdk","KODE REQUEST TOOLS BRANDING - RB23")</f>
        <v>KODE REQUEST TOOLS BRANDING - RB23</v>
      </c>
      <c r="U24" s="5" t="s">
        <v>264</v>
      </c>
      <c r="V24" s="3"/>
      <c r="W24" s="3"/>
      <c r="X24" s="3"/>
    </row>
    <row r="25" spans="1:24" customHeight="1" ht="18.75">
      <c r="A25" s="12">
        <v>45570.53302684</v>
      </c>
      <c r="B25" s="5" t="s">
        <v>122</v>
      </c>
      <c r="C25" s="6" t="s">
        <v>265</v>
      </c>
      <c r="D25" s="6" t="s">
        <v>22</v>
      </c>
      <c r="E25" s="6" t="s">
        <v>179</v>
      </c>
      <c r="F25" s="6" t="s">
        <v>180</v>
      </c>
      <c r="G25" s="5" t="s">
        <v>266</v>
      </c>
      <c r="H25" s="14" t="s">
        <v>125</v>
      </c>
      <c r="I25" s="6" t="s">
        <v>24</v>
      </c>
      <c r="J25" s="5" t="s">
        <v>126</v>
      </c>
      <c r="K25" s="14" t="s">
        <v>267</v>
      </c>
      <c r="L25" s="15">
        <v>1</v>
      </c>
      <c r="M25" s="6" t="s">
        <v>38</v>
      </c>
      <c r="N25" s="14" t="s">
        <v>172</v>
      </c>
      <c r="O25" s="5" t="s">
        <v>268</v>
      </c>
      <c r="P25" s="16" t="s">
        <v>269</v>
      </c>
      <c r="Q25" s="5"/>
      <c r="R25" s="5" t="s">
        <v>270</v>
      </c>
      <c r="S25" s="16" t="s">
        <v>271</v>
      </c>
      <c r="T25" s="16" t="str">
        <f>HYPERLINK("https://drive.google.com/file/d/1iJ1gwuSLNFrPRXO7SA1_Dm_W3Ro59-RQ/view?usp=drivesdk","KODE REQUEST TOOLS BRANDING - RB24")</f>
        <v>KODE REQUEST TOOLS BRANDING - RB24</v>
      </c>
      <c r="U25" s="5" t="s">
        <v>272</v>
      </c>
      <c r="V25" s="3"/>
      <c r="W25" s="3"/>
      <c r="X25" s="3"/>
    </row>
    <row r="26" spans="1:24" customHeight="1" ht="18.75">
      <c r="A26" s="12">
        <v>45572.400015093</v>
      </c>
      <c r="B26" s="5" t="s">
        <v>74</v>
      </c>
      <c r="C26" s="6" t="s">
        <v>273</v>
      </c>
      <c r="D26" s="6" t="s">
        <v>60</v>
      </c>
      <c r="E26" s="6" t="s">
        <v>76</v>
      </c>
      <c r="F26" s="6" t="s">
        <v>77</v>
      </c>
      <c r="G26" s="5" t="s">
        <v>274</v>
      </c>
      <c r="H26" s="14" t="s">
        <v>102</v>
      </c>
      <c r="I26" s="6" t="s">
        <v>24</v>
      </c>
      <c r="J26" s="5" t="s">
        <v>126</v>
      </c>
      <c r="K26" s="14" t="s">
        <v>275</v>
      </c>
      <c r="L26" s="15" t="s">
        <v>94</v>
      </c>
      <c r="M26" s="6" t="s">
        <v>38</v>
      </c>
      <c r="N26" s="14" t="s">
        <v>83</v>
      </c>
      <c r="O26" s="5" t="s">
        <v>276</v>
      </c>
      <c r="P26" s="16" t="s">
        <v>277</v>
      </c>
      <c r="Q26" s="5"/>
      <c r="R26" s="5" t="s">
        <v>278</v>
      </c>
      <c r="S26" s="16" t="s">
        <v>279</v>
      </c>
      <c r="T26" s="16" t="str">
        <f>HYPERLINK("https://drive.google.com/file/d/16neIhkpVPdwIiV8G9aIpQ69qsidaWBE8/view?usp=drivesdk","KODE REQUEST TOOLS BRANDING - RB25")</f>
        <v>KODE REQUEST TOOLS BRANDING - RB25</v>
      </c>
      <c r="U26" s="5" t="s">
        <v>280</v>
      </c>
      <c r="V26" s="3"/>
      <c r="W26" s="3"/>
      <c r="X26" s="3"/>
    </row>
    <row r="27" spans="1:24" customHeight="1" ht="18.75">
      <c r="A27" s="12">
        <v>45572.40559684</v>
      </c>
      <c r="B27" s="5" t="s">
        <v>74</v>
      </c>
      <c r="C27" s="6" t="s">
        <v>281</v>
      </c>
      <c r="D27" s="6" t="s">
        <v>60</v>
      </c>
      <c r="E27" s="6" t="s">
        <v>76</v>
      </c>
      <c r="F27" s="6" t="s">
        <v>77</v>
      </c>
      <c r="G27" s="5" t="s">
        <v>282</v>
      </c>
      <c r="H27" s="14" t="s">
        <v>283</v>
      </c>
      <c r="I27" s="6" t="s">
        <v>24</v>
      </c>
      <c r="J27" s="5" t="s">
        <v>284</v>
      </c>
      <c r="K27" s="14" t="s">
        <v>285</v>
      </c>
      <c r="L27" s="15" t="s">
        <v>286</v>
      </c>
      <c r="M27" s="6" t="s">
        <v>38</v>
      </c>
      <c r="N27" s="14" t="s">
        <v>83</v>
      </c>
      <c r="O27" s="5" t="s">
        <v>287</v>
      </c>
      <c r="P27" s="16" t="s">
        <v>288</v>
      </c>
      <c r="Q27" s="5"/>
      <c r="R27" s="5" t="s">
        <v>289</v>
      </c>
      <c r="S27" s="16" t="s">
        <v>290</v>
      </c>
      <c r="T27" s="16" t="str">
        <f>HYPERLINK("https://drive.google.com/file/d/1DZXmBRM6y3O-oBxZCVBFGpvzq30-TWkR/view?usp=drivesdk","KODE REQUEST TOOLS BRANDING - RB26")</f>
        <v>KODE REQUEST TOOLS BRANDING - RB26</v>
      </c>
      <c r="U27" s="5" t="s">
        <v>291</v>
      </c>
      <c r="V27" s="3"/>
      <c r="W27" s="3"/>
      <c r="X27" s="3"/>
    </row>
    <row r="28" spans="1:24" customHeight="1" ht="18.75">
      <c r="A28" s="12">
        <v>45572.482118333</v>
      </c>
      <c r="B28" s="5" t="s">
        <v>74</v>
      </c>
      <c r="C28" s="6" t="s">
        <v>292</v>
      </c>
      <c r="D28" s="6" t="s">
        <v>60</v>
      </c>
      <c r="E28" s="6" t="s">
        <v>76</v>
      </c>
      <c r="F28" s="6" t="s">
        <v>77</v>
      </c>
      <c r="G28" s="5" t="s">
        <v>293</v>
      </c>
      <c r="H28" s="14" t="s">
        <v>102</v>
      </c>
      <c r="I28" s="6" t="s">
        <v>24</v>
      </c>
      <c r="J28" s="5" t="s">
        <v>294</v>
      </c>
      <c r="K28" s="14" t="s">
        <v>295</v>
      </c>
      <c r="L28" s="15" t="s">
        <v>296</v>
      </c>
      <c r="M28" s="6" t="s">
        <v>38</v>
      </c>
      <c r="N28" s="14" t="s">
        <v>83</v>
      </c>
      <c r="O28" s="5" t="s">
        <v>297</v>
      </c>
      <c r="P28" s="16" t="s">
        <v>298</v>
      </c>
      <c r="Q28" s="5"/>
      <c r="R28" s="5" t="s">
        <v>299</v>
      </c>
      <c r="S28" s="16" t="s">
        <v>300</v>
      </c>
      <c r="T28" s="16" t="str">
        <f>HYPERLINK("https://drive.google.com/file/d/1P_J0ek-zpGffn6AvCukGmMzPw6Wwfn-A/view?usp=drivesdk","KODE REQUEST TOOLS BRANDING - RB27")</f>
        <v>KODE REQUEST TOOLS BRANDING - RB27</v>
      </c>
      <c r="U28" s="5" t="s">
        <v>301</v>
      </c>
      <c r="V28" s="3"/>
      <c r="W28" s="3"/>
      <c r="X28" s="3"/>
    </row>
    <row r="29" spans="1:24" customHeight="1" ht="18.75">
      <c r="A29" s="12">
        <v>45572.529938218</v>
      </c>
      <c r="B29" s="5" t="s">
        <v>122</v>
      </c>
      <c r="C29" s="6" t="s">
        <v>302</v>
      </c>
      <c r="D29" s="6" t="s">
        <v>22</v>
      </c>
      <c r="E29" s="6" t="s">
        <v>22</v>
      </c>
      <c r="F29" s="6" t="s">
        <v>22</v>
      </c>
      <c r="G29" s="5" t="s">
        <v>303</v>
      </c>
      <c r="H29" s="14" t="s">
        <v>125</v>
      </c>
      <c r="I29" s="6" t="s">
        <v>24</v>
      </c>
      <c r="J29" s="5" t="s">
        <v>126</v>
      </c>
      <c r="K29" s="14" t="s">
        <v>135</v>
      </c>
      <c r="L29" s="15">
        <v>5</v>
      </c>
      <c r="M29" s="6" t="s">
        <v>26</v>
      </c>
      <c r="N29" s="14" t="s">
        <v>128</v>
      </c>
      <c r="O29" s="5" t="s">
        <v>137</v>
      </c>
      <c r="P29" s="16" t="s">
        <v>304</v>
      </c>
      <c r="Q29" s="5"/>
      <c r="R29" s="5" t="s">
        <v>305</v>
      </c>
      <c r="S29" s="16" t="s">
        <v>306</v>
      </c>
      <c r="T29" s="16" t="str">
        <f>HYPERLINK("https://drive.google.com/file/d/18rZS8cvPG2oMyTtKPEZmymMocqcKtZ6u/view?usp=drivesdk","KODE REQUEST TOOLS BRANDING - RB28")</f>
        <v>KODE REQUEST TOOLS BRANDING - RB28</v>
      </c>
      <c r="U29" s="5" t="s">
        <v>307</v>
      </c>
      <c r="V29" s="3"/>
      <c r="W29" s="3"/>
      <c r="X29" s="3"/>
    </row>
    <row r="30" spans="1:24" customHeight="1" ht="18.75">
      <c r="A30" s="12">
        <v>45572.53171162</v>
      </c>
      <c r="B30" s="5" t="s">
        <v>122</v>
      </c>
      <c r="C30" s="6" t="s">
        <v>308</v>
      </c>
      <c r="D30" s="6" t="s">
        <v>22</v>
      </c>
      <c r="E30" s="6" t="s">
        <v>22</v>
      </c>
      <c r="F30" s="6" t="s">
        <v>22</v>
      </c>
      <c r="G30" s="5" t="s">
        <v>309</v>
      </c>
      <c r="H30" s="14" t="s">
        <v>125</v>
      </c>
      <c r="I30" s="6" t="s">
        <v>24</v>
      </c>
      <c r="J30" s="5" t="s">
        <v>126</v>
      </c>
      <c r="K30" s="14" t="s">
        <v>310</v>
      </c>
      <c r="L30" s="15">
        <v>1</v>
      </c>
      <c r="M30" s="6" t="s">
        <v>26</v>
      </c>
      <c r="N30" s="14" t="s">
        <v>136</v>
      </c>
      <c r="O30" s="5" t="s">
        <v>311</v>
      </c>
      <c r="P30" s="16" t="s">
        <v>312</v>
      </c>
      <c r="Q30" s="5"/>
      <c r="R30" s="5" t="s">
        <v>313</v>
      </c>
      <c r="S30" s="16" t="s">
        <v>314</v>
      </c>
      <c r="T30" s="16" t="str">
        <f>HYPERLINK("https://drive.google.com/file/d/11VKfT7Qf_yfVmDQWD58Gs9-TBPdOpU_x/view?usp=drivesdk","KODE REQUEST TOOLS BRANDING - RB29")</f>
        <v>KODE REQUEST TOOLS BRANDING - RB29</v>
      </c>
      <c r="U30" s="5" t="s">
        <v>315</v>
      </c>
      <c r="V30" s="3"/>
      <c r="W30" s="3"/>
      <c r="X30" s="3"/>
    </row>
    <row r="31" spans="1:24" customHeight="1" ht="18.75">
      <c r="A31" s="12">
        <v>45572.532675347</v>
      </c>
      <c r="B31" s="5" t="s">
        <v>122</v>
      </c>
      <c r="C31" s="6" t="s">
        <v>316</v>
      </c>
      <c r="D31" s="6" t="s">
        <v>22</v>
      </c>
      <c r="E31" s="6" t="s">
        <v>22</v>
      </c>
      <c r="F31" s="6" t="s">
        <v>22</v>
      </c>
      <c r="G31" s="5" t="s">
        <v>22</v>
      </c>
      <c r="H31" s="14" t="s">
        <v>125</v>
      </c>
      <c r="I31" s="6" t="s">
        <v>24</v>
      </c>
      <c r="J31" s="5" t="s">
        <v>126</v>
      </c>
      <c r="K31" s="14" t="s">
        <v>317</v>
      </c>
      <c r="L31" s="15">
        <v>5</v>
      </c>
      <c r="M31" s="6" t="s">
        <v>26</v>
      </c>
      <c r="N31" s="14" t="s">
        <v>128</v>
      </c>
      <c r="O31" s="5" t="s">
        <v>318</v>
      </c>
      <c r="P31" s="16" t="s">
        <v>319</v>
      </c>
      <c r="Q31" s="5"/>
      <c r="R31" s="5" t="s">
        <v>320</v>
      </c>
      <c r="S31" s="16" t="s">
        <v>321</v>
      </c>
      <c r="T31" s="16" t="str">
        <f>HYPERLINK("https://drive.google.com/file/d/1cUBEQ-sIte7e67zc1THjReMb7yzUDqbf/view?usp=drivesdk","KODE REQUEST TOOLS BRANDING - RB30")</f>
        <v>KODE REQUEST TOOLS BRANDING - RB30</v>
      </c>
      <c r="U31" s="5" t="s">
        <v>322</v>
      </c>
      <c r="V31" s="3"/>
      <c r="W31" s="3"/>
      <c r="X31" s="3"/>
    </row>
    <row r="32" spans="1:24" customHeight="1" ht="18.75">
      <c r="A32" s="12">
        <v>45572.533677118</v>
      </c>
      <c r="B32" s="5" t="s">
        <v>122</v>
      </c>
      <c r="C32" s="6" t="s">
        <v>323</v>
      </c>
      <c r="D32" s="6" t="s">
        <v>22</v>
      </c>
      <c r="E32" s="6" t="s">
        <v>22</v>
      </c>
      <c r="F32" s="6" t="s">
        <v>22</v>
      </c>
      <c r="G32" s="5" t="s">
        <v>22</v>
      </c>
      <c r="H32" s="14" t="s">
        <v>125</v>
      </c>
      <c r="I32" s="6" t="s">
        <v>24</v>
      </c>
      <c r="J32" s="5" t="s">
        <v>126</v>
      </c>
      <c r="K32" s="14" t="s">
        <v>317</v>
      </c>
      <c r="L32" s="15">
        <v>5</v>
      </c>
      <c r="M32" s="6" t="s">
        <v>26</v>
      </c>
      <c r="N32" s="14" t="s">
        <v>136</v>
      </c>
      <c r="O32" s="5" t="s">
        <v>137</v>
      </c>
      <c r="P32" s="16" t="s">
        <v>324</v>
      </c>
      <c r="Q32" s="5"/>
      <c r="R32" s="5" t="s">
        <v>325</v>
      </c>
      <c r="S32" s="16" t="s">
        <v>326</v>
      </c>
      <c r="T32" s="16" t="str">
        <f>HYPERLINK("https://drive.google.com/file/d/11nIlPfYvMw0c8W6ms8Lkvh2qLWp0deRi/view?usp=drivesdk","KODE REQUEST TOOLS BRANDING - RB31")</f>
        <v>KODE REQUEST TOOLS BRANDING - RB31</v>
      </c>
      <c r="U32" s="5" t="s">
        <v>327</v>
      </c>
      <c r="V32" s="3"/>
      <c r="W32" s="3"/>
      <c r="X32" s="3"/>
    </row>
    <row r="33" spans="1:24" customHeight="1" ht="18.75">
      <c r="A33" s="12">
        <v>45572.534509722</v>
      </c>
      <c r="B33" s="5" t="s">
        <v>122</v>
      </c>
      <c r="C33" s="6" t="s">
        <v>328</v>
      </c>
      <c r="D33" s="6" t="s">
        <v>22</v>
      </c>
      <c r="E33" s="6" t="s">
        <v>22</v>
      </c>
      <c r="F33" s="6" t="s">
        <v>22</v>
      </c>
      <c r="G33" s="5" t="s">
        <v>22</v>
      </c>
      <c r="H33" s="14" t="s">
        <v>125</v>
      </c>
      <c r="I33" s="6" t="s">
        <v>24</v>
      </c>
      <c r="J33" s="5" t="s">
        <v>126</v>
      </c>
      <c r="K33" s="14" t="s">
        <v>135</v>
      </c>
      <c r="L33" s="15">
        <v>5</v>
      </c>
      <c r="M33" s="6" t="s">
        <v>26</v>
      </c>
      <c r="N33" s="14" t="s">
        <v>136</v>
      </c>
      <c r="O33" s="5" t="s">
        <v>329</v>
      </c>
      <c r="P33" s="16" t="s">
        <v>330</v>
      </c>
      <c r="Q33" s="5"/>
      <c r="R33" s="5" t="s">
        <v>331</v>
      </c>
      <c r="S33" s="16" t="s">
        <v>332</v>
      </c>
      <c r="T33" s="16" t="str">
        <f>HYPERLINK("https://drive.google.com/file/d/1qYrFN6aX_jVl7yQ7KXw2zOgrT20tgCv8/view?usp=drivesdk","KODE REQUEST TOOLS BRANDING - RB32")</f>
        <v>KODE REQUEST TOOLS BRANDING - RB32</v>
      </c>
      <c r="U33" s="5" t="s">
        <v>333</v>
      </c>
      <c r="V33" s="3"/>
      <c r="W33" s="3"/>
      <c r="X33" s="3"/>
    </row>
    <row r="34" spans="1:24" customHeight="1" ht="18.75">
      <c r="A34" s="12">
        <v>45572.558820255</v>
      </c>
      <c r="B34" s="5" t="s">
        <v>74</v>
      </c>
      <c r="C34" s="6" t="s">
        <v>334</v>
      </c>
      <c r="D34" s="6" t="s">
        <v>60</v>
      </c>
      <c r="E34" s="6" t="s">
        <v>76</v>
      </c>
      <c r="F34" s="6" t="s">
        <v>77</v>
      </c>
      <c r="G34" s="5" t="s">
        <v>293</v>
      </c>
      <c r="H34" s="14" t="s">
        <v>102</v>
      </c>
      <c r="I34" s="6" t="s">
        <v>24</v>
      </c>
      <c r="J34" s="5" t="s">
        <v>335</v>
      </c>
      <c r="K34" s="14" t="s">
        <v>336</v>
      </c>
      <c r="L34" s="15" t="s">
        <v>82</v>
      </c>
      <c r="M34" s="6" t="s">
        <v>38</v>
      </c>
      <c r="N34" s="14" t="s">
        <v>83</v>
      </c>
      <c r="O34" s="5" t="s">
        <v>337</v>
      </c>
      <c r="P34" s="16" t="s">
        <v>338</v>
      </c>
      <c r="Q34" s="5"/>
      <c r="R34" s="5" t="s">
        <v>339</v>
      </c>
      <c r="S34" s="16" t="s">
        <v>340</v>
      </c>
      <c r="T34" s="16" t="str">
        <f>HYPERLINK("https://drive.google.com/file/d/1DbI2HehQbWnHxm7r6pNe2M63J1t34zqc/view?usp=drivesdk","KODE REQUEST TOOLS BRANDING - RB33")</f>
        <v>KODE REQUEST TOOLS BRANDING - RB33</v>
      </c>
      <c r="U34" s="5" t="s">
        <v>341</v>
      </c>
      <c r="V34" s="3"/>
      <c r="W34" s="3"/>
      <c r="X34" s="3"/>
    </row>
    <row r="35" spans="1:24" customHeight="1" ht="18.75">
      <c r="A35" s="12">
        <v>45572.565416898</v>
      </c>
      <c r="B35" s="5" t="s">
        <v>74</v>
      </c>
      <c r="C35" s="6" t="s">
        <v>342</v>
      </c>
      <c r="D35" s="6" t="s">
        <v>60</v>
      </c>
      <c r="E35" s="6" t="s">
        <v>76</v>
      </c>
      <c r="F35" s="6" t="s">
        <v>77</v>
      </c>
      <c r="G35" s="5" t="s">
        <v>343</v>
      </c>
      <c r="H35" s="14" t="s">
        <v>248</v>
      </c>
      <c r="I35" s="6" t="s">
        <v>146</v>
      </c>
      <c r="J35" s="5" t="s">
        <v>335</v>
      </c>
      <c r="K35" s="14" t="s">
        <v>344</v>
      </c>
      <c r="L35" s="15" t="s">
        <v>82</v>
      </c>
      <c r="M35" s="6" t="s">
        <v>38</v>
      </c>
      <c r="N35" s="14" t="s">
        <v>83</v>
      </c>
      <c r="O35" s="5" t="s">
        <v>345</v>
      </c>
      <c r="P35" s="16" t="s">
        <v>346</v>
      </c>
      <c r="Q35" s="5"/>
      <c r="R35" s="5" t="s">
        <v>347</v>
      </c>
      <c r="S35" s="16" t="s">
        <v>348</v>
      </c>
      <c r="T35" s="16" t="str">
        <f>HYPERLINK("https://drive.google.com/file/d/1YIcQCexl_ZRyQdb-QiZeHJP1305UWxe4/view?usp=drivesdk","KODE REQUEST TOOLS BRANDING - RB34")</f>
        <v>KODE REQUEST TOOLS BRANDING - RB34</v>
      </c>
      <c r="U35" s="5" t="s">
        <v>349</v>
      </c>
      <c r="V35" s="3"/>
      <c r="W35" s="3"/>
      <c r="X35" s="3"/>
    </row>
    <row r="36" spans="1:24" customHeight="1" ht="18.75">
      <c r="A36" s="12">
        <v>45574.370365012</v>
      </c>
      <c r="B36" s="5" t="s">
        <v>122</v>
      </c>
      <c r="C36" s="6" t="s">
        <v>350</v>
      </c>
      <c r="D36" s="6" t="s">
        <v>22</v>
      </c>
      <c r="E36" s="6" t="s">
        <v>351</v>
      </c>
      <c r="F36" s="6" t="s">
        <v>352</v>
      </c>
      <c r="G36" s="5" t="s">
        <v>353</v>
      </c>
      <c r="H36" s="14" t="s">
        <v>354</v>
      </c>
      <c r="I36" s="6" t="s">
        <v>24</v>
      </c>
      <c r="J36" s="5" t="s">
        <v>25</v>
      </c>
      <c r="K36" s="14" t="s">
        <v>355</v>
      </c>
      <c r="L36" s="15">
        <v>2</v>
      </c>
      <c r="M36" s="6" t="s">
        <v>38</v>
      </c>
      <c r="N36" s="14" t="s">
        <v>172</v>
      </c>
      <c r="O36" s="5" t="s">
        <v>356</v>
      </c>
      <c r="P36" s="16" t="s">
        <v>357</v>
      </c>
      <c r="Q36" s="5"/>
      <c r="R36" s="5" t="s">
        <v>358</v>
      </c>
      <c r="S36" s="16" t="s">
        <v>359</v>
      </c>
      <c r="T36" s="16" t="str">
        <f>HYPERLINK("https://drive.google.com/file/d/1bI4YwjAmrQiqzloMW9yrXlypZ0k-q9ox/view?usp=drivesdk","KODE REQUEST TOOLS BRANDING - RB35")</f>
        <v>KODE REQUEST TOOLS BRANDING - RB35</v>
      </c>
      <c r="U36" s="5" t="s">
        <v>360</v>
      </c>
      <c r="V36" s="3"/>
      <c r="W36" s="3"/>
      <c r="X36" s="3"/>
    </row>
    <row r="37" spans="1:24" customHeight="1" ht="18.75">
      <c r="A37" s="12">
        <v>45574.372268993</v>
      </c>
      <c r="B37" s="5" t="s">
        <v>122</v>
      </c>
      <c r="C37" s="6" t="s">
        <v>361</v>
      </c>
      <c r="D37" s="6" t="s">
        <v>22</v>
      </c>
      <c r="E37" s="6" t="s">
        <v>351</v>
      </c>
      <c r="F37" s="6" t="s">
        <v>352</v>
      </c>
      <c r="G37" s="5" t="s">
        <v>362</v>
      </c>
      <c r="H37" s="14" t="s">
        <v>354</v>
      </c>
      <c r="I37" s="6" t="s">
        <v>24</v>
      </c>
      <c r="J37" s="5" t="s">
        <v>363</v>
      </c>
      <c r="K37" s="14" t="s">
        <v>364</v>
      </c>
      <c r="L37" s="15">
        <v>1</v>
      </c>
      <c r="M37" s="6" t="s">
        <v>38</v>
      </c>
      <c r="N37" s="14" t="s">
        <v>172</v>
      </c>
      <c r="O37" s="5" t="s">
        <v>356</v>
      </c>
      <c r="P37" s="16" t="s">
        <v>365</v>
      </c>
      <c r="Q37" s="5"/>
      <c r="R37" s="5" t="s">
        <v>366</v>
      </c>
      <c r="S37" s="16" t="s">
        <v>367</v>
      </c>
      <c r="T37" s="16" t="str">
        <f>HYPERLINK("https://drive.google.com/file/d/18aLa5qs1v8eJqbWl-M3qEXWSuxiD11W_/view?usp=drivesdk","KODE REQUEST TOOLS BRANDING - RB36")</f>
        <v>KODE REQUEST TOOLS BRANDING - RB36</v>
      </c>
      <c r="U37" s="5" t="s">
        <v>368</v>
      </c>
      <c r="V37" s="3"/>
      <c r="W37" s="3"/>
      <c r="X37" s="3"/>
    </row>
    <row r="38" spans="1:24" customHeight="1" ht="18.75">
      <c r="A38" s="12">
        <v>45574.39176934</v>
      </c>
      <c r="B38" s="5" t="s">
        <v>122</v>
      </c>
      <c r="C38" s="6" t="s">
        <v>369</v>
      </c>
      <c r="D38" s="6" t="s">
        <v>22</v>
      </c>
      <c r="E38" s="6" t="s">
        <v>370</v>
      </c>
      <c r="F38" s="6" t="s">
        <v>180</v>
      </c>
      <c r="G38" s="5" t="s">
        <v>371</v>
      </c>
      <c r="H38" s="14" t="s">
        <v>125</v>
      </c>
      <c r="I38" s="6" t="s">
        <v>24</v>
      </c>
      <c r="J38" s="5" t="s">
        <v>372</v>
      </c>
      <c r="K38" s="14" t="s">
        <v>373</v>
      </c>
      <c r="L38" s="15">
        <v>2</v>
      </c>
      <c r="M38" s="6" t="s">
        <v>38</v>
      </c>
      <c r="N38" s="14" t="s">
        <v>172</v>
      </c>
      <c r="O38" s="5" t="s">
        <v>374</v>
      </c>
      <c r="P38" s="16" t="s">
        <v>375</v>
      </c>
      <c r="Q38" s="5"/>
      <c r="R38" s="5" t="s">
        <v>376</v>
      </c>
      <c r="S38" s="16" t="s">
        <v>377</v>
      </c>
      <c r="T38" s="16" t="str">
        <f>HYPERLINK("https://drive.google.com/file/d/14OUV11tkvv2kAocMrtVTy7Umx7geafSR/view?usp=drivesdk","KODE REQUEST TOOLS BRANDING - RB37")</f>
        <v>KODE REQUEST TOOLS BRANDING - RB37</v>
      </c>
      <c r="U38" s="5" t="s">
        <v>378</v>
      </c>
      <c r="V38" s="3"/>
      <c r="W38" s="3"/>
      <c r="X38" s="3"/>
    </row>
    <row r="39" spans="1:24" customHeight="1" ht="18.75">
      <c r="A39" s="12">
        <v>45574.394231898</v>
      </c>
      <c r="B39" s="5" t="s">
        <v>122</v>
      </c>
      <c r="C39" s="6" t="s">
        <v>379</v>
      </c>
      <c r="D39" s="6" t="s">
        <v>22</v>
      </c>
      <c r="E39" s="6" t="s">
        <v>370</v>
      </c>
      <c r="F39" s="6" t="s">
        <v>352</v>
      </c>
      <c r="G39" s="5" t="s">
        <v>380</v>
      </c>
      <c r="H39" s="14" t="s">
        <v>381</v>
      </c>
      <c r="I39" s="6" t="s">
        <v>24</v>
      </c>
      <c r="J39" s="5" t="s">
        <v>372</v>
      </c>
      <c r="K39" s="14" t="s">
        <v>382</v>
      </c>
      <c r="L39" s="15">
        <v>1</v>
      </c>
      <c r="M39" s="6" t="s">
        <v>38</v>
      </c>
      <c r="N39" s="14" t="s">
        <v>172</v>
      </c>
      <c r="O39" s="5" t="s">
        <v>383</v>
      </c>
      <c r="P39" s="16" t="s">
        <v>384</v>
      </c>
      <c r="Q39" s="5"/>
      <c r="R39" s="5" t="s">
        <v>385</v>
      </c>
      <c r="S39" s="16" t="s">
        <v>386</v>
      </c>
      <c r="T39" s="16" t="str">
        <f>HYPERLINK("https://drive.google.com/file/d/1rzysKebG0LYcijOHlAyOZmk5uu4b-ctU/view?usp=drivesdk","KODE REQUEST TOOLS BRANDING - RB38")</f>
        <v>KODE REQUEST TOOLS BRANDING - RB38</v>
      </c>
      <c r="U39" s="5" t="s">
        <v>387</v>
      </c>
      <c r="V39" s="3"/>
      <c r="W39" s="3"/>
      <c r="X39" s="3"/>
    </row>
    <row r="40" spans="1:24" customHeight="1" ht="18.75">
      <c r="A40" s="12">
        <v>45574.432148218</v>
      </c>
      <c r="B40" s="5" t="s">
        <v>122</v>
      </c>
      <c r="C40" s="6" t="s">
        <v>388</v>
      </c>
      <c r="D40" s="6" t="s">
        <v>22</v>
      </c>
      <c r="E40" s="6" t="s">
        <v>179</v>
      </c>
      <c r="F40" s="6" t="s">
        <v>389</v>
      </c>
      <c r="G40" s="5" t="s">
        <v>390</v>
      </c>
      <c r="H40" s="14" t="s">
        <v>125</v>
      </c>
      <c r="I40" s="6" t="s">
        <v>24</v>
      </c>
      <c r="J40" s="5" t="s">
        <v>65</v>
      </c>
      <c r="K40" s="14" t="s">
        <v>391</v>
      </c>
      <c r="L40" s="15">
        <v>3</v>
      </c>
      <c r="M40" s="6" t="s">
        <v>38</v>
      </c>
      <c r="N40" s="14" t="s">
        <v>136</v>
      </c>
      <c r="O40" s="5" t="s">
        <v>392</v>
      </c>
      <c r="P40" s="16" t="s">
        <v>393</v>
      </c>
      <c r="Q40" s="5"/>
      <c r="R40" s="5" t="s">
        <v>394</v>
      </c>
      <c r="S40" s="16" t="s">
        <v>395</v>
      </c>
      <c r="T40" s="16" t="str">
        <f>HYPERLINK("https://drive.google.com/file/d/1wIq70SxtCowhh0502J70scJMsT28HEmQ/view?usp=drivesdk","KODE REQUEST TOOLS BRANDING - RB39")</f>
        <v>KODE REQUEST TOOLS BRANDING - RB39</v>
      </c>
      <c r="U40" s="5" t="s">
        <v>396</v>
      </c>
      <c r="V40" s="3"/>
      <c r="W40" s="3"/>
      <c r="X40" s="3"/>
    </row>
    <row r="41" spans="1:24" customHeight="1" ht="18.75">
      <c r="A41" s="12">
        <v>45574.559056007</v>
      </c>
      <c r="B41" s="5" t="s">
        <v>74</v>
      </c>
      <c r="C41" s="6" t="s">
        <v>397</v>
      </c>
      <c r="D41" s="6" t="s">
        <v>60</v>
      </c>
      <c r="E41" s="6" t="s">
        <v>398</v>
      </c>
      <c r="F41" s="6" t="s">
        <v>77</v>
      </c>
      <c r="G41" s="5" t="s">
        <v>399</v>
      </c>
      <c r="H41" s="14" t="s">
        <v>400</v>
      </c>
      <c r="I41" s="6" t="s">
        <v>24</v>
      </c>
      <c r="J41" s="5" t="s">
        <v>401</v>
      </c>
      <c r="K41" s="14" t="s">
        <v>402</v>
      </c>
      <c r="L41" s="15" t="s">
        <v>82</v>
      </c>
      <c r="M41" s="6" t="s">
        <v>38</v>
      </c>
      <c r="N41" s="14" t="s">
        <v>403</v>
      </c>
      <c r="O41" s="5" t="s">
        <v>404</v>
      </c>
      <c r="P41" s="5" t="s">
        <v>405</v>
      </c>
      <c r="Q41" s="5"/>
      <c r="R41" s="5" t="s">
        <v>406</v>
      </c>
      <c r="S41" s="16" t="s">
        <v>407</v>
      </c>
      <c r="T41" s="16" t="str">
        <f>HYPERLINK("https://drive.google.com/file/d/13ITtoSnzTeHp6j5Ru6_pj0WAHtro26ho/view?usp=drivesdk","KODE REQUEST TOOLS BRANDING - RB40")</f>
        <v>KODE REQUEST TOOLS BRANDING - RB40</v>
      </c>
      <c r="U41" s="5" t="s">
        <v>408</v>
      </c>
      <c r="V41" s="3"/>
      <c r="W41" s="3"/>
      <c r="X41" s="3"/>
    </row>
    <row r="42" spans="1:24" customHeight="1" ht="18.75">
      <c r="A42" s="12">
        <v>45575.356459433</v>
      </c>
      <c r="B42" s="5" t="s">
        <v>122</v>
      </c>
      <c r="C42" s="6" t="s">
        <v>409</v>
      </c>
      <c r="D42" s="6" t="s">
        <v>22</v>
      </c>
      <c r="E42" s="6" t="s">
        <v>179</v>
      </c>
      <c r="F42" s="6" t="s">
        <v>180</v>
      </c>
      <c r="G42" s="5" t="s">
        <v>410</v>
      </c>
      <c r="H42" s="14" t="s">
        <v>125</v>
      </c>
      <c r="I42" s="6" t="s">
        <v>24</v>
      </c>
      <c r="J42" s="5" t="s">
        <v>411</v>
      </c>
      <c r="K42" s="14" t="s">
        <v>412</v>
      </c>
      <c r="L42" s="15">
        <v>1</v>
      </c>
      <c r="M42" s="6" t="s">
        <v>26</v>
      </c>
      <c r="N42" s="14" t="s">
        <v>172</v>
      </c>
      <c r="O42" s="5" t="s">
        <v>356</v>
      </c>
      <c r="P42" s="16" t="s">
        <v>413</v>
      </c>
      <c r="Q42" s="5"/>
      <c r="R42" s="5" t="s">
        <v>414</v>
      </c>
      <c r="S42" s="16" t="s">
        <v>415</v>
      </c>
      <c r="T42" s="16" t="str">
        <f>HYPERLINK("https://drive.google.com/file/d/1SozPPNaUFJYCBu78veQY_2T7px9zmoy6/view?usp=drivesdk","KODE REQUEST TOOLS BRANDING - RB41")</f>
        <v>KODE REQUEST TOOLS BRANDING - RB41</v>
      </c>
      <c r="U42" s="5" t="s">
        <v>416</v>
      </c>
      <c r="V42" s="3"/>
      <c r="W42" s="3"/>
      <c r="X42" s="3"/>
    </row>
    <row r="43" spans="1:24" customHeight="1" ht="18.75">
      <c r="A43" s="12">
        <v>45575.358612049</v>
      </c>
      <c r="B43" s="5" t="s">
        <v>122</v>
      </c>
      <c r="C43" s="6" t="s">
        <v>417</v>
      </c>
      <c r="D43" s="6" t="s">
        <v>22</v>
      </c>
      <c r="E43" s="6" t="s">
        <v>418</v>
      </c>
      <c r="F43" s="6" t="s">
        <v>168</v>
      </c>
      <c r="G43" s="5" t="s">
        <v>419</v>
      </c>
      <c r="H43" s="14" t="s">
        <v>125</v>
      </c>
      <c r="I43" s="6" t="s">
        <v>24</v>
      </c>
      <c r="J43" s="5" t="s">
        <v>157</v>
      </c>
      <c r="K43" s="14" t="s">
        <v>382</v>
      </c>
      <c r="L43" s="15">
        <v>2</v>
      </c>
      <c r="M43" s="6" t="s">
        <v>26</v>
      </c>
      <c r="N43" s="14" t="s">
        <v>172</v>
      </c>
      <c r="O43" s="5" t="s">
        <v>420</v>
      </c>
      <c r="P43" s="16" t="s">
        <v>421</v>
      </c>
      <c r="Q43" s="5"/>
      <c r="R43" s="5" t="s">
        <v>422</v>
      </c>
      <c r="S43" s="16" t="s">
        <v>423</v>
      </c>
      <c r="T43" s="16" t="str">
        <f>HYPERLINK("https://drive.google.com/file/d/1vlSJL-PmIR0XJAyxMt3QTUKOAuqhRuEF/view?usp=drivesdk","KODE REQUEST TOOLS BRANDING - RB42")</f>
        <v>KODE REQUEST TOOLS BRANDING - RB42</v>
      </c>
      <c r="U43" s="5" t="s">
        <v>424</v>
      </c>
      <c r="V43" s="3"/>
      <c r="W43" s="3"/>
      <c r="X43" s="3"/>
    </row>
    <row r="44" spans="1:24" customHeight="1" ht="18.75">
      <c r="A44" s="12">
        <v>45575.370158299</v>
      </c>
      <c r="B44" s="5" t="s">
        <v>122</v>
      </c>
      <c r="C44" s="6" t="s">
        <v>425</v>
      </c>
      <c r="D44" s="6" t="s">
        <v>22</v>
      </c>
      <c r="E44" s="6" t="s">
        <v>179</v>
      </c>
      <c r="F44" s="6" t="s">
        <v>180</v>
      </c>
      <c r="G44" s="5" t="s">
        <v>390</v>
      </c>
      <c r="H44" s="14" t="s">
        <v>125</v>
      </c>
      <c r="I44" s="6" t="s">
        <v>24</v>
      </c>
      <c r="J44" s="5" t="s">
        <v>126</v>
      </c>
      <c r="K44" s="14" t="s">
        <v>426</v>
      </c>
      <c r="L44" s="15">
        <v>1</v>
      </c>
      <c r="M44" s="6" t="s">
        <v>26</v>
      </c>
      <c r="N44" s="14" t="s">
        <v>172</v>
      </c>
      <c r="O44" s="5" t="s">
        <v>427</v>
      </c>
      <c r="P44" s="16" t="s">
        <v>428</v>
      </c>
      <c r="Q44" s="5"/>
      <c r="R44" s="5" t="s">
        <v>429</v>
      </c>
      <c r="S44" s="16" t="s">
        <v>430</v>
      </c>
      <c r="T44" s="16" t="str">
        <f>HYPERLINK("https://drive.google.com/file/d/1YP1pWv7cgvsafxXARrpCC_akr--2iVnP/view?usp=drivesdk","KODE REQUEST TOOLS BRANDING - RB43")</f>
        <v>KODE REQUEST TOOLS BRANDING - RB43</v>
      </c>
      <c r="U44" s="5" t="s">
        <v>431</v>
      </c>
      <c r="V44" s="3"/>
      <c r="W44" s="3"/>
      <c r="X44" s="3"/>
    </row>
    <row r="45" spans="1:24" customHeight="1" ht="18.75">
      <c r="A45" s="12">
        <v>45575.372352153</v>
      </c>
      <c r="B45" s="5" t="s">
        <v>122</v>
      </c>
      <c r="C45" s="6" t="s">
        <v>432</v>
      </c>
      <c r="D45" s="6" t="s">
        <v>22</v>
      </c>
      <c r="E45" s="6" t="s">
        <v>179</v>
      </c>
      <c r="F45" s="6" t="s">
        <v>180</v>
      </c>
      <c r="G45" s="5" t="s">
        <v>433</v>
      </c>
      <c r="H45" s="14" t="s">
        <v>125</v>
      </c>
      <c r="I45" s="6" t="s">
        <v>24</v>
      </c>
      <c r="J45" s="5" t="s">
        <v>126</v>
      </c>
      <c r="K45" s="14" t="s">
        <v>434</v>
      </c>
      <c r="L45" s="15">
        <v>1</v>
      </c>
      <c r="M45" s="6" t="s">
        <v>26</v>
      </c>
      <c r="N45" s="14" t="s">
        <v>172</v>
      </c>
      <c r="O45" s="5" t="s">
        <v>435</v>
      </c>
      <c r="P45" s="16" t="s">
        <v>436</v>
      </c>
      <c r="Q45" s="5"/>
      <c r="R45" s="5" t="s">
        <v>437</v>
      </c>
      <c r="S45" s="16" t="s">
        <v>438</v>
      </c>
      <c r="T45" s="16" t="str">
        <f>HYPERLINK("https://drive.google.com/file/d/1gZH_HNf8C_r6Ytw60ZugaOLgW5C0D6EQ/view?usp=drivesdk","KODE REQUEST TOOLS BRANDING - RB44")</f>
        <v>KODE REQUEST TOOLS BRANDING - RB44</v>
      </c>
      <c r="U45" s="5" t="s">
        <v>439</v>
      </c>
      <c r="V45" s="3"/>
      <c r="W45" s="3"/>
      <c r="X45" s="3"/>
    </row>
    <row r="46" spans="1:24" customHeight="1" ht="18.75">
      <c r="A46" s="12">
        <v>45575.373083854</v>
      </c>
      <c r="B46" s="5" t="s">
        <v>122</v>
      </c>
      <c r="C46" s="6" t="s">
        <v>440</v>
      </c>
      <c r="D46" s="6" t="s">
        <v>22</v>
      </c>
      <c r="E46" s="6" t="s">
        <v>179</v>
      </c>
      <c r="F46" s="6" t="s">
        <v>180</v>
      </c>
      <c r="G46" s="5" t="s">
        <v>441</v>
      </c>
      <c r="H46" s="14" t="s">
        <v>125</v>
      </c>
      <c r="I46" s="6" t="s">
        <v>24</v>
      </c>
      <c r="J46" s="5" t="s">
        <v>126</v>
      </c>
      <c r="K46" s="14" t="s">
        <v>373</v>
      </c>
      <c r="L46" s="15">
        <v>1</v>
      </c>
      <c r="M46" s="6" t="s">
        <v>38</v>
      </c>
      <c r="N46" s="14" t="s">
        <v>172</v>
      </c>
      <c r="O46" s="5" t="s">
        <v>268</v>
      </c>
      <c r="P46" s="16" t="s">
        <v>442</v>
      </c>
      <c r="Q46" s="5"/>
      <c r="R46" s="5" t="s">
        <v>443</v>
      </c>
      <c r="S46" s="16" t="s">
        <v>444</v>
      </c>
      <c r="T46" s="16" t="str">
        <f>HYPERLINK("https://drive.google.com/file/d/1W5GhBRGvlOSULo5Gku5Mf3GIMi58AZwC/view?usp=drivesdk","KODE REQUEST TOOLS BRANDING - RB45")</f>
        <v>KODE REQUEST TOOLS BRANDING - RB45</v>
      </c>
      <c r="U46" s="5" t="s">
        <v>445</v>
      </c>
      <c r="V46" s="3"/>
      <c r="W46" s="3"/>
      <c r="X46" s="3"/>
    </row>
    <row r="47" spans="1:24" customHeight="1" ht="18.75">
      <c r="A47" s="12">
        <v>45575.375057894</v>
      </c>
      <c r="B47" s="5" t="s">
        <v>122</v>
      </c>
      <c r="C47" s="6" t="s">
        <v>446</v>
      </c>
      <c r="D47" s="6" t="s">
        <v>22</v>
      </c>
      <c r="E47" s="6" t="s">
        <v>22</v>
      </c>
      <c r="F47" s="6" t="s">
        <v>22</v>
      </c>
      <c r="G47" s="5" t="s">
        <v>447</v>
      </c>
      <c r="H47" s="14" t="s">
        <v>125</v>
      </c>
      <c r="I47" s="6" t="s">
        <v>24</v>
      </c>
      <c r="J47" s="5" t="s">
        <v>113</v>
      </c>
      <c r="K47" s="14" t="s">
        <v>448</v>
      </c>
      <c r="L47" s="15">
        <v>1</v>
      </c>
      <c r="M47" s="6" t="s">
        <v>38</v>
      </c>
      <c r="N47" s="14" t="s">
        <v>172</v>
      </c>
      <c r="O47" s="5" t="s">
        <v>449</v>
      </c>
      <c r="P47" s="16" t="s">
        <v>450</v>
      </c>
      <c r="Q47" s="5"/>
      <c r="R47" s="5" t="s">
        <v>451</v>
      </c>
      <c r="S47" s="16" t="s">
        <v>452</v>
      </c>
      <c r="T47" s="16" t="str">
        <f>HYPERLINK("https://drive.google.com/file/d/1nU4IZRfQQgg8NWH4VgTPm_qht-0MapKt/view?usp=drivesdk","KODE REQUEST TOOLS BRANDING - RB46")</f>
        <v>KODE REQUEST TOOLS BRANDING - RB46</v>
      </c>
      <c r="U47" s="5" t="s">
        <v>453</v>
      </c>
      <c r="V47" s="3"/>
      <c r="W47" s="3"/>
      <c r="X47" s="3"/>
    </row>
    <row r="48" spans="1:24" customHeight="1" ht="18.75">
      <c r="A48" s="12">
        <v>45575.376237986</v>
      </c>
      <c r="B48" s="5" t="s">
        <v>122</v>
      </c>
      <c r="C48" s="6" t="s">
        <v>454</v>
      </c>
      <c r="D48" s="6" t="s">
        <v>22</v>
      </c>
      <c r="E48" s="6" t="s">
        <v>22</v>
      </c>
      <c r="F48" s="6" t="s">
        <v>22</v>
      </c>
      <c r="G48" s="5" t="s">
        <v>447</v>
      </c>
      <c r="H48" s="14" t="s">
        <v>125</v>
      </c>
      <c r="I48" s="6" t="s">
        <v>24</v>
      </c>
      <c r="J48" s="5" t="s">
        <v>113</v>
      </c>
      <c r="K48" s="14" t="s">
        <v>455</v>
      </c>
      <c r="L48" s="15">
        <v>1</v>
      </c>
      <c r="M48" s="6" t="s">
        <v>38</v>
      </c>
      <c r="N48" s="14" t="s">
        <v>172</v>
      </c>
      <c r="O48" s="5" t="s">
        <v>456</v>
      </c>
      <c r="P48" s="16" t="s">
        <v>457</v>
      </c>
      <c r="Q48" s="5"/>
      <c r="R48" s="5" t="s">
        <v>458</v>
      </c>
      <c r="S48" s="16" t="s">
        <v>459</v>
      </c>
      <c r="T48" s="16" t="str">
        <f>HYPERLINK("https://drive.google.com/file/d/1JR2zeD2FyqOQpEcTXKhYXkS3hSrWyBmu/view?usp=drivesdk","KODE REQUEST TOOLS BRANDING - RB47")</f>
        <v>KODE REQUEST TOOLS BRANDING - RB47</v>
      </c>
      <c r="U48" s="5" t="s">
        <v>460</v>
      </c>
      <c r="V48" s="3"/>
      <c r="W48" s="3"/>
      <c r="X48" s="3"/>
    </row>
    <row r="49" spans="1:24" customHeight="1" ht="18.75">
      <c r="A49" s="12">
        <v>45575.684873021</v>
      </c>
      <c r="B49" s="5" t="s">
        <v>122</v>
      </c>
      <c r="C49" s="6" t="s">
        <v>461</v>
      </c>
      <c r="D49" s="6" t="s">
        <v>22</v>
      </c>
      <c r="E49" s="6" t="s">
        <v>462</v>
      </c>
      <c r="F49" s="6" t="s">
        <v>168</v>
      </c>
      <c r="G49" s="5" t="s">
        <v>463</v>
      </c>
      <c r="H49" s="14" t="s">
        <v>170</v>
      </c>
      <c r="I49" s="6" t="s">
        <v>24</v>
      </c>
      <c r="J49" s="5" t="s">
        <v>92</v>
      </c>
      <c r="K49" s="14" t="s">
        <v>464</v>
      </c>
      <c r="L49" s="15">
        <v>1</v>
      </c>
      <c r="M49" s="6" t="s">
        <v>26</v>
      </c>
      <c r="N49" s="14" t="s">
        <v>136</v>
      </c>
      <c r="O49" s="5" t="s">
        <v>465</v>
      </c>
      <c r="P49" s="16" t="s">
        <v>466</v>
      </c>
      <c r="Q49" s="5"/>
      <c r="R49" s="5" t="s">
        <v>467</v>
      </c>
      <c r="S49" s="16" t="s">
        <v>468</v>
      </c>
      <c r="T49" s="16" t="str">
        <f>HYPERLINK("https://drive.google.com/file/d/1Ux13TQ-lejyFhptq2CrEmVAam459ds2h/view?usp=drivesdk","KODE REQUEST TOOLS BRANDING - RB48")</f>
        <v>KODE REQUEST TOOLS BRANDING - RB48</v>
      </c>
      <c r="U49" s="5" t="s">
        <v>469</v>
      </c>
      <c r="V49" s="3"/>
      <c r="W49" s="3"/>
      <c r="X49" s="3"/>
    </row>
    <row r="50" spans="1:24" customHeight="1" ht="18.75">
      <c r="A50" s="12">
        <v>45575.7939575</v>
      </c>
      <c r="B50" s="5" t="s">
        <v>223</v>
      </c>
      <c r="C50" s="6" t="s">
        <v>470</v>
      </c>
      <c r="D50" s="6" t="s">
        <v>60</v>
      </c>
      <c r="E50" s="6" t="s">
        <v>471</v>
      </c>
      <c r="F50" s="6" t="s">
        <v>246</v>
      </c>
      <c r="G50" s="5" t="s">
        <v>472</v>
      </c>
      <c r="H50" s="14" t="s">
        <v>473</v>
      </c>
      <c r="I50" s="6" t="s">
        <v>24</v>
      </c>
      <c r="J50" s="5" t="s">
        <v>126</v>
      </c>
      <c r="K50" s="14" t="s">
        <v>474</v>
      </c>
      <c r="L50" s="15" t="s">
        <v>215</v>
      </c>
      <c r="M50" s="6" t="s">
        <v>26</v>
      </c>
      <c r="N50" s="14" t="s">
        <v>475</v>
      </c>
      <c r="O50" s="5" t="s">
        <v>476</v>
      </c>
      <c r="P50" s="16" t="s">
        <v>477</v>
      </c>
      <c r="Q50" s="5"/>
      <c r="R50" s="5" t="s">
        <v>478</v>
      </c>
      <c r="S50" s="16" t="s">
        <v>479</v>
      </c>
      <c r="T50" s="16" t="str">
        <f>HYPERLINK("https://drive.google.com/file/d/1gIXFwQ42SEM2AIRt_7xkD1ASGdu5toq1/view?usp=drivesdk","KODE REQUEST TOOLS BRANDING - RB49")</f>
        <v>KODE REQUEST TOOLS BRANDING - RB49</v>
      </c>
      <c r="U50" s="5" t="s">
        <v>480</v>
      </c>
      <c r="V50" s="3"/>
      <c r="W50" s="3"/>
      <c r="X50" s="3"/>
    </row>
    <row r="51" spans="1:24" customHeight="1" ht="18.75">
      <c r="A51" s="12">
        <v>45575.798742315</v>
      </c>
      <c r="B51" s="5" t="s">
        <v>223</v>
      </c>
      <c r="C51" s="6" t="s">
        <v>481</v>
      </c>
      <c r="D51" s="6" t="s">
        <v>60</v>
      </c>
      <c r="E51" s="17" t="s">
        <v>482</v>
      </c>
      <c r="F51" s="6" t="s">
        <v>246</v>
      </c>
      <c r="G51" s="5" t="s">
        <v>483</v>
      </c>
      <c r="H51" s="14" t="s">
        <v>484</v>
      </c>
      <c r="I51" s="6" t="s">
        <v>24</v>
      </c>
      <c r="J51" s="5" t="s">
        <v>126</v>
      </c>
      <c r="K51" s="14" t="s">
        <v>485</v>
      </c>
      <c r="L51" s="15" t="s">
        <v>215</v>
      </c>
      <c r="M51" s="6" t="s">
        <v>26</v>
      </c>
      <c r="N51" s="14" t="s">
        <v>486</v>
      </c>
      <c r="O51" s="5" t="s">
        <v>487</v>
      </c>
      <c r="P51" s="16" t="s">
        <v>488</v>
      </c>
      <c r="Q51" s="5"/>
      <c r="R51" s="5" t="s">
        <v>489</v>
      </c>
      <c r="S51" s="16" t="s">
        <v>490</v>
      </c>
      <c r="T51" s="16" t="str">
        <f>HYPERLINK("https://drive.google.com/file/d/1qAUTGN4Ili3lq3HOMCfEosOQPXlIQsvG/view?usp=drivesdk","KODE REQUEST TOOLS BRANDING - RB50")</f>
        <v>KODE REQUEST TOOLS BRANDING - RB50</v>
      </c>
      <c r="U51" s="5" t="s">
        <v>491</v>
      </c>
      <c r="V51" s="3"/>
      <c r="W51" s="3"/>
      <c r="X51" s="3"/>
    </row>
    <row r="52" spans="1:24" customHeight="1" ht="18.75">
      <c r="A52" s="12">
        <v>45575.8103636</v>
      </c>
      <c r="B52" s="5" t="s">
        <v>58</v>
      </c>
      <c r="C52" s="6" t="s">
        <v>492</v>
      </c>
      <c r="D52" s="6" t="s">
        <v>60</v>
      </c>
      <c r="E52" s="6" t="s">
        <v>493</v>
      </c>
      <c r="F52" s="6" t="s">
        <v>110</v>
      </c>
      <c r="G52" s="5" t="s">
        <v>494</v>
      </c>
      <c r="H52" s="14" t="s">
        <v>495</v>
      </c>
      <c r="I52" s="6" t="s">
        <v>146</v>
      </c>
      <c r="J52" s="5" t="s">
        <v>363</v>
      </c>
      <c r="K52" s="14" t="s">
        <v>496</v>
      </c>
      <c r="L52" s="15" t="s">
        <v>497</v>
      </c>
      <c r="M52" s="6" t="s">
        <v>38</v>
      </c>
      <c r="N52" s="14" t="s">
        <v>498</v>
      </c>
      <c r="O52" s="5" t="s">
        <v>499</v>
      </c>
      <c r="P52" s="16" t="s">
        <v>500</v>
      </c>
      <c r="Q52" s="5"/>
      <c r="R52" s="5" t="s">
        <v>501</v>
      </c>
      <c r="S52" s="16" t="s">
        <v>502</v>
      </c>
      <c r="T52" s="16" t="str">
        <f>HYPERLINK("https://drive.google.com/file/d/1rar7SsqR8eAKBiQhWt8Ha--uhauFEohj/view?usp=drivesdk","KODE REQUEST TOOLS BRANDING - RB51")</f>
        <v>KODE REQUEST TOOLS BRANDING - RB51</v>
      </c>
      <c r="U52" s="5" t="s">
        <v>503</v>
      </c>
      <c r="V52" s="3"/>
      <c r="W52" s="3"/>
      <c r="X52" s="3"/>
    </row>
    <row r="53" spans="1:24" customHeight="1" ht="18.75">
      <c r="A53" s="12">
        <v>45575.816080995</v>
      </c>
      <c r="B53" s="5" t="s">
        <v>58</v>
      </c>
      <c r="C53" s="6" t="s">
        <v>504</v>
      </c>
      <c r="D53" s="6" t="s">
        <v>60</v>
      </c>
      <c r="E53" s="6" t="s">
        <v>493</v>
      </c>
      <c r="F53" s="6" t="s">
        <v>110</v>
      </c>
      <c r="G53" s="5" t="s">
        <v>505</v>
      </c>
      <c r="H53" s="14" t="s">
        <v>495</v>
      </c>
      <c r="I53" s="6" t="s">
        <v>146</v>
      </c>
      <c r="J53" s="5" t="s">
        <v>157</v>
      </c>
      <c r="K53" s="14" t="s">
        <v>506</v>
      </c>
      <c r="L53" s="15" t="s">
        <v>507</v>
      </c>
      <c r="M53" s="6" t="s">
        <v>38</v>
      </c>
      <c r="N53" s="14" t="s">
        <v>508</v>
      </c>
      <c r="O53" s="5" t="s">
        <v>509</v>
      </c>
      <c r="P53" s="5" t="s">
        <v>510</v>
      </c>
      <c r="Q53" s="5"/>
      <c r="R53" s="5" t="s">
        <v>511</v>
      </c>
      <c r="S53" s="16" t="s">
        <v>512</v>
      </c>
      <c r="T53" s="16" t="str">
        <f>HYPERLINK("https://drive.google.com/file/d/1tVzrKtYe3iPskYUzzp3vA6osOxNBSGgC/view?usp=drivesdk","KODE REQUEST TOOLS BRANDING - RB52")</f>
        <v>KODE REQUEST TOOLS BRANDING - RB52</v>
      </c>
      <c r="U53" s="5" t="s">
        <v>513</v>
      </c>
      <c r="V53" s="3"/>
      <c r="W53" s="3"/>
      <c r="X53" s="3"/>
    </row>
    <row r="54" spans="1:24" customHeight="1" ht="18.75">
      <c r="A54" s="12">
        <v>45576.471612882</v>
      </c>
      <c r="B54" s="5" t="s">
        <v>122</v>
      </c>
      <c r="C54" s="6" t="s">
        <v>514</v>
      </c>
      <c r="D54" s="6" t="s">
        <v>22</v>
      </c>
      <c r="E54" s="6" t="s">
        <v>515</v>
      </c>
      <c r="F54" s="6" t="s">
        <v>516</v>
      </c>
      <c r="G54" s="5" t="s">
        <v>517</v>
      </c>
      <c r="H54" s="14" t="s">
        <v>125</v>
      </c>
      <c r="I54" s="6" t="s">
        <v>24</v>
      </c>
      <c r="J54" s="5" t="s">
        <v>518</v>
      </c>
      <c r="K54" s="14" t="s">
        <v>519</v>
      </c>
      <c r="L54" s="15">
        <v>1</v>
      </c>
      <c r="M54" s="6" t="s">
        <v>38</v>
      </c>
      <c r="N54" s="14" t="s">
        <v>136</v>
      </c>
      <c r="O54" s="5" t="s">
        <v>520</v>
      </c>
      <c r="P54" s="16" t="s">
        <v>521</v>
      </c>
      <c r="Q54" s="16" t="s">
        <v>522</v>
      </c>
      <c r="R54" s="5" t="s">
        <v>523</v>
      </c>
      <c r="S54" s="16" t="s">
        <v>524</v>
      </c>
      <c r="T54" s="16" t="str">
        <f>HYPERLINK("https://drive.google.com/file/d/1vvSMUIsNYGgSDHHA_YuRtUHk6hLtTJe_/view?usp=drivesdk","EMAIL KODE REQUEST BRANDING")</f>
        <v>EMAIL KODE REQUEST BRANDING</v>
      </c>
      <c r="U54" s="5" t="s">
        <v>525</v>
      </c>
      <c r="V54" s="3"/>
      <c r="W54" s="3"/>
      <c r="X54" s="3"/>
    </row>
    <row r="55" spans="1:24" customHeight="1" ht="18.75">
      <c r="A55" s="12">
        <v>45576.888672269</v>
      </c>
      <c r="B55" s="5" t="s">
        <v>223</v>
      </c>
      <c r="C55" s="6" t="s">
        <v>526</v>
      </c>
      <c r="D55" s="6" t="s">
        <v>60</v>
      </c>
      <c r="E55" s="6" t="s">
        <v>245</v>
      </c>
      <c r="F55" s="6" t="s">
        <v>246</v>
      </c>
      <c r="G55" s="5" t="s">
        <v>527</v>
      </c>
      <c r="H55" s="14" t="s">
        <v>248</v>
      </c>
      <c r="I55" s="6" t="s">
        <v>24</v>
      </c>
      <c r="J55" s="5" t="s">
        <v>528</v>
      </c>
      <c r="K55" s="14" t="s">
        <v>529</v>
      </c>
      <c r="L55" s="15" t="s">
        <v>215</v>
      </c>
      <c r="M55" s="6" t="s">
        <v>26</v>
      </c>
      <c r="N55" s="14" t="s">
        <v>530</v>
      </c>
      <c r="O55" s="5" t="s">
        <v>476</v>
      </c>
      <c r="P55" s="16" t="s">
        <v>531</v>
      </c>
      <c r="Q55" s="5"/>
      <c r="R55" s="5" t="s">
        <v>532</v>
      </c>
      <c r="S55" s="16" t="s">
        <v>533</v>
      </c>
      <c r="T55" s="16" t="str">
        <f>HYPERLINK("https://drive.google.com/file/d/1Ly0b4mxD4IqV2Sh3It3OG5hc1AnFeodn/view?usp=drivesdk","EMAIL KODE REQUEST BRANDING")</f>
        <v>EMAIL KODE REQUEST BRANDING</v>
      </c>
      <c r="U55" s="5" t="s">
        <v>534</v>
      </c>
      <c r="V55" s="3"/>
      <c r="W55" s="3"/>
      <c r="X55" s="3"/>
    </row>
    <row r="56" spans="1:24" customHeight="1" ht="18.75">
      <c r="A56" s="12">
        <v>45577.43577434</v>
      </c>
      <c r="B56" s="5" t="s">
        <v>74</v>
      </c>
      <c r="C56" s="6" t="s">
        <v>535</v>
      </c>
      <c r="D56" s="6" t="s">
        <v>60</v>
      </c>
      <c r="E56" s="6" t="s">
        <v>76</v>
      </c>
      <c r="F56" s="6" t="s">
        <v>77</v>
      </c>
      <c r="G56" s="5" t="s">
        <v>536</v>
      </c>
      <c r="H56" s="14" t="s">
        <v>228</v>
      </c>
      <c r="I56" s="6" t="s">
        <v>24</v>
      </c>
      <c r="J56" s="5" t="s">
        <v>537</v>
      </c>
      <c r="K56" s="14" t="s">
        <v>538</v>
      </c>
      <c r="L56" s="15" t="s">
        <v>539</v>
      </c>
      <c r="M56" s="6" t="s">
        <v>38</v>
      </c>
      <c r="N56" s="14" t="s">
        <v>540</v>
      </c>
      <c r="O56" s="5" t="s">
        <v>541</v>
      </c>
      <c r="P56" s="5" t="s">
        <v>542</v>
      </c>
      <c r="Q56" s="5"/>
      <c r="R56" s="5" t="s">
        <v>543</v>
      </c>
      <c r="S56" s="16" t="s">
        <v>544</v>
      </c>
      <c r="T56" s="16" t="str">
        <f>HYPERLINK("https://drive.google.com/file/d/1asPWtvgVtmLKSzOQ7q2rBbfuvE1tZLGe/view?usp=drivesdk","EMAIL KODE REQUEST BRANDING")</f>
        <v>EMAIL KODE REQUEST BRANDING</v>
      </c>
      <c r="U56" s="5" t="s">
        <v>545</v>
      </c>
      <c r="V56" s="3"/>
      <c r="W56" s="3"/>
      <c r="X56" s="3"/>
    </row>
    <row r="57" spans="1:24" customHeight="1" ht="18.75">
      <c r="A57" s="12">
        <v>45577.445383704</v>
      </c>
      <c r="B57" s="5" t="s">
        <v>74</v>
      </c>
      <c r="C57" s="6" t="s">
        <v>546</v>
      </c>
      <c r="D57" s="6" t="s">
        <v>60</v>
      </c>
      <c r="E57" s="6" t="s">
        <v>547</v>
      </c>
      <c r="F57" s="6" t="s">
        <v>77</v>
      </c>
      <c r="G57" s="5" t="s">
        <v>548</v>
      </c>
      <c r="H57" s="14" t="s">
        <v>228</v>
      </c>
      <c r="I57" s="6" t="s">
        <v>146</v>
      </c>
      <c r="J57" s="5" t="s">
        <v>157</v>
      </c>
      <c r="K57" s="14" t="s">
        <v>549</v>
      </c>
      <c r="L57" s="15" t="s">
        <v>550</v>
      </c>
      <c r="M57" s="6" t="s">
        <v>38</v>
      </c>
      <c r="N57" s="14" t="s">
        <v>540</v>
      </c>
      <c r="O57" s="5" t="s">
        <v>551</v>
      </c>
      <c r="P57" s="16" t="s">
        <v>552</v>
      </c>
      <c r="Q57" s="5"/>
      <c r="R57" s="5" t="s">
        <v>553</v>
      </c>
      <c r="S57" s="16" t="s">
        <v>554</v>
      </c>
      <c r="T57" s="16" t="str">
        <f>HYPERLINK("https://drive.google.com/file/d/18_MZy0imD9P-hrKJDH2WjQxHUcBJn-ew/view?usp=drivesdk","EMAIL KODE REQUEST BRANDING")</f>
        <v>EMAIL KODE REQUEST BRANDING</v>
      </c>
      <c r="U57" s="5" t="s">
        <v>545</v>
      </c>
      <c r="V57" s="3"/>
      <c r="W57" s="3"/>
      <c r="X57" s="3"/>
    </row>
    <row r="58" spans="1:24" customHeight="1" ht="18.75">
      <c r="A58" s="12">
        <v>45577.519136505</v>
      </c>
      <c r="B58" s="5" t="s">
        <v>223</v>
      </c>
      <c r="C58" s="6" t="s">
        <v>555</v>
      </c>
      <c r="D58" s="6" t="s">
        <v>60</v>
      </c>
      <c r="E58" s="17" t="s">
        <v>482</v>
      </c>
      <c r="F58" s="6" t="s">
        <v>246</v>
      </c>
      <c r="G58" s="5" t="s">
        <v>556</v>
      </c>
      <c r="H58" s="14" t="s">
        <v>557</v>
      </c>
      <c r="I58" s="6" t="s">
        <v>24</v>
      </c>
      <c r="J58" s="5" t="s">
        <v>126</v>
      </c>
      <c r="K58" s="14" t="s">
        <v>558</v>
      </c>
      <c r="L58" s="15" t="s">
        <v>215</v>
      </c>
      <c r="M58" s="6" t="s">
        <v>26</v>
      </c>
      <c r="N58" s="14" t="s">
        <v>475</v>
      </c>
      <c r="O58" s="5" t="s">
        <v>476</v>
      </c>
      <c r="P58" s="16" t="s">
        <v>559</v>
      </c>
      <c r="Q58" s="5"/>
      <c r="R58" s="5" t="s">
        <v>560</v>
      </c>
      <c r="S58" s="16" t="s">
        <v>561</v>
      </c>
      <c r="T58" s="16" t="str">
        <f>HYPERLINK("https://drive.google.com/file/d/1M4sSllFHG7Yd8YK6bmspShCYIfvtEKMj/view?usp=drivesdk","EMAIL KODE REQUEST BRANDING")</f>
        <v>EMAIL KODE REQUEST BRANDING</v>
      </c>
      <c r="U58" s="5" t="s">
        <v>534</v>
      </c>
      <c r="V58" s="3"/>
      <c r="W58" s="3"/>
      <c r="X58" s="3"/>
    </row>
    <row r="59" spans="1:24" customHeight="1" ht="18.75">
      <c r="A59" s="12">
        <v>45577.521805648</v>
      </c>
      <c r="B59" s="5" t="s">
        <v>223</v>
      </c>
      <c r="C59" s="6" t="s">
        <v>562</v>
      </c>
      <c r="D59" s="6" t="s">
        <v>60</v>
      </c>
      <c r="E59" s="17" t="s">
        <v>482</v>
      </c>
      <c r="F59" s="6" t="s">
        <v>246</v>
      </c>
      <c r="G59" s="5" t="s">
        <v>556</v>
      </c>
      <c r="H59" s="14" t="s">
        <v>557</v>
      </c>
      <c r="I59" s="6" t="s">
        <v>24</v>
      </c>
      <c r="J59" s="5" t="s">
        <v>113</v>
      </c>
      <c r="K59" s="14" t="s">
        <v>563</v>
      </c>
      <c r="L59" s="15" t="s">
        <v>564</v>
      </c>
      <c r="M59" s="6" t="s">
        <v>26</v>
      </c>
      <c r="N59" s="14" t="s">
        <v>565</v>
      </c>
      <c r="O59" s="5" t="s">
        <v>476</v>
      </c>
      <c r="P59" s="16" t="s">
        <v>566</v>
      </c>
      <c r="Q59" s="5"/>
      <c r="R59" s="5" t="s">
        <v>567</v>
      </c>
      <c r="S59" s="16" t="s">
        <v>568</v>
      </c>
      <c r="T59" s="16" t="str">
        <f>HYPERLINK("https://drive.google.com/file/d/10lV5jgUTcTYaoA9JJ__HsB7L3v666VSx/view?usp=drivesdk","EMAIL KODE REQUEST BRANDING")</f>
        <v>EMAIL KODE REQUEST BRANDING</v>
      </c>
      <c r="U59" s="5" t="s">
        <v>534</v>
      </c>
      <c r="V59" s="3"/>
      <c r="W59" s="3"/>
      <c r="X59" s="3"/>
    </row>
    <row r="60" spans="1:24" customHeight="1" ht="18.75">
      <c r="A60" s="12">
        <v>45579.346425359</v>
      </c>
      <c r="B60" s="5" t="s">
        <v>122</v>
      </c>
      <c r="C60" s="6" t="s">
        <v>569</v>
      </c>
      <c r="D60" s="6" t="s">
        <v>22</v>
      </c>
      <c r="E60" s="6" t="s">
        <v>22</v>
      </c>
      <c r="F60" s="6" t="s">
        <v>22</v>
      </c>
      <c r="G60" s="5" t="s">
        <v>570</v>
      </c>
      <c r="H60" s="14" t="s">
        <v>125</v>
      </c>
      <c r="I60" s="6" t="s">
        <v>24</v>
      </c>
      <c r="J60" s="5" t="s">
        <v>126</v>
      </c>
      <c r="K60" s="14" t="s">
        <v>571</v>
      </c>
      <c r="L60" s="15">
        <v>1</v>
      </c>
      <c r="M60" s="6" t="s">
        <v>26</v>
      </c>
      <c r="N60" s="14" t="s">
        <v>172</v>
      </c>
      <c r="O60" s="5" t="s">
        <v>572</v>
      </c>
      <c r="P60" s="16" t="s">
        <v>573</v>
      </c>
      <c r="Q60" s="5"/>
      <c r="R60" s="5" t="s">
        <v>574</v>
      </c>
      <c r="S60" s="16" t="s">
        <v>575</v>
      </c>
      <c r="T60" s="16" t="str">
        <f>HYPERLINK("https://drive.google.com/file/d/1BA_g69sANdfiDtUgcXF4vJptxGNASgZW/view?usp=drivesdk","EMAIL KODE REQUEST BRANDING")</f>
        <v>EMAIL KODE REQUEST BRANDING</v>
      </c>
      <c r="U60" s="5" t="s">
        <v>525</v>
      </c>
      <c r="V60" s="3"/>
      <c r="W60" s="3"/>
      <c r="X60" s="3"/>
    </row>
    <row r="61" spans="1:24" customHeight="1" ht="18.75">
      <c r="A61" s="12">
        <v>45579.34739434</v>
      </c>
      <c r="B61" s="5" t="s">
        <v>122</v>
      </c>
      <c r="C61" s="6" t="s">
        <v>576</v>
      </c>
      <c r="D61" s="6" t="s">
        <v>22</v>
      </c>
      <c r="E61" s="6" t="s">
        <v>22</v>
      </c>
      <c r="F61" s="6" t="s">
        <v>22</v>
      </c>
      <c r="G61" s="5" t="s">
        <v>570</v>
      </c>
      <c r="H61" s="14" t="s">
        <v>125</v>
      </c>
      <c r="I61" s="6" t="s">
        <v>24</v>
      </c>
      <c r="J61" s="5" t="s">
        <v>126</v>
      </c>
      <c r="K61" s="14" t="s">
        <v>577</v>
      </c>
      <c r="L61" s="15">
        <v>2</v>
      </c>
      <c r="M61" s="6" t="s">
        <v>26</v>
      </c>
      <c r="N61" s="14" t="s">
        <v>172</v>
      </c>
      <c r="O61" s="5" t="s">
        <v>578</v>
      </c>
      <c r="P61" s="16" t="s">
        <v>579</v>
      </c>
      <c r="Q61" s="5"/>
      <c r="R61" s="5" t="s">
        <v>580</v>
      </c>
      <c r="S61" s="16" t="s">
        <v>581</v>
      </c>
      <c r="T61" s="16" t="str">
        <f>HYPERLINK("https://drive.google.com/file/d/1g2-IimWoPeGCCI3-S80OppiYOAyPawdP/view?usp=drivesdk","EMAIL KODE REQUEST BRANDING")</f>
        <v>EMAIL KODE REQUEST BRANDING</v>
      </c>
      <c r="U61" s="5" t="s">
        <v>525</v>
      </c>
      <c r="V61" s="3"/>
      <c r="W61" s="3"/>
      <c r="X61" s="3"/>
    </row>
    <row r="62" spans="1:24" customHeight="1" ht="18.75">
      <c r="A62" s="12">
        <v>45579.349349525</v>
      </c>
      <c r="B62" s="5" t="s">
        <v>122</v>
      </c>
      <c r="C62" s="6" t="s">
        <v>582</v>
      </c>
      <c r="D62" s="6" t="s">
        <v>22</v>
      </c>
      <c r="E62" s="6" t="s">
        <v>22</v>
      </c>
      <c r="F62" s="6" t="s">
        <v>22</v>
      </c>
      <c r="G62" s="5" t="s">
        <v>583</v>
      </c>
      <c r="H62" s="14" t="s">
        <v>125</v>
      </c>
      <c r="I62" s="6" t="s">
        <v>24</v>
      </c>
      <c r="J62" s="5" t="s">
        <v>126</v>
      </c>
      <c r="K62" s="14" t="s">
        <v>127</v>
      </c>
      <c r="L62" s="15">
        <v>2</v>
      </c>
      <c r="M62" s="6" t="s">
        <v>26</v>
      </c>
      <c r="N62" s="14" t="s">
        <v>172</v>
      </c>
      <c r="O62" s="5" t="s">
        <v>584</v>
      </c>
      <c r="P62" s="16" t="s">
        <v>585</v>
      </c>
      <c r="Q62" s="5"/>
      <c r="R62" s="5" t="s">
        <v>586</v>
      </c>
      <c r="S62" s="16" t="s">
        <v>587</v>
      </c>
      <c r="T62" s="16" t="str">
        <f>HYPERLINK("https://drive.google.com/file/d/1k5Ltrd3_XKDS2iGnisrFI1ysy8a6T0OT/view?usp=drivesdk","EMAIL KODE REQUEST BRANDING")</f>
        <v>EMAIL KODE REQUEST BRANDING</v>
      </c>
      <c r="U62" s="5" t="s">
        <v>525</v>
      </c>
      <c r="V62" s="3"/>
      <c r="W62" s="3"/>
      <c r="X62" s="3"/>
    </row>
    <row r="63" spans="1:24" customHeight="1" ht="18.75">
      <c r="A63" s="12">
        <v>45579.351023553</v>
      </c>
      <c r="B63" s="5" t="s">
        <v>122</v>
      </c>
      <c r="C63" s="6" t="s">
        <v>588</v>
      </c>
      <c r="D63" s="6" t="s">
        <v>22</v>
      </c>
      <c r="E63" s="6" t="s">
        <v>22</v>
      </c>
      <c r="F63" s="6" t="s">
        <v>22</v>
      </c>
      <c r="G63" s="5" t="s">
        <v>589</v>
      </c>
      <c r="H63" s="14" t="s">
        <v>125</v>
      </c>
      <c r="I63" s="6" t="s">
        <v>24</v>
      </c>
      <c r="J63" s="5" t="s">
        <v>126</v>
      </c>
      <c r="K63" s="14" t="s">
        <v>590</v>
      </c>
      <c r="L63" s="15">
        <v>2</v>
      </c>
      <c r="M63" s="6" t="s">
        <v>26</v>
      </c>
      <c r="N63" s="14" t="s">
        <v>172</v>
      </c>
      <c r="O63" s="5" t="s">
        <v>591</v>
      </c>
      <c r="P63" s="16" t="s">
        <v>592</v>
      </c>
      <c r="Q63" s="5"/>
      <c r="R63" s="5" t="s">
        <v>593</v>
      </c>
      <c r="S63" s="16" t="s">
        <v>594</v>
      </c>
      <c r="T63" s="16" t="str">
        <f>HYPERLINK("https://drive.google.com/file/d/1YK9UcMm3rzLVtOD-nchcxtz83d8EDogZ/view?usp=drivesdk","EMAIL KODE REQUEST BRANDING")</f>
        <v>EMAIL KODE REQUEST BRANDING</v>
      </c>
      <c r="U63" s="5" t="s">
        <v>525</v>
      </c>
      <c r="V63" s="3"/>
      <c r="W63" s="3"/>
      <c r="X63" s="3"/>
    </row>
    <row r="64" spans="1:24" customHeight="1" ht="18.75">
      <c r="A64" s="12">
        <v>45579.352136597</v>
      </c>
      <c r="B64" s="5" t="s">
        <v>122</v>
      </c>
      <c r="C64" s="6" t="s">
        <v>595</v>
      </c>
      <c r="D64" s="6" t="s">
        <v>22</v>
      </c>
      <c r="E64" s="6" t="s">
        <v>22</v>
      </c>
      <c r="F64" s="6" t="s">
        <v>22</v>
      </c>
      <c r="G64" s="5" t="s">
        <v>589</v>
      </c>
      <c r="H64" s="14" t="s">
        <v>125</v>
      </c>
      <c r="I64" s="6" t="s">
        <v>24</v>
      </c>
      <c r="J64" s="5" t="s">
        <v>126</v>
      </c>
      <c r="K64" s="14" t="s">
        <v>571</v>
      </c>
      <c r="L64" s="15">
        <v>1</v>
      </c>
      <c r="M64" s="6" t="s">
        <v>26</v>
      </c>
      <c r="N64" s="14" t="s">
        <v>172</v>
      </c>
      <c r="O64" s="5" t="s">
        <v>596</v>
      </c>
      <c r="P64" s="16" t="s">
        <v>597</v>
      </c>
      <c r="Q64" s="5"/>
      <c r="R64" s="5" t="s">
        <v>598</v>
      </c>
      <c r="S64" s="16" t="s">
        <v>599</v>
      </c>
      <c r="T64" s="16" t="str">
        <f>HYPERLINK("https://drive.google.com/file/d/19FdpPE9AMwB-tVA76CkFPLIAGpdXnhNY/view?usp=drivesdk","EMAIL KODE REQUEST BRANDING")</f>
        <v>EMAIL KODE REQUEST BRANDING</v>
      </c>
      <c r="U64" s="5" t="s">
        <v>600</v>
      </c>
      <c r="V64" s="3"/>
      <c r="W64" s="3"/>
      <c r="X64" s="3"/>
    </row>
    <row r="65" spans="1:24" customHeight="1" ht="18.75">
      <c r="A65" s="12">
        <v>45579.353104722</v>
      </c>
      <c r="B65" s="5" t="s">
        <v>122</v>
      </c>
      <c r="C65" s="6" t="s">
        <v>601</v>
      </c>
      <c r="D65" s="6" t="s">
        <v>22</v>
      </c>
      <c r="E65" s="6" t="s">
        <v>22</v>
      </c>
      <c r="F65" s="6" t="s">
        <v>22</v>
      </c>
      <c r="G65" s="5" t="s">
        <v>602</v>
      </c>
      <c r="H65" s="14" t="s">
        <v>125</v>
      </c>
      <c r="I65" s="6" t="s">
        <v>24</v>
      </c>
      <c r="J65" s="5" t="s">
        <v>126</v>
      </c>
      <c r="K65" s="14" t="s">
        <v>317</v>
      </c>
      <c r="L65" s="15">
        <v>1</v>
      </c>
      <c r="M65" s="6" t="s">
        <v>26</v>
      </c>
      <c r="N65" s="14" t="s">
        <v>172</v>
      </c>
      <c r="O65" s="5" t="s">
        <v>603</v>
      </c>
      <c r="P65" s="16" t="s">
        <v>604</v>
      </c>
      <c r="Q65" s="5"/>
      <c r="R65" s="5" t="s">
        <v>605</v>
      </c>
      <c r="S65" s="16" t="s">
        <v>606</v>
      </c>
      <c r="T65" s="16" t="str">
        <f>HYPERLINK("https://drive.google.com/file/d/1455q-dKnLopHXAaHj1qGxGVYzg3R7Kqd/view?usp=drivesdk","EMAIL KODE REQUEST BRANDING")</f>
        <v>EMAIL KODE REQUEST BRANDING</v>
      </c>
      <c r="U65" s="5" t="s">
        <v>607</v>
      </c>
      <c r="V65" s="3"/>
      <c r="W65" s="3"/>
      <c r="X65" s="3"/>
    </row>
    <row r="66" spans="1:24" customHeight="1" ht="18.75">
      <c r="A66" s="12">
        <v>45579.354043009</v>
      </c>
      <c r="B66" s="5" t="s">
        <v>122</v>
      </c>
      <c r="C66" s="6" t="s">
        <v>608</v>
      </c>
      <c r="D66" s="6" t="s">
        <v>22</v>
      </c>
      <c r="E66" s="6" t="s">
        <v>22</v>
      </c>
      <c r="F66" s="6" t="s">
        <v>22</v>
      </c>
      <c r="G66" s="5" t="s">
        <v>609</v>
      </c>
      <c r="H66" s="14" t="s">
        <v>125</v>
      </c>
      <c r="I66" s="6" t="s">
        <v>24</v>
      </c>
      <c r="J66" s="5" t="s">
        <v>126</v>
      </c>
      <c r="K66" s="14" t="s">
        <v>610</v>
      </c>
      <c r="L66" s="15">
        <v>2</v>
      </c>
      <c r="M66" s="6" t="s">
        <v>26</v>
      </c>
      <c r="N66" s="14" t="s">
        <v>172</v>
      </c>
      <c r="O66" s="5" t="s">
        <v>611</v>
      </c>
      <c r="P66" s="16" t="s">
        <v>612</v>
      </c>
      <c r="Q66" s="5"/>
      <c r="R66" s="5" t="s">
        <v>613</v>
      </c>
      <c r="S66" s="16" t="s">
        <v>614</v>
      </c>
      <c r="T66" s="16" t="str">
        <f>HYPERLINK("https://drive.google.com/file/d/16CBw2bdSf-ukP_YcQ-Fb_x7k4lHjxT4z/view?usp=drivesdk","EMAIL KODE REQUEST BRANDING")</f>
        <v>EMAIL KODE REQUEST BRANDING</v>
      </c>
      <c r="U66" s="5" t="s">
        <v>607</v>
      </c>
      <c r="V66" s="3"/>
      <c r="W66" s="3"/>
      <c r="X66" s="3"/>
    </row>
    <row r="67" spans="1:24" customHeight="1" ht="18.75">
      <c r="A67" s="12">
        <v>45579.355104826</v>
      </c>
      <c r="B67" s="5" t="s">
        <v>122</v>
      </c>
      <c r="C67" s="6" t="s">
        <v>615</v>
      </c>
      <c r="D67" s="6" t="s">
        <v>22</v>
      </c>
      <c r="E67" s="6" t="s">
        <v>22</v>
      </c>
      <c r="F67" s="6" t="s">
        <v>22</v>
      </c>
      <c r="G67" s="5" t="s">
        <v>609</v>
      </c>
      <c r="H67" s="14" t="s">
        <v>125</v>
      </c>
      <c r="I67" s="6" t="s">
        <v>24</v>
      </c>
      <c r="J67" s="5" t="s">
        <v>126</v>
      </c>
      <c r="K67" s="14" t="s">
        <v>571</v>
      </c>
      <c r="L67" s="15">
        <v>1</v>
      </c>
      <c r="M67" s="6" t="s">
        <v>26</v>
      </c>
      <c r="N67" s="14" t="s">
        <v>172</v>
      </c>
      <c r="O67" s="5" t="s">
        <v>616</v>
      </c>
      <c r="P67" s="16" t="s">
        <v>617</v>
      </c>
      <c r="Q67" s="5"/>
      <c r="R67" s="5" t="s">
        <v>618</v>
      </c>
      <c r="S67" s="16" t="s">
        <v>619</v>
      </c>
      <c r="T67" s="16" t="str">
        <f>HYPERLINK("https://drive.google.com/file/d/1Iep1iioCpJNqfP1PnpT2HNSHcW4EGFdF/view?usp=drivesdk","EMAIL KODE REQUEST BRANDING")</f>
        <v>EMAIL KODE REQUEST BRANDING</v>
      </c>
      <c r="U67" s="5" t="s">
        <v>607</v>
      </c>
      <c r="V67" s="3"/>
      <c r="W67" s="3"/>
      <c r="X67" s="3"/>
    </row>
    <row r="68" spans="1:24" customHeight="1" ht="18.75">
      <c r="A68" s="12">
        <v>45579.360371319</v>
      </c>
      <c r="B68" s="5" t="s">
        <v>122</v>
      </c>
      <c r="C68" s="6" t="s">
        <v>620</v>
      </c>
      <c r="D68" s="6" t="s">
        <v>22</v>
      </c>
      <c r="E68" s="6" t="s">
        <v>621</v>
      </c>
      <c r="F68" s="6" t="s">
        <v>352</v>
      </c>
      <c r="G68" s="5" t="s">
        <v>622</v>
      </c>
      <c r="H68" s="14" t="s">
        <v>125</v>
      </c>
      <c r="I68" s="6" t="s">
        <v>24</v>
      </c>
      <c r="J68" s="5" t="s">
        <v>25</v>
      </c>
      <c r="K68" s="14" t="s">
        <v>623</v>
      </c>
      <c r="L68" s="15">
        <v>1</v>
      </c>
      <c r="M68" s="6" t="s">
        <v>38</v>
      </c>
      <c r="N68" s="14" t="s">
        <v>172</v>
      </c>
      <c r="O68" s="5" t="s">
        <v>624</v>
      </c>
      <c r="P68" s="16" t="s">
        <v>625</v>
      </c>
      <c r="Q68" s="5"/>
      <c r="R68" s="5" t="s">
        <v>626</v>
      </c>
      <c r="S68" s="16" t="s">
        <v>627</v>
      </c>
      <c r="T68" s="16" t="str">
        <f>HYPERLINK("https://drive.google.com/file/d/1PBiVrBPLt2eouTqZOWqH4g7NiVzjlg-y/view?usp=drivesdk","EMAIL KODE REQUEST BRANDING")</f>
        <v>EMAIL KODE REQUEST BRANDING</v>
      </c>
      <c r="U68" s="5" t="s">
        <v>607</v>
      </c>
      <c r="V68" s="3"/>
      <c r="W68" s="3"/>
      <c r="X68" s="3"/>
    </row>
    <row r="69" spans="1:24" customHeight="1" ht="18.75">
      <c r="A69" s="12">
        <v>45579.3617025</v>
      </c>
      <c r="B69" s="5" t="s">
        <v>122</v>
      </c>
      <c r="C69" s="6" t="s">
        <v>628</v>
      </c>
      <c r="D69" s="6" t="s">
        <v>22</v>
      </c>
      <c r="E69" s="6" t="s">
        <v>621</v>
      </c>
      <c r="F69" s="6" t="s">
        <v>629</v>
      </c>
      <c r="G69" s="5" t="s">
        <v>622</v>
      </c>
      <c r="H69" s="14" t="s">
        <v>125</v>
      </c>
      <c r="I69" s="6" t="s">
        <v>24</v>
      </c>
      <c r="J69" s="5" t="s">
        <v>25</v>
      </c>
      <c r="K69" s="14" t="s">
        <v>630</v>
      </c>
      <c r="L69" s="15">
        <v>2</v>
      </c>
      <c r="M69" s="6" t="s">
        <v>38</v>
      </c>
      <c r="N69" s="14" t="s">
        <v>172</v>
      </c>
      <c r="O69" s="5" t="s">
        <v>631</v>
      </c>
      <c r="P69" s="16" t="s">
        <v>632</v>
      </c>
      <c r="Q69" s="5"/>
      <c r="R69" s="5" t="s">
        <v>633</v>
      </c>
      <c r="S69" s="16" t="s">
        <v>634</v>
      </c>
      <c r="T69" s="16" t="str">
        <f>HYPERLINK("https://drive.google.com/file/d/1_ofVNoKwx-3dhs8twddk74AUmukJHUAJ/view?usp=drivesdk","EMAIL KODE REQUEST BRANDING")</f>
        <v>EMAIL KODE REQUEST BRANDING</v>
      </c>
      <c r="U69" s="5" t="s">
        <v>607</v>
      </c>
      <c r="V69" s="3"/>
      <c r="W69" s="3"/>
      <c r="X69" s="3"/>
    </row>
    <row r="70" spans="1:24" customHeight="1" ht="18.75">
      <c r="A70" s="12">
        <v>45579.36714022</v>
      </c>
      <c r="B70" s="5" t="s">
        <v>122</v>
      </c>
      <c r="C70" s="6" t="s">
        <v>635</v>
      </c>
      <c r="D70" s="6" t="s">
        <v>22</v>
      </c>
      <c r="E70" s="6" t="s">
        <v>621</v>
      </c>
      <c r="F70" s="6" t="s">
        <v>352</v>
      </c>
      <c r="G70" s="5" t="s">
        <v>636</v>
      </c>
      <c r="H70" s="14" t="s">
        <v>125</v>
      </c>
      <c r="I70" s="6" t="s">
        <v>24</v>
      </c>
      <c r="J70" s="5" t="s">
        <v>113</v>
      </c>
      <c r="K70" s="14" t="s">
        <v>623</v>
      </c>
      <c r="L70" s="15">
        <v>1</v>
      </c>
      <c r="M70" s="6" t="s">
        <v>216</v>
      </c>
      <c r="N70" s="14" t="s">
        <v>172</v>
      </c>
      <c r="O70" s="5" t="s">
        <v>637</v>
      </c>
      <c r="P70" s="16" t="s">
        <v>638</v>
      </c>
      <c r="Q70" s="5"/>
      <c r="R70" s="5" t="s">
        <v>639</v>
      </c>
      <c r="S70" s="16" t="s">
        <v>640</v>
      </c>
      <c r="T70" s="16" t="str">
        <f>HYPERLINK("https://drive.google.com/file/d/1W2Dvm-DTBW92T8-8VZFr8Maf-_IrruRp/view?usp=drivesdk","EMAIL KODE REQUEST BRANDING")</f>
        <v>EMAIL KODE REQUEST BRANDING</v>
      </c>
      <c r="U70" s="5" t="s">
        <v>607</v>
      </c>
      <c r="V70" s="3"/>
      <c r="W70" s="3"/>
      <c r="X70" s="3"/>
    </row>
    <row r="71" spans="1:24" customHeight="1" ht="18.75">
      <c r="A71" s="12">
        <v>45579.602078947</v>
      </c>
      <c r="B71" s="5" t="s">
        <v>58</v>
      </c>
      <c r="C71" s="6" t="s">
        <v>641</v>
      </c>
      <c r="D71" s="6" t="s">
        <v>60</v>
      </c>
      <c r="E71" s="6" t="s">
        <v>642</v>
      </c>
      <c r="F71" s="6" t="s">
        <v>110</v>
      </c>
      <c r="G71" s="5" t="s">
        <v>643</v>
      </c>
      <c r="H71" s="14" t="s">
        <v>644</v>
      </c>
      <c r="I71" s="6" t="s">
        <v>24</v>
      </c>
      <c r="J71" s="5" t="s">
        <v>294</v>
      </c>
      <c r="K71" s="14" t="s">
        <v>645</v>
      </c>
      <c r="L71" s="15" t="s">
        <v>215</v>
      </c>
      <c r="M71" s="6" t="s">
        <v>38</v>
      </c>
      <c r="N71" s="14" t="s">
        <v>646</v>
      </c>
      <c r="O71" s="5" t="s">
        <v>647</v>
      </c>
      <c r="P71" s="16" t="s">
        <v>648</v>
      </c>
      <c r="Q71" s="5"/>
      <c r="R71" s="5" t="s">
        <v>649</v>
      </c>
      <c r="S71" s="16" t="s">
        <v>650</v>
      </c>
      <c r="T71" s="16" t="str">
        <f>HYPERLINK("https://drive.google.com/file/d/1CaGbD8nIwRjOktEydJv6eX2TLD0Ghjfv/view?usp=drivesdk","EMAIL KODE REQUEST BRANDING")</f>
        <v>EMAIL KODE REQUEST BRANDING</v>
      </c>
      <c r="U71" s="5" t="s">
        <v>607</v>
      </c>
      <c r="V71" s="3"/>
      <c r="W71" s="3"/>
      <c r="X71" s="3"/>
    </row>
    <row r="72" spans="1:24" customHeight="1" ht="18.75">
      <c r="A72" s="12">
        <v>45579.724162257</v>
      </c>
      <c r="B72" s="5" t="s">
        <v>58</v>
      </c>
      <c r="C72" s="6" t="s">
        <v>651</v>
      </c>
      <c r="D72" s="6" t="s">
        <v>60</v>
      </c>
      <c r="E72" s="6" t="s">
        <v>642</v>
      </c>
      <c r="F72" s="6" t="s">
        <v>110</v>
      </c>
      <c r="G72" s="5" t="s">
        <v>652</v>
      </c>
      <c r="H72" s="14" t="s">
        <v>644</v>
      </c>
      <c r="I72" s="6" t="s">
        <v>24</v>
      </c>
      <c r="J72" s="5" t="s">
        <v>653</v>
      </c>
      <c r="K72" s="14" t="s">
        <v>654</v>
      </c>
      <c r="L72" s="15">
        <v>1</v>
      </c>
      <c r="M72" s="6" t="s">
        <v>38</v>
      </c>
      <c r="N72" s="14" t="s">
        <v>655</v>
      </c>
      <c r="O72" s="5" t="s">
        <v>499</v>
      </c>
      <c r="P72" s="16" t="s">
        <v>656</v>
      </c>
      <c r="Q72" s="5"/>
      <c r="R72" s="5" t="s">
        <v>657</v>
      </c>
      <c r="S72" s="16" t="s">
        <v>658</v>
      </c>
      <c r="T72" s="16" t="str">
        <f>HYPERLINK("https://drive.google.com/file/d/1oxgC_HGG2GkKckEU4UVM-TAzTHnvXN5-/view?usp=drivesdk","EMAIL KODE REQUEST BRANDING")</f>
        <v>EMAIL KODE REQUEST BRANDING</v>
      </c>
      <c r="U72" s="5" t="s">
        <v>607</v>
      </c>
      <c r="V72" s="3"/>
      <c r="W72" s="3"/>
      <c r="X72" s="3"/>
    </row>
    <row r="73" spans="1:24" customHeight="1" ht="18.75">
      <c r="A73" s="12">
        <v>45580.374015949</v>
      </c>
      <c r="B73" s="5" t="s">
        <v>223</v>
      </c>
      <c r="C73" s="6" t="s">
        <v>659</v>
      </c>
      <c r="D73" s="6" t="s">
        <v>60</v>
      </c>
      <c r="E73" s="6" t="s">
        <v>660</v>
      </c>
      <c r="F73" s="6" t="s">
        <v>661</v>
      </c>
      <c r="G73" s="5" t="s">
        <v>662</v>
      </c>
      <c r="H73" s="14" t="s">
        <v>112</v>
      </c>
      <c r="I73" s="6" t="s">
        <v>24</v>
      </c>
      <c r="J73" s="5" t="s">
        <v>528</v>
      </c>
      <c r="K73" s="14" t="s">
        <v>529</v>
      </c>
      <c r="L73" s="15" t="s">
        <v>215</v>
      </c>
      <c r="M73" s="6" t="s">
        <v>26</v>
      </c>
      <c r="N73" s="14" t="s">
        <v>663</v>
      </c>
      <c r="O73" s="5" t="s">
        <v>664</v>
      </c>
      <c r="P73" s="16" t="s">
        <v>665</v>
      </c>
      <c r="Q73" s="5"/>
      <c r="R73" s="5" t="s">
        <v>666</v>
      </c>
      <c r="S73" s="16" t="s">
        <v>667</v>
      </c>
      <c r="T73" s="16" t="str">
        <f>HYPERLINK("https://drive.google.com/file/d/1QSxhylL1D9K9QJDGhhEUOVLJUs7wkAZ6/view?usp=drivesdk","EMAIL KODE REQUEST BRANDING")</f>
        <v>EMAIL KODE REQUEST BRANDING</v>
      </c>
      <c r="U73" s="5" t="s">
        <v>607</v>
      </c>
      <c r="V73" s="3"/>
      <c r="W73" s="3"/>
      <c r="X73" s="3"/>
    </row>
    <row r="74" spans="1:24" customHeight="1" ht="18.75">
      <c r="A74" s="12">
        <v>45580.467910255</v>
      </c>
      <c r="B74" s="5" t="s">
        <v>58</v>
      </c>
      <c r="C74" s="6" t="s">
        <v>668</v>
      </c>
      <c r="D74" s="6" t="s">
        <v>60</v>
      </c>
      <c r="E74" s="6" t="s">
        <v>493</v>
      </c>
      <c r="F74" s="6" t="s">
        <v>110</v>
      </c>
      <c r="G74" s="5" t="s">
        <v>669</v>
      </c>
      <c r="H74" s="14" t="s">
        <v>495</v>
      </c>
      <c r="I74" s="6" t="s">
        <v>146</v>
      </c>
      <c r="J74" s="5" t="s">
        <v>653</v>
      </c>
      <c r="K74" s="14" t="s">
        <v>670</v>
      </c>
      <c r="L74" s="15" t="s">
        <v>215</v>
      </c>
      <c r="M74" s="6" t="s">
        <v>38</v>
      </c>
      <c r="N74" s="14" t="s">
        <v>68</v>
      </c>
      <c r="O74" s="5" t="s">
        <v>671</v>
      </c>
      <c r="P74" s="16" t="s">
        <v>672</v>
      </c>
      <c r="Q74" s="5"/>
      <c r="R74" s="5" t="s">
        <v>673</v>
      </c>
      <c r="S74" s="16" t="s">
        <v>674</v>
      </c>
      <c r="T74" s="16" t="str">
        <f>HYPERLINK("https://drive.google.com/file/d/1fWTJLrD53EIx23kqYnghqrxKKs1Qah1o/view?usp=drivesdk","EMAIL KODE REQUEST BRANDING")</f>
        <v>EMAIL KODE REQUEST BRANDING</v>
      </c>
      <c r="U74" s="5" t="s">
        <v>675</v>
      </c>
      <c r="V74" s="3"/>
      <c r="W74" s="3"/>
      <c r="X74" s="3"/>
    </row>
    <row r="75" spans="1:24" customHeight="1" ht="18.75">
      <c r="A75" s="12">
        <v>45581.339726076</v>
      </c>
      <c r="B75" s="5" t="s">
        <v>122</v>
      </c>
      <c r="C75" s="6" t="s">
        <v>676</v>
      </c>
      <c r="D75" s="6" t="s">
        <v>22</v>
      </c>
      <c r="E75" s="6" t="s">
        <v>22</v>
      </c>
      <c r="F75" s="6" t="s">
        <v>22</v>
      </c>
      <c r="G75" s="5" t="s">
        <v>677</v>
      </c>
      <c r="H75" s="14" t="s">
        <v>125</v>
      </c>
      <c r="I75" s="6" t="s">
        <v>24</v>
      </c>
      <c r="J75" s="18" t="s">
        <v>126</v>
      </c>
      <c r="K75" s="14" t="s">
        <v>135</v>
      </c>
      <c r="L75" s="15">
        <v>3</v>
      </c>
      <c r="M75" s="6" t="s">
        <v>26</v>
      </c>
      <c r="N75" s="14" t="s">
        <v>128</v>
      </c>
      <c r="O75" s="5" t="s">
        <v>678</v>
      </c>
      <c r="P75" s="16" t="s">
        <v>679</v>
      </c>
      <c r="Q75" s="5"/>
      <c r="R75" s="5" t="s">
        <v>680</v>
      </c>
      <c r="S75" s="16" t="s">
        <v>681</v>
      </c>
      <c r="T75" s="16" t="str">
        <f>HYPERLINK("https://drive.google.com/file/d/1_258t_Bxpf7H269Tpnvh3_UqKDRqdXGs/view?usp=drivesdk","EMAIL KODE REQUEST BRANDING")</f>
        <v>EMAIL KODE REQUEST BRANDING</v>
      </c>
      <c r="U75" s="5" t="s">
        <v>675</v>
      </c>
      <c r="V75" s="3"/>
      <c r="W75" s="3"/>
      <c r="X75" s="3"/>
    </row>
    <row r="76" spans="1:24" customHeight="1" ht="18.75">
      <c r="A76" s="12">
        <v>45581.341245231</v>
      </c>
      <c r="B76" s="5" t="s">
        <v>122</v>
      </c>
      <c r="C76" s="6" t="s">
        <v>682</v>
      </c>
      <c r="D76" s="6" t="s">
        <v>22</v>
      </c>
      <c r="E76" s="6" t="s">
        <v>22</v>
      </c>
      <c r="F76" s="6" t="s">
        <v>22</v>
      </c>
      <c r="G76" s="5" t="s">
        <v>677</v>
      </c>
      <c r="H76" s="14" t="s">
        <v>125</v>
      </c>
      <c r="I76" s="6" t="s">
        <v>24</v>
      </c>
      <c r="J76" s="18" t="s">
        <v>126</v>
      </c>
      <c r="K76" s="14" t="s">
        <v>683</v>
      </c>
      <c r="L76" s="15">
        <v>1</v>
      </c>
      <c r="M76" s="6" t="s">
        <v>26</v>
      </c>
      <c r="N76" s="14" t="s">
        <v>136</v>
      </c>
      <c r="O76" s="5" t="s">
        <v>684</v>
      </c>
      <c r="P76" s="16" t="s">
        <v>685</v>
      </c>
      <c r="Q76" s="5"/>
      <c r="R76" s="5" t="s">
        <v>686</v>
      </c>
      <c r="S76" s="16" t="s">
        <v>687</v>
      </c>
      <c r="T76" s="16" t="str">
        <f>HYPERLINK("https://drive.google.com/file/d/1fysrKXF90IkB-RWpKMQVJzHgju46eO3T/view?usp=drivesdk","EMAIL KODE REQUEST BRANDING")</f>
        <v>EMAIL KODE REQUEST BRANDING</v>
      </c>
      <c r="U76" s="5" t="s">
        <v>675</v>
      </c>
      <c r="V76" s="3"/>
      <c r="W76" s="3"/>
      <c r="X76" s="3"/>
    </row>
    <row r="77" spans="1:24" customHeight="1" ht="18.75">
      <c r="A77" s="12">
        <v>45581.345834294</v>
      </c>
      <c r="B77" s="5" t="s">
        <v>122</v>
      </c>
      <c r="C77" s="6" t="s">
        <v>688</v>
      </c>
      <c r="D77" s="6" t="s">
        <v>22</v>
      </c>
      <c r="E77" s="6" t="s">
        <v>22</v>
      </c>
      <c r="F77" s="6" t="s">
        <v>22</v>
      </c>
      <c r="G77" s="5" t="s">
        <v>689</v>
      </c>
      <c r="H77" s="14" t="s">
        <v>125</v>
      </c>
      <c r="I77" s="6" t="s">
        <v>24</v>
      </c>
      <c r="J77" s="18" t="s">
        <v>126</v>
      </c>
      <c r="K77" s="14" t="s">
        <v>690</v>
      </c>
      <c r="L77" s="15">
        <v>2</v>
      </c>
      <c r="M77" s="6" t="s">
        <v>26</v>
      </c>
      <c r="N77" s="14" t="s">
        <v>691</v>
      </c>
      <c r="O77" s="5" t="s">
        <v>692</v>
      </c>
      <c r="P77" s="16" t="s">
        <v>693</v>
      </c>
      <c r="Q77" s="16" t="s">
        <v>694</v>
      </c>
      <c r="R77" s="5" t="s">
        <v>695</v>
      </c>
      <c r="S77" s="16" t="s">
        <v>696</v>
      </c>
      <c r="T77" s="16" t="str">
        <f>HYPERLINK("https://drive.google.com/file/d/1MabDJVZieJW4qOdJG9ayk1zkluyCPCNr/view?usp=drivesdk","EMAIL KODE REQUEST BRANDING")</f>
        <v>EMAIL KODE REQUEST BRANDING</v>
      </c>
      <c r="U77" s="5" t="s">
        <v>675</v>
      </c>
      <c r="V77" s="3"/>
      <c r="W77" s="3"/>
      <c r="X77" s="3"/>
    </row>
    <row r="78" spans="1:24" customHeight="1" ht="18.75">
      <c r="A78" s="12">
        <v>45581.346603484</v>
      </c>
      <c r="B78" s="5" t="s">
        <v>122</v>
      </c>
      <c r="C78" s="6" t="s">
        <v>697</v>
      </c>
      <c r="D78" s="6" t="s">
        <v>22</v>
      </c>
      <c r="E78" s="6" t="s">
        <v>22</v>
      </c>
      <c r="F78" s="6" t="s">
        <v>22</v>
      </c>
      <c r="G78" s="5" t="s">
        <v>689</v>
      </c>
      <c r="H78" s="14" t="s">
        <v>125</v>
      </c>
      <c r="I78" s="6" t="s">
        <v>24</v>
      </c>
      <c r="J78" s="18" t="s">
        <v>126</v>
      </c>
      <c r="K78" s="14" t="s">
        <v>698</v>
      </c>
      <c r="L78" s="15">
        <v>1</v>
      </c>
      <c r="M78" s="6" t="s">
        <v>26</v>
      </c>
      <c r="N78" s="14" t="s">
        <v>172</v>
      </c>
      <c r="O78" s="5" t="s">
        <v>699</v>
      </c>
      <c r="P78" s="16" t="s">
        <v>700</v>
      </c>
      <c r="Q78" s="5"/>
      <c r="R78" s="5" t="s">
        <v>701</v>
      </c>
      <c r="S78" s="16" t="s">
        <v>702</v>
      </c>
      <c r="T78" s="16" t="str">
        <f>HYPERLINK("https://drive.google.com/file/d/1DBxbkl-AuiKaNF1x8vORkptEaplCX1Ig/view?usp=drivesdk","EMAIL KODE REQUEST BRANDING")</f>
        <v>EMAIL KODE REQUEST BRANDING</v>
      </c>
      <c r="U78" s="5" t="s">
        <v>675</v>
      </c>
      <c r="V78" s="3"/>
      <c r="W78" s="3"/>
      <c r="X78" s="3"/>
    </row>
    <row r="79" spans="1:24" customHeight="1" ht="18.75">
      <c r="A79" s="12">
        <v>45581.348189537</v>
      </c>
      <c r="B79" s="5" t="s">
        <v>122</v>
      </c>
      <c r="C79" s="6" t="s">
        <v>703</v>
      </c>
      <c r="D79" s="6" t="s">
        <v>22</v>
      </c>
      <c r="E79" s="6" t="s">
        <v>418</v>
      </c>
      <c r="F79" s="6" t="s">
        <v>168</v>
      </c>
      <c r="G79" s="5" t="s">
        <v>704</v>
      </c>
      <c r="H79" s="14" t="s">
        <v>125</v>
      </c>
      <c r="I79" s="6" t="s">
        <v>24</v>
      </c>
      <c r="J79" s="18" t="s">
        <v>126</v>
      </c>
      <c r="K79" s="14" t="s">
        <v>705</v>
      </c>
      <c r="L79" s="15">
        <v>1</v>
      </c>
      <c r="M79" s="6" t="s">
        <v>26</v>
      </c>
      <c r="N79" s="14" t="s">
        <v>172</v>
      </c>
      <c r="O79" s="5" t="s">
        <v>706</v>
      </c>
      <c r="P79" s="16" t="s">
        <v>707</v>
      </c>
      <c r="Q79" s="5"/>
      <c r="R79" s="5" t="s">
        <v>708</v>
      </c>
      <c r="S79" s="16" t="s">
        <v>709</v>
      </c>
      <c r="T79" s="16" t="str">
        <f>HYPERLINK("https://drive.google.com/file/d/1XxGv-jX4AUjqg4myAX_pCOEPE1GzTzd0/view?usp=drivesdk","EMAIL KODE REQUEST BRANDING")</f>
        <v>EMAIL KODE REQUEST BRANDING</v>
      </c>
      <c r="U79" s="5" t="s">
        <v>675</v>
      </c>
      <c r="V79" s="3"/>
      <c r="W79" s="3"/>
      <c r="X79" s="3"/>
    </row>
    <row r="80" spans="1:24" customHeight="1" ht="18.75">
      <c r="A80" s="12">
        <v>45581.349478796</v>
      </c>
      <c r="B80" s="5" t="s">
        <v>122</v>
      </c>
      <c r="C80" s="6" t="s">
        <v>710</v>
      </c>
      <c r="D80" s="6" t="s">
        <v>22</v>
      </c>
      <c r="E80" s="6" t="s">
        <v>711</v>
      </c>
      <c r="F80" s="6" t="s">
        <v>168</v>
      </c>
      <c r="G80" s="5" t="s">
        <v>712</v>
      </c>
      <c r="H80" s="14" t="s">
        <v>713</v>
      </c>
      <c r="I80" s="6" t="s">
        <v>24</v>
      </c>
      <c r="J80" s="18" t="s">
        <v>126</v>
      </c>
      <c r="K80" s="14" t="s">
        <v>714</v>
      </c>
      <c r="L80" s="15">
        <v>1</v>
      </c>
      <c r="M80" s="6" t="s">
        <v>26</v>
      </c>
      <c r="N80" s="14" t="s">
        <v>172</v>
      </c>
      <c r="O80" s="5" t="s">
        <v>715</v>
      </c>
      <c r="P80" s="16" t="s">
        <v>716</v>
      </c>
      <c r="Q80" s="5"/>
      <c r="R80" s="5" t="s">
        <v>717</v>
      </c>
      <c r="S80" s="16" t="s">
        <v>718</v>
      </c>
      <c r="T80" s="16" t="str">
        <f>HYPERLINK("https://drive.google.com/file/d/1UVIjrthdclPvKvhwcd6a-AKKoUbVwDay/view?usp=drivesdk","EMAIL KODE REQUEST BRANDING")</f>
        <v>EMAIL KODE REQUEST BRANDING</v>
      </c>
      <c r="U80" s="5" t="s">
        <v>675</v>
      </c>
      <c r="V80" s="3"/>
      <c r="W80" s="3"/>
      <c r="X80" s="3"/>
    </row>
    <row r="81" spans="1:24" customHeight="1" ht="18.75">
      <c r="A81" s="12">
        <v>45581.351479861</v>
      </c>
      <c r="B81" s="5" t="s">
        <v>122</v>
      </c>
      <c r="C81" s="6" t="s">
        <v>719</v>
      </c>
      <c r="D81" s="6" t="s">
        <v>22</v>
      </c>
      <c r="E81" s="6" t="s">
        <v>418</v>
      </c>
      <c r="F81" s="6" t="s">
        <v>168</v>
      </c>
      <c r="G81" s="5" t="s">
        <v>720</v>
      </c>
      <c r="H81" s="14" t="s">
        <v>721</v>
      </c>
      <c r="I81" s="6" t="s">
        <v>24</v>
      </c>
      <c r="J81" s="18" t="s">
        <v>126</v>
      </c>
      <c r="K81" s="14" t="s">
        <v>722</v>
      </c>
      <c r="L81" s="15">
        <v>1</v>
      </c>
      <c r="M81" s="6" t="s">
        <v>26</v>
      </c>
      <c r="N81" s="14" t="s">
        <v>172</v>
      </c>
      <c r="O81" s="5" t="s">
        <v>723</v>
      </c>
      <c r="P81" s="16" t="s">
        <v>724</v>
      </c>
      <c r="Q81" s="5"/>
      <c r="R81" s="5" t="s">
        <v>725</v>
      </c>
      <c r="S81" s="16" t="s">
        <v>726</v>
      </c>
      <c r="T81" s="16" t="str">
        <f>HYPERLINK("https://drive.google.com/file/d/1wN_CsezS9LWmv6UFjX_3z-iyhydxAwV-/view?usp=drivesdk","EMAIL KODE REQUEST BRANDING")</f>
        <v>EMAIL KODE REQUEST BRANDING</v>
      </c>
      <c r="U81" s="5" t="s">
        <v>675</v>
      </c>
      <c r="V81" s="3"/>
      <c r="W81" s="3"/>
      <c r="X81" s="3"/>
    </row>
    <row r="82" spans="1:24" customHeight="1" ht="18.75">
      <c r="A82" s="12">
        <v>45581.456241215</v>
      </c>
      <c r="B82" s="5" t="s">
        <v>223</v>
      </c>
      <c r="C82" s="6" t="s">
        <v>727</v>
      </c>
      <c r="D82" s="6" t="s">
        <v>60</v>
      </c>
      <c r="E82" s="6" t="s">
        <v>245</v>
      </c>
      <c r="F82" s="6" t="s">
        <v>246</v>
      </c>
      <c r="G82" s="5" t="s">
        <v>728</v>
      </c>
      <c r="H82" s="14" t="s">
        <v>248</v>
      </c>
      <c r="I82" s="6" t="s">
        <v>24</v>
      </c>
      <c r="J82" s="5" t="s">
        <v>126</v>
      </c>
      <c r="K82" s="14" t="s">
        <v>729</v>
      </c>
      <c r="L82" s="15" t="s">
        <v>215</v>
      </c>
      <c r="M82" s="6" t="s">
        <v>26</v>
      </c>
      <c r="N82" s="14" t="s">
        <v>730</v>
      </c>
      <c r="O82" s="5" t="s">
        <v>731</v>
      </c>
      <c r="P82" s="16" t="s">
        <v>732</v>
      </c>
      <c r="Q82" s="5"/>
      <c r="R82" s="5" t="s">
        <v>733</v>
      </c>
      <c r="S82" s="16" t="s">
        <v>734</v>
      </c>
      <c r="T82" s="16" t="str">
        <f>HYPERLINK("https://drive.google.com/file/d/1OQmAp2Fif5rKncA_F0bTXwSuvnQPLmMw/view?usp=drivesdk","EMAIL KODE REQUEST BRANDING")</f>
        <v>EMAIL KODE REQUEST BRANDING</v>
      </c>
      <c r="U82" s="5" t="s">
        <v>675</v>
      </c>
      <c r="V82" s="3"/>
      <c r="W82" s="3"/>
      <c r="X82" s="3"/>
    </row>
    <row r="83" spans="1:24" customHeight="1" ht="18.75">
      <c r="A83" s="12">
        <v>45581.46439956</v>
      </c>
      <c r="B83" s="5" t="s">
        <v>122</v>
      </c>
      <c r="C83" s="6" t="s">
        <v>735</v>
      </c>
      <c r="D83" s="6" t="s">
        <v>22</v>
      </c>
      <c r="E83" s="6" t="s">
        <v>351</v>
      </c>
      <c r="F83" s="6" t="s">
        <v>352</v>
      </c>
      <c r="G83" s="5" t="s">
        <v>736</v>
      </c>
      <c r="H83" s="14" t="s">
        <v>125</v>
      </c>
      <c r="I83" s="6" t="s">
        <v>24</v>
      </c>
      <c r="J83" s="5" t="s">
        <v>113</v>
      </c>
      <c r="K83" s="14" t="s">
        <v>737</v>
      </c>
      <c r="L83" s="15">
        <v>3</v>
      </c>
      <c r="M83" s="6" t="s">
        <v>38</v>
      </c>
      <c r="N83" s="14" t="s">
        <v>136</v>
      </c>
      <c r="O83" s="5" t="s">
        <v>499</v>
      </c>
      <c r="P83" s="16" t="s">
        <v>738</v>
      </c>
      <c r="Q83" s="5"/>
      <c r="R83" s="5" t="s">
        <v>739</v>
      </c>
      <c r="S83" s="16" t="s">
        <v>740</v>
      </c>
      <c r="T83" s="16" t="str">
        <f>HYPERLINK("https://drive.google.com/file/d/1B-xF5qQe6MS5EBYfLgnfgYQ6_vp-eiPD/view?usp=drivesdk","EMAIL KODE REQUEST BRANDING")</f>
        <v>EMAIL KODE REQUEST BRANDING</v>
      </c>
      <c r="U83" s="5" t="s">
        <v>675</v>
      </c>
      <c r="V83" s="3"/>
      <c r="W83" s="3"/>
      <c r="X83" s="3"/>
    </row>
    <row r="84" spans="1:24" customHeight="1" ht="18.75">
      <c r="A84" s="12">
        <v>45581.465817326</v>
      </c>
      <c r="B84" s="5" t="s">
        <v>122</v>
      </c>
      <c r="C84" s="6" t="s">
        <v>741</v>
      </c>
      <c r="D84" s="6" t="s">
        <v>22</v>
      </c>
      <c r="E84" s="6" t="s">
        <v>351</v>
      </c>
      <c r="F84" s="6" t="s">
        <v>352</v>
      </c>
      <c r="G84" s="5" t="s">
        <v>736</v>
      </c>
      <c r="H84" s="14" t="s">
        <v>125</v>
      </c>
      <c r="I84" s="6" t="s">
        <v>24</v>
      </c>
      <c r="J84" s="5" t="s">
        <v>113</v>
      </c>
      <c r="K84" s="14" t="s">
        <v>742</v>
      </c>
      <c r="L84" s="15">
        <v>2</v>
      </c>
      <c r="M84" s="6" t="s">
        <v>38</v>
      </c>
      <c r="N84" s="14" t="s">
        <v>136</v>
      </c>
      <c r="O84" s="5" t="s">
        <v>743</v>
      </c>
      <c r="P84" s="16" t="s">
        <v>744</v>
      </c>
      <c r="Q84" s="5"/>
      <c r="R84" s="5" t="s">
        <v>745</v>
      </c>
      <c r="S84" s="16" t="s">
        <v>746</v>
      </c>
      <c r="T84" s="16" t="str">
        <f>HYPERLINK("https://drive.google.com/file/d/1yBWOSlNH7sA0IqYo6wFmpbXQXZHqVPrM/view?usp=drivesdk","EMAIL KODE REQUEST BRANDING")</f>
        <v>EMAIL KODE REQUEST BRANDING</v>
      </c>
      <c r="U84" s="5" t="s">
        <v>747</v>
      </c>
      <c r="V84" s="3"/>
      <c r="W84" s="3"/>
      <c r="X84" s="3"/>
    </row>
    <row r="85" spans="1:24" customHeight="1" ht="18.75">
      <c r="A85" s="12">
        <v>45581.471962234</v>
      </c>
      <c r="B85" s="5" t="s">
        <v>122</v>
      </c>
      <c r="C85" s="6" t="s">
        <v>748</v>
      </c>
      <c r="D85" s="6" t="s">
        <v>22</v>
      </c>
      <c r="E85" s="6" t="s">
        <v>351</v>
      </c>
      <c r="F85" s="6" t="s">
        <v>352</v>
      </c>
      <c r="G85" s="5" t="s">
        <v>736</v>
      </c>
      <c r="H85" s="14" t="s">
        <v>125</v>
      </c>
      <c r="I85" s="6" t="s">
        <v>24</v>
      </c>
      <c r="J85" s="5" t="s">
        <v>25</v>
      </c>
      <c r="K85" s="14" t="s">
        <v>749</v>
      </c>
      <c r="L85" s="15">
        <v>2</v>
      </c>
      <c r="M85" s="6" t="s">
        <v>38</v>
      </c>
      <c r="N85" s="14" t="s">
        <v>136</v>
      </c>
      <c r="O85" s="5" t="s">
        <v>750</v>
      </c>
      <c r="P85" s="16" t="s">
        <v>751</v>
      </c>
      <c r="Q85" s="5"/>
      <c r="R85" s="5" t="s">
        <v>752</v>
      </c>
      <c r="S85" s="16" t="s">
        <v>753</v>
      </c>
      <c r="T85" s="16" t="str">
        <f>HYPERLINK("https://drive.google.com/file/d/1im5A2Yqek3xtZp_527qufACZWCWSAtmd/view?usp=drivesdk","EMAIL KODE REQUEST BRANDING")</f>
        <v>EMAIL KODE REQUEST BRANDING</v>
      </c>
      <c r="U85" s="5" t="s">
        <v>747</v>
      </c>
      <c r="V85" s="3"/>
      <c r="W85" s="3"/>
      <c r="X85" s="3"/>
    </row>
    <row r="86" spans="1:24" customHeight="1" ht="18.75">
      <c r="A86" s="12">
        <v>45581.473191123</v>
      </c>
      <c r="B86" s="5" t="s">
        <v>122</v>
      </c>
      <c r="C86" s="6" t="s">
        <v>754</v>
      </c>
      <c r="D86" s="6" t="s">
        <v>22</v>
      </c>
      <c r="E86" s="6" t="s">
        <v>351</v>
      </c>
      <c r="F86" s="6" t="s">
        <v>352</v>
      </c>
      <c r="G86" s="5" t="s">
        <v>736</v>
      </c>
      <c r="H86" s="14" t="s">
        <v>125</v>
      </c>
      <c r="I86" s="6" t="s">
        <v>24</v>
      </c>
      <c r="J86" s="5" t="s">
        <v>25</v>
      </c>
      <c r="K86" s="14" t="s">
        <v>755</v>
      </c>
      <c r="L86" s="15">
        <v>1</v>
      </c>
      <c r="M86" s="6" t="s">
        <v>216</v>
      </c>
      <c r="N86" s="14" t="s">
        <v>128</v>
      </c>
      <c r="O86" s="5" t="s">
        <v>756</v>
      </c>
      <c r="P86" s="16" t="s">
        <v>757</v>
      </c>
      <c r="Q86" s="5"/>
      <c r="R86" s="5" t="s">
        <v>758</v>
      </c>
      <c r="S86" s="16" t="s">
        <v>759</v>
      </c>
      <c r="T86" s="16" t="str">
        <f>HYPERLINK("https://drive.google.com/file/d/1QeFbop2ceMxQh6w_jvm6iIZwZC0lAqsA/view?usp=drivesdk","EMAIL KODE REQUEST BRANDING")</f>
        <v>EMAIL KODE REQUEST BRANDING</v>
      </c>
      <c r="U86" s="5" t="s">
        <v>747</v>
      </c>
      <c r="V86" s="3"/>
      <c r="W86" s="3"/>
      <c r="X86" s="3"/>
    </row>
    <row r="87" spans="1:24" customHeight="1" ht="18.75">
      <c r="A87" s="12">
        <v>45582.462642743</v>
      </c>
      <c r="B87" s="5" t="s">
        <v>122</v>
      </c>
      <c r="C87" s="6" t="s">
        <v>760</v>
      </c>
      <c r="D87" s="6" t="s">
        <v>22</v>
      </c>
      <c r="E87" s="6" t="s">
        <v>22</v>
      </c>
      <c r="F87" s="6" t="s">
        <v>22</v>
      </c>
      <c r="G87" s="5" t="s">
        <v>761</v>
      </c>
      <c r="H87" s="14" t="s">
        <v>125</v>
      </c>
      <c r="I87" s="6" t="s">
        <v>24</v>
      </c>
      <c r="J87" s="5" t="s">
        <v>126</v>
      </c>
      <c r="K87" s="14" t="s">
        <v>698</v>
      </c>
      <c r="L87" s="15">
        <v>1</v>
      </c>
      <c r="M87" s="6" t="s">
        <v>26</v>
      </c>
      <c r="N87" s="14" t="s">
        <v>128</v>
      </c>
      <c r="O87" s="5" t="s">
        <v>762</v>
      </c>
      <c r="P87" s="16" t="s">
        <v>763</v>
      </c>
      <c r="Q87" s="5"/>
      <c r="R87" s="5" t="s">
        <v>764</v>
      </c>
      <c r="S87" s="16" t="s">
        <v>765</v>
      </c>
      <c r="T87" s="16" t="str">
        <f>HYPERLINK("https://drive.google.com/file/d/16pz6lY7PsNkksnK_jfj6EVdoKSeO91nJ/view?usp=drivesdk","EMAIL KODE REQUEST BRANDING")</f>
        <v>EMAIL KODE REQUEST BRANDING</v>
      </c>
      <c r="U87" s="5" t="s">
        <v>766</v>
      </c>
      <c r="V87" s="3"/>
      <c r="W87" s="3"/>
      <c r="X87" s="3"/>
    </row>
    <row r="88" spans="1:24" customHeight="1" ht="18.75">
      <c r="A88" s="12">
        <v>45582.46371647</v>
      </c>
      <c r="B88" s="5" t="s">
        <v>122</v>
      </c>
      <c r="C88" s="6" t="s">
        <v>767</v>
      </c>
      <c r="D88" s="6" t="s">
        <v>22</v>
      </c>
      <c r="E88" s="6" t="s">
        <v>22</v>
      </c>
      <c r="F88" s="6" t="s">
        <v>22</v>
      </c>
      <c r="G88" s="5" t="s">
        <v>768</v>
      </c>
      <c r="H88" s="14" t="s">
        <v>125</v>
      </c>
      <c r="I88" s="6" t="s">
        <v>24</v>
      </c>
      <c r="J88" s="5" t="s">
        <v>126</v>
      </c>
      <c r="K88" s="14" t="s">
        <v>769</v>
      </c>
      <c r="L88" s="15">
        <v>10</v>
      </c>
      <c r="M88" s="6" t="s">
        <v>26</v>
      </c>
      <c r="N88" s="14" t="s">
        <v>136</v>
      </c>
      <c r="O88" s="5" t="s">
        <v>318</v>
      </c>
      <c r="P88" s="16" t="s">
        <v>770</v>
      </c>
      <c r="Q88" s="5"/>
      <c r="R88" s="5" t="s">
        <v>771</v>
      </c>
      <c r="S88" s="16" t="s">
        <v>772</v>
      </c>
      <c r="T88" s="16" t="str">
        <f>HYPERLINK("https://drive.google.com/file/d/1VEUF_-AP_EAK7GrzLAD3IKU2JX8m2g7V/view?usp=drivesdk","EMAIL KODE REQUEST BRANDING")</f>
        <v>EMAIL KODE REQUEST BRANDING</v>
      </c>
      <c r="U88" s="5" t="s">
        <v>773</v>
      </c>
      <c r="V88" s="3"/>
      <c r="W88" s="3"/>
      <c r="X88" s="3"/>
    </row>
    <row r="89" spans="1:24" customHeight="1" ht="18.75">
      <c r="A89" s="12">
        <v>45582.465077836</v>
      </c>
      <c r="B89" s="5" t="s">
        <v>122</v>
      </c>
      <c r="C89" s="6" t="s">
        <v>774</v>
      </c>
      <c r="D89" s="6" t="s">
        <v>22</v>
      </c>
      <c r="E89" s="6" t="s">
        <v>22</v>
      </c>
      <c r="F89" s="6" t="s">
        <v>22</v>
      </c>
      <c r="G89" s="5" t="s">
        <v>768</v>
      </c>
      <c r="H89" s="14" t="s">
        <v>125</v>
      </c>
      <c r="I89" s="6" t="s">
        <v>24</v>
      </c>
      <c r="J89" s="5" t="s">
        <v>126</v>
      </c>
      <c r="K89" s="14" t="s">
        <v>775</v>
      </c>
      <c r="L89" s="15">
        <v>1</v>
      </c>
      <c r="M89" s="6" t="s">
        <v>26</v>
      </c>
      <c r="N89" s="14" t="s">
        <v>136</v>
      </c>
      <c r="O89" s="5" t="s">
        <v>465</v>
      </c>
      <c r="P89" s="16" t="s">
        <v>776</v>
      </c>
      <c r="Q89" s="5"/>
      <c r="R89" s="5" t="s">
        <v>777</v>
      </c>
      <c r="S89" s="16" t="s">
        <v>778</v>
      </c>
      <c r="T89" s="16" t="str">
        <f>HYPERLINK("https://drive.google.com/file/d/1VRoTmI-htba9eRvqOl4BbPxFNOmd6DiK/view?usp=drivesdk","EMAIL KODE REQUEST BRANDING")</f>
        <v>EMAIL KODE REQUEST BRANDING</v>
      </c>
      <c r="U89" s="5" t="s">
        <v>779</v>
      </c>
      <c r="V89" s="3"/>
      <c r="W89" s="3"/>
      <c r="X89" s="3"/>
    </row>
    <row r="90" spans="1:24" customHeight="1" ht="18.75">
      <c r="A90" s="12">
        <v>45582.46628478</v>
      </c>
      <c r="B90" s="5" t="s">
        <v>780</v>
      </c>
      <c r="C90" s="6" t="s">
        <v>781</v>
      </c>
      <c r="D90" s="6" t="s">
        <v>60</v>
      </c>
      <c r="E90" s="17" t="s">
        <v>143</v>
      </c>
      <c r="F90" s="6" t="s">
        <v>110</v>
      </c>
      <c r="G90" s="5" t="s">
        <v>782</v>
      </c>
      <c r="H90" s="14" t="s">
        <v>783</v>
      </c>
      <c r="I90" s="6" t="s">
        <v>146</v>
      </c>
      <c r="J90" s="5" t="s">
        <v>25</v>
      </c>
      <c r="K90" s="14" t="s">
        <v>784</v>
      </c>
      <c r="L90" s="15">
        <v>1</v>
      </c>
      <c r="M90" s="6" t="s">
        <v>38</v>
      </c>
      <c r="N90" s="14" t="s">
        <v>508</v>
      </c>
      <c r="O90" s="5" t="s">
        <v>785</v>
      </c>
      <c r="P90" s="16" t="s">
        <v>786</v>
      </c>
      <c r="Q90" s="5"/>
      <c r="R90" s="5" t="s">
        <v>787</v>
      </c>
      <c r="S90" s="16" t="s">
        <v>788</v>
      </c>
      <c r="T90" s="16" t="str">
        <f>HYPERLINK("https://drive.google.com/file/d/1SoAbjzuann2hYBNsAt7LcUmeWShfnugt/view?usp=drivesdk","EMAIL KODE REQUEST BRANDING")</f>
        <v>EMAIL KODE REQUEST BRANDING</v>
      </c>
      <c r="U90" s="5" t="s">
        <v>789</v>
      </c>
      <c r="V90" s="3"/>
      <c r="W90" s="3"/>
      <c r="X90" s="3"/>
    </row>
    <row r="91" spans="1:24" customHeight="1" ht="18.75">
      <c r="A91" s="12">
        <v>45582.559875428</v>
      </c>
      <c r="B91" s="5" t="s">
        <v>74</v>
      </c>
      <c r="C91" s="6" t="s">
        <v>790</v>
      </c>
      <c r="D91" s="6" t="s">
        <v>60</v>
      </c>
      <c r="E91" s="6" t="s">
        <v>791</v>
      </c>
      <c r="F91" s="6" t="s">
        <v>77</v>
      </c>
      <c r="G91" s="5" t="s">
        <v>792</v>
      </c>
      <c r="H91" s="14" t="s">
        <v>91</v>
      </c>
      <c r="I91" s="6" t="s">
        <v>24</v>
      </c>
      <c r="J91" s="5" t="s">
        <v>126</v>
      </c>
      <c r="K91" s="14" t="s">
        <v>793</v>
      </c>
      <c r="L91" s="15" t="s">
        <v>94</v>
      </c>
      <c r="M91" s="6" t="s">
        <v>38</v>
      </c>
      <c r="N91" s="14" t="s">
        <v>794</v>
      </c>
      <c r="O91" s="5" t="s">
        <v>795</v>
      </c>
      <c r="P91" s="16" t="s">
        <v>796</v>
      </c>
      <c r="Q91" s="5"/>
      <c r="R91" s="5" t="s">
        <v>797</v>
      </c>
      <c r="S91" s="16" t="s">
        <v>798</v>
      </c>
      <c r="T91" s="16" t="str">
        <f>HYPERLINK("https://drive.google.com/file/d/1k9erguTYuNcyckE1BKjncK8-umBOWbIg/view?usp=drivesdk","EMAIL KODE REQUEST BRANDING")</f>
        <v>EMAIL KODE REQUEST BRANDING</v>
      </c>
      <c r="U91" s="5" t="s">
        <v>799</v>
      </c>
      <c r="V91" s="3"/>
      <c r="W91" s="3"/>
      <c r="X91" s="3"/>
    </row>
    <row r="92" spans="1:24" customHeight="1" ht="18.75">
      <c r="A92" s="12">
        <v>45582.564868623</v>
      </c>
      <c r="B92" s="5" t="s">
        <v>74</v>
      </c>
      <c r="C92" s="6" t="s">
        <v>800</v>
      </c>
      <c r="D92" s="6" t="s">
        <v>60</v>
      </c>
      <c r="E92" s="6" t="s">
        <v>76</v>
      </c>
      <c r="F92" s="6" t="s">
        <v>77</v>
      </c>
      <c r="G92" s="5" t="s">
        <v>801</v>
      </c>
      <c r="H92" s="14" t="s">
        <v>102</v>
      </c>
      <c r="I92" s="6" t="s">
        <v>24</v>
      </c>
      <c r="J92" s="5" t="s">
        <v>802</v>
      </c>
      <c r="K92" s="14" t="s">
        <v>803</v>
      </c>
      <c r="L92" s="15" t="s">
        <v>804</v>
      </c>
      <c r="M92" s="6" t="s">
        <v>38</v>
      </c>
      <c r="N92" s="14" t="s">
        <v>540</v>
      </c>
      <c r="O92" s="5" t="s">
        <v>805</v>
      </c>
      <c r="P92" s="16" t="s">
        <v>806</v>
      </c>
      <c r="Q92" s="5"/>
      <c r="R92" s="5" t="s">
        <v>807</v>
      </c>
      <c r="S92" s="16" t="s">
        <v>808</v>
      </c>
      <c r="T92" s="16" t="str">
        <f>HYPERLINK("https://drive.google.com/file/d/1InUz-eLThWcRBMe8_3uOwaRA_y6TZva-/view?usp=drivesdk","EMAIL KODE REQUEST BRANDING")</f>
        <v>EMAIL KODE REQUEST BRANDING</v>
      </c>
      <c r="U92" s="5" t="s">
        <v>809</v>
      </c>
      <c r="V92" s="3"/>
      <c r="W92" s="3"/>
      <c r="X92" s="3"/>
    </row>
    <row r="93" spans="1:24" customHeight="1" ht="18.75">
      <c r="A93" s="12">
        <v>45582.681733785</v>
      </c>
      <c r="B93" s="5" t="s">
        <v>223</v>
      </c>
      <c r="C93" s="6" t="s">
        <v>810</v>
      </c>
      <c r="D93" s="6" t="s">
        <v>60</v>
      </c>
      <c r="E93" s="6" t="s">
        <v>245</v>
      </c>
      <c r="F93" s="6" t="s">
        <v>246</v>
      </c>
      <c r="G93" s="5" t="s">
        <v>811</v>
      </c>
      <c r="H93" s="14" t="s">
        <v>812</v>
      </c>
      <c r="I93" s="6" t="s">
        <v>24</v>
      </c>
      <c r="J93" s="5" t="s">
        <v>126</v>
      </c>
      <c r="K93" s="14" t="s">
        <v>813</v>
      </c>
      <c r="L93" s="15" t="s">
        <v>215</v>
      </c>
      <c r="M93" s="6" t="s">
        <v>26</v>
      </c>
      <c r="N93" s="14" t="s">
        <v>814</v>
      </c>
      <c r="O93" s="5" t="s">
        <v>815</v>
      </c>
      <c r="P93" s="16" t="s">
        <v>816</v>
      </c>
      <c r="Q93" s="5"/>
      <c r="R93" s="5" t="s">
        <v>817</v>
      </c>
      <c r="S93" s="16" t="s">
        <v>818</v>
      </c>
      <c r="T93" s="16" t="str">
        <f>HYPERLINK("https://drive.google.com/file/d/17pHeTQtP2mlmFmVbvp0_Dv_LE-6b9njG/view?usp=drivesdk","EMAIL KODE REQUEST BRANDING")</f>
        <v>EMAIL KODE REQUEST BRANDING</v>
      </c>
      <c r="U93" s="5" t="s">
        <v>819</v>
      </c>
      <c r="V93" s="3"/>
      <c r="W93" s="3"/>
      <c r="X93" s="3"/>
    </row>
    <row r="94" spans="1:24" customHeight="1" ht="18.75">
      <c r="A94" s="12">
        <v>45583.599864525</v>
      </c>
      <c r="B94" s="5" t="s">
        <v>74</v>
      </c>
      <c r="C94" s="6" t="s">
        <v>820</v>
      </c>
      <c r="D94" s="6" t="s">
        <v>60</v>
      </c>
      <c r="E94" s="6" t="s">
        <v>547</v>
      </c>
      <c r="F94" s="6" t="s">
        <v>77</v>
      </c>
      <c r="G94" s="5" t="s">
        <v>821</v>
      </c>
      <c r="H94" s="14" t="s">
        <v>822</v>
      </c>
      <c r="I94" s="6" t="s">
        <v>146</v>
      </c>
      <c r="J94" s="5" t="s">
        <v>823</v>
      </c>
      <c r="K94" s="14" t="s">
        <v>824</v>
      </c>
      <c r="L94" s="15" t="s">
        <v>825</v>
      </c>
      <c r="M94" s="6" t="s">
        <v>38</v>
      </c>
      <c r="N94" s="14" t="s">
        <v>826</v>
      </c>
      <c r="O94" s="5" t="s">
        <v>827</v>
      </c>
      <c r="P94" s="5" t="s">
        <v>828</v>
      </c>
      <c r="Q94" s="5"/>
      <c r="R94" s="5" t="s">
        <v>829</v>
      </c>
      <c r="S94" s="16" t="s">
        <v>830</v>
      </c>
      <c r="T94" s="16" t="str">
        <f>HYPERLINK("https://drive.google.com/file/d/1x1d4S96ac-UtPvn-90cactGOV5pcVCeQ/view?usp=drivesdk","EMAIL KODE REQUEST BRANDING")</f>
        <v>EMAIL KODE REQUEST BRANDING</v>
      </c>
      <c r="U94" s="5" t="s">
        <v>831</v>
      </c>
      <c r="V94" s="3"/>
      <c r="W94" s="3"/>
      <c r="X94" s="3"/>
    </row>
    <row r="95" spans="1:24" customHeight="1" ht="18.75">
      <c r="A95" s="12">
        <v>45583.607350521</v>
      </c>
      <c r="B95" s="5" t="s">
        <v>74</v>
      </c>
      <c r="C95" s="6" t="s">
        <v>832</v>
      </c>
      <c r="D95" s="6" t="s">
        <v>60</v>
      </c>
      <c r="E95" s="6" t="s">
        <v>547</v>
      </c>
      <c r="F95" s="6" t="s">
        <v>77</v>
      </c>
      <c r="G95" s="5" t="s">
        <v>833</v>
      </c>
      <c r="H95" s="14" t="s">
        <v>557</v>
      </c>
      <c r="I95" s="6" t="s">
        <v>146</v>
      </c>
      <c r="J95" s="5" t="s">
        <v>834</v>
      </c>
      <c r="K95" s="14" t="s">
        <v>835</v>
      </c>
      <c r="L95" s="15" t="s">
        <v>550</v>
      </c>
      <c r="M95" s="6" t="s">
        <v>38</v>
      </c>
      <c r="N95" s="14" t="s">
        <v>540</v>
      </c>
      <c r="O95" s="5" t="s">
        <v>836</v>
      </c>
      <c r="P95" s="16" t="s">
        <v>837</v>
      </c>
      <c r="Q95" s="5"/>
      <c r="R95" s="5" t="s">
        <v>838</v>
      </c>
      <c r="S95" s="16" t="s">
        <v>839</v>
      </c>
      <c r="T95" s="16" t="str">
        <f>HYPERLINK("https://drive.google.com/file/d/1nJapCQ_LHojuKvCkCN3mwRvRBVeES8wM/view?usp=drivesdk","EMAIL KODE REQUEST BRANDING")</f>
        <v>EMAIL KODE REQUEST BRANDING</v>
      </c>
      <c r="U95" s="5" t="s">
        <v>840</v>
      </c>
      <c r="V95" s="3"/>
      <c r="W95" s="3"/>
      <c r="X95" s="3"/>
    </row>
    <row r="96" spans="1:24" customHeight="1" ht="18.75">
      <c r="A96" s="12">
        <v>45584.349323808</v>
      </c>
      <c r="B96" s="5" t="s">
        <v>122</v>
      </c>
      <c r="C96" s="6" t="s">
        <v>841</v>
      </c>
      <c r="D96" s="6" t="s">
        <v>22</v>
      </c>
      <c r="E96" s="6" t="s">
        <v>515</v>
      </c>
      <c r="F96" s="6" t="s">
        <v>516</v>
      </c>
      <c r="G96" s="5" t="s">
        <v>842</v>
      </c>
      <c r="H96" s="14" t="s">
        <v>843</v>
      </c>
      <c r="I96" s="6" t="s">
        <v>24</v>
      </c>
      <c r="J96" s="5" t="s">
        <v>126</v>
      </c>
      <c r="K96" s="14" t="s">
        <v>844</v>
      </c>
      <c r="L96" s="15">
        <v>2</v>
      </c>
      <c r="M96" s="6" t="s">
        <v>38</v>
      </c>
      <c r="N96" s="14" t="s">
        <v>172</v>
      </c>
      <c r="O96" s="5" t="s">
        <v>845</v>
      </c>
      <c r="P96" s="16" t="s">
        <v>846</v>
      </c>
      <c r="Q96" s="5"/>
      <c r="R96" s="5" t="s">
        <v>847</v>
      </c>
      <c r="S96" s="16" t="s">
        <v>848</v>
      </c>
      <c r="T96" s="16" t="str">
        <f>HYPERLINK("https://drive.google.com/file/d/1-PE7Q9B0Ccq_qo3LOC48AyrahSC3tH8n/view?usp=drivesdk","EMAIL KODE REQUEST BRANDING")</f>
        <v>EMAIL KODE REQUEST BRANDING</v>
      </c>
      <c r="U96" s="5" t="s">
        <v>849</v>
      </c>
      <c r="V96" s="3"/>
      <c r="W96" s="3"/>
      <c r="X96" s="3"/>
    </row>
    <row r="97" spans="1:24" customHeight="1" ht="18.75">
      <c r="A97" s="12">
        <v>45584.351331134</v>
      </c>
      <c r="B97" s="5" t="s">
        <v>122</v>
      </c>
      <c r="C97" s="6" t="s">
        <v>850</v>
      </c>
      <c r="D97" s="6" t="s">
        <v>22</v>
      </c>
      <c r="E97" s="6" t="s">
        <v>351</v>
      </c>
      <c r="F97" s="6" t="s">
        <v>352</v>
      </c>
      <c r="G97" s="5" t="s">
        <v>851</v>
      </c>
      <c r="H97" s="14" t="s">
        <v>852</v>
      </c>
      <c r="I97" s="6" t="s">
        <v>24</v>
      </c>
      <c r="J97" s="5" t="s">
        <v>518</v>
      </c>
      <c r="K97" s="14" t="s">
        <v>853</v>
      </c>
      <c r="L97" s="15">
        <v>1</v>
      </c>
      <c r="M97" s="6" t="s">
        <v>38</v>
      </c>
      <c r="N97" s="14" t="s">
        <v>172</v>
      </c>
      <c r="O97" s="5" t="s">
        <v>854</v>
      </c>
      <c r="P97" s="16" t="s">
        <v>855</v>
      </c>
      <c r="Q97" s="5"/>
      <c r="R97" s="5" t="s">
        <v>856</v>
      </c>
      <c r="S97" s="16" t="s">
        <v>857</v>
      </c>
      <c r="T97" s="16" t="str">
        <f>HYPERLINK("https://drive.google.com/file/d/1DKQaA6ZHUzUOOJzpvAc4UibPAZfPAJfA/view?usp=drivesdk","EMAIL KODE REQUEST BRANDING")</f>
        <v>EMAIL KODE REQUEST BRANDING</v>
      </c>
      <c r="U97" s="5" t="s">
        <v>858</v>
      </c>
      <c r="V97" s="3"/>
      <c r="W97" s="3"/>
      <c r="X97" s="3"/>
    </row>
    <row r="98" spans="1:24" customHeight="1" ht="18.75">
      <c r="A98" s="12">
        <v>45584.354209745</v>
      </c>
      <c r="B98" s="5" t="s">
        <v>122</v>
      </c>
      <c r="C98" s="6" t="s">
        <v>859</v>
      </c>
      <c r="D98" s="6" t="s">
        <v>22</v>
      </c>
      <c r="E98" s="6" t="s">
        <v>22</v>
      </c>
      <c r="F98" s="6" t="s">
        <v>168</v>
      </c>
      <c r="G98" s="5" t="s">
        <v>860</v>
      </c>
      <c r="H98" s="14" t="s">
        <v>721</v>
      </c>
      <c r="I98" s="6" t="s">
        <v>24</v>
      </c>
      <c r="J98" s="5" t="s">
        <v>126</v>
      </c>
      <c r="K98" s="14" t="s">
        <v>769</v>
      </c>
      <c r="L98" s="15">
        <v>1</v>
      </c>
      <c r="M98" s="6" t="s">
        <v>26</v>
      </c>
      <c r="N98" s="14" t="s">
        <v>172</v>
      </c>
      <c r="O98" s="5" t="s">
        <v>861</v>
      </c>
      <c r="P98" s="16" t="s">
        <v>862</v>
      </c>
      <c r="Q98" s="5"/>
      <c r="R98" s="5" t="s">
        <v>863</v>
      </c>
      <c r="S98" s="16" t="s">
        <v>864</v>
      </c>
      <c r="T98" s="16" t="str">
        <f>HYPERLINK("https://drive.google.com/file/d/1jxLIUyMvzn4Ef-16WqLtByCDikmOaJ0i/view?usp=drivesdk","EMAIL KODE REQUEST BRANDING")</f>
        <v>EMAIL KODE REQUEST BRANDING</v>
      </c>
      <c r="U98" s="5" t="s">
        <v>865</v>
      </c>
      <c r="V98" s="3"/>
      <c r="W98" s="3"/>
      <c r="X98" s="3"/>
    </row>
    <row r="99" spans="1:24" customHeight="1" ht="18.75">
      <c r="A99" s="12">
        <v>45584.355265127</v>
      </c>
      <c r="B99" s="5" t="s">
        <v>122</v>
      </c>
      <c r="C99" s="6" t="s">
        <v>866</v>
      </c>
      <c r="D99" s="6" t="s">
        <v>22</v>
      </c>
      <c r="E99" s="6" t="s">
        <v>867</v>
      </c>
      <c r="F99" s="6" t="s">
        <v>180</v>
      </c>
      <c r="G99" s="5" t="s">
        <v>868</v>
      </c>
      <c r="H99" s="14" t="s">
        <v>721</v>
      </c>
      <c r="I99" s="6" t="s">
        <v>24</v>
      </c>
      <c r="J99" s="5" t="s">
        <v>126</v>
      </c>
      <c r="K99" s="14" t="s">
        <v>869</v>
      </c>
      <c r="L99" s="15">
        <v>1</v>
      </c>
      <c r="M99" s="6" t="s">
        <v>38</v>
      </c>
      <c r="N99" s="14" t="s">
        <v>172</v>
      </c>
      <c r="O99" s="5" t="s">
        <v>870</v>
      </c>
      <c r="P99" s="16" t="s">
        <v>871</v>
      </c>
      <c r="Q99" s="5"/>
      <c r="R99" s="5" t="s">
        <v>872</v>
      </c>
      <c r="S99" s="16" t="s">
        <v>873</v>
      </c>
      <c r="T99" s="16" t="str">
        <f>HYPERLINK("https://drive.google.com/file/d/13BwLW5gFlLMT0v5CVVR1o-yJwqu_zVQq/view?usp=drivesdk","EMAIL KODE REQUEST BRANDING")</f>
        <v>EMAIL KODE REQUEST BRANDING</v>
      </c>
      <c r="U99" s="5" t="s">
        <v>874</v>
      </c>
      <c r="V99" s="3"/>
      <c r="W99" s="3"/>
      <c r="X99" s="3"/>
    </row>
    <row r="100" spans="1:24" customHeight="1" ht="18.75">
      <c r="A100" s="12">
        <v>45584.3573611</v>
      </c>
      <c r="B100" s="5" t="s">
        <v>122</v>
      </c>
      <c r="C100" s="6" t="s">
        <v>875</v>
      </c>
      <c r="D100" s="6" t="s">
        <v>22</v>
      </c>
      <c r="E100" s="6" t="s">
        <v>867</v>
      </c>
      <c r="F100" s="6" t="s">
        <v>180</v>
      </c>
      <c r="G100" s="5" t="s">
        <v>876</v>
      </c>
      <c r="H100" s="14" t="s">
        <v>721</v>
      </c>
      <c r="I100" s="6" t="s">
        <v>24</v>
      </c>
      <c r="J100" s="5" t="s">
        <v>372</v>
      </c>
      <c r="K100" s="14" t="s">
        <v>877</v>
      </c>
      <c r="L100" s="15">
        <v>1</v>
      </c>
      <c r="M100" s="6" t="s">
        <v>38</v>
      </c>
      <c r="N100" s="14" t="s">
        <v>172</v>
      </c>
      <c r="O100" s="5" t="s">
        <v>356</v>
      </c>
      <c r="P100" s="16" t="s">
        <v>878</v>
      </c>
      <c r="Q100" s="5"/>
      <c r="R100" s="5" t="s">
        <v>879</v>
      </c>
      <c r="S100" s="16" t="s">
        <v>880</v>
      </c>
      <c r="T100" s="16" t="str">
        <f>HYPERLINK("https://drive.google.com/file/d/1nJownVPHLgD60lA7jdschyVYhwU7meTW/view?usp=drivesdk","EMAIL KODE REQUEST BRANDING")</f>
        <v>EMAIL KODE REQUEST BRANDING</v>
      </c>
      <c r="U100" s="5" t="s">
        <v>881</v>
      </c>
      <c r="V100" s="3"/>
      <c r="W100" s="3"/>
      <c r="X100" s="3"/>
    </row>
    <row r="101" spans="1:24" customHeight="1" ht="18.75">
      <c r="A101" s="12">
        <v>45584.359514271</v>
      </c>
      <c r="B101" s="5" t="s">
        <v>122</v>
      </c>
      <c r="C101" s="6" t="s">
        <v>882</v>
      </c>
      <c r="D101" s="6" t="s">
        <v>22</v>
      </c>
      <c r="E101" s="6" t="s">
        <v>867</v>
      </c>
      <c r="F101" s="6" t="s">
        <v>516</v>
      </c>
      <c r="G101" s="5" t="s">
        <v>883</v>
      </c>
      <c r="H101" s="14" t="s">
        <v>843</v>
      </c>
      <c r="I101" s="6" t="s">
        <v>24</v>
      </c>
      <c r="J101" s="5" t="s">
        <v>126</v>
      </c>
      <c r="K101" s="14" t="s">
        <v>884</v>
      </c>
      <c r="L101" s="15">
        <v>1</v>
      </c>
      <c r="M101" s="6" t="s">
        <v>38</v>
      </c>
      <c r="N101" s="14" t="s">
        <v>172</v>
      </c>
      <c r="O101" s="5" t="s">
        <v>885</v>
      </c>
      <c r="P101" s="16" t="s">
        <v>886</v>
      </c>
      <c r="Q101" s="5"/>
      <c r="R101" s="5" t="s">
        <v>887</v>
      </c>
      <c r="S101" s="16" t="s">
        <v>888</v>
      </c>
      <c r="T101" s="16" t="str">
        <f>HYPERLINK("https://drive.google.com/file/d/1qvwMROXuKnHrcCCu2PqDyiN_QSAinw3j/view?usp=drivesdk","EMAIL KODE REQUEST BRANDING")</f>
        <v>EMAIL KODE REQUEST BRANDING</v>
      </c>
      <c r="U101" s="5" t="s">
        <v>889</v>
      </c>
      <c r="V101" s="3"/>
      <c r="W101" s="3"/>
      <c r="X101" s="3"/>
    </row>
    <row r="102" spans="1:24" customHeight="1" ht="18.75">
      <c r="A102" s="12">
        <v>45584.360387176</v>
      </c>
      <c r="B102" s="5" t="s">
        <v>122</v>
      </c>
      <c r="C102" s="6" t="s">
        <v>890</v>
      </c>
      <c r="D102" s="6" t="s">
        <v>22</v>
      </c>
      <c r="E102" s="6" t="s">
        <v>418</v>
      </c>
      <c r="F102" s="6" t="s">
        <v>168</v>
      </c>
      <c r="G102" s="5" t="s">
        <v>891</v>
      </c>
      <c r="H102" s="14" t="s">
        <v>892</v>
      </c>
      <c r="I102" s="6" t="s">
        <v>24</v>
      </c>
      <c r="J102" s="5" t="s">
        <v>372</v>
      </c>
      <c r="K102" s="14" t="s">
        <v>893</v>
      </c>
      <c r="L102" s="15">
        <v>1</v>
      </c>
      <c r="M102" s="6" t="s">
        <v>26</v>
      </c>
      <c r="N102" s="14" t="s">
        <v>172</v>
      </c>
      <c r="O102" s="5" t="s">
        <v>894</v>
      </c>
      <c r="P102" s="16" t="s">
        <v>895</v>
      </c>
      <c r="Q102" s="5"/>
      <c r="R102" s="5" t="s">
        <v>896</v>
      </c>
      <c r="S102" s="16" t="s">
        <v>897</v>
      </c>
      <c r="T102" s="16" t="str">
        <f>HYPERLINK("https://drive.google.com/file/d/1OIgEEI-tG0MqO0InPAhMGcsUH9qQR3a2/view?usp=drivesdk","EMAIL KODE REQUEST BRANDING")</f>
        <v>EMAIL KODE REQUEST BRANDING</v>
      </c>
      <c r="U102" s="5" t="s">
        <v>898</v>
      </c>
      <c r="V102" s="3"/>
      <c r="W102" s="3"/>
      <c r="X102" s="3"/>
    </row>
    <row r="103" spans="1:24" customHeight="1" ht="18.75">
      <c r="A103" s="12">
        <v>45584.361635706</v>
      </c>
      <c r="B103" s="5" t="s">
        <v>122</v>
      </c>
      <c r="C103" s="6" t="s">
        <v>899</v>
      </c>
      <c r="D103" s="6" t="s">
        <v>22</v>
      </c>
      <c r="E103" s="6" t="s">
        <v>418</v>
      </c>
      <c r="F103" s="6" t="s">
        <v>168</v>
      </c>
      <c r="G103" s="5" t="s">
        <v>900</v>
      </c>
      <c r="H103" s="14" t="s">
        <v>901</v>
      </c>
      <c r="I103" s="6" t="s">
        <v>24</v>
      </c>
      <c r="J103" s="5" t="s">
        <v>113</v>
      </c>
      <c r="K103" s="14" t="s">
        <v>902</v>
      </c>
      <c r="L103" s="15">
        <v>6</v>
      </c>
      <c r="M103" s="6" t="s">
        <v>26</v>
      </c>
      <c r="N103" s="14" t="s">
        <v>172</v>
      </c>
      <c r="O103" s="5" t="s">
        <v>903</v>
      </c>
      <c r="P103" s="16" t="s">
        <v>904</v>
      </c>
      <c r="Q103" s="5"/>
      <c r="R103" s="5" t="s">
        <v>905</v>
      </c>
      <c r="S103" s="16" t="s">
        <v>906</v>
      </c>
      <c r="T103" s="16" t="str">
        <f>HYPERLINK("https://drive.google.com/file/d/19mLPtqOg9bXeodEod0fYEHKf8F8nOQ_0/view?usp=drivesdk","EMAIL KODE REQUEST BRANDING")</f>
        <v>EMAIL KODE REQUEST BRANDING</v>
      </c>
      <c r="U103" s="5" t="s">
        <v>907</v>
      </c>
      <c r="V103" s="3"/>
      <c r="W103" s="3"/>
      <c r="X103" s="3"/>
    </row>
    <row r="104" spans="1:24" customHeight="1" ht="18.75">
      <c r="A104" s="12">
        <v>45584.363579722</v>
      </c>
      <c r="B104" s="5" t="s">
        <v>122</v>
      </c>
      <c r="C104" s="6" t="s">
        <v>908</v>
      </c>
      <c r="D104" s="6" t="s">
        <v>22</v>
      </c>
      <c r="E104" s="6" t="s">
        <v>909</v>
      </c>
      <c r="F104" s="6" t="s">
        <v>180</v>
      </c>
      <c r="G104" s="5" t="s">
        <v>910</v>
      </c>
      <c r="H104" s="14" t="s">
        <v>892</v>
      </c>
      <c r="I104" s="6" t="s">
        <v>24</v>
      </c>
      <c r="J104" s="5" t="s">
        <v>25</v>
      </c>
      <c r="K104" s="14" t="s">
        <v>911</v>
      </c>
      <c r="L104" s="15">
        <v>1</v>
      </c>
      <c r="M104" s="6" t="s">
        <v>38</v>
      </c>
      <c r="N104" s="14" t="s">
        <v>172</v>
      </c>
      <c r="O104" s="5" t="s">
        <v>912</v>
      </c>
      <c r="P104" s="16" t="s">
        <v>913</v>
      </c>
      <c r="Q104" s="5"/>
      <c r="R104" s="5" t="s">
        <v>914</v>
      </c>
      <c r="S104" s="16" t="s">
        <v>915</v>
      </c>
      <c r="T104" s="16" t="str">
        <f>HYPERLINK("https://drive.google.com/file/d/1UZBLDyhLFxP86pDYU_p7kT7xNMmFvVQg/view?usp=drivesdk","EMAIL KODE REQUEST BRANDING")</f>
        <v>EMAIL KODE REQUEST BRANDING</v>
      </c>
      <c r="U104" s="5" t="s">
        <v>916</v>
      </c>
      <c r="V104" s="3"/>
      <c r="W104" s="3"/>
      <c r="X104" s="3"/>
    </row>
    <row r="105" spans="1:24" customHeight="1" ht="18.75">
      <c r="A105" s="12">
        <v>45584.365121262</v>
      </c>
      <c r="B105" s="5" t="s">
        <v>122</v>
      </c>
      <c r="C105" s="6" t="s">
        <v>917</v>
      </c>
      <c r="D105" s="6" t="s">
        <v>22</v>
      </c>
      <c r="E105" s="6" t="s">
        <v>909</v>
      </c>
      <c r="F105" s="6" t="s">
        <v>180</v>
      </c>
      <c r="G105" s="5" t="s">
        <v>910</v>
      </c>
      <c r="H105" s="14" t="s">
        <v>892</v>
      </c>
      <c r="I105" s="6" t="s">
        <v>24</v>
      </c>
      <c r="J105" s="5" t="s">
        <v>25</v>
      </c>
      <c r="K105" s="14" t="s">
        <v>918</v>
      </c>
      <c r="L105" s="15">
        <v>2</v>
      </c>
      <c r="M105" s="6" t="s">
        <v>38</v>
      </c>
      <c r="N105" s="14" t="s">
        <v>172</v>
      </c>
      <c r="O105" s="5" t="s">
        <v>919</v>
      </c>
      <c r="P105" s="16" t="s">
        <v>920</v>
      </c>
      <c r="Q105" s="5"/>
      <c r="R105" s="5" t="s">
        <v>921</v>
      </c>
      <c r="S105" s="16" t="s">
        <v>922</v>
      </c>
      <c r="T105" s="16" t="str">
        <f>HYPERLINK("https://drive.google.com/file/d/1cdhhjSwAPwzI-UeMjotMQGGd_zjxCTZE/view?usp=drivesdk","EMAIL KODE REQUEST BRANDING")</f>
        <v>EMAIL KODE REQUEST BRANDING</v>
      </c>
      <c r="U105" s="5" t="s">
        <v>923</v>
      </c>
      <c r="V105" s="3"/>
      <c r="W105" s="3"/>
      <c r="X105" s="3"/>
    </row>
    <row r="106" spans="1:24" customHeight="1" ht="18.75">
      <c r="A106" s="12">
        <v>45584.365935949</v>
      </c>
      <c r="B106" s="5" t="s">
        <v>122</v>
      </c>
      <c r="C106" s="6" t="s">
        <v>924</v>
      </c>
      <c r="D106" s="6" t="s">
        <v>22</v>
      </c>
      <c r="E106" s="6" t="s">
        <v>909</v>
      </c>
      <c r="F106" s="6" t="s">
        <v>168</v>
      </c>
      <c r="G106" s="5" t="s">
        <v>910</v>
      </c>
      <c r="H106" s="14" t="s">
        <v>892</v>
      </c>
      <c r="I106" s="6" t="s">
        <v>24</v>
      </c>
      <c r="J106" s="5" t="s">
        <v>25</v>
      </c>
      <c r="K106" s="14" t="s">
        <v>925</v>
      </c>
      <c r="L106" s="15">
        <v>1</v>
      </c>
      <c r="M106" s="6" t="s">
        <v>38</v>
      </c>
      <c r="N106" s="14" t="s">
        <v>172</v>
      </c>
      <c r="O106" s="5" t="s">
        <v>926</v>
      </c>
      <c r="P106" s="16" t="s">
        <v>927</v>
      </c>
      <c r="Q106" s="5"/>
      <c r="R106" s="5" t="s">
        <v>928</v>
      </c>
      <c r="S106" s="16" t="s">
        <v>929</v>
      </c>
      <c r="T106" s="16" t="str">
        <f>HYPERLINK("https://drive.google.com/file/d/1MCPxaET-glQFrkw_BPetZeGRra7gW7VV/view?usp=drivesdk","EMAIL KODE REQUEST BRANDING")</f>
        <v>EMAIL KODE REQUEST BRANDING</v>
      </c>
      <c r="U106" s="5" t="s">
        <v>930</v>
      </c>
      <c r="V106" s="3"/>
      <c r="W106" s="3"/>
      <c r="X106" s="3"/>
    </row>
    <row r="107" spans="1:24" customHeight="1" ht="18.75">
      <c r="A107" s="12">
        <v>45584.366652187</v>
      </c>
      <c r="B107" s="5" t="s">
        <v>122</v>
      </c>
      <c r="C107" s="6" t="s">
        <v>931</v>
      </c>
      <c r="D107" s="6" t="s">
        <v>22</v>
      </c>
      <c r="E107" s="6" t="s">
        <v>909</v>
      </c>
      <c r="F107" s="6" t="s">
        <v>180</v>
      </c>
      <c r="G107" s="5" t="s">
        <v>910</v>
      </c>
      <c r="H107" s="14" t="s">
        <v>892</v>
      </c>
      <c r="I107" s="6" t="s">
        <v>24</v>
      </c>
      <c r="J107" s="5" t="s">
        <v>25</v>
      </c>
      <c r="K107" s="14" t="s">
        <v>932</v>
      </c>
      <c r="L107" s="15">
        <v>1</v>
      </c>
      <c r="M107" s="6" t="s">
        <v>38</v>
      </c>
      <c r="N107" s="14" t="s">
        <v>172</v>
      </c>
      <c r="O107" s="5" t="s">
        <v>933</v>
      </c>
      <c r="P107" s="16" t="s">
        <v>934</v>
      </c>
      <c r="Q107" s="5"/>
      <c r="R107" s="5" t="s">
        <v>935</v>
      </c>
      <c r="S107" s="16" t="s">
        <v>936</v>
      </c>
      <c r="T107" s="16" t="str">
        <f>HYPERLINK("https://drive.google.com/file/d/1V4t6IbwES7M_0yfwPuzzl8vpv6AMXhNn/view?usp=drivesdk","EMAIL KODE REQUEST BRANDING")</f>
        <v>EMAIL KODE REQUEST BRANDING</v>
      </c>
      <c r="U107" s="5" t="s">
        <v>937</v>
      </c>
      <c r="V107" s="3"/>
      <c r="W107" s="3"/>
      <c r="X107" s="3"/>
    </row>
    <row r="108" spans="1:24" customHeight="1" ht="18.75">
      <c r="A108" s="12">
        <v>45584.367650845</v>
      </c>
      <c r="B108" s="5" t="s">
        <v>122</v>
      </c>
      <c r="C108" s="6" t="s">
        <v>938</v>
      </c>
      <c r="D108" s="6" t="s">
        <v>22</v>
      </c>
      <c r="E108" s="6" t="s">
        <v>939</v>
      </c>
      <c r="F108" s="6" t="s">
        <v>180</v>
      </c>
      <c r="G108" s="5" t="s">
        <v>910</v>
      </c>
      <c r="H108" s="14" t="s">
        <v>892</v>
      </c>
      <c r="I108" s="6" t="s">
        <v>24</v>
      </c>
      <c r="J108" s="5" t="s">
        <v>372</v>
      </c>
      <c r="K108" s="14" t="s">
        <v>940</v>
      </c>
      <c r="L108" s="15">
        <v>1</v>
      </c>
      <c r="M108" s="6" t="s">
        <v>26</v>
      </c>
      <c r="N108" s="14" t="s">
        <v>172</v>
      </c>
      <c r="O108" s="5" t="s">
        <v>941</v>
      </c>
      <c r="P108" s="16" t="s">
        <v>942</v>
      </c>
      <c r="Q108" s="5"/>
      <c r="R108" s="5" t="s">
        <v>943</v>
      </c>
      <c r="S108" s="16" t="s">
        <v>944</v>
      </c>
      <c r="T108" s="16" t="str">
        <f>HYPERLINK("https://drive.google.com/file/d/1_P6-gXatY2LT-Q8kUbq0Q-6y2fGAWr1C/view?usp=drivesdk","EMAIL KODE REQUEST BRANDING")</f>
        <v>EMAIL KODE REQUEST BRANDING</v>
      </c>
      <c r="U108" s="5" t="s">
        <v>945</v>
      </c>
      <c r="V108" s="3"/>
      <c r="W108" s="3"/>
      <c r="X108" s="3"/>
    </row>
    <row r="109" spans="1:24" customHeight="1" ht="18.75">
      <c r="A109" s="12">
        <v>45584.369027882</v>
      </c>
      <c r="B109" s="5" t="s">
        <v>122</v>
      </c>
      <c r="C109" s="6" t="s">
        <v>946</v>
      </c>
      <c r="D109" s="6" t="s">
        <v>22</v>
      </c>
      <c r="E109" s="6" t="s">
        <v>909</v>
      </c>
      <c r="F109" s="6" t="s">
        <v>180</v>
      </c>
      <c r="G109" s="5" t="s">
        <v>947</v>
      </c>
      <c r="H109" s="14" t="s">
        <v>948</v>
      </c>
      <c r="I109" s="6" t="s">
        <v>24</v>
      </c>
      <c r="J109" s="5" t="s">
        <v>157</v>
      </c>
      <c r="K109" s="14" t="s">
        <v>949</v>
      </c>
      <c r="L109" s="15">
        <v>4</v>
      </c>
      <c r="M109" s="6" t="s">
        <v>38</v>
      </c>
      <c r="N109" s="14" t="s">
        <v>172</v>
      </c>
      <c r="O109" s="5" t="s">
        <v>950</v>
      </c>
      <c r="P109" s="16" t="s">
        <v>951</v>
      </c>
      <c r="Q109" s="5"/>
      <c r="R109" s="5" t="s">
        <v>952</v>
      </c>
      <c r="S109" s="16" t="s">
        <v>953</v>
      </c>
      <c r="T109" s="16" t="str">
        <f>HYPERLINK("https://drive.google.com/file/d/1OLZEjEtD0k9CCAOXjYTJAyKIJDsHnwUt/view?usp=drivesdk","EMAIL KODE REQUEST BRANDING")</f>
        <v>EMAIL KODE REQUEST BRANDING</v>
      </c>
      <c r="U109" s="5" t="s">
        <v>954</v>
      </c>
      <c r="V109" s="3"/>
      <c r="W109" s="3"/>
      <c r="X109" s="3"/>
    </row>
    <row r="110" spans="1:24" customHeight="1" ht="18.75">
      <c r="A110" s="12">
        <v>45584.369917546</v>
      </c>
      <c r="B110" s="5" t="s">
        <v>122</v>
      </c>
      <c r="C110" s="6" t="s">
        <v>955</v>
      </c>
      <c r="D110" s="6" t="s">
        <v>22</v>
      </c>
      <c r="E110" s="6" t="s">
        <v>909</v>
      </c>
      <c r="F110" s="6" t="s">
        <v>180</v>
      </c>
      <c r="G110" s="5" t="s">
        <v>956</v>
      </c>
      <c r="H110" s="14" t="s">
        <v>948</v>
      </c>
      <c r="I110" s="6" t="s">
        <v>24</v>
      </c>
      <c r="J110" s="5" t="s">
        <v>157</v>
      </c>
      <c r="K110" s="14" t="s">
        <v>957</v>
      </c>
      <c r="L110" s="15">
        <v>4</v>
      </c>
      <c r="M110" s="6" t="s">
        <v>38</v>
      </c>
      <c r="N110" s="14" t="s">
        <v>172</v>
      </c>
      <c r="O110" s="5" t="s">
        <v>958</v>
      </c>
      <c r="P110" s="16" t="s">
        <v>959</v>
      </c>
      <c r="Q110" s="5"/>
      <c r="R110" s="5" t="s">
        <v>960</v>
      </c>
      <c r="S110" s="16" t="s">
        <v>961</v>
      </c>
      <c r="T110" s="16" t="str">
        <f>HYPERLINK("https://drive.google.com/file/d/1tV30n_nUgF7_dtcC12UVq1G2ACAZFprp/view?usp=drivesdk","EMAIL KODE REQUEST BRANDING")</f>
        <v>EMAIL KODE REQUEST BRANDING</v>
      </c>
      <c r="U110" s="5" t="s">
        <v>962</v>
      </c>
      <c r="V110" s="3"/>
      <c r="W110" s="3"/>
      <c r="X110" s="3"/>
    </row>
    <row r="111" spans="1:24" customHeight="1" ht="18.75">
      <c r="A111" s="12">
        <v>45584.370742778</v>
      </c>
      <c r="B111" s="5" t="s">
        <v>122</v>
      </c>
      <c r="C111" s="6" t="s">
        <v>963</v>
      </c>
      <c r="D111" s="6" t="s">
        <v>22</v>
      </c>
      <c r="E111" s="6" t="s">
        <v>909</v>
      </c>
      <c r="F111" s="6" t="s">
        <v>180</v>
      </c>
      <c r="G111" s="5" t="s">
        <v>947</v>
      </c>
      <c r="H111" s="14" t="s">
        <v>948</v>
      </c>
      <c r="I111" s="6" t="s">
        <v>24</v>
      </c>
      <c r="J111" s="5" t="s">
        <v>372</v>
      </c>
      <c r="K111" s="14" t="s">
        <v>940</v>
      </c>
      <c r="L111" s="15">
        <v>1</v>
      </c>
      <c r="M111" s="6" t="s">
        <v>26</v>
      </c>
      <c r="N111" s="14" t="s">
        <v>172</v>
      </c>
      <c r="O111" s="5" t="s">
        <v>964</v>
      </c>
      <c r="P111" s="16" t="s">
        <v>965</v>
      </c>
      <c r="Q111" s="5"/>
      <c r="R111" s="5" t="s">
        <v>966</v>
      </c>
      <c r="S111" s="16" t="s">
        <v>967</v>
      </c>
      <c r="T111" s="16" t="str">
        <f>HYPERLINK("https://drive.google.com/file/d/1Fqq1M2h7hXxxrd8waXlraZfZs_xWj1ie/view?usp=drivesdk","EMAIL KODE REQUEST BRANDING")</f>
        <v>EMAIL KODE REQUEST BRANDING</v>
      </c>
      <c r="U111" s="5" t="s">
        <v>968</v>
      </c>
      <c r="V111" s="3"/>
      <c r="W111" s="3"/>
      <c r="X111" s="3"/>
    </row>
    <row r="112" spans="1:24" customHeight="1" ht="18.75">
      <c r="A112" s="12">
        <v>45584.371428808</v>
      </c>
      <c r="B112" s="5" t="s">
        <v>122</v>
      </c>
      <c r="C112" s="6" t="s">
        <v>969</v>
      </c>
      <c r="D112" s="6" t="s">
        <v>22</v>
      </c>
      <c r="E112" s="6" t="s">
        <v>909</v>
      </c>
      <c r="F112" s="6" t="s">
        <v>180</v>
      </c>
      <c r="G112" s="5" t="s">
        <v>947</v>
      </c>
      <c r="H112" s="14" t="s">
        <v>948</v>
      </c>
      <c r="I112" s="6" t="s">
        <v>24</v>
      </c>
      <c r="J112" s="5" t="s">
        <v>25</v>
      </c>
      <c r="K112" s="14" t="s">
        <v>970</v>
      </c>
      <c r="L112" s="15">
        <v>1</v>
      </c>
      <c r="M112" s="6" t="s">
        <v>38</v>
      </c>
      <c r="N112" s="14" t="s">
        <v>172</v>
      </c>
      <c r="O112" s="5" t="s">
        <v>912</v>
      </c>
      <c r="P112" s="16" t="s">
        <v>971</v>
      </c>
      <c r="Q112" s="5"/>
      <c r="R112" s="5" t="s">
        <v>972</v>
      </c>
      <c r="S112" s="16" t="s">
        <v>973</v>
      </c>
      <c r="T112" s="16" t="str">
        <f>HYPERLINK("https://drive.google.com/file/d/1O9VNqiP6KB2ihpVJLLA0jMevB-2cXMbv/view?usp=drivesdk","EMAIL KODE REQUEST BRANDING")</f>
        <v>EMAIL KODE REQUEST BRANDING</v>
      </c>
      <c r="U112" s="5" t="s">
        <v>974</v>
      </c>
      <c r="V112" s="3"/>
      <c r="W112" s="3"/>
      <c r="X112" s="3"/>
    </row>
    <row r="113" spans="1:24" customHeight="1" ht="18.75">
      <c r="A113" s="12">
        <v>45584.372230058</v>
      </c>
      <c r="B113" s="5" t="s">
        <v>122</v>
      </c>
      <c r="C113" s="6" t="s">
        <v>975</v>
      </c>
      <c r="D113" s="6" t="s">
        <v>22</v>
      </c>
      <c r="E113" s="6" t="s">
        <v>909</v>
      </c>
      <c r="F113" s="6" t="s">
        <v>180</v>
      </c>
      <c r="G113" s="5" t="s">
        <v>947</v>
      </c>
      <c r="H113" s="14" t="s">
        <v>948</v>
      </c>
      <c r="I113" s="6" t="s">
        <v>24</v>
      </c>
      <c r="J113" s="5" t="s">
        <v>25</v>
      </c>
      <c r="K113" s="14" t="s">
        <v>976</v>
      </c>
      <c r="L113" s="15">
        <v>1</v>
      </c>
      <c r="M113" s="6" t="s">
        <v>38</v>
      </c>
      <c r="N113" s="14" t="s">
        <v>172</v>
      </c>
      <c r="O113" s="5" t="s">
        <v>912</v>
      </c>
      <c r="P113" s="16" t="s">
        <v>977</v>
      </c>
      <c r="Q113" s="5"/>
      <c r="R113" s="5" t="s">
        <v>978</v>
      </c>
      <c r="S113" s="16" t="s">
        <v>979</v>
      </c>
      <c r="T113" s="16" t="str">
        <f>HYPERLINK("https://drive.google.com/file/d/10QYM7D0L4iRoWXbjNbopjpYHVstFMBKk/view?usp=drivesdk","EMAIL KODE REQUEST BRANDING")</f>
        <v>EMAIL KODE REQUEST BRANDING</v>
      </c>
      <c r="U113" s="5" t="s">
        <v>980</v>
      </c>
      <c r="V113" s="3"/>
      <c r="W113" s="3"/>
      <c r="X113" s="3"/>
    </row>
    <row r="114" spans="1:24" customHeight="1" ht="18.75">
      <c r="A114" s="12">
        <v>45584.373974433</v>
      </c>
      <c r="B114" s="5" t="s">
        <v>122</v>
      </c>
      <c r="C114" s="6" t="s">
        <v>981</v>
      </c>
      <c r="D114" s="6" t="s">
        <v>22</v>
      </c>
      <c r="E114" s="6" t="s">
        <v>351</v>
      </c>
      <c r="F114" s="6" t="s">
        <v>352</v>
      </c>
      <c r="G114" s="5" t="s">
        <v>353</v>
      </c>
      <c r="H114" s="14" t="s">
        <v>982</v>
      </c>
      <c r="I114" s="6" t="s">
        <v>24</v>
      </c>
      <c r="J114" s="5" t="s">
        <v>25</v>
      </c>
      <c r="K114" s="14" t="s">
        <v>355</v>
      </c>
      <c r="L114" s="15">
        <v>8</v>
      </c>
      <c r="M114" s="6" t="s">
        <v>38</v>
      </c>
      <c r="N114" s="14" t="s">
        <v>172</v>
      </c>
      <c r="O114" s="5" t="s">
        <v>356</v>
      </c>
      <c r="P114" s="16" t="s">
        <v>983</v>
      </c>
      <c r="Q114" s="5"/>
      <c r="R114" s="5" t="s">
        <v>984</v>
      </c>
      <c r="S114" s="16" t="s">
        <v>985</v>
      </c>
      <c r="T114" s="16" t="str">
        <f>HYPERLINK("https://drive.google.com/file/d/1UEp1WTp1OzzwEHfzA2vRLWy7c8_o84y_/view?usp=drivesdk","EMAIL KODE REQUEST BRANDING")</f>
        <v>EMAIL KODE REQUEST BRANDING</v>
      </c>
      <c r="U114" s="5" t="s">
        <v>986</v>
      </c>
      <c r="V114" s="3"/>
      <c r="W114" s="3"/>
      <c r="X114" s="3"/>
    </row>
    <row r="115" spans="1:24" customHeight="1" ht="18.75">
      <c r="A115" s="12">
        <v>45584.377008773</v>
      </c>
      <c r="B115" s="5" t="s">
        <v>122</v>
      </c>
      <c r="C115" s="6" t="s">
        <v>987</v>
      </c>
      <c r="D115" s="6" t="s">
        <v>22</v>
      </c>
      <c r="E115" s="6" t="s">
        <v>351</v>
      </c>
      <c r="F115" s="6" t="s">
        <v>352</v>
      </c>
      <c r="G115" s="5" t="s">
        <v>988</v>
      </c>
      <c r="H115" s="14" t="s">
        <v>843</v>
      </c>
      <c r="I115" s="6" t="s">
        <v>24</v>
      </c>
      <c r="J115" s="5" t="s">
        <v>126</v>
      </c>
      <c r="K115" s="14" t="s">
        <v>714</v>
      </c>
      <c r="L115" s="15">
        <v>1</v>
      </c>
      <c r="M115" s="6" t="s">
        <v>38</v>
      </c>
      <c r="N115" s="14" t="s">
        <v>172</v>
      </c>
      <c r="O115" s="5" t="s">
        <v>989</v>
      </c>
      <c r="P115" s="16" t="s">
        <v>990</v>
      </c>
      <c r="Q115" s="5"/>
      <c r="R115" s="5" t="s">
        <v>991</v>
      </c>
      <c r="S115" s="16" t="s">
        <v>992</v>
      </c>
      <c r="T115" s="16" t="str">
        <f>HYPERLINK("https://drive.google.com/file/d/1-h-DgMzVfGldwKQ2AdfMBtUi08fVjMsp/view?usp=drivesdk","EMAIL KODE REQUEST BRANDING")</f>
        <v>EMAIL KODE REQUEST BRANDING</v>
      </c>
      <c r="U115" s="5" t="s">
        <v>993</v>
      </c>
      <c r="V115" s="3"/>
      <c r="W115" s="3"/>
      <c r="X115" s="3"/>
    </row>
    <row r="116" spans="1:24" customHeight="1" ht="18.75">
      <c r="A116" s="12">
        <v>45584.387090359</v>
      </c>
      <c r="B116" s="5" t="s">
        <v>122</v>
      </c>
      <c r="C116" s="6" t="s">
        <v>994</v>
      </c>
      <c r="D116" s="6" t="s">
        <v>22</v>
      </c>
      <c r="E116" s="6" t="s">
        <v>418</v>
      </c>
      <c r="F116" s="6" t="s">
        <v>168</v>
      </c>
      <c r="G116" s="5" t="s">
        <v>995</v>
      </c>
      <c r="H116" s="14" t="s">
        <v>996</v>
      </c>
      <c r="I116" s="6" t="s">
        <v>24</v>
      </c>
      <c r="J116" s="5" t="s">
        <v>126</v>
      </c>
      <c r="K116" s="14" t="s">
        <v>997</v>
      </c>
      <c r="L116" s="15">
        <v>1</v>
      </c>
      <c r="M116" s="6" t="s">
        <v>26</v>
      </c>
      <c r="N116" s="14" t="s">
        <v>172</v>
      </c>
      <c r="O116" s="5" t="s">
        <v>998</v>
      </c>
      <c r="P116" s="16" t="s">
        <v>999</v>
      </c>
      <c r="Q116" s="5"/>
      <c r="R116" s="5" t="s">
        <v>1000</v>
      </c>
      <c r="S116" s="16" t="s">
        <v>1001</v>
      </c>
      <c r="T116" s="16" t="str">
        <f>HYPERLINK("https://drive.google.com/file/d/141weQZIc2tEHluRasF-FqP4sPUlv6dkz/view?usp=drivesdk","EMAIL KODE REQUEST BRANDING")</f>
        <v>EMAIL KODE REQUEST BRANDING</v>
      </c>
      <c r="U116" s="5" t="s">
        <v>1002</v>
      </c>
      <c r="V116" s="3"/>
      <c r="W116" s="3"/>
      <c r="X116" s="3"/>
    </row>
    <row r="117" spans="1:24" customHeight="1" ht="18.75">
      <c r="A117" s="12">
        <v>45586.348013808</v>
      </c>
      <c r="B117" s="5" t="s">
        <v>122</v>
      </c>
      <c r="C117" s="6" t="s">
        <v>1003</v>
      </c>
      <c r="D117" s="6" t="s">
        <v>22</v>
      </c>
      <c r="E117" s="6" t="s">
        <v>867</v>
      </c>
      <c r="F117" s="6" t="s">
        <v>180</v>
      </c>
      <c r="G117" s="5" t="s">
        <v>1004</v>
      </c>
      <c r="H117" s="14" t="s">
        <v>901</v>
      </c>
      <c r="I117" s="6" t="s">
        <v>24</v>
      </c>
      <c r="J117" s="5" t="s">
        <v>372</v>
      </c>
      <c r="K117" s="14" t="s">
        <v>877</v>
      </c>
      <c r="L117" s="15">
        <v>1</v>
      </c>
      <c r="M117" s="6" t="s">
        <v>38</v>
      </c>
      <c r="N117" s="14" t="s">
        <v>172</v>
      </c>
      <c r="O117" s="5" t="s">
        <v>1005</v>
      </c>
      <c r="P117" s="16" t="s">
        <v>1006</v>
      </c>
      <c r="Q117" s="5"/>
      <c r="R117" s="5" t="s">
        <v>1007</v>
      </c>
      <c r="S117" s="16" t="s">
        <v>1008</v>
      </c>
      <c r="T117" s="16" t="str">
        <f>HYPERLINK("https://drive.google.com/file/d/1NSV_9ZbcDu_GRbTb1ZTmK73I8q0gxKKQ/view?usp=drivesdk","EMAIL KODE REQUEST BRANDING")</f>
        <v>EMAIL KODE REQUEST BRANDING</v>
      </c>
      <c r="U117" s="5" t="s">
        <v>1009</v>
      </c>
      <c r="V117" s="3"/>
      <c r="W117" s="3"/>
      <c r="X117" s="3"/>
    </row>
    <row r="118" spans="1:24" customHeight="1" ht="18.75">
      <c r="A118" s="12">
        <v>45586.349536019</v>
      </c>
      <c r="B118" s="5" t="s">
        <v>122</v>
      </c>
      <c r="C118" s="6" t="s">
        <v>1010</v>
      </c>
      <c r="D118" s="6" t="s">
        <v>22</v>
      </c>
      <c r="E118" s="6" t="s">
        <v>351</v>
      </c>
      <c r="F118" s="6" t="s">
        <v>352</v>
      </c>
      <c r="G118" s="5" t="s">
        <v>1011</v>
      </c>
      <c r="H118" s="14" t="s">
        <v>713</v>
      </c>
      <c r="I118" s="6" t="s">
        <v>24</v>
      </c>
      <c r="J118" s="5" t="s">
        <v>113</v>
      </c>
      <c r="K118" s="14" t="s">
        <v>373</v>
      </c>
      <c r="L118" s="15">
        <v>1</v>
      </c>
      <c r="M118" s="6" t="s">
        <v>38</v>
      </c>
      <c r="N118" s="14" t="s">
        <v>172</v>
      </c>
      <c r="O118" s="5" t="s">
        <v>1012</v>
      </c>
      <c r="P118" s="16" t="s">
        <v>1013</v>
      </c>
      <c r="Q118" s="5"/>
      <c r="R118" s="5" t="s">
        <v>1014</v>
      </c>
      <c r="S118" s="16" t="s">
        <v>1015</v>
      </c>
      <c r="T118" s="16" t="str">
        <f>HYPERLINK("https://drive.google.com/file/d/1Pc6MD59yZxmROJEeAn9r0ZVymA56Zwmu/view?usp=drivesdk","EMAIL KODE REQUEST BRANDING")</f>
        <v>EMAIL KODE REQUEST BRANDING</v>
      </c>
      <c r="U118" s="5" t="s">
        <v>1016</v>
      </c>
      <c r="V118" s="3"/>
      <c r="W118" s="3"/>
      <c r="X118" s="3"/>
    </row>
    <row r="119" spans="1:24" customHeight="1" ht="18.75">
      <c r="A119" s="12">
        <v>45586.352285289</v>
      </c>
      <c r="B119" s="5" t="s">
        <v>122</v>
      </c>
      <c r="C119" s="6" t="s">
        <v>1017</v>
      </c>
      <c r="D119" s="6" t="s">
        <v>22</v>
      </c>
      <c r="E119" s="6" t="s">
        <v>351</v>
      </c>
      <c r="F119" s="6" t="s">
        <v>352</v>
      </c>
      <c r="G119" s="5" t="s">
        <v>988</v>
      </c>
      <c r="H119" s="14" t="s">
        <v>713</v>
      </c>
      <c r="I119" s="6" t="s">
        <v>24</v>
      </c>
      <c r="J119" s="5" t="s">
        <v>113</v>
      </c>
      <c r="K119" s="14" t="s">
        <v>1018</v>
      </c>
      <c r="L119" s="15">
        <v>1</v>
      </c>
      <c r="M119" s="6" t="s">
        <v>38</v>
      </c>
      <c r="N119" s="14" t="s">
        <v>172</v>
      </c>
      <c r="O119" s="5" t="s">
        <v>1019</v>
      </c>
      <c r="P119" s="16" t="s">
        <v>1020</v>
      </c>
      <c r="Q119" s="5"/>
      <c r="R119" s="5" t="s">
        <v>1021</v>
      </c>
      <c r="S119" s="16" t="s">
        <v>1022</v>
      </c>
      <c r="T119" s="16" t="str">
        <f>HYPERLINK("https://drive.google.com/file/d/1OsqUyxOY58mIRBWyzBCDG4oH9LeP5pZg/view?usp=drivesdk","EMAIL KODE REQUEST BRANDING")</f>
        <v>EMAIL KODE REQUEST BRANDING</v>
      </c>
      <c r="U119" s="5" t="s">
        <v>1023</v>
      </c>
      <c r="V119" s="3"/>
      <c r="W119" s="3"/>
      <c r="X119" s="3"/>
    </row>
    <row r="120" spans="1:24" customHeight="1" ht="18.75">
      <c r="A120" s="12">
        <v>45586.611313287</v>
      </c>
      <c r="B120" s="5" t="s">
        <v>122</v>
      </c>
      <c r="C120" s="6" t="s">
        <v>1024</v>
      </c>
      <c r="D120" s="6" t="s">
        <v>22</v>
      </c>
      <c r="E120" s="6" t="s">
        <v>418</v>
      </c>
      <c r="F120" s="6" t="s">
        <v>168</v>
      </c>
      <c r="G120" s="5" t="s">
        <v>1025</v>
      </c>
      <c r="H120" s="14" t="s">
        <v>125</v>
      </c>
      <c r="I120" s="6" t="s">
        <v>24</v>
      </c>
      <c r="J120" s="5" t="s">
        <v>157</v>
      </c>
      <c r="K120" s="14" t="s">
        <v>1026</v>
      </c>
      <c r="L120" s="15">
        <v>1</v>
      </c>
      <c r="M120" s="6" t="s">
        <v>26</v>
      </c>
      <c r="N120" s="14" t="s">
        <v>172</v>
      </c>
      <c r="O120" s="5" t="s">
        <v>1027</v>
      </c>
      <c r="P120" s="16" t="s">
        <v>1028</v>
      </c>
      <c r="Q120" s="5"/>
      <c r="R120" s="5" t="s">
        <v>1029</v>
      </c>
      <c r="S120" s="16" t="s">
        <v>1030</v>
      </c>
      <c r="T120" s="16" t="str">
        <f>HYPERLINK("https://drive.google.com/file/d/1xzk0QbgUIoRk0Ejz2K9zjKST00R3Reo0/view?usp=drivesdk","EMAIL KODE REQUEST BRANDING")</f>
        <v>EMAIL KODE REQUEST BRANDING</v>
      </c>
      <c r="U120" s="5" t="s">
        <v>1031</v>
      </c>
      <c r="V120" s="3"/>
      <c r="W120" s="3"/>
      <c r="X120" s="3"/>
    </row>
    <row r="121" spans="1:24" customHeight="1" ht="18.75">
      <c r="A121" s="12">
        <v>45586.612048171</v>
      </c>
      <c r="B121" s="5" t="s">
        <v>122</v>
      </c>
      <c r="C121" s="6" t="s">
        <v>1032</v>
      </c>
      <c r="D121" s="6" t="s">
        <v>22</v>
      </c>
      <c r="E121" s="6" t="s">
        <v>179</v>
      </c>
      <c r="F121" s="6" t="s">
        <v>180</v>
      </c>
      <c r="G121" s="5" t="s">
        <v>1033</v>
      </c>
      <c r="H121" s="14" t="s">
        <v>125</v>
      </c>
      <c r="I121" s="6" t="s">
        <v>24</v>
      </c>
      <c r="J121" s="5" t="s">
        <v>157</v>
      </c>
      <c r="K121" s="14" t="s">
        <v>1034</v>
      </c>
      <c r="L121" s="15">
        <v>1</v>
      </c>
      <c r="M121" s="6" t="s">
        <v>38</v>
      </c>
      <c r="N121" s="14" t="s">
        <v>172</v>
      </c>
      <c r="O121" s="5" t="s">
        <v>1035</v>
      </c>
      <c r="P121" s="16" t="s">
        <v>1036</v>
      </c>
      <c r="Q121" s="5"/>
      <c r="R121" s="5" t="s">
        <v>1037</v>
      </c>
      <c r="S121" s="16" t="s">
        <v>1038</v>
      </c>
      <c r="T121" s="16" t="str">
        <f>HYPERLINK("https://drive.google.com/file/d/1VzW4vUWIFxm0tuGk4_SHu2X5e1R-TvHk/view?usp=drivesdk","EMAIL KODE REQUEST BRANDING")</f>
        <v>EMAIL KODE REQUEST BRANDING</v>
      </c>
      <c r="U121" s="5" t="s">
        <v>1039</v>
      </c>
      <c r="V121" s="3"/>
      <c r="W121" s="3"/>
      <c r="X121" s="3"/>
    </row>
    <row r="122" spans="1:24" customHeight="1" ht="18.75">
      <c r="A122" s="12">
        <v>45586.612877824</v>
      </c>
      <c r="B122" s="5" t="s">
        <v>122</v>
      </c>
      <c r="C122" s="6" t="s">
        <v>1040</v>
      </c>
      <c r="D122" s="6" t="s">
        <v>22</v>
      </c>
      <c r="E122" s="6" t="s">
        <v>418</v>
      </c>
      <c r="F122" s="6" t="s">
        <v>168</v>
      </c>
      <c r="G122" s="5" t="s">
        <v>1041</v>
      </c>
      <c r="H122" s="14" t="s">
        <v>1042</v>
      </c>
      <c r="I122" s="6" t="s">
        <v>24</v>
      </c>
      <c r="J122" s="5" t="s">
        <v>113</v>
      </c>
      <c r="K122" s="14" t="s">
        <v>1043</v>
      </c>
      <c r="L122" s="15">
        <v>1</v>
      </c>
      <c r="M122" s="6" t="s">
        <v>26</v>
      </c>
      <c r="N122" s="14" t="s">
        <v>172</v>
      </c>
      <c r="O122" s="5" t="s">
        <v>1044</v>
      </c>
      <c r="P122" s="16" t="s">
        <v>1045</v>
      </c>
      <c r="Q122" s="5"/>
      <c r="R122" s="5" t="s">
        <v>1046</v>
      </c>
      <c r="S122" s="16" t="s">
        <v>1047</v>
      </c>
      <c r="T122" s="16" t="str">
        <f>HYPERLINK("https://drive.google.com/file/d/1hyY7xClsWGa7FW9i1ESoDllQmloUcLPW/view?usp=drivesdk","EMAIL KODE REQUEST BRANDING")</f>
        <v>EMAIL KODE REQUEST BRANDING</v>
      </c>
      <c r="U122" s="5" t="s">
        <v>1048</v>
      </c>
      <c r="V122" s="3"/>
      <c r="W122" s="3"/>
      <c r="X122" s="3"/>
    </row>
    <row r="123" spans="1:24" customHeight="1" ht="18.75">
      <c r="A123" s="12">
        <v>45586.613664306</v>
      </c>
      <c r="B123" s="5" t="s">
        <v>122</v>
      </c>
      <c r="C123" s="6" t="s">
        <v>1049</v>
      </c>
      <c r="D123" s="6" t="s">
        <v>22</v>
      </c>
      <c r="E123" s="6" t="s">
        <v>418</v>
      </c>
      <c r="F123" s="6" t="s">
        <v>168</v>
      </c>
      <c r="G123" s="5" t="s">
        <v>1041</v>
      </c>
      <c r="H123" s="14" t="s">
        <v>1042</v>
      </c>
      <c r="I123" s="6" t="s">
        <v>24</v>
      </c>
      <c r="J123" s="5" t="s">
        <v>25</v>
      </c>
      <c r="K123" s="14" t="s">
        <v>1050</v>
      </c>
      <c r="L123" s="15">
        <v>1</v>
      </c>
      <c r="M123" s="6" t="s">
        <v>26</v>
      </c>
      <c r="N123" s="14" t="s">
        <v>172</v>
      </c>
      <c r="O123" s="5" t="s">
        <v>1051</v>
      </c>
      <c r="P123" s="16" t="s">
        <v>1052</v>
      </c>
      <c r="Q123" s="5"/>
      <c r="R123" s="5" t="s">
        <v>1053</v>
      </c>
      <c r="S123" s="16" t="s">
        <v>1054</v>
      </c>
      <c r="T123" s="16" t="str">
        <f>HYPERLINK("https://drive.google.com/file/d/18y3XIo9WlaSfBWDCUFkHYPgqz9N2Cmnx/view?usp=drivesdk","EMAIL KODE REQUEST BRANDING")</f>
        <v>EMAIL KODE REQUEST BRANDING</v>
      </c>
      <c r="U123" s="5" t="s">
        <v>1055</v>
      </c>
      <c r="V123" s="3"/>
      <c r="W123" s="3"/>
      <c r="X123" s="3"/>
    </row>
    <row r="124" spans="1:24" customHeight="1" ht="18.75">
      <c r="A124" s="12">
        <v>45586.614346644</v>
      </c>
      <c r="B124" s="5" t="s">
        <v>122</v>
      </c>
      <c r="C124" s="6" t="s">
        <v>1056</v>
      </c>
      <c r="D124" s="6" t="s">
        <v>22</v>
      </c>
      <c r="E124" s="6" t="s">
        <v>418</v>
      </c>
      <c r="F124" s="6" t="s">
        <v>168</v>
      </c>
      <c r="G124" s="5" t="s">
        <v>1057</v>
      </c>
      <c r="H124" s="14" t="s">
        <v>125</v>
      </c>
      <c r="I124" s="6" t="s">
        <v>24</v>
      </c>
      <c r="J124" s="5" t="s">
        <v>25</v>
      </c>
      <c r="K124" s="14" t="s">
        <v>1058</v>
      </c>
      <c r="L124" s="15">
        <v>1</v>
      </c>
      <c r="M124" s="6" t="s">
        <v>26</v>
      </c>
      <c r="N124" s="14" t="s">
        <v>172</v>
      </c>
      <c r="O124" s="5" t="s">
        <v>1059</v>
      </c>
      <c r="P124" s="16" t="s">
        <v>1060</v>
      </c>
      <c r="Q124" s="5"/>
      <c r="R124" s="5" t="s">
        <v>1061</v>
      </c>
      <c r="S124" s="16" t="s">
        <v>1062</v>
      </c>
      <c r="T124" s="16" t="str">
        <f>HYPERLINK("https://drive.google.com/file/d/1p47AvJMfifvS7RVVQP9HuUUxtud-pC0Y/view?usp=drivesdk","EMAIL KODE REQUEST BRANDING")</f>
        <v>EMAIL KODE REQUEST BRANDING</v>
      </c>
      <c r="U124" s="5" t="s">
        <v>1063</v>
      </c>
      <c r="V124" s="3"/>
      <c r="W124" s="3"/>
      <c r="X124" s="3"/>
    </row>
    <row r="125" spans="1:24" customHeight="1" ht="18.75">
      <c r="A125" s="12">
        <v>45586.616095023</v>
      </c>
      <c r="B125" s="5" t="s">
        <v>122</v>
      </c>
      <c r="C125" s="6" t="s">
        <v>1064</v>
      </c>
      <c r="D125" s="6" t="s">
        <v>22</v>
      </c>
      <c r="E125" s="6" t="s">
        <v>515</v>
      </c>
      <c r="F125" s="6" t="s">
        <v>516</v>
      </c>
      <c r="G125" s="5" t="s">
        <v>1065</v>
      </c>
      <c r="H125" s="14" t="s">
        <v>843</v>
      </c>
      <c r="I125" s="6" t="s">
        <v>24</v>
      </c>
      <c r="J125" s="5" t="s">
        <v>126</v>
      </c>
      <c r="K125" s="14" t="s">
        <v>1066</v>
      </c>
      <c r="L125" s="15">
        <v>1</v>
      </c>
      <c r="M125" s="6" t="s">
        <v>38</v>
      </c>
      <c r="N125" s="14" t="s">
        <v>172</v>
      </c>
      <c r="O125" s="5" t="s">
        <v>1067</v>
      </c>
      <c r="P125" s="16" t="s">
        <v>1068</v>
      </c>
      <c r="Q125" s="5"/>
      <c r="R125" s="5" t="s">
        <v>1069</v>
      </c>
      <c r="S125" s="16" t="s">
        <v>1070</v>
      </c>
      <c r="T125" s="16" t="str">
        <f>HYPERLINK("https://drive.google.com/file/d/1UIKpOOMJp_pBtjcKrCAelJUNrAi9dIMK/view?usp=drivesdk","EMAIL KODE REQUEST BRANDING")</f>
        <v>EMAIL KODE REQUEST BRANDING</v>
      </c>
      <c r="U125" s="5" t="s">
        <v>1071</v>
      </c>
      <c r="V125" s="3"/>
      <c r="W125" s="3"/>
      <c r="X125" s="3"/>
    </row>
    <row r="126" spans="1:24" customHeight="1" ht="18.75">
      <c r="A126" s="12">
        <v>45586.62798412</v>
      </c>
      <c r="B126" s="5" t="s">
        <v>122</v>
      </c>
      <c r="C126" s="6" t="s">
        <v>1072</v>
      </c>
      <c r="D126" s="6" t="s">
        <v>22</v>
      </c>
      <c r="E126" s="6" t="s">
        <v>1073</v>
      </c>
      <c r="F126" s="6" t="s">
        <v>22</v>
      </c>
      <c r="G126" s="5" t="s">
        <v>1074</v>
      </c>
      <c r="H126" s="14" t="s">
        <v>354</v>
      </c>
      <c r="I126" s="6" t="s">
        <v>24</v>
      </c>
      <c r="J126" s="5" t="s">
        <v>126</v>
      </c>
      <c r="K126" s="14" t="s">
        <v>1075</v>
      </c>
      <c r="L126" s="15">
        <v>1</v>
      </c>
      <c r="M126" s="6" t="s">
        <v>26</v>
      </c>
      <c r="N126" s="14" t="s">
        <v>172</v>
      </c>
      <c r="O126" s="5" t="s">
        <v>1076</v>
      </c>
      <c r="P126" s="16" t="s">
        <v>1077</v>
      </c>
      <c r="Q126" s="5"/>
      <c r="R126" s="5" t="s">
        <v>1078</v>
      </c>
      <c r="S126" s="16" t="s">
        <v>1079</v>
      </c>
      <c r="T126" s="16" t="str">
        <f>HYPERLINK("https://drive.google.com/file/d/1OpCoGdt1DHtWSMUILlvWAHqeEZY80-eV/view?usp=drivesdk","EMAIL KODE REQUEST BRANDING")</f>
        <v>EMAIL KODE REQUEST BRANDING</v>
      </c>
      <c r="U126" s="5" t="s">
        <v>1080</v>
      </c>
      <c r="V126" s="3"/>
      <c r="W126" s="3"/>
      <c r="X126" s="3"/>
    </row>
    <row r="127" spans="1:24" customHeight="1" ht="18.75">
      <c r="A127" s="12">
        <v>45586.628684456</v>
      </c>
      <c r="B127" s="5" t="s">
        <v>122</v>
      </c>
      <c r="C127" s="6" t="s">
        <v>1081</v>
      </c>
      <c r="D127" s="6" t="s">
        <v>22</v>
      </c>
      <c r="E127" s="6" t="s">
        <v>22</v>
      </c>
      <c r="F127" s="6" t="s">
        <v>52</v>
      </c>
      <c r="G127" s="5" t="s">
        <v>1074</v>
      </c>
      <c r="H127" s="14" t="s">
        <v>354</v>
      </c>
      <c r="I127" s="6" t="s">
        <v>24</v>
      </c>
      <c r="J127" s="5" t="s">
        <v>126</v>
      </c>
      <c r="K127" s="14" t="s">
        <v>1082</v>
      </c>
      <c r="L127" s="15">
        <v>2</v>
      </c>
      <c r="M127" s="6" t="s">
        <v>26</v>
      </c>
      <c r="N127" s="14" t="s">
        <v>172</v>
      </c>
      <c r="O127" s="5" t="s">
        <v>1083</v>
      </c>
      <c r="P127" s="16" t="s">
        <v>1084</v>
      </c>
      <c r="Q127" s="5"/>
      <c r="R127" s="5" t="s">
        <v>1085</v>
      </c>
      <c r="S127" s="16" t="s">
        <v>1086</v>
      </c>
      <c r="T127" s="16" t="str">
        <f>HYPERLINK("https://drive.google.com/file/d/1qNJxdO16ClwUxdySBwM0DMJjCPyWJLqy/view?usp=drivesdk","EMAIL KODE REQUEST BRANDING")</f>
        <v>EMAIL KODE REQUEST BRANDING</v>
      </c>
      <c r="U127" s="5" t="s">
        <v>1087</v>
      </c>
      <c r="V127" s="3"/>
      <c r="W127" s="3"/>
      <c r="X127" s="3"/>
    </row>
    <row r="128" spans="1:24" customHeight="1" ht="18.75">
      <c r="A128" s="12">
        <v>45586.629550104</v>
      </c>
      <c r="B128" s="5" t="s">
        <v>122</v>
      </c>
      <c r="C128" s="6" t="s">
        <v>1088</v>
      </c>
      <c r="D128" s="6" t="s">
        <v>22</v>
      </c>
      <c r="E128" s="6" t="s">
        <v>179</v>
      </c>
      <c r="F128" s="6" t="s">
        <v>180</v>
      </c>
      <c r="G128" s="5" t="s">
        <v>1089</v>
      </c>
      <c r="H128" s="14" t="s">
        <v>125</v>
      </c>
      <c r="I128" s="6" t="s">
        <v>24</v>
      </c>
      <c r="J128" s="5" t="s">
        <v>157</v>
      </c>
      <c r="K128" s="14" t="s">
        <v>1090</v>
      </c>
      <c r="L128" s="15">
        <v>1</v>
      </c>
      <c r="M128" s="6" t="s">
        <v>38</v>
      </c>
      <c r="N128" s="14" t="s">
        <v>172</v>
      </c>
      <c r="O128" s="5" t="s">
        <v>1091</v>
      </c>
      <c r="P128" s="16" t="s">
        <v>1092</v>
      </c>
      <c r="Q128" s="5"/>
      <c r="R128" s="5" t="s">
        <v>1093</v>
      </c>
      <c r="S128" s="16" t="s">
        <v>1094</v>
      </c>
      <c r="T128" s="16" t="str">
        <f>HYPERLINK("https://drive.google.com/file/d/1LOar1AmsC9xxWw8hZH3DmziSrd20MXGO/view?usp=drivesdk","EMAIL KODE REQUEST BRANDING")</f>
        <v>EMAIL KODE REQUEST BRANDING</v>
      </c>
      <c r="U128" s="5" t="s">
        <v>1095</v>
      </c>
      <c r="V128" s="3"/>
      <c r="W128" s="3"/>
      <c r="X128" s="3"/>
    </row>
    <row r="129" spans="1:24" customHeight="1" ht="19.5">
      <c r="A129" s="12">
        <v>45586.662800093</v>
      </c>
      <c r="B129" s="5" t="s">
        <v>122</v>
      </c>
      <c r="C129" s="6" t="s">
        <v>1096</v>
      </c>
      <c r="D129" s="6" t="s">
        <v>22</v>
      </c>
      <c r="E129" s="6" t="s">
        <v>1073</v>
      </c>
      <c r="F129" s="6" t="s">
        <v>22</v>
      </c>
      <c r="G129" s="5" t="s">
        <v>1097</v>
      </c>
      <c r="H129" s="14" t="s">
        <v>125</v>
      </c>
      <c r="I129" s="6" t="s">
        <v>24</v>
      </c>
      <c r="J129" s="5" t="s">
        <v>126</v>
      </c>
      <c r="K129" s="14" t="s">
        <v>577</v>
      </c>
      <c r="L129" s="15">
        <v>2</v>
      </c>
      <c r="M129" s="6" t="s">
        <v>26</v>
      </c>
      <c r="N129" s="14" t="s">
        <v>172</v>
      </c>
      <c r="O129" s="5" t="s">
        <v>1098</v>
      </c>
      <c r="P129" s="16" t="s">
        <v>1099</v>
      </c>
      <c r="Q129" s="5"/>
      <c r="R129" s="5" t="s">
        <v>1100</v>
      </c>
      <c r="S129" s="16" t="s">
        <v>1101</v>
      </c>
      <c r="T129" s="16" t="str">
        <f>HYPERLINK("https://drive.google.com/file/d/1koqb4sKEyD2k20J_HRXydQQOBnQk3nH7/view?usp=drivesdk","EMAIL KODE REQUEST BRANDING")</f>
        <v>EMAIL KODE REQUEST BRANDING</v>
      </c>
      <c r="U129" s="5" t="s">
        <v>1102</v>
      </c>
      <c r="V129" s="3"/>
      <c r="W129" s="3"/>
      <c r="X129" s="3"/>
    </row>
    <row r="130" spans="1:24" customHeight="1" ht="38.25">
      <c r="A130" s="12">
        <v>45587.464469248</v>
      </c>
      <c r="B130" s="5" t="s">
        <v>74</v>
      </c>
      <c r="C130" s="6" t="s">
        <v>1103</v>
      </c>
      <c r="D130" s="6" t="s">
        <v>60</v>
      </c>
      <c r="E130" s="6" t="s">
        <v>398</v>
      </c>
      <c r="F130" s="6" t="s">
        <v>77</v>
      </c>
      <c r="G130" s="5" t="s">
        <v>1104</v>
      </c>
      <c r="H130" s="14" t="s">
        <v>484</v>
      </c>
      <c r="I130" s="6" t="s">
        <v>146</v>
      </c>
      <c r="J130" s="5" t="s">
        <v>294</v>
      </c>
      <c r="K130" s="14" t="s">
        <v>1105</v>
      </c>
      <c r="L130" s="15" t="s">
        <v>1106</v>
      </c>
      <c r="M130" s="6" t="s">
        <v>38</v>
      </c>
      <c r="N130" s="14" t="s">
        <v>540</v>
      </c>
      <c r="O130" s="5" t="s">
        <v>1107</v>
      </c>
      <c r="P130" s="16" t="s">
        <v>1108</v>
      </c>
      <c r="Q130" s="5"/>
      <c r="R130" s="5" t="s">
        <v>1109</v>
      </c>
      <c r="S130" s="16" t="s">
        <v>1110</v>
      </c>
      <c r="T130" s="16" t="str">
        <f>HYPERLINK("https://drive.google.com/file/d/1FZnQG6gH4DcFjwBsMbVEh0yKke-38qi7/view?usp=drivesdk","EMAIL KODE REQUEST BRANDING")</f>
        <v>EMAIL KODE REQUEST BRANDING</v>
      </c>
      <c r="U130" s="5" t="s">
        <v>1111</v>
      </c>
      <c r="V130" s="3"/>
      <c r="W130" s="3"/>
      <c r="X130" s="3"/>
    </row>
    <row r="131" spans="1:24" customHeight="1" ht="38.25">
      <c r="A131" s="12">
        <v>45587.481201701</v>
      </c>
      <c r="B131" s="5" t="s">
        <v>74</v>
      </c>
      <c r="C131" s="6" t="s">
        <v>1112</v>
      </c>
      <c r="D131" s="6" t="s">
        <v>60</v>
      </c>
      <c r="E131" s="6" t="s">
        <v>76</v>
      </c>
      <c r="F131" s="6" t="s">
        <v>77</v>
      </c>
      <c r="G131" s="5" t="s">
        <v>1113</v>
      </c>
      <c r="H131" s="14" t="s">
        <v>1114</v>
      </c>
      <c r="I131" s="6" t="s">
        <v>24</v>
      </c>
      <c r="J131" s="5" t="s">
        <v>126</v>
      </c>
      <c r="K131" s="14" t="s">
        <v>1115</v>
      </c>
      <c r="L131" s="15" t="s">
        <v>94</v>
      </c>
      <c r="M131" s="6" t="s">
        <v>38</v>
      </c>
      <c r="N131" s="14" t="s">
        <v>1116</v>
      </c>
      <c r="O131" s="5" t="s">
        <v>1117</v>
      </c>
      <c r="P131" s="16" t="s">
        <v>1118</v>
      </c>
      <c r="Q131" s="5"/>
      <c r="R131" s="5" t="s">
        <v>1119</v>
      </c>
      <c r="S131" s="16" t="s">
        <v>1120</v>
      </c>
      <c r="T131" s="16" t="str">
        <f>HYPERLINK("https://drive.google.com/file/d/1Ju5LXe2ijbrvnhzsIrDQEZaLIGSTlMq4/view?usp=drivesdk","EMAIL KODE REQUEST BRANDING")</f>
        <v>EMAIL KODE REQUEST BRANDING</v>
      </c>
      <c r="U131" s="5" t="s">
        <v>1121</v>
      </c>
      <c r="V131" s="3"/>
      <c r="W131" s="3"/>
      <c r="X131" s="3"/>
    </row>
    <row r="132" spans="1:24" customHeight="1" ht="38.25">
      <c r="A132" s="12">
        <v>45587.486996319</v>
      </c>
      <c r="B132" s="5" t="s">
        <v>74</v>
      </c>
      <c r="C132" s="6" t="s">
        <v>1122</v>
      </c>
      <c r="D132" s="6" t="s">
        <v>60</v>
      </c>
      <c r="E132" s="6" t="s">
        <v>547</v>
      </c>
      <c r="F132" s="6" t="s">
        <v>77</v>
      </c>
      <c r="G132" s="5" t="s">
        <v>1123</v>
      </c>
      <c r="H132" s="14" t="s">
        <v>1124</v>
      </c>
      <c r="I132" s="6" t="s">
        <v>24</v>
      </c>
      <c r="J132" s="5" t="s">
        <v>126</v>
      </c>
      <c r="K132" s="14" t="s">
        <v>1125</v>
      </c>
      <c r="L132" s="15" t="s">
        <v>94</v>
      </c>
      <c r="M132" s="6" t="s">
        <v>38</v>
      </c>
      <c r="N132" s="14" t="s">
        <v>1126</v>
      </c>
      <c r="O132" s="5" t="s">
        <v>1127</v>
      </c>
      <c r="P132" s="16" t="s">
        <v>1128</v>
      </c>
      <c r="Q132" s="5"/>
      <c r="R132" s="5" t="s">
        <v>1129</v>
      </c>
      <c r="S132" s="16" t="s">
        <v>1130</v>
      </c>
      <c r="T132" s="16" t="str">
        <f>HYPERLINK("https://drive.google.com/file/d/1z8hr9K4MVMWKjRtjUYDUPXVs3tiXxYiS/view?usp=drivesdk","EMAIL KODE REQUEST BRANDING")</f>
        <v>EMAIL KODE REQUEST BRANDING</v>
      </c>
      <c r="U132" s="5" t="s">
        <v>1131</v>
      </c>
      <c r="V132" s="3"/>
      <c r="W132" s="3"/>
      <c r="X132" s="3"/>
    </row>
    <row r="133" spans="1:24" customHeight="1" ht="18.75">
      <c r="A133" s="12">
        <v>45587.631193252</v>
      </c>
      <c r="B133" s="5" t="s">
        <v>58</v>
      </c>
      <c r="C133" s="6" t="s">
        <v>1132</v>
      </c>
      <c r="D133" s="6" t="s">
        <v>60</v>
      </c>
      <c r="E133" s="6" t="s">
        <v>642</v>
      </c>
      <c r="F133" s="6" t="s">
        <v>110</v>
      </c>
      <c r="G133" s="5" t="s">
        <v>1133</v>
      </c>
      <c r="H133" s="14" t="s">
        <v>145</v>
      </c>
      <c r="I133" s="6" t="s">
        <v>146</v>
      </c>
      <c r="J133" s="5" t="s">
        <v>126</v>
      </c>
      <c r="K133" s="14" t="s">
        <v>1134</v>
      </c>
      <c r="L133" s="15">
        <v>1</v>
      </c>
      <c r="M133" s="6" t="s">
        <v>38</v>
      </c>
      <c r="N133" s="14" t="s">
        <v>508</v>
      </c>
      <c r="O133" s="5" t="s">
        <v>1135</v>
      </c>
      <c r="P133" s="16" t="s">
        <v>1136</v>
      </c>
      <c r="Q133" s="5"/>
      <c r="R133" s="5" t="s">
        <v>1137</v>
      </c>
      <c r="S133" s="16" t="s">
        <v>1138</v>
      </c>
      <c r="T133" s="16" t="str">
        <f>HYPERLINK("https://drive.google.com/file/d/12dEpTtlpe1IR5u8ghr6q-pbwDhIepFM5/view?usp=drivesdk","EMAIL KODE REQUEST BRANDING")</f>
        <v>EMAIL KODE REQUEST BRANDING</v>
      </c>
      <c r="U133" s="5" t="s">
        <v>1139</v>
      </c>
      <c r="V133" s="3"/>
      <c r="W133" s="3"/>
      <c r="X133" s="3"/>
    </row>
    <row r="134" spans="1:24" customHeight="1" ht="18.75">
      <c r="A134" s="12">
        <v>45587.773561887</v>
      </c>
      <c r="B134" s="5" t="s">
        <v>122</v>
      </c>
      <c r="C134" s="6" t="s">
        <v>1140</v>
      </c>
      <c r="D134" s="6" t="s">
        <v>22</v>
      </c>
      <c r="E134" s="6" t="s">
        <v>867</v>
      </c>
      <c r="F134" s="6" t="s">
        <v>180</v>
      </c>
      <c r="G134" s="5" t="s">
        <v>1141</v>
      </c>
      <c r="H134" s="14" t="s">
        <v>901</v>
      </c>
      <c r="I134" s="6" t="s">
        <v>24</v>
      </c>
      <c r="J134" s="5" t="s">
        <v>113</v>
      </c>
      <c r="K134" s="14" t="s">
        <v>1142</v>
      </c>
      <c r="L134" s="15">
        <v>1</v>
      </c>
      <c r="M134" s="6" t="s">
        <v>38</v>
      </c>
      <c r="N134" s="14" t="s">
        <v>172</v>
      </c>
      <c r="O134" s="5" t="s">
        <v>1143</v>
      </c>
      <c r="P134" s="16" t="s">
        <v>1144</v>
      </c>
      <c r="Q134" s="5"/>
      <c r="R134" s="5" t="s">
        <v>1145</v>
      </c>
      <c r="S134" s="16" t="s">
        <v>1146</v>
      </c>
      <c r="T134" s="16" t="str">
        <f>HYPERLINK("https://drive.google.com/file/d/1cZXluPrFlVq5a1hfsKurizMFRUjuh8pe/view?usp=drivesdk","EMAIL KODE REQUEST BRANDING")</f>
        <v>EMAIL KODE REQUEST BRANDING</v>
      </c>
      <c r="U134" s="5" t="s">
        <v>1147</v>
      </c>
      <c r="V134" s="3"/>
      <c r="W134" s="3"/>
      <c r="X134" s="3"/>
    </row>
    <row r="135" spans="1:24" customHeight="1" ht="18.75">
      <c r="A135" s="12">
        <v>45587.783322211</v>
      </c>
      <c r="B135" s="5" t="s">
        <v>122</v>
      </c>
      <c r="C135" s="6" t="s">
        <v>1148</v>
      </c>
      <c r="D135" s="6" t="s">
        <v>22</v>
      </c>
      <c r="E135" s="6" t="s">
        <v>1149</v>
      </c>
      <c r="F135" s="6" t="s">
        <v>180</v>
      </c>
      <c r="G135" s="5" t="s">
        <v>1150</v>
      </c>
      <c r="H135" s="14" t="s">
        <v>901</v>
      </c>
      <c r="I135" s="6" t="s">
        <v>24</v>
      </c>
      <c r="J135" s="5" t="s">
        <v>25</v>
      </c>
      <c r="K135" s="14" t="s">
        <v>1151</v>
      </c>
      <c r="L135" s="15">
        <v>2</v>
      </c>
      <c r="M135" s="6" t="s">
        <v>38</v>
      </c>
      <c r="N135" s="14" t="s">
        <v>172</v>
      </c>
      <c r="O135" s="5" t="s">
        <v>1152</v>
      </c>
      <c r="P135" s="16" t="s">
        <v>1153</v>
      </c>
      <c r="Q135" s="5"/>
      <c r="R135" s="5" t="s">
        <v>1154</v>
      </c>
      <c r="S135" s="16" t="s">
        <v>1155</v>
      </c>
      <c r="T135" s="16" t="str">
        <f>HYPERLINK("https://drive.google.com/file/d/1q5pKCMJIpM_ivvmcvy2r6ciz3VDGY5wS/view?usp=drivesdk","EMAIL KODE REQUEST BRANDING")</f>
        <v>EMAIL KODE REQUEST BRANDING</v>
      </c>
      <c r="U135" s="5" t="s">
        <v>1156</v>
      </c>
      <c r="V135" s="3"/>
      <c r="W135" s="3"/>
      <c r="X135" s="3"/>
    </row>
    <row r="136" spans="1:24" customHeight="1" ht="18.75">
      <c r="A136" s="12">
        <v>45587.784051852</v>
      </c>
      <c r="B136" s="5" t="s">
        <v>122</v>
      </c>
      <c r="C136" s="6" t="s">
        <v>1157</v>
      </c>
      <c r="D136" s="6" t="s">
        <v>22</v>
      </c>
      <c r="E136" s="6" t="s">
        <v>867</v>
      </c>
      <c r="F136" s="6" t="s">
        <v>180</v>
      </c>
      <c r="G136" s="5" t="s">
        <v>1150</v>
      </c>
      <c r="H136" s="14" t="s">
        <v>901</v>
      </c>
      <c r="I136" s="6" t="s">
        <v>24</v>
      </c>
      <c r="J136" s="5" t="s">
        <v>25</v>
      </c>
      <c r="K136" s="14" t="s">
        <v>1158</v>
      </c>
      <c r="L136" s="15">
        <v>1</v>
      </c>
      <c r="M136" s="6" t="s">
        <v>38</v>
      </c>
      <c r="N136" s="14" t="s">
        <v>172</v>
      </c>
      <c r="O136" s="5" t="s">
        <v>1159</v>
      </c>
      <c r="P136" s="16" t="s">
        <v>1160</v>
      </c>
      <c r="Q136" s="5"/>
      <c r="R136" s="5" t="s">
        <v>1161</v>
      </c>
      <c r="S136" s="16" t="s">
        <v>1162</v>
      </c>
      <c r="T136" s="16" t="str">
        <f>HYPERLINK("https://drive.google.com/file/d/1RtZaQL9VCL9lU45lamV8dq3IK9CDxQz1/view?usp=drivesdk","EMAIL KODE REQUEST BRANDING")</f>
        <v>EMAIL KODE REQUEST BRANDING</v>
      </c>
      <c r="U136" s="5" t="s">
        <v>1163</v>
      </c>
      <c r="V136" s="3"/>
      <c r="W136" s="3"/>
      <c r="X136" s="3"/>
    </row>
    <row r="137" spans="1:24" customHeight="1" ht="18.75">
      <c r="A137" s="12">
        <v>45587.784976007</v>
      </c>
      <c r="B137" s="5" t="s">
        <v>122</v>
      </c>
      <c r="C137" s="6" t="s">
        <v>1164</v>
      </c>
      <c r="D137" s="6" t="s">
        <v>22</v>
      </c>
      <c r="E137" s="6" t="s">
        <v>418</v>
      </c>
      <c r="F137" s="6" t="s">
        <v>1165</v>
      </c>
      <c r="G137" s="5" t="s">
        <v>1166</v>
      </c>
      <c r="H137" s="14" t="s">
        <v>901</v>
      </c>
      <c r="I137" s="6" t="s">
        <v>24</v>
      </c>
      <c r="J137" s="5" t="s">
        <v>25</v>
      </c>
      <c r="K137" s="14" t="s">
        <v>1167</v>
      </c>
      <c r="L137" s="15">
        <v>1</v>
      </c>
      <c r="M137" s="6" t="s">
        <v>26</v>
      </c>
      <c r="N137" s="14" t="s">
        <v>172</v>
      </c>
      <c r="O137" s="5" t="s">
        <v>1168</v>
      </c>
      <c r="P137" s="16" t="s">
        <v>1169</v>
      </c>
      <c r="Q137" s="5"/>
      <c r="R137" s="5" t="s">
        <v>1170</v>
      </c>
      <c r="S137" s="16" t="s">
        <v>1171</v>
      </c>
      <c r="T137" s="16" t="str">
        <f>HYPERLINK("https://drive.google.com/file/d/1St0e8jeOJsY4SNshUU2Lx5_4bCi0HOgq/view?usp=drivesdk","EMAIL KODE REQUEST BRANDING")</f>
        <v>EMAIL KODE REQUEST BRANDING</v>
      </c>
      <c r="U137" s="5" t="s">
        <v>1172</v>
      </c>
      <c r="V137" s="3"/>
      <c r="W137" s="3"/>
      <c r="X137" s="3"/>
    </row>
    <row r="138" spans="1:24" customHeight="1" ht="18.75">
      <c r="A138" s="12">
        <v>45587.78584765</v>
      </c>
      <c r="B138" s="5" t="s">
        <v>122</v>
      </c>
      <c r="C138" s="6" t="s">
        <v>1173</v>
      </c>
      <c r="D138" s="6" t="s">
        <v>22</v>
      </c>
      <c r="E138" s="6" t="s">
        <v>418</v>
      </c>
      <c r="F138" s="6" t="s">
        <v>168</v>
      </c>
      <c r="G138" s="5" t="s">
        <v>1166</v>
      </c>
      <c r="H138" s="14" t="s">
        <v>901</v>
      </c>
      <c r="I138" s="6" t="s">
        <v>24</v>
      </c>
      <c r="J138" s="5" t="s">
        <v>25</v>
      </c>
      <c r="K138" s="14" t="s">
        <v>172</v>
      </c>
      <c r="L138" s="15" t="s">
        <v>1174</v>
      </c>
      <c r="M138" s="6" t="s">
        <v>26</v>
      </c>
      <c r="N138" s="14" t="s">
        <v>172</v>
      </c>
      <c r="O138" s="5" t="s">
        <v>1175</v>
      </c>
      <c r="P138" s="16" t="s">
        <v>1176</v>
      </c>
      <c r="Q138" s="5"/>
      <c r="R138" s="5" t="s">
        <v>1177</v>
      </c>
      <c r="S138" s="16" t="s">
        <v>1178</v>
      </c>
      <c r="T138" s="16" t="str">
        <f>HYPERLINK("https://drive.google.com/file/d/1KhpDYhjTEkHj-sKU8EvmYQWkSQ1_nHSt/view?usp=drivesdk","EMAIL KODE REQUEST BRANDING")</f>
        <v>EMAIL KODE REQUEST BRANDING</v>
      </c>
      <c r="U138" s="5" t="s">
        <v>1179</v>
      </c>
      <c r="V138" s="3"/>
      <c r="W138" s="3"/>
      <c r="X138" s="3"/>
    </row>
    <row r="139" spans="1:24" customHeight="1" ht="18.75">
      <c r="A139" s="12">
        <v>45587.787424931</v>
      </c>
      <c r="B139" s="5" t="s">
        <v>122</v>
      </c>
      <c r="C139" s="6" t="s">
        <v>1180</v>
      </c>
      <c r="D139" s="6" t="s">
        <v>22</v>
      </c>
      <c r="E139" s="6" t="s">
        <v>867</v>
      </c>
      <c r="F139" s="6" t="s">
        <v>180</v>
      </c>
      <c r="G139" s="5" t="s">
        <v>1150</v>
      </c>
      <c r="H139" s="14" t="s">
        <v>901</v>
      </c>
      <c r="I139" s="6" t="s">
        <v>24</v>
      </c>
      <c r="J139" s="5" t="s">
        <v>25</v>
      </c>
      <c r="K139" s="14" t="s">
        <v>1174</v>
      </c>
      <c r="L139" s="15">
        <v>1</v>
      </c>
      <c r="M139" s="6" t="s">
        <v>38</v>
      </c>
      <c r="N139" s="14" t="s">
        <v>172</v>
      </c>
      <c r="O139" s="5" t="s">
        <v>1181</v>
      </c>
      <c r="P139" s="16" t="s">
        <v>1182</v>
      </c>
      <c r="Q139" s="5"/>
      <c r="R139" s="5" t="s">
        <v>1183</v>
      </c>
      <c r="S139" s="16" t="s">
        <v>1184</v>
      </c>
      <c r="T139" s="16" t="str">
        <f>HYPERLINK("https://drive.google.com/file/d/1f_wHbIDkXYtwLUW2NiJcoozVMn3TabgE/view?usp=drivesdk","EMAIL KODE REQUEST BRANDING")</f>
        <v>EMAIL KODE REQUEST BRANDING</v>
      </c>
      <c r="U139" s="5" t="s">
        <v>1185</v>
      </c>
      <c r="V139" s="3"/>
      <c r="W139" s="3"/>
      <c r="X139" s="3"/>
    </row>
    <row r="140" spans="1:24" customHeight="1" ht="18.75">
      <c r="A140" s="12">
        <v>45587.788106829</v>
      </c>
      <c r="B140" s="5" t="s">
        <v>122</v>
      </c>
      <c r="C140" s="6" t="s">
        <v>1186</v>
      </c>
      <c r="D140" s="6" t="s">
        <v>22</v>
      </c>
      <c r="E140" s="6" t="s">
        <v>867</v>
      </c>
      <c r="F140" s="6" t="s">
        <v>180</v>
      </c>
      <c r="G140" s="5" t="s">
        <v>1150</v>
      </c>
      <c r="H140" s="14" t="s">
        <v>901</v>
      </c>
      <c r="I140" s="6" t="s">
        <v>24</v>
      </c>
      <c r="J140" s="5" t="s">
        <v>25</v>
      </c>
      <c r="K140" s="14" t="s">
        <v>1167</v>
      </c>
      <c r="L140" s="15">
        <v>1</v>
      </c>
      <c r="M140" s="6" t="s">
        <v>38</v>
      </c>
      <c r="N140" s="14" t="s">
        <v>172</v>
      </c>
      <c r="O140" s="5" t="s">
        <v>1181</v>
      </c>
      <c r="P140" s="16" t="s">
        <v>1187</v>
      </c>
      <c r="Q140" s="5"/>
      <c r="R140" s="5" t="s">
        <v>1188</v>
      </c>
      <c r="S140" s="16" t="s">
        <v>1189</v>
      </c>
      <c r="T140" s="16" t="str">
        <f>HYPERLINK("https://drive.google.com/file/d/1i5UJpyeGvpANBr2HUq4Sx_ulPzTq1dXW/view?usp=drivesdk","EMAIL KODE REQUEST BRANDING")</f>
        <v>EMAIL KODE REQUEST BRANDING</v>
      </c>
      <c r="U140" s="5" t="s">
        <v>1190</v>
      </c>
      <c r="V140" s="3"/>
      <c r="W140" s="3"/>
      <c r="X140" s="3"/>
    </row>
    <row r="141" spans="1:24" customHeight="1" ht="18.75">
      <c r="A141" s="12">
        <v>45587.789417963</v>
      </c>
      <c r="B141" s="5" t="s">
        <v>122</v>
      </c>
      <c r="C141" s="6" t="s">
        <v>1191</v>
      </c>
      <c r="D141" s="6" t="s">
        <v>22</v>
      </c>
      <c r="E141" s="6" t="s">
        <v>418</v>
      </c>
      <c r="F141" s="6" t="s">
        <v>168</v>
      </c>
      <c r="G141" s="5" t="s">
        <v>1192</v>
      </c>
      <c r="H141" s="14" t="s">
        <v>1193</v>
      </c>
      <c r="I141" s="6" t="s">
        <v>24</v>
      </c>
      <c r="J141" s="5" t="s">
        <v>126</v>
      </c>
      <c r="K141" s="14" t="s">
        <v>1194</v>
      </c>
      <c r="L141" s="15">
        <v>1</v>
      </c>
      <c r="M141" s="6" t="s">
        <v>26</v>
      </c>
      <c r="N141" s="14" t="s">
        <v>172</v>
      </c>
      <c r="O141" s="5" t="s">
        <v>1195</v>
      </c>
      <c r="P141" s="16" t="s">
        <v>1196</v>
      </c>
      <c r="Q141" s="5"/>
      <c r="R141" s="5" t="s">
        <v>1197</v>
      </c>
      <c r="S141" s="16" t="s">
        <v>1198</v>
      </c>
      <c r="T141" s="16" t="str">
        <f>HYPERLINK("https://drive.google.com/file/d/10FmuQqfKjHHpWz5q34q0C2d_Ga3poZ4s/view?usp=drivesdk","EMAIL KODE REQUEST BRANDING")</f>
        <v>EMAIL KODE REQUEST BRANDING</v>
      </c>
      <c r="U141" s="5" t="s">
        <v>1199</v>
      </c>
      <c r="V141" s="3"/>
      <c r="W141" s="3"/>
      <c r="X141" s="3"/>
    </row>
    <row r="142" spans="1:24" customHeight="1" ht="18.75">
      <c r="A142" s="12">
        <v>45587.790255231</v>
      </c>
      <c r="B142" s="5" t="s">
        <v>122</v>
      </c>
      <c r="C142" s="6" t="s">
        <v>1200</v>
      </c>
      <c r="D142" s="6" t="s">
        <v>22</v>
      </c>
      <c r="E142" s="6" t="s">
        <v>867</v>
      </c>
      <c r="F142" s="6" t="s">
        <v>180</v>
      </c>
      <c r="G142" s="5" t="s">
        <v>1201</v>
      </c>
      <c r="H142" s="14" t="s">
        <v>901</v>
      </c>
      <c r="I142" s="6" t="s">
        <v>24</v>
      </c>
      <c r="J142" s="5" t="s">
        <v>372</v>
      </c>
      <c r="K142" s="14" t="s">
        <v>1202</v>
      </c>
      <c r="L142" s="15">
        <v>1</v>
      </c>
      <c r="M142" s="6" t="s">
        <v>38</v>
      </c>
      <c r="N142" s="14" t="s">
        <v>172</v>
      </c>
      <c r="O142" s="5" t="s">
        <v>1203</v>
      </c>
      <c r="P142" s="16" t="s">
        <v>1204</v>
      </c>
      <c r="Q142" s="5"/>
      <c r="R142" s="5" t="s">
        <v>1205</v>
      </c>
      <c r="S142" s="16" t="s">
        <v>1206</v>
      </c>
      <c r="T142" s="16" t="str">
        <f>HYPERLINK("https://drive.google.com/file/d/1mKAlzsJDB5XgU7RBV_KY1rdUelwuR6pD/view?usp=drivesdk","EMAIL KODE REQUEST BRANDING")</f>
        <v>EMAIL KODE REQUEST BRANDING</v>
      </c>
      <c r="U142" s="5" t="s">
        <v>1207</v>
      </c>
      <c r="V142" s="3"/>
      <c r="W142" s="3"/>
      <c r="X142" s="3"/>
    </row>
    <row r="143" spans="1:24" customHeight="1" ht="18.75">
      <c r="A143" s="12">
        <v>45587.795496898</v>
      </c>
      <c r="B143" s="5" t="s">
        <v>122</v>
      </c>
      <c r="C143" s="6" t="s">
        <v>1208</v>
      </c>
      <c r="D143" s="6" t="s">
        <v>22</v>
      </c>
      <c r="E143" s="6" t="s">
        <v>1209</v>
      </c>
      <c r="F143" s="6" t="s">
        <v>1210</v>
      </c>
      <c r="G143" s="5" t="s">
        <v>1211</v>
      </c>
      <c r="H143" s="14" t="s">
        <v>1212</v>
      </c>
      <c r="I143" s="6" t="s">
        <v>24</v>
      </c>
      <c r="J143" s="5" t="s">
        <v>157</v>
      </c>
      <c r="K143" s="14" t="s">
        <v>1213</v>
      </c>
      <c r="L143" s="15">
        <v>1</v>
      </c>
      <c r="M143" s="6" t="s">
        <v>38</v>
      </c>
      <c r="N143" s="14" t="s">
        <v>172</v>
      </c>
      <c r="O143" s="5" t="s">
        <v>1214</v>
      </c>
      <c r="P143" s="16" t="s">
        <v>1215</v>
      </c>
      <c r="Q143" s="5"/>
      <c r="R143" s="5" t="s">
        <v>1216</v>
      </c>
      <c r="S143" s="16" t="s">
        <v>1217</v>
      </c>
      <c r="T143" s="16" t="str">
        <f>HYPERLINK("https://drive.google.com/file/d/1xXgKijTFPn4c0lKwfZ5Cwwi4CzShkXuB/view?usp=drivesdk","EMAIL KODE REQUEST BRANDING")</f>
        <v>EMAIL KODE REQUEST BRANDING</v>
      </c>
      <c r="U143" s="5" t="s">
        <v>1218</v>
      </c>
      <c r="V143" s="3"/>
      <c r="W143" s="3"/>
      <c r="X143" s="3"/>
    </row>
    <row r="144" spans="1:24" customHeight="1" ht="18.75">
      <c r="A144" s="12">
        <v>45587.796501424</v>
      </c>
      <c r="B144" s="5" t="s">
        <v>122</v>
      </c>
      <c r="C144" s="6" t="s">
        <v>1219</v>
      </c>
      <c r="D144" s="6" t="s">
        <v>22</v>
      </c>
      <c r="E144" s="6" t="s">
        <v>1209</v>
      </c>
      <c r="F144" s="6" t="s">
        <v>180</v>
      </c>
      <c r="G144" s="5" t="s">
        <v>1220</v>
      </c>
      <c r="H144" s="14" t="s">
        <v>1221</v>
      </c>
      <c r="I144" s="6" t="s">
        <v>24</v>
      </c>
      <c r="J144" s="5" t="s">
        <v>157</v>
      </c>
      <c r="K144" s="14" t="s">
        <v>1222</v>
      </c>
      <c r="L144" s="15">
        <v>1</v>
      </c>
      <c r="M144" s="6" t="s">
        <v>38</v>
      </c>
      <c r="N144" s="14" t="s">
        <v>172</v>
      </c>
      <c r="O144" s="5" t="s">
        <v>1223</v>
      </c>
      <c r="P144" s="16" t="s">
        <v>1224</v>
      </c>
      <c r="Q144" s="5"/>
      <c r="R144" s="5" t="s">
        <v>1225</v>
      </c>
      <c r="S144" s="16" t="s">
        <v>1226</v>
      </c>
      <c r="T144" s="16" t="str">
        <f>HYPERLINK("https://drive.google.com/file/d/1zk46QNWXBJWurEAQIKX5qUNTIRauQ1JX/view?usp=drivesdk","EMAIL KODE REQUEST BRANDING")</f>
        <v>EMAIL KODE REQUEST BRANDING</v>
      </c>
      <c r="U144" s="5" t="s">
        <v>1227</v>
      </c>
      <c r="V144" s="3"/>
      <c r="W144" s="3"/>
      <c r="X144" s="3"/>
    </row>
    <row r="145" spans="1:24" customHeight="1" ht="36">
      <c r="A145" s="12">
        <v>45587.798290463</v>
      </c>
      <c r="B145" s="5" t="s">
        <v>122</v>
      </c>
      <c r="C145" s="6" t="s">
        <v>1228</v>
      </c>
      <c r="D145" s="6" t="s">
        <v>22</v>
      </c>
      <c r="E145" s="6" t="s">
        <v>1209</v>
      </c>
      <c r="F145" s="6" t="s">
        <v>180</v>
      </c>
      <c r="G145" s="5" t="s">
        <v>1220</v>
      </c>
      <c r="H145" s="14" t="s">
        <v>1221</v>
      </c>
      <c r="I145" s="6" t="s">
        <v>24</v>
      </c>
      <c r="J145" s="5" t="s">
        <v>157</v>
      </c>
      <c r="K145" s="14" t="s">
        <v>1229</v>
      </c>
      <c r="L145" s="15">
        <v>1</v>
      </c>
      <c r="M145" s="6" t="s">
        <v>38</v>
      </c>
      <c r="N145" s="14" t="s">
        <v>172</v>
      </c>
      <c r="O145" s="5" t="s">
        <v>1230</v>
      </c>
      <c r="P145" s="16" t="s">
        <v>1231</v>
      </c>
      <c r="Q145" s="5"/>
      <c r="R145" s="5" t="s">
        <v>1232</v>
      </c>
      <c r="S145" s="16" t="s">
        <v>1233</v>
      </c>
      <c r="T145" s="16" t="str">
        <f>HYPERLINK("https://drive.google.com/file/d/1E6Ef74Y2MuSzOVIApYJamHpobq9v9uNZ/view?usp=drivesdk","EMAIL KODE REQUEST BRANDING")</f>
        <v>EMAIL KODE REQUEST BRANDING</v>
      </c>
      <c r="U145" s="5" t="s">
        <v>1234</v>
      </c>
      <c r="V145" s="3"/>
      <c r="W145" s="3"/>
      <c r="X145" s="3"/>
    </row>
    <row r="146" spans="1:24" customHeight="1" ht="18.75">
      <c r="A146" s="12">
        <v>45587.799825451</v>
      </c>
      <c r="B146" s="5" t="s">
        <v>122</v>
      </c>
      <c r="C146" s="6" t="s">
        <v>1235</v>
      </c>
      <c r="D146" s="6" t="s">
        <v>22</v>
      </c>
      <c r="E146" s="6" t="s">
        <v>1209</v>
      </c>
      <c r="F146" s="6" t="s">
        <v>180</v>
      </c>
      <c r="G146" s="5" t="s">
        <v>1236</v>
      </c>
      <c r="H146" s="14" t="s">
        <v>1042</v>
      </c>
      <c r="I146" s="6" t="s">
        <v>24</v>
      </c>
      <c r="J146" s="5" t="s">
        <v>372</v>
      </c>
      <c r="K146" s="14" t="s">
        <v>940</v>
      </c>
      <c r="L146" s="15">
        <v>1</v>
      </c>
      <c r="M146" s="6" t="s">
        <v>38</v>
      </c>
      <c r="N146" s="14" t="s">
        <v>172</v>
      </c>
      <c r="O146" s="5" t="s">
        <v>1237</v>
      </c>
      <c r="P146" s="16" t="s">
        <v>1238</v>
      </c>
      <c r="Q146" s="5"/>
      <c r="R146" s="5" t="s">
        <v>1239</v>
      </c>
      <c r="S146" s="16" t="s">
        <v>1240</v>
      </c>
      <c r="T146" s="16" t="str">
        <f>HYPERLINK("https://drive.google.com/file/d/1D7KHYSNtZSkUvmaHosf4rpDGDm1X22i_/view?usp=drivesdk","EMAIL KODE REQUEST BRANDING")</f>
        <v>EMAIL KODE REQUEST BRANDING</v>
      </c>
      <c r="U146" s="5" t="s">
        <v>1241</v>
      </c>
      <c r="V146" s="3"/>
      <c r="W146" s="3"/>
      <c r="X146" s="3"/>
    </row>
    <row r="147" spans="1:24" customHeight="1" ht="18.75">
      <c r="A147" s="12">
        <v>45587.800700613</v>
      </c>
      <c r="B147" s="5" t="s">
        <v>122</v>
      </c>
      <c r="C147" s="6" t="s">
        <v>1242</v>
      </c>
      <c r="D147" s="6" t="s">
        <v>22</v>
      </c>
      <c r="E147" s="6" t="s">
        <v>1209</v>
      </c>
      <c r="F147" s="6" t="s">
        <v>180</v>
      </c>
      <c r="G147" s="5" t="s">
        <v>1243</v>
      </c>
      <c r="H147" s="14" t="s">
        <v>381</v>
      </c>
      <c r="I147" s="6" t="s">
        <v>24</v>
      </c>
      <c r="J147" s="5" t="s">
        <v>25</v>
      </c>
      <c r="K147" s="14" t="s">
        <v>1244</v>
      </c>
      <c r="L147" s="15">
        <v>1</v>
      </c>
      <c r="M147" s="6" t="s">
        <v>38</v>
      </c>
      <c r="N147" s="14" t="s">
        <v>172</v>
      </c>
      <c r="O147" s="5" t="s">
        <v>1245</v>
      </c>
      <c r="P147" s="16" t="s">
        <v>1246</v>
      </c>
      <c r="Q147" s="5"/>
      <c r="R147" s="5" t="s">
        <v>1247</v>
      </c>
      <c r="S147" s="16" t="s">
        <v>1248</v>
      </c>
      <c r="T147" s="16" t="str">
        <f>HYPERLINK("https://drive.google.com/file/d/1xooUoROzohId_vTePI10xdY-q4Tj5KeN/view?usp=drivesdk","EMAIL KODE REQUEST BRANDING")</f>
        <v>EMAIL KODE REQUEST BRANDING</v>
      </c>
      <c r="U147" s="5" t="s">
        <v>1249</v>
      </c>
      <c r="V147" s="3"/>
      <c r="W147" s="3"/>
      <c r="X147" s="3"/>
    </row>
    <row r="148" spans="1:24" customHeight="1" ht="18.75">
      <c r="A148" s="12">
        <v>45587.8016839</v>
      </c>
      <c r="B148" s="5" t="s">
        <v>122</v>
      </c>
      <c r="C148" s="6" t="s">
        <v>1250</v>
      </c>
      <c r="D148" s="6" t="s">
        <v>22</v>
      </c>
      <c r="E148" s="6" t="s">
        <v>1209</v>
      </c>
      <c r="F148" s="6" t="s">
        <v>180</v>
      </c>
      <c r="G148" s="5" t="s">
        <v>1243</v>
      </c>
      <c r="H148" s="14" t="s">
        <v>381</v>
      </c>
      <c r="I148" s="6" t="s">
        <v>24</v>
      </c>
      <c r="J148" s="5" t="s">
        <v>25</v>
      </c>
      <c r="K148" s="14" t="s">
        <v>1251</v>
      </c>
      <c r="L148" s="15">
        <v>1</v>
      </c>
      <c r="M148" s="6" t="s">
        <v>38</v>
      </c>
      <c r="N148" s="14" t="s">
        <v>172</v>
      </c>
      <c r="O148" s="5" t="s">
        <v>1245</v>
      </c>
      <c r="P148" s="16" t="s">
        <v>1252</v>
      </c>
      <c r="Q148" s="5"/>
      <c r="R148" s="5" t="s">
        <v>1253</v>
      </c>
      <c r="S148" s="16" t="s">
        <v>1254</v>
      </c>
      <c r="T148" s="16" t="str">
        <f>HYPERLINK("https://drive.google.com/file/d/1VLrDR4lO1UmcfL-Hx3qIFV9p1CnrjgqZ/view?usp=drivesdk","EMAIL KODE REQUEST BRANDING")</f>
        <v>EMAIL KODE REQUEST BRANDING</v>
      </c>
      <c r="U148" s="5" t="s">
        <v>1255</v>
      </c>
      <c r="V148" s="3"/>
      <c r="W148" s="3"/>
      <c r="X148" s="3"/>
    </row>
    <row r="149" spans="1:24" customHeight="1" ht="18.75">
      <c r="A149" s="12">
        <v>45587.802597153</v>
      </c>
      <c r="B149" s="5" t="s">
        <v>122</v>
      </c>
      <c r="C149" s="6" t="s">
        <v>1256</v>
      </c>
      <c r="D149" s="6" t="s">
        <v>22</v>
      </c>
      <c r="E149" s="6" t="s">
        <v>1209</v>
      </c>
      <c r="F149" s="6" t="s">
        <v>180</v>
      </c>
      <c r="G149" s="5" t="s">
        <v>1243</v>
      </c>
      <c r="H149" s="14" t="s">
        <v>381</v>
      </c>
      <c r="I149" s="6" t="s">
        <v>24</v>
      </c>
      <c r="J149" s="5" t="s">
        <v>25</v>
      </c>
      <c r="K149" s="14" t="s">
        <v>1257</v>
      </c>
      <c r="L149" s="15">
        <v>1</v>
      </c>
      <c r="M149" s="6" t="s">
        <v>38</v>
      </c>
      <c r="N149" s="14" t="s">
        <v>172</v>
      </c>
      <c r="O149" s="5" t="s">
        <v>499</v>
      </c>
      <c r="P149" s="16" t="s">
        <v>1258</v>
      </c>
      <c r="Q149" s="5"/>
      <c r="R149" s="5" t="s">
        <v>1259</v>
      </c>
      <c r="S149" s="16" t="s">
        <v>1260</v>
      </c>
      <c r="T149" s="16" t="str">
        <f>HYPERLINK("https://drive.google.com/file/d/1-m-rJmx3kJUdrLBNftBQVwshCcSMPiuI/view?usp=drivesdk","EMAIL KODE REQUEST BRANDING")</f>
        <v>EMAIL KODE REQUEST BRANDING</v>
      </c>
      <c r="U149" s="5" t="s">
        <v>1261</v>
      </c>
      <c r="V149" s="3"/>
      <c r="W149" s="3"/>
      <c r="X149" s="3"/>
    </row>
    <row r="150" spans="1:24" customHeight="1" ht="18.75">
      <c r="A150" s="12">
        <v>45587.804026169</v>
      </c>
      <c r="B150" s="5" t="s">
        <v>122</v>
      </c>
      <c r="C150" s="6" t="s">
        <v>1262</v>
      </c>
      <c r="D150" s="6" t="s">
        <v>22</v>
      </c>
      <c r="E150" s="6" t="s">
        <v>1209</v>
      </c>
      <c r="F150" s="6" t="s">
        <v>180</v>
      </c>
      <c r="G150" s="5" t="s">
        <v>1243</v>
      </c>
      <c r="H150" s="14" t="s">
        <v>1263</v>
      </c>
      <c r="I150" s="6" t="s">
        <v>24</v>
      </c>
      <c r="J150" s="5" t="s">
        <v>25</v>
      </c>
      <c r="K150" s="14" t="s">
        <v>1264</v>
      </c>
      <c r="L150" s="15">
        <v>1</v>
      </c>
      <c r="M150" s="6" t="s">
        <v>38</v>
      </c>
      <c r="N150" s="14" t="s">
        <v>172</v>
      </c>
      <c r="O150" s="5" t="s">
        <v>356</v>
      </c>
      <c r="P150" s="16" t="s">
        <v>1265</v>
      </c>
      <c r="Q150" s="5"/>
      <c r="R150" s="5" t="s">
        <v>1266</v>
      </c>
      <c r="S150" s="16" t="s">
        <v>1267</v>
      </c>
      <c r="T150" s="16" t="str">
        <f>HYPERLINK("https://drive.google.com/file/d/1Ooltjn2LwvGWxqCkVnkYc1AqsNaJLmz4/view?usp=drivesdk","EMAIL KODE REQUEST BRANDING")</f>
        <v>EMAIL KODE REQUEST BRANDING</v>
      </c>
      <c r="U150" s="5" t="s">
        <v>1268</v>
      </c>
      <c r="V150" s="3"/>
      <c r="W150" s="3"/>
      <c r="X150" s="3"/>
    </row>
    <row r="151" spans="1:24" customHeight="1" ht="18.75">
      <c r="A151" s="12">
        <v>45587.804691019</v>
      </c>
      <c r="B151" s="5" t="s">
        <v>122</v>
      </c>
      <c r="C151" s="6" t="s">
        <v>1269</v>
      </c>
      <c r="D151" s="6" t="s">
        <v>22</v>
      </c>
      <c r="E151" s="6" t="s">
        <v>1209</v>
      </c>
      <c r="F151" s="6" t="s">
        <v>180</v>
      </c>
      <c r="G151" s="5" t="s">
        <v>1243</v>
      </c>
      <c r="H151" s="14" t="s">
        <v>1263</v>
      </c>
      <c r="I151" s="6" t="s">
        <v>24</v>
      </c>
      <c r="J151" s="5" t="s">
        <v>25</v>
      </c>
      <c r="K151" s="14" t="s">
        <v>1270</v>
      </c>
      <c r="L151" s="15">
        <v>1</v>
      </c>
      <c r="M151" s="6" t="s">
        <v>38</v>
      </c>
      <c r="N151" s="14" t="s">
        <v>172</v>
      </c>
      <c r="O151" s="5" t="s">
        <v>1245</v>
      </c>
      <c r="P151" s="16" t="s">
        <v>1271</v>
      </c>
      <c r="Q151" s="5"/>
      <c r="R151" s="5" t="s">
        <v>1272</v>
      </c>
      <c r="S151" s="16" t="s">
        <v>1273</v>
      </c>
      <c r="T151" s="16" t="str">
        <f>HYPERLINK("https://drive.google.com/file/d/1syLMfiJUbZvDi1aIeGEIEgJvCkZyrKRD/view?usp=drivesdk","EMAIL KODE REQUEST BRANDING")</f>
        <v>EMAIL KODE REQUEST BRANDING</v>
      </c>
      <c r="U151" s="5" t="s">
        <v>1274</v>
      </c>
      <c r="V151" s="3"/>
      <c r="W151" s="3"/>
      <c r="X151" s="3"/>
    </row>
    <row r="152" spans="1:24" customHeight="1" ht="18.75">
      <c r="A152" s="12">
        <v>45587.805394618</v>
      </c>
      <c r="B152" s="5" t="s">
        <v>122</v>
      </c>
      <c r="C152" s="6" t="s">
        <v>1275</v>
      </c>
      <c r="D152" s="6" t="s">
        <v>22</v>
      </c>
      <c r="E152" s="6" t="s">
        <v>1209</v>
      </c>
      <c r="F152" s="6" t="s">
        <v>180</v>
      </c>
      <c r="G152" s="5" t="s">
        <v>1243</v>
      </c>
      <c r="H152" s="14" t="s">
        <v>381</v>
      </c>
      <c r="I152" s="6" t="s">
        <v>24</v>
      </c>
      <c r="J152" s="5" t="s">
        <v>25</v>
      </c>
      <c r="K152" s="14" t="s">
        <v>1276</v>
      </c>
      <c r="L152" s="15" t="s">
        <v>172</v>
      </c>
      <c r="M152" s="6" t="s">
        <v>38</v>
      </c>
      <c r="N152" s="14" t="s">
        <v>172</v>
      </c>
      <c r="O152" s="5" t="s">
        <v>356</v>
      </c>
      <c r="P152" s="16" t="s">
        <v>1277</v>
      </c>
      <c r="Q152" s="5"/>
      <c r="R152" s="5" t="s">
        <v>1278</v>
      </c>
      <c r="S152" s="16" t="s">
        <v>1279</v>
      </c>
      <c r="T152" s="16" t="str">
        <f>HYPERLINK("https://drive.google.com/file/d/13x8hmzNKuk5j9YRJuy-JbKids7tbEiP-/view?usp=drivesdk","EMAIL KODE REQUEST BRANDING")</f>
        <v>EMAIL KODE REQUEST BRANDING</v>
      </c>
      <c r="U152" s="5" t="s">
        <v>1274</v>
      </c>
      <c r="V152" s="3"/>
      <c r="W152" s="3"/>
      <c r="X152" s="3"/>
    </row>
    <row r="153" spans="1:24" customHeight="1" ht="18.75">
      <c r="A153" s="12">
        <v>45587.806475197</v>
      </c>
      <c r="B153" s="5" t="s">
        <v>122</v>
      </c>
      <c r="C153" s="6" t="s">
        <v>1280</v>
      </c>
      <c r="D153" s="6" t="s">
        <v>22</v>
      </c>
      <c r="E153" s="6" t="s">
        <v>515</v>
      </c>
      <c r="F153" s="6" t="s">
        <v>516</v>
      </c>
      <c r="G153" s="5" t="s">
        <v>1281</v>
      </c>
      <c r="H153" s="14" t="s">
        <v>170</v>
      </c>
      <c r="I153" s="6" t="s">
        <v>24</v>
      </c>
      <c r="J153" s="5" t="s">
        <v>113</v>
      </c>
      <c r="K153" s="14" t="s">
        <v>1282</v>
      </c>
      <c r="L153" s="15">
        <v>1</v>
      </c>
      <c r="M153" s="6" t="s">
        <v>38</v>
      </c>
      <c r="N153" s="14" t="s">
        <v>172</v>
      </c>
      <c r="O153" s="5" t="s">
        <v>1230</v>
      </c>
      <c r="P153" s="16" t="s">
        <v>1283</v>
      </c>
      <c r="Q153" s="5"/>
      <c r="R153" s="5" t="s">
        <v>1284</v>
      </c>
      <c r="S153" s="16" t="s">
        <v>1285</v>
      </c>
      <c r="T153" s="16" t="str">
        <f>HYPERLINK("https://drive.google.com/file/d/1vlrjU3Qz6ok-8y5nsZA2ii-SAI92IpR_/view?usp=drivesdk","EMAIL KODE REQUEST BRANDING")</f>
        <v>EMAIL KODE REQUEST BRANDING</v>
      </c>
      <c r="U153" s="5" t="s">
        <v>1286</v>
      </c>
      <c r="V153" s="3"/>
      <c r="W153" s="3"/>
      <c r="X153" s="3"/>
    </row>
    <row r="154" spans="1:24" customHeight="1" ht="18.75">
      <c r="A154" s="12">
        <v>45587.813728576</v>
      </c>
      <c r="B154" s="5" t="s">
        <v>122</v>
      </c>
      <c r="C154" s="6" t="s">
        <v>1287</v>
      </c>
      <c r="D154" s="6" t="s">
        <v>22</v>
      </c>
      <c r="E154" s="6" t="s">
        <v>418</v>
      </c>
      <c r="F154" s="6" t="s">
        <v>168</v>
      </c>
      <c r="G154" s="5" t="s">
        <v>1288</v>
      </c>
      <c r="H154" s="14" t="s">
        <v>901</v>
      </c>
      <c r="I154" s="6" t="s">
        <v>24</v>
      </c>
      <c r="J154" s="5" t="s">
        <v>113</v>
      </c>
      <c r="K154" s="14" t="s">
        <v>1289</v>
      </c>
      <c r="L154" s="15">
        <v>2</v>
      </c>
      <c r="M154" s="6" t="s">
        <v>26</v>
      </c>
      <c r="N154" s="14" t="s">
        <v>172</v>
      </c>
      <c r="O154" s="5" t="s">
        <v>1290</v>
      </c>
      <c r="P154" s="16" t="s">
        <v>1291</v>
      </c>
      <c r="Q154" s="5"/>
      <c r="R154" s="5" t="s">
        <v>1292</v>
      </c>
      <c r="S154" s="16" t="s">
        <v>1293</v>
      </c>
      <c r="T154" s="16" t="str">
        <f>HYPERLINK("https://drive.google.com/file/d/1qlDKOuMfIbPHeAgDv5Qzu2Z8icclRntl/view?usp=drivesdk","EMAIL KODE REQUEST BRANDING")</f>
        <v>EMAIL KODE REQUEST BRANDING</v>
      </c>
      <c r="U154" s="5" t="s">
        <v>1294</v>
      </c>
      <c r="V154" s="3"/>
      <c r="W154" s="3"/>
      <c r="X154" s="3"/>
    </row>
    <row r="155" spans="1:24" customHeight="1" ht="18.75">
      <c r="A155" s="12">
        <v>45587.815627581</v>
      </c>
      <c r="B155" s="5" t="s">
        <v>122</v>
      </c>
      <c r="C155" s="6" t="s">
        <v>1295</v>
      </c>
      <c r="D155" s="6" t="s">
        <v>22</v>
      </c>
      <c r="E155" s="6" t="s">
        <v>418</v>
      </c>
      <c r="F155" s="6" t="s">
        <v>168</v>
      </c>
      <c r="G155" s="5" t="s">
        <v>1296</v>
      </c>
      <c r="H155" s="14" t="s">
        <v>901</v>
      </c>
      <c r="I155" s="6" t="s">
        <v>24</v>
      </c>
      <c r="J155" s="5" t="s">
        <v>126</v>
      </c>
      <c r="K155" s="14" t="s">
        <v>1297</v>
      </c>
      <c r="L155" s="15">
        <v>1</v>
      </c>
      <c r="M155" s="6" t="s">
        <v>26</v>
      </c>
      <c r="N155" s="14" t="s">
        <v>172</v>
      </c>
      <c r="O155" s="5" t="s">
        <v>1298</v>
      </c>
      <c r="P155" s="16" t="s">
        <v>1299</v>
      </c>
      <c r="Q155" s="5"/>
      <c r="R155" s="5" t="s">
        <v>1300</v>
      </c>
      <c r="S155" s="16" t="s">
        <v>1301</v>
      </c>
      <c r="T155" s="16" t="str">
        <f>HYPERLINK("https://drive.google.com/file/d/1Wl137Bd8-bz7nQqcTB-ZwniVeHrkhXEf/view?usp=drivesdk","EMAIL KODE REQUEST BRANDING")</f>
        <v>EMAIL KODE REQUEST BRANDING</v>
      </c>
      <c r="U155" s="5" t="s">
        <v>1302</v>
      </c>
      <c r="V155" s="3"/>
      <c r="W155" s="3"/>
      <c r="X155" s="3"/>
    </row>
    <row r="156" spans="1:24" customHeight="1" ht="18.75">
      <c r="A156" s="12">
        <v>45588.639322928</v>
      </c>
      <c r="B156" s="5" t="s">
        <v>58</v>
      </c>
      <c r="C156" s="6" t="s">
        <v>1303</v>
      </c>
      <c r="D156" s="6" t="s">
        <v>60</v>
      </c>
      <c r="E156" s="6" t="s">
        <v>493</v>
      </c>
      <c r="F156" s="6" t="s">
        <v>110</v>
      </c>
      <c r="G156" s="5" t="s">
        <v>1304</v>
      </c>
      <c r="H156" s="14" t="s">
        <v>213</v>
      </c>
      <c r="I156" s="6" t="s">
        <v>24</v>
      </c>
      <c r="J156" s="5" t="s">
        <v>372</v>
      </c>
      <c r="K156" s="14" t="s">
        <v>1305</v>
      </c>
      <c r="L156" s="15">
        <v>2</v>
      </c>
      <c r="M156" s="6" t="s">
        <v>38</v>
      </c>
      <c r="N156" s="14" t="s">
        <v>646</v>
      </c>
      <c r="O156" s="5" t="s">
        <v>1306</v>
      </c>
      <c r="P156" s="16" t="s">
        <v>1307</v>
      </c>
      <c r="Q156" s="5"/>
      <c r="R156" s="5" t="s">
        <v>1308</v>
      </c>
      <c r="S156" s="16" t="s">
        <v>1309</v>
      </c>
      <c r="T156" s="16" t="str">
        <f>HYPERLINK("https://drive.google.com/file/d/1wBfgTWxf9niRLqSWvdgmY-un2xnEaDbb/view?usp=drivesdk","EMAIL KODE REQUEST BRANDING")</f>
        <v>EMAIL KODE REQUEST BRANDING</v>
      </c>
      <c r="U156" s="5" t="s">
        <v>1310</v>
      </c>
      <c r="V156" s="3"/>
      <c r="W156" s="3"/>
      <c r="X156" s="3"/>
    </row>
    <row r="157" spans="1:24" customHeight="1" ht="18.75">
      <c r="A157" s="12">
        <v>45588.867644954</v>
      </c>
      <c r="B157" s="5" t="s">
        <v>223</v>
      </c>
      <c r="C157" s="6" t="s">
        <v>1311</v>
      </c>
      <c r="D157" s="6" t="s">
        <v>60</v>
      </c>
      <c r="E157" s="6" t="s">
        <v>1312</v>
      </c>
      <c r="F157" s="6" t="s">
        <v>661</v>
      </c>
      <c r="G157" s="5" t="s">
        <v>1313</v>
      </c>
      <c r="H157" s="14" t="s">
        <v>1314</v>
      </c>
      <c r="I157" s="6" t="s">
        <v>24</v>
      </c>
      <c r="J157" s="5" t="s">
        <v>126</v>
      </c>
      <c r="K157" s="14" t="s">
        <v>1315</v>
      </c>
      <c r="L157" s="15" t="s">
        <v>215</v>
      </c>
      <c r="M157" s="6" t="s">
        <v>26</v>
      </c>
      <c r="N157" s="14" t="s">
        <v>1316</v>
      </c>
      <c r="O157" s="5" t="s">
        <v>1317</v>
      </c>
      <c r="P157" s="16" t="s">
        <v>1318</v>
      </c>
      <c r="Q157" s="16" t="s">
        <v>1319</v>
      </c>
      <c r="R157" s="5" t="s">
        <v>1320</v>
      </c>
      <c r="S157" s="16" t="s">
        <v>1321</v>
      </c>
      <c r="T157" s="16" t="str">
        <f>HYPERLINK("https://drive.google.com/file/d/1l6VbW97hWdsoYjOn9bO3eGsV89-qaWLR/view?usp=drivesdk","EMAIL KODE REQUEST BRANDING")</f>
        <v>EMAIL KODE REQUEST BRANDING</v>
      </c>
      <c r="U157" s="5" t="s">
        <v>1322</v>
      </c>
      <c r="V157" s="3"/>
      <c r="W157" s="3"/>
      <c r="X157" s="3"/>
    </row>
    <row r="158" spans="1:24" customHeight="1" ht="18.75">
      <c r="A158" s="12">
        <v>45589.299789074</v>
      </c>
      <c r="B158" s="5" t="s">
        <v>58</v>
      </c>
      <c r="C158" s="6" t="s">
        <v>1323</v>
      </c>
      <c r="D158" s="6" t="s">
        <v>60</v>
      </c>
      <c r="E158" s="6" t="s">
        <v>642</v>
      </c>
      <c r="F158" s="6" t="s">
        <v>110</v>
      </c>
      <c r="G158" s="5" t="s">
        <v>1324</v>
      </c>
      <c r="H158" s="14" t="s">
        <v>145</v>
      </c>
      <c r="I158" s="6" t="s">
        <v>24</v>
      </c>
      <c r="J158" s="5" t="s">
        <v>126</v>
      </c>
      <c r="K158" s="14" t="s">
        <v>1325</v>
      </c>
      <c r="L158" s="15">
        <v>1</v>
      </c>
      <c r="M158" s="6" t="s">
        <v>38</v>
      </c>
      <c r="N158" s="14" t="s">
        <v>646</v>
      </c>
      <c r="O158" s="5" t="s">
        <v>1326</v>
      </c>
      <c r="P158" s="16" t="s">
        <v>1327</v>
      </c>
      <c r="Q158" s="5"/>
      <c r="R158" s="5" t="s">
        <v>1328</v>
      </c>
      <c r="S158" s="16" t="s">
        <v>1329</v>
      </c>
      <c r="T158" s="16" t="str">
        <f>HYPERLINK("https://drive.google.com/file/d/1L5ZKLL2J2_JQwZQHJV6plvPkOxiQWum2/view?usp=drivesdk","EMAIL KODE REQUEST BRANDING")</f>
        <v>EMAIL KODE REQUEST BRANDING</v>
      </c>
      <c r="U158" s="5" t="s">
        <v>1330</v>
      </c>
      <c r="V158" s="3"/>
      <c r="W158" s="3"/>
      <c r="X158" s="3"/>
    </row>
    <row r="159" spans="1:24" customHeight="1" ht="18.75">
      <c r="A159" s="12">
        <v>45589.395180116</v>
      </c>
      <c r="B159" s="5" t="s">
        <v>122</v>
      </c>
      <c r="C159" s="6" t="s">
        <v>1331</v>
      </c>
      <c r="D159" s="6" t="s">
        <v>22</v>
      </c>
      <c r="E159" s="6" t="s">
        <v>22</v>
      </c>
      <c r="F159" s="6" t="s">
        <v>22</v>
      </c>
      <c r="G159" s="5" t="s">
        <v>1332</v>
      </c>
      <c r="H159" s="14" t="s">
        <v>125</v>
      </c>
      <c r="I159" s="6" t="s">
        <v>24</v>
      </c>
      <c r="J159" s="5" t="s">
        <v>126</v>
      </c>
      <c r="K159" s="14" t="s">
        <v>1333</v>
      </c>
      <c r="L159" s="15">
        <v>2</v>
      </c>
      <c r="M159" s="6" t="s">
        <v>26</v>
      </c>
      <c r="N159" s="14" t="s">
        <v>136</v>
      </c>
      <c r="O159" s="5" t="s">
        <v>1334</v>
      </c>
      <c r="P159" s="16" t="s">
        <v>1335</v>
      </c>
      <c r="Q159" s="5"/>
      <c r="R159" s="5" t="s">
        <v>1336</v>
      </c>
      <c r="S159" s="16" t="s">
        <v>1337</v>
      </c>
      <c r="T159" s="16" t="str">
        <f>HYPERLINK("https://drive.google.com/file/d/1NhkjlwNHF50uXHENtVij3cB5aP3prFqh/view?usp=drivesdk","EMAIL KODE REQUEST BRANDING")</f>
        <v>EMAIL KODE REQUEST BRANDING</v>
      </c>
      <c r="U159" s="5" t="s">
        <v>1338</v>
      </c>
      <c r="V159" s="3"/>
      <c r="W159" s="3"/>
      <c r="X159" s="3"/>
    </row>
    <row r="160" spans="1:24" customHeight="1" ht="18.75">
      <c r="A160" s="12">
        <v>45589.396544398</v>
      </c>
      <c r="B160" s="5" t="s">
        <v>122</v>
      </c>
      <c r="C160" s="6" t="s">
        <v>1339</v>
      </c>
      <c r="D160" s="6" t="s">
        <v>22</v>
      </c>
      <c r="E160" s="6" t="s">
        <v>22</v>
      </c>
      <c r="F160" s="6" t="s">
        <v>22</v>
      </c>
      <c r="G160" s="5" t="s">
        <v>1332</v>
      </c>
      <c r="H160" s="14" t="s">
        <v>125</v>
      </c>
      <c r="I160" s="6" t="s">
        <v>24</v>
      </c>
      <c r="J160" s="5" t="s">
        <v>126</v>
      </c>
      <c r="K160" s="14" t="s">
        <v>1340</v>
      </c>
      <c r="L160" s="15">
        <v>2</v>
      </c>
      <c r="M160" s="6" t="s">
        <v>26</v>
      </c>
      <c r="N160" s="14" t="s">
        <v>136</v>
      </c>
      <c r="O160" s="5" t="s">
        <v>1341</v>
      </c>
      <c r="P160" s="16" t="s">
        <v>1342</v>
      </c>
      <c r="Q160" s="5"/>
      <c r="R160" s="5" t="s">
        <v>1343</v>
      </c>
      <c r="S160" s="16" t="s">
        <v>1344</v>
      </c>
      <c r="T160" s="16" t="str">
        <f>HYPERLINK("https://drive.google.com/file/d/1okFXIr4ZqylO2VuosZq2wABa5O-hnBJf/view?usp=drivesdk","EMAIL KODE REQUEST BRANDING")</f>
        <v>EMAIL KODE REQUEST BRANDING</v>
      </c>
      <c r="U160" s="5" t="s">
        <v>1345</v>
      </c>
      <c r="V160" s="3"/>
      <c r="W160" s="3"/>
      <c r="X160" s="3"/>
    </row>
    <row r="161" spans="1:24" customHeight="1" ht="18.75">
      <c r="A161" s="12">
        <v>45589.408918935</v>
      </c>
      <c r="B161" s="5" t="s">
        <v>122</v>
      </c>
      <c r="C161" s="6" t="s">
        <v>1346</v>
      </c>
      <c r="D161" s="6" t="s">
        <v>22</v>
      </c>
      <c r="E161" s="6" t="s">
        <v>22</v>
      </c>
      <c r="F161" s="6" t="s">
        <v>22</v>
      </c>
      <c r="G161" s="5" t="s">
        <v>1347</v>
      </c>
      <c r="H161" s="14" t="s">
        <v>125</v>
      </c>
      <c r="I161" s="6" t="s">
        <v>24</v>
      </c>
      <c r="J161" s="5" t="s">
        <v>126</v>
      </c>
      <c r="K161" s="14" t="s">
        <v>1348</v>
      </c>
      <c r="L161" s="15">
        <v>2</v>
      </c>
      <c r="M161" s="6" t="s">
        <v>26</v>
      </c>
      <c r="N161" s="14" t="s">
        <v>136</v>
      </c>
      <c r="O161" s="5" t="s">
        <v>1349</v>
      </c>
      <c r="P161" s="16" t="s">
        <v>1350</v>
      </c>
      <c r="Q161" s="5"/>
      <c r="R161" s="5" t="s">
        <v>1351</v>
      </c>
      <c r="S161" s="16" t="s">
        <v>1352</v>
      </c>
      <c r="T161" s="16" t="str">
        <f>HYPERLINK("https://drive.google.com/file/d/1_BZPd22WBND6anktNc3s0lGEWv701NwD/view?usp=drivesdk","EMAIL KODE REQUEST BRANDING")</f>
        <v>EMAIL KODE REQUEST BRANDING</v>
      </c>
      <c r="U161" s="5" t="s">
        <v>1353</v>
      </c>
      <c r="V161" s="3"/>
      <c r="W161" s="3"/>
      <c r="X161" s="3"/>
    </row>
    <row r="162" spans="1:24" customHeight="1" ht="18.75">
      <c r="A162" s="12">
        <v>45589.409252407</v>
      </c>
      <c r="B162" s="5" t="s">
        <v>58</v>
      </c>
      <c r="C162" s="6" t="s">
        <v>1354</v>
      </c>
      <c r="D162" s="6" t="s">
        <v>60</v>
      </c>
      <c r="E162" s="6" t="s">
        <v>642</v>
      </c>
      <c r="F162" s="6" t="s">
        <v>110</v>
      </c>
      <c r="G162" s="5" t="s">
        <v>1355</v>
      </c>
      <c r="H162" s="14" t="s">
        <v>1356</v>
      </c>
      <c r="I162" s="6" t="s">
        <v>146</v>
      </c>
      <c r="J162" s="5" t="s">
        <v>65</v>
      </c>
      <c r="K162" s="14" t="s">
        <v>1357</v>
      </c>
      <c r="L162" s="15">
        <v>3</v>
      </c>
      <c r="M162" s="6" t="s">
        <v>38</v>
      </c>
      <c r="N162" s="14" t="s">
        <v>646</v>
      </c>
      <c r="O162" s="5" t="s">
        <v>1358</v>
      </c>
      <c r="P162" s="16" t="s">
        <v>1359</v>
      </c>
      <c r="Q162" s="5"/>
      <c r="R162" s="5" t="s">
        <v>1360</v>
      </c>
      <c r="S162" s="16" t="s">
        <v>1361</v>
      </c>
      <c r="T162" s="16" t="str">
        <f>HYPERLINK("https://drive.google.com/file/d/1HwPPcDJDofLe7idBFKArmxeEOTOzvkjA/view?usp=drivesdk","EMAIL KODE REQUEST BRANDING")</f>
        <v>EMAIL KODE REQUEST BRANDING</v>
      </c>
      <c r="U162" s="5" t="s">
        <v>1362</v>
      </c>
      <c r="V162" s="3"/>
      <c r="W162" s="3"/>
      <c r="X162" s="3"/>
    </row>
    <row r="163" spans="1:24" customHeight="1" ht="18.75">
      <c r="A163" s="12">
        <v>45589.409859306</v>
      </c>
      <c r="B163" s="5" t="s">
        <v>122</v>
      </c>
      <c r="C163" s="6" t="s">
        <v>1363</v>
      </c>
      <c r="D163" s="6" t="s">
        <v>22</v>
      </c>
      <c r="E163" s="6" t="s">
        <v>22</v>
      </c>
      <c r="F163" s="6" t="s">
        <v>22</v>
      </c>
      <c r="G163" s="5" t="s">
        <v>1364</v>
      </c>
      <c r="H163" s="14" t="s">
        <v>125</v>
      </c>
      <c r="I163" s="6" t="s">
        <v>24</v>
      </c>
      <c r="J163" s="5" t="s">
        <v>126</v>
      </c>
      <c r="K163" s="14" t="s">
        <v>127</v>
      </c>
      <c r="L163" s="15">
        <v>2</v>
      </c>
      <c r="M163" s="6" t="s">
        <v>26</v>
      </c>
      <c r="N163" s="14" t="s">
        <v>136</v>
      </c>
      <c r="O163" s="5" t="s">
        <v>1365</v>
      </c>
      <c r="P163" s="16" t="s">
        <v>1366</v>
      </c>
      <c r="Q163" s="5"/>
      <c r="R163" s="5" t="s">
        <v>1367</v>
      </c>
      <c r="S163" s="16" t="s">
        <v>1368</v>
      </c>
      <c r="T163" s="16" t="str">
        <f>HYPERLINK("https://drive.google.com/file/d/1cqunRTTddOULXjFUV5if-q_zVIroZgVF/view?usp=drivesdk","EMAIL KODE REQUEST BRANDING")</f>
        <v>EMAIL KODE REQUEST BRANDING</v>
      </c>
      <c r="U163" s="5" t="s">
        <v>1369</v>
      </c>
      <c r="V163" s="3"/>
      <c r="W163" s="3"/>
      <c r="X163" s="3"/>
    </row>
    <row r="164" spans="1:24" customHeight="1" ht="18.75">
      <c r="A164" s="12">
        <v>45589.41082044</v>
      </c>
      <c r="B164" s="5" t="s">
        <v>122</v>
      </c>
      <c r="C164" s="6" t="s">
        <v>1370</v>
      </c>
      <c r="D164" s="6" t="s">
        <v>22</v>
      </c>
      <c r="E164" s="6" t="s">
        <v>22</v>
      </c>
      <c r="F164" s="6" t="s">
        <v>22</v>
      </c>
      <c r="G164" s="5" t="s">
        <v>1347</v>
      </c>
      <c r="H164" s="14" t="s">
        <v>125</v>
      </c>
      <c r="I164" s="6" t="s">
        <v>24</v>
      </c>
      <c r="J164" s="5" t="s">
        <v>126</v>
      </c>
      <c r="K164" s="14" t="s">
        <v>1371</v>
      </c>
      <c r="L164" s="15">
        <v>1</v>
      </c>
      <c r="M164" s="6" t="s">
        <v>26</v>
      </c>
      <c r="N164" s="14" t="s">
        <v>136</v>
      </c>
      <c r="O164" s="5" t="s">
        <v>1372</v>
      </c>
      <c r="P164" s="16" t="s">
        <v>1373</v>
      </c>
      <c r="Q164" s="5"/>
      <c r="R164" s="5" t="s">
        <v>1374</v>
      </c>
      <c r="S164" s="16" t="s">
        <v>1375</v>
      </c>
      <c r="T164" s="16" t="str">
        <f>HYPERLINK("https://drive.google.com/file/d/1thjNR2XM6JpDZbhnNHUwjeakx42LzS7e/view?usp=drivesdk","EMAIL KODE REQUEST BRANDING")</f>
        <v>EMAIL KODE REQUEST BRANDING</v>
      </c>
      <c r="U164" s="5" t="s">
        <v>1376</v>
      </c>
      <c r="V164" s="3"/>
      <c r="W164" s="3"/>
      <c r="X164" s="3"/>
    </row>
    <row r="165" spans="1:24" customHeight="1" ht="18.75">
      <c r="A165" s="12">
        <v>45589.458698553</v>
      </c>
      <c r="B165" s="5" t="s">
        <v>74</v>
      </c>
      <c r="C165" s="6" t="s">
        <v>1377</v>
      </c>
      <c r="D165" s="6" t="s">
        <v>60</v>
      </c>
      <c r="E165" s="6" t="s">
        <v>1378</v>
      </c>
      <c r="F165" s="6" t="s">
        <v>77</v>
      </c>
      <c r="G165" s="5" t="s">
        <v>1379</v>
      </c>
      <c r="H165" s="14" t="s">
        <v>1380</v>
      </c>
      <c r="I165" s="6" t="s">
        <v>146</v>
      </c>
      <c r="J165" s="5" t="s">
        <v>126</v>
      </c>
      <c r="K165" s="14" t="s">
        <v>1381</v>
      </c>
      <c r="L165" s="15" t="s">
        <v>94</v>
      </c>
      <c r="M165" s="6" t="s">
        <v>38</v>
      </c>
      <c r="N165" s="14" t="s">
        <v>83</v>
      </c>
      <c r="O165" s="5" t="s">
        <v>1382</v>
      </c>
      <c r="P165" s="16" t="s">
        <v>1383</v>
      </c>
      <c r="Q165" s="5"/>
      <c r="R165" s="5" t="s">
        <v>1384</v>
      </c>
      <c r="S165" s="16" t="s">
        <v>1385</v>
      </c>
      <c r="T165" s="16" t="str">
        <f>HYPERLINK("https://drive.google.com/file/d/1-qC4KeHNgyt6MDYBgLU3cYVElJHzKK6K/view?usp=drivesdk","EMAIL KODE REQUEST BRANDING")</f>
        <v>EMAIL KODE REQUEST BRANDING</v>
      </c>
      <c r="U165" s="5" t="s">
        <v>1386</v>
      </c>
      <c r="V165" s="3"/>
      <c r="W165" s="3"/>
      <c r="X165" s="3"/>
    </row>
    <row r="166" spans="1:24" customHeight="1" ht="18.75">
      <c r="A166" s="12">
        <v>45589.587776343</v>
      </c>
      <c r="B166" s="5" t="s">
        <v>74</v>
      </c>
      <c r="C166" s="6" t="s">
        <v>1387</v>
      </c>
      <c r="D166" s="6" t="s">
        <v>60</v>
      </c>
      <c r="E166" s="6" t="s">
        <v>76</v>
      </c>
      <c r="F166" s="6" t="s">
        <v>77</v>
      </c>
      <c r="G166" s="5" t="s">
        <v>1388</v>
      </c>
      <c r="H166" s="14" t="s">
        <v>79</v>
      </c>
      <c r="I166" s="6" t="s">
        <v>24</v>
      </c>
      <c r="J166" s="5" t="s">
        <v>1389</v>
      </c>
      <c r="K166" s="14">
        <v>0</v>
      </c>
      <c r="L166" s="15" t="s">
        <v>1390</v>
      </c>
      <c r="M166" s="6" t="s">
        <v>38</v>
      </c>
      <c r="N166" s="14" t="s">
        <v>1391</v>
      </c>
      <c r="O166" s="5" t="s">
        <v>1392</v>
      </c>
      <c r="P166" s="16" t="s">
        <v>1393</v>
      </c>
      <c r="Q166" s="5"/>
      <c r="R166" s="5" t="s">
        <v>1394</v>
      </c>
      <c r="S166" s="16" t="s">
        <v>1395</v>
      </c>
      <c r="T166" s="16" t="str">
        <f>HYPERLINK("https://drive.google.com/file/d/1OWAJx_GDjabSi8aVSI5jJhJyGye4ZnSq/view?usp=drivesdk","EMAIL KODE REQUEST BRANDING")</f>
        <v>EMAIL KODE REQUEST BRANDING</v>
      </c>
      <c r="U166" s="5" t="s">
        <v>1396</v>
      </c>
      <c r="V166" s="3"/>
      <c r="W166" s="3"/>
      <c r="X166" s="3"/>
    </row>
    <row r="167" spans="1:24" customHeight="1" ht="18.75">
      <c r="A167" s="12">
        <v>45589.782072512</v>
      </c>
      <c r="B167" s="5" t="s">
        <v>122</v>
      </c>
      <c r="C167" s="6" t="s">
        <v>1397</v>
      </c>
      <c r="D167" s="6" t="s">
        <v>22</v>
      </c>
      <c r="E167" s="6" t="s">
        <v>22</v>
      </c>
      <c r="F167" s="6" t="s">
        <v>22</v>
      </c>
      <c r="G167" s="5" t="s">
        <v>1398</v>
      </c>
      <c r="H167" s="14" t="s">
        <v>125</v>
      </c>
      <c r="I167" s="6" t="s">
        <v>24</v>
      </c>
      <c r="J167" s="5" t="s">
        <v>126</v>
      </c>
      <c r="K167" s="14" t="s">
        <v>1399</v>
      </c>
      <c r="L167" s="15">
        <v>1</v>
      </c>
      <c r="M167" s="6" t="s">
        <v>26</v>
      </c>
      <c r="N167" s="14" t="s">
        <v>136</v>
      </c>
      <c r="O167" s="5" t="s">
        <v>465</v>
      </c>
      <c r="P167" s="16" t="s">
        <v>1400</v>
      </c>
      <c r="Q167" s="5"/>
      <c r="R167" s="5" t="s">
        <v>1401</v>
      </c>
      <c r="S167" s="16" t="s">
        <v>1402</v>
      </c>
      <c r="T167" s="16" t="str">
        <f>HYPERLINK("https://drive.google.com/file/d/1bpnBizAxBglM7BemJQxpCjcTeyAXy_rR/view?usp=drivesdk","EMAIL KODE REQUEST BRANDING")</f>
        <v>EMAIL KODE REQUEST BRANDING</v>
      </c>
      <c r="U167" s="5" t="s">
        <v>1403</v>
      </c>
      <c r="V167" s="3"/>
      <c r="W167" s="3"/>
      <c r="X167" s="3"/>
    </row>
    <row r="168" spans="1:24" customHeight="1" ht="18.75">
      <c r="A168" s="12">
        <v>45589.783029259</v>
      </c>
      <c r="B168" s="5" t="s">
        <v>122</v>
      </c>
      <c r="C168" s="6" t="s">
        <v>1404</v>
      </c>
      <c r="D168" s="6" t="s">
        <v>22</v>
      </c>
      <c r="E168" s="6" t="s">
        <v>22</v>
      </c>
      <c r="F168" s="6" t="s">
        <v>22</v>
      </c>
      <c r="G168" s="5" t="s">
        <v>1398</v>
      </c>
      <c r="H168" s="14" t="s">
        <v>125</v>
      </c>
      <c r="I168" s="6" t="s">
        <v>24</v>
      </c>
      <c r="J168" s="5" t="s">
        <v>126</v>
      </c>
      <c r="K168" s="14" t="s">
        <v>683</v>
      </c>
      <c r="L168" s="15">
        <v>1</v>
      </c>
      <c r="M168" s="6" t="s">
        <v>26</v>
      </c>
      <c r="N168" s="14" t="s">
        <v>136</v>
      </c>
      <c r="O168" s="5" t="s">
        <v>1405</v>
      </c>
      <c r="P168" s="16" t="s">
        <v>1406</v>
      </c>
      <c r="Q168" s="5"/>
      <c r="R168" s="5" t="s">
        <v>1407</v>
      </c>
      <c r="S168" s="16" t="s">
        <v>1408</v>
      </c>
      <c r="T168" s="16" t="str">
        <f>HYPERLINK("https://drive.google.com/file/d/11DsCrd55H9imgF11C-nwz4xFanFx4ubS/view?usp=drivesdk","EMAIL KODE REQUEST BRANDING")</f>
        <v>EMAIL KODE REQUEST BRANDING</v>
      </c>
      <c r="U168" s="5" t="s">
        <v>1409</v>
      </c>
      <c r="V168" s="3"/>
      <c r="W168" s="3"/>
      <c r="X168" s="3"/>
    </row>
    <row r="169" spans="1:24" customHeight="1" ht="18.75">
      <c r="A169" s="12">
        <v>45590.342545312</v>
      </c>
      <c r="B169" s="5" t="s">
        <v>223</v>
      </c>
      <c r="C169" s="6" t="s">
        <v>1410</v>
      </c>
      <c r="D169" s="6" t="s">
        <v>60</v>
      </c>
      <c r="E169" s="6" t="s">
        <v>1312</v>
      </c>
      <c r="F169" s="6" t="s">
        <v>661</v>
      </c>
      <c r="G169" s="5" t="s">
        <v>1411</v>
      </c>
      <c r="H169" s="14" t="s">
        <v>1412</v>
      </c>
      <c r="I169" s="6" t="s">
        <v>24</v>
      </c>
      <c r="J169" s="5" t="s">
        <v>126</v>
      </c>
      <c r="K169" s="14" t="s">
        <v>1413</v>
      </c>
      <c r="L169" s="15" t="s">
        <v>564</v>
      </c>
      <c r="M169" s="6" t="s">
        <v>26</v>
      </c>
      <c r="N169" s="14" t="s">
        <v>1414</v>
      </c>
      <c r="O169" s="5" t="s">
        <v>1415</v>
      </c>
      <c r="P169" s="16" t="s">
        <v>1416</v>
      </c>
      <c r="Q169" s="16" t="s">
        <v>1417</v>
      </c>
      <c r="R169" s="5" t="s">
        <v>1418</v>
      </c>
      <c r="S169" s="16" t="s">
        <v>1419</v>
      </c>
      <c r="T169" s="16" t="str">
        <f>HYPERLINK("https://drive.google.com/file/d/1c7Zw0a2xQmlj1XDlPc_AmB3m9qjyGKJF/view?usp=drivesdk","EMAIL KODE REQUEST BRANDING")</f>
        <v>EMAIL KODE REQUEST BRANDING</v>
      </c>
      <c r="U169" s="5" t="s">
        <v>1420</v>
      </c>
      <c r="V169" s="3"/>
      <c r="W169" s="3"/>
      <c r="X169" s="3"/>
    </row>
    <row r="170" spans="1:24" customHeight="1" ht="18.75">
      <c r="A170" s="12">
        <v>45590.488188484</v>
      </c>
      <c r="B170" s="5" t="s">
        <v>122</v>
      </c>
      <c r="C170" s="6" t="s">
        <v>1421</v>
      </c>
      <c r="D170" s="6" t="s">
        <v>22</v>
      </c>
      <c r="E170" s="6" t="s">
        <v>711</v>
      </c>
      <c r="F170" s="6" t="s">
        <v>711</v>
      </c>
      <c r="G170" s="5" t="s">
        <v>1422</v>
      </c>
      <c r="H170" s="14" t="s">
        <v>1423</v>
      </c>
      <c r="I170" s="6" t="s">
        <v>24</v>
      </c>
      <c r="J170" s="5" t="s">
        <v>157</v>
      </c>
      <c r="K170" s="14" t="s">
        <v>1424</v>
      </c>
      <c r="L170" s="15">
        <v>1</v>
      </c>
      <c r="M170" s="6" t="s">
        <v>38</v>
      </c>
      <c r="N170" s="14" t="s">
        <v>1425</v>
      </c>
      <c r="O170" s="5" t="s">
        <v>1426</v>
      </c>
      <c r="P170" s="16" t="s">
        <v>1427</v>
      </c>
      <c r="Q170" s="5"/>
      <c r="R170" s="5" t="s">
        <v>1428</v>
      </c>
      <c r="S170" s="16" t="s">
        <v>1429</v>
      </c>
      <c r="T170" s="16" t="str">
        <f>HYPERLINK("https://drive.google.com/file/d/1cZrbQ01LIsI9r75uHdIdDoxCTFRIC81o/view?usp=drivesdk","EMAIL KODE REQUEST BRANDING")</f>
        <v>EMAIL KODE REQUEST BRANDING</v>
      </c>
      <c r="U170" s="5" t="s">
        <v>1430</v>
      </c>
      <c r="V170" s="3"/>
      <c r="W170" s="3"/>
      <c r="X170" s="3"/>
    </row>
    <row r="171" spans="1:24" customHeight="1" ht="18.75">
      <c r="A171" s="12">
        <v>45590.489440336</v>
      </c>
      <c r="B171" s="5" t="s">
        <v>122</v>
      </c>
      <c r="C171" s="6" t="s">
        <v>1431</v>
      </c>
      <c r="D171" s="6" t="s">
        <v>22</v>
      </c>
      <c r="E171" s="6" t="s">
        <v>711</v>
      </c>
      <c r="F171" s="6" t="s">
        <v>711</v>
      </c>
      <c r="G171" s="5" t="s">
        <v>1422</v>
      </c>
      <c r="H171" s="14" t="s">
        <v>1423</v>
      </c>
      <c r="I171" s="6" t="s">
        <v>24</v>
      </c>
      <c r="J171" s="5" t="s">
        <v>518</v>
      </c>
      <c r="K171" s="14" t="s">
        <v>1432</v>
      </c>
      <c r="L171" s="15">
        <v>1</v>
      </c>
      <c r="M171" s="6" t="s">
        <v>38</v>
      </c>
      <c r="N171" s="14" t="s">
        <v>136</v>
      </c>
      <c r="O171" s="5" t="s">
        <v>1433</v>
      </c>
      <c r="P171" s="16" t="s">
        <v>1434</v>
      </c>
      <c r="Q171" s="5"/>
      <c r="R171" s="5" t="s">
        <v>1435</v>
      </c>
      <c r="S171" s="16" t="s">
        <v>1436</v>
      </c>
      <c r="T171" s="16" t="str">
        <f>HYPERLINK("https://drive.google.com/file/d/1XGnGHqBpGRCe8hzms_YCNplDexqjhotp/view?usp=drivesdk","EMAIL KODE REQUEST BRANDING")</f>
        <v>EMAIL KODE REQUEST BRANDING</v>
      </c>
      <c r="U171" s="5" t="s">
        <v>1437</v>
      </c>
      <c r="V171" s="3"/>
      <c r="W171" s="3"/>
      <c r="X171" s="3"/>
    </row>
    <row r="172" spans="1:24" customHeight="1" ht="18.75">
      <c r="A172" s="12">
        <v>45590.491701644</v>
      </c>
      <c r="B172" s="5" t="s">
        <v>122</v>
      </c>
      <c r="C172" s="6" t="s">
        <v>1438</v>
      </c>
      <c r="D172" s="6" t="s">
        <v>22</v>
      </c>
      <c r="E172" s="6" t="s">
        <v>22</v>
      </c>
      <c r="F172" s="6" t="s">
        <v>22</v>
      </c>
      <c r="G172" s="5" t="s">
        <v>1439</v>
      </c>
      <c r="H172" s="14" t="s">
        <v>125</v>
      </c>
      <c r="I172" s="6" t="s">
        <v>24</v>
      </c>
      <c r="J172" s="5" t="s">
        <v>126</v>
      </c>
      <c r="K172" s="14" t="s">
        <v>1440</v>
      </c>
      <c r="L172" s="15">
        <v>2</v>
      </c>
      <c r="M172" s="6" t="s">
        <v>26</v>
      </c>
      <c r="N172" s="14" t="s">
        <v>136</v>
      </c>
      <c r="O172" s="5" t="s">
        <v>1441</v>
      </c>
      <c r="P172" s="16" t="s">
        <v>1442</v>
      </c>
      <c r="Q172" s="5"/>
      <c r="R172" s="5" t="s">
        <v>1443</v>
      </c>
      <c r="S172" s="16" t="s">
        <v>1444</v>
      </c>
      <c r="T172" s="16" t="str">
        <f>HYPERLINK("https://drive.google.com/file/d/1wbi_5MHmdtRcwreuC6P4UOZFn_8-4kHi/view?usp=drivesdk","EMAIL KODE REQUEST BRANDING")</f>
        <v>EMAIL KODE REQUEST BRANDING</v>
      </c>
      <c r="U172" s="5" t="s">
        <v>1445</v>
      </c>
      <c r="V172" s="3"/>
      <c r="W172" s="3"/>
      <c r="X172" s="3"/>
    </row>
    <row r="173" spans="1:24" customHeight="1" ht="18.75">
      <c r="A173" s="12">
        <v>45590.49271566</v>
      </c>
      <c r="B173" s="5" t="s">
        <v>122</v>
      </c>
      <c r="C173" s="6" t="s">
        <v>1446</v>
      </c>
      <c r="D173" s="6" t="s">
        <v>22</v>
      </c>
      <c r="E173" s="6" t="s">
        <v>22</v>
      </c>
      <c r="F173" s="6" t="s">
        <v>22</v>
      </c>
      <c r="G173" s="5" t="s">
        <v>1439</v>
      </c>
      <c r="H173" s="14" t="s">
        <v>125</v>
      </c>
      <c r="I173" s="6" t="s">
        <v>24</v>
      </c>
      <c r="J173" s="5" t="s">
        <v>126</v>
      </c>
      <c r="K173" s="14" t="s">
        <v>1447</v>
      </c>
      <c r="L173" s="15">
        <v>2</v>
      </c>
      <c r="M173" s="6" t="s">
        <v>26</v>
      </c>
      <c r="N173" s="14" t="s">
        <v>136</v>
      </c>
      <c r="O173" s="5" t="s">
        <v>465</v>
      </c>
      <c r="P173" s="16" t="s">
        <v>1448</v>
      </c>
      <c r="Q173" s="5"/>
      <c r="R173" s="5" t="s">
        <v>1449</v>
      </c>
      <c r="S173" s="16" t="s">
        <v>1450</v>
      </c>
      <c r="T173" s="16" t="str">
        <f>HYPERLINK("https://drive.google.com/file/d/1LvAyQN2xVS4MYBZ0Og5PMhT2SrMJFwF2/view?usp=drivesdk","EMAIL KODE REQUEST BRANDING")</f>
        <v>EMAIL KODE REQUEST BRANDING</v>
      </c>
      <c r="U173" s="5" t="s">
        <v>1451</v>
      </c>
      <c r="V173" s="3"/>
      <c r="W173" s="3"/>
      <c r="X173" s="3"/>
    </row>
    <row r="174" spans="1:24" customHeight="1" ht="18.75">
      <c r="A174" s="12">
        <v>45590.818830023</v>
      </c>
      <c r="B174" s="5" t="s">
        <v>122</v>
      </c>
      <c r="C174" s="6" t="s">
        <v>1452</v>
      </c>
      <c r="D174" s="6" t="s">
        <v>22</v>
      </c>
      <c r="E174" s="6" t="s">
        <v>1453</v>
      </c>
      <c r="F174" s="6" t="s">
        <v>352</v>
      </c>
      <c r="G174" s="5" t="s">
        <v>1454</v>
      </c>
      <c r="H174" s="14" t="s">
        <v>852</v>
      </c>
      <c r="I174" s="6" t="s">
        <v>24</v>
      </c>
      <c r="J174" s="5" t="s">
        <v>113</v>
      </c>
      <c r="K174" s="14" t="s">
        <v>1455</v>
      </c>
      <c r="L174" s="15">
        <v>1</v>
      </c>
      <c r="M174" s="6" t="s">
        <v>26</v>
      </c>
      <c r="N174" s="14" t="s">
        <v>172</v>
      </c>
      <c r="O174" s="5" t="s">
        <v>1456</v>
      </c>
      <c r="P174" s="16" t="s">
        <v>1457</v>
      </c>
      <c r="Q174" s="5"/>
      <c r="R174" s="5" t="s">
        <v>1458</v>
      </c>
      <c r="S174" s="16" t="s">
        <v>1459</v>
      </c>
      <c r="T174" s="16" t="str">
        <f>HYPERLINK("https://drive.google.com/file/d/1oCOx0WOYKuqcJrl3dfiDNFeWpH6VI5GJ/view?usp=drivesdk","EMAIL KODE REQUEST BRANDING")</f>
        <v>EMAIL KODE REQUEST BRANDING</v>
      </c>
      <c r="U174" s="5" t="s">
        <v>1460</v>
      </c>
      <c r="V174" s="3"/>
      <c r="W174" s="3"/>
      <c r="X174" s="3"/>
    </row>
    <row r="175" spans="1:24" customHeight="1" ht="18.75">
      <c r="A175" s="12">
        <v>45590.819942616</v>
      </c>
      <c r="B175" s="5" t="s">
        <v>122</v>
      </c>
      <c r="C175" s="6" t="s">
        <v>1461</v>
      </c>
      <c r="D175" s="6" t="s">
        <v>22</v>
      </c>
      <c r="E175" s="6" t="s">
        <v>1453</v>
      </c>
      <c r="F175" s="6" t="s">
        <v>352</v>
      </c>
      <c r="G175" s="5" t="s">
        <v>1454</v>
      </c>
      <c r="H175" s="14" t="s">
        <v>852</v>
      </c>
      <c r="I175" s="6" t="s">
        <v>24</v>
      </c>
      <c r="J175" s="5" t="s">
        <v>113</v>
      </c>
      <c r="K175" s="14" t="s">
        <v>1462</v>
      </c>
      <c r="L175" s="15">
        <v>1</v>
      </c>
      <c r="M175" s="6" t="s">
        <v>38</v>
      </c>
      <c r="N175" s="14" t="s">
        <v>172</v>
      </c>
      <c r="O175" s="5" t="s">
        <v>1463</v>
      </c>
      <c r="P175" s="16" t="s">
        <v>1464</v>
      </c>
      <c r="Q175" s="5"/>
      <c r="R175" s="5" t="s">
        <v>1465</v>
      </c>
      <c r="S175" s="16" t="s">
        <v>1466</v>
      </c>
      <c r="T175" s="16" t="str">
        <f>HYPERLINK("https://drive.google.com/file/d/1gcb3U-PaLU-RE2cG8f08Ww5sBNl6PqxN/view?usp=drivesdk","EMAIL KODE REQUEST BRANDING")</f>
        <v>EMAIL KODE REQUEST BRANDING</v>
      </c>
      <c r="U175" s="5" t="s">
        <v>1467</v>
      </c>
      <c r="V175" s="3"/>
      <c r="W175" s="3"/>
      <c r="X175" s="3"/>
    </row>
    <row r="176" spans="1:24" customHeight="1" ht="18.75">
      <c r="A176" s="12">
        <v>45590.821416134</v>
      </c>
      <c r="B176" s="5" t="s">
        <v>122</v>
      </c>
      <c r="C176" s="6" t="s">
        <v>1468</v>
      </c>
      <c r="D176" s="6" t="s">
        <v>22</v>
      </c>
      <c r="E176" s="6" t="s">
        <v>909</v>
      </c>
      <c r="F176" s="6" t="s">
        <v>180</v>
      </c>
      <c r="G176" s="5" t="s">
        <v>1469</v>
      </c>
      <c r="H176" s="14" t="s">
        <v>892</v>
      </c>
      <c r="I176" s="6" t="s">
        <v>24</v>
      </c>
      <c r="J176" s="5" t="s">
        <v>372</v>
      </c>
      <c r="K176" s="14" t="s">
        <v>940</v>
      </c>
      <c r="L176" s="15">
        <v>10</v>
      </c>
      <c r="M176" s="6" t="s">
        <v>38</v>
      </c>
      <c r="N176" s="14" t="s">
        <v>172</v>
      </c>
      <c r="O176" s="5" t="s">
        <v>1470</v>
      </c>
      <c r="P176" s="16" t="s">
        <v>1471</v>
      </c>
      <c r="Q176" s="5"/>
      <c r="R176" s="5" t="s">
        <v>1472</v>
      </c>
      <c r="S176" s="16" t="s">
        <v>1473</v>
      </c>
      <c r="T176" s="16" t="str">
        <f>HYPERLINK("https://drive.google.com/file/d/1yY28y2XOsuWvWONUAbVIkZuGb2-KyGDp/view?usp=drivesdk","EMAIL KODE REQUEST BRANDING")</f>
        <v>EMAIL KODE REQUEST BRANDING</v>
      </c>
      <c r="U176" s="5" t="s">
        <v>1474</v>
      </c>
      <c r="V176" s="3"/>
      <c r="W176" s="3"/>
      <c r="X176" s="3"/>
    </row>
    <row r="177" spans="1:24" customHeight="1" ht="18.75">
      <c r="A177" s="12">
        <v>45590.822651111</v>
      </c>
      <c r="B177" s="5" t="s">
        <v>122</v>
      </c>
      <c r="C177" s="6" t="s">
        <v>1475</v>
      </c>
      <c r="D177" s="6" t="s">
        <v>22</v>
      </c>
      <c r="E177" s="6" t="s">
        <v>462</v>
      </c>
      <c r="F177" s="6" t="s">
        <v>168</v>
      </c>
      <c r="G177" s="5" t="s">
        <v>1476</v>
      </c>
      <c r="H177" s="14" t="s">
        <v>843</v>
      </c>
      <c r="I177" s="6" t="s">
        <v>24</v>
      </c>
      <c r="J177" s="5" t="s">
        <v>126</v>
      </c>
      <c r="K177" s="14" t="s">
        <v>1477</v>
      </c>
      <c r="L177" s="15">
        <v>1</v>
      </c>
      <c r="M177" s="6" t="s">
        <v>26</v>
      </c>
      <c r="N177" s="14" t="s">
        <v>172</v>
      </c>
      <c r="O177" s="5" t="s">
        <v>1478</v>
      </c>
      <c r="P177" s="16" t="s">
        <v>1479</v>
      </c>
      <c r="Q177" s="5"/>
      <c r="R177" s="5" t="s">
        <v>1480</v>
      </c>
      <c r="S177" s="16" t="s">
        <v>1481</v>
      </c>
      <c r="T177" s="16" t="str">
        <f>HYPERLINK("https://drive.google.com/file/d/17EsGHoUeHHnG7WRNUImAtDFkY8dfmDKE/view?usp=drivesdk","EMAIL KODE REQUEST BRANDING")</f>
        <v>EMAIL KODE REQUEST BRANDING</v>
      </c>
      <c r="U177" s="5" t="s">
        <v>1482</v>
      </c>
      <c r="V177" s="3"/>
      <c r="W177" s="3"/>
      <c r="X177" s="3"/>
    </row>
    <row r="178" spans="1:24" customHeight="1" ht="18.75">
      <c r="A178" s="12">
        <v>45590.823508681</v>
      </c>
      <c r="B178" s="5" t="s">
        <v>122</v>
      </c>
      <c r="C178" s="6" t="s">
        <v>1483</v>
      </c>
      <c r="D178" s="6" t="s">
        <v>22</v>
      </c>
      <c r="E178" s="6" t="s">
        <v>418</v>
      </c>
      <c r="F178" s="6" t="s">
        <v>168</v>
      </c>
      <c r="G178" s="5" t="s">
        <v>1484</v>
      </c>
      <c r="H178" s="14" t="s">
        <v>721</v>
      </c>
      <c r="I178" s="6" t="s">
        <v>24</v>
      </c>
      <c r="J178" s="5" t="s">
        <v>126</v>
      </c>
      <c r="K178" s="14" t="s">
        <v>1485</v>
      </c>
      <c r="L178" s="15">
        <v>1</v>
      </c>
      <c r="M178" s="6" t="s">
        <v>26</v>
      </c>
      <c r="N178" s="14" t="s">
        <v>172</v>
      </c>
      <c r="O178" s="5" t="s">
        <v>1486</v>
      </c>
      <c r="P178" s="16" t="s">
        <v>1487</v>
      </c>
      <c r="Q178" s="5"/>
      <c r="R178" s="5" t="s">
        <v>1488</v>
      </c>
      <c r="S178" s="16" t="s">
        <v>1489</v>
      </c>
      <c r="T178" s="16" t="str">
        <f>HYPERLINK("https://drive.google.com/file/d/1cvlE8xEF2aOzR0LmLLMxbQsrnZYLNFAb/view?usp=drivesdk","EMAIL KODE REQUEST BRANDING")</f>
        <v>EMAIL KODE REQUEST BRANDING</v>
      </c>
      <c r="U178" s="5" t="s">
        <v>1490</v>
      </c>
      <c r="V178" s="3"/>
      <c r="W178" s="3"/>
      <c r="X178" s="3"/>
    </row>
    <row r="179" spans="1:24" customHeight="1" ht="18.75">
      <c r="A179" s="12">
        <v>45590.826829514</v>
      </c>
      <c r="B179" s="5" t="s">
        <v>122</v>
      </c>
      <c r="C179" s="6" t="s">
        <v>1491</v>
      </c>
      <c r="D179" s="6" t="s">
        <v>22</v>
      </c>
      <c r="E179" s="6" t="s">
        <v>1073</v>
      </c>
      <c r="F179" s="6" t="s">
        <v>22</v>
      </c>
      <c r="G179" s="5" t="s">
        <v>1492</v>
      </c>
      <c r="H179" s="14" t="s">
        <v>843</v>
      </c>
      <c r="I179" s="6" t="s">
        <v>24</v>
      </c>
      <c r="J179" s="5" t="s">
        <v>126</v>
      </c>
      <c r="K179" s="14" t="s">
        <v>714</v>
      </c>
      <c r="L179" s="15">
        <v>1</v>
      </c>
      <c r="M179" s="6" t="s">
        <v>26</v>
      </c>
      <c r="N179" s="14" t="s">
        <v>172</v>
      </c>
      <c r="O179" s="5" t="s">
        <v>1493</v>
      </c>
      <c r="P179" s="16" t="s">
        <v>1494</v>
      </c>
      <c r="Q179" s="16" t="s">
        <v>1495</v>
      </c>
      <c r="R179" s="5" t="s">
        <v>1496</v>
      </c>
      <c r="S179" s="16" t="s">
        <v>1497</v>
      </c>
      <c r="T179" s="16" t="str">
        <f>HYPERLINK("https://drive.google.com/file/d/17sH031YRg-Ts_aXJrZJwVxPjJsxySea1/view?usp=drivesdk","EMAIL KODE REQUEST BRANDING")</f>
        <v>EMAIL KODE REQUEST BRANDING</v>
      </c>
      <c r="U179" s="5" t="s">
        <v>1498</v>
      </c>
      <c r="V179" s="3"/>
      <c r="W179" s="3"/>
      <c r="X179" s="3"/>
    </row>
    <row r="180" spans="1:24" customHeight="1" ht="18.75">
      <c r="A180" s="12">
        <v>45590.827665984</v>
      </c>
      <c r="B180" s="5" t="s">
        <v>122</v>
      </c>
      <c r="C180" s="6" t="s">
        <v>1499</v>
      </c>
      <c r="D180" s="6" t="s">
        <v>22</v>
      </c>
      <c r="E180" s="6" t="s">
        <v>1073</v>
      </c>
      <c r="F180" s="6" t="s">
        <v>22</v>
      </c>
      <c r="G180" s="5" t="s">
        <v>1492</v>
      </c>
      <c r="H180" s="14" t="s">
        <v>843</v>
      </c>
      <c r="I180" s="6" t="s">
        <v>24</v>
      </c>
      <c r="J180" s="5" t="s">
        <v>126</v>
      </c>
      <c r="K180" s="14" t="s">
        <v>1500</v>
      </c>
      <c r="L180" s="15">
        <v>1</v>
      </c>
      <c r="M180" s="6" t="s">
        <v>26</v>
      </c>
      <c r="N180" s="14" t="s">
        <v>172</v>
      </c>
      <c r="O180" s="5" t="s">
        <v>1493</v>
      </c>
      <c r="P180" s="16" t="s">
        <v>1501</v>
      </c>
      <c r="Q180" s="16" t="s">
        <v>1502</v>
      </c>
      <c r="R180" s="5" t="s">
        <v>1503</v>
      </c>
      <c r="S180" s="16" t="s">
        <v>1504</v>
      </c>
      <c r="T180" s="16" t="str">
        <f>HYPERLINK("https://drive.google.com/file/d/1vULm3aW0XEz4dk004Q52sNxr4ho8zn4J/view?usp=drivesdk","EMAIL KODE REQUEST BRANDING")</f>
        <v>EMAIL KODE REQUEST BRANDING</v>
      </c>
      <c r="U180" s="5" t="s">
        <v>1505</v>
      </c>
      <c r="V180" s="3"/>
      <c r="W180" s="3"/>
      <c r="X180" s="3"/>
    </row>
    <row r="181" spans="1:24" customHeight="1" ht="18.75">
      <c r="A181" s="12">
        <v>45590.829104676</v>
      </c>
      <c r="B181" s="5" t="s">
        <v>122</v>
      </c>
      <c r="C181" s="6" t="s">
        <v>1506</v>
      </c>
      <c r="D181" s="6" t="s">
        <v>22</v>
      </c>
      <c r="E181" s="6" t="s">
        <v>867</v>
      </c>
      <c r="F181" s="6" t="s">
        <v>180</v>
      </c>
      <c r="G181" s="5" t="s">
        <v>1507</v>
      </c>
      <c r="H181" s="14" t="s">
        <v>1508</v>
      </c>
      <c r="I181" s="6" t="s">
        <v>24</v>
      </c>
      <c r="J181" s="5" t="s">
        <v>363</v>
      </c>
      <c r="K181" s="14" t="s">
        <v>1509</v>
      </c>
      <c r="L181" s="15">
        <v>1</v>
      </c>
      <c r="M181" s="6" t="s">
        <v>38</v>
      </c>
      <c r="N181" s="14" t="s">
        <v>172</v>
      </c>
      <c r="O181" s="5" t="s">
        <v>356</v>
      </c>
      <c r="P181" s="16" t="s">
        <v>1510</v>
      </c>
      <c r="Q181" s="5"/>
      <c r="R181" s="5" t="s">
        <v>1511</v>
      </c>
      <c r="S181" s="16" t="s">
        <v>1512</v>
      </c>
      <c r="T181" s="16" t="str">
        <f>HYPERLINK("https://drive.google.com/file/d/1HzK8_dhUy4gYeqP-lL_Aak8HPO0jhd6b/view?usp=drivesdk","EMAIL KODE REQUEST BRANDING")</f>
        <v>EMAIL KODE REQUEST BRANDING</v>
      </c>
      <c r="U181" s="5" t="s">
        <v>1513</v>
      </c>
      <c r="V181" s="3"/>
      <c r="W181" s="3"/>
      <c r="X181" s="3"/>
    </row>
    <row r="182" spans="1:24" customHeight="1" ht="18.75">
      <c r="A182" s="12">
        <v>45590.830012894</v>
      </c>
      <c r="B182" s="5" t="s">
        <v>122</v>
      </c>
      <c r="C182" s="6" t="s">
        <v>1514</v>
      </c>
      <c r="D182" s="6" t="s">
        <v>22</v>
      </c>
      <c r="E182" s="6" t="s">
        <v>867</v>
      </c>
      <c r="F182" s="6" t="s">
        <v>180</v>
      </c>
      <c r="G182" s="5" t="s">
        <v>1507</v>
      </c>
      <c r="H182" s="14" t="s">
        <v>1508</v>
      </c>
      <c r="I182" s="6" t="s">
        <v>24</v>
      </c>
      <c r="J182" s="5" t="s">
        <v>113</v>
      </c>
      <c r="K182" s="14" t="s">
        <v>1515</v>
      </c>
      <c r="L182" s="15">
        <v>1</v>
      </c>
      <c r="M182" s="6" t="s">
        <v>38</v>
      </c>
      <c r="N182" s="14" t="s">
        <v>172</v>
      </c>
      <c r="O182" s="5" t="s">
        <v>1516</v>
      </c>
      <c r="P182" s="16" t="s">
        <v>1517</v>
      </c>
      <c r="Q182" s="5"/>
      <c r="R182" s="5" t="s">
        <v>1518</v>
      </c>
      <c r="S182" s="16" t="s">
        <v>1519</v>
      </c>
      <c r="T182" s="16" t="str">
        <f>HYPERLINK("https://drive.google.com/file/d/1p3ietCbQp_7558ijGVGP3MVw1nw6crq8/view?usp=drivesdk","EMAIL KODE REQUEST BRANDING")</f>
        <v>EMAIL KODE REQUEST BRANDING</v>
      </c>
      <c r="U182" s="5" t="s">
        <v>1520</v>
      </c>
      <c r="V182" s="3"/>
      <c r="W182" s="3"/>
      <c r="X182" s="3"/>
    </row>
    <row r="183" spans="1:24" customHeight="1" ht="18.75">
      <c r="A183" s="12">
        <v>45590.831384248</v>
      </c>
      <c r="B183" s="5" t="s">
        <v>122</v>
      </c>
      <c r="C183" s="6" t="s">
        <v>1521</v>
      </c>
      <c r="D183" s="6" t="s">
        <v>22</v>
      </c>
      <c r="E183" s="6" t="s">
        <v>867</v>
      </c>
      <c r="F183" s="6" t="s">
        <v>180</v>
      </c>
      <c r="G183" s="5" t="s">
        <v>1507</v>
      </c>
      <c r="H183" s="14" t="s">
        <v>1508</v>
      </c>
      <c r="I183" s="6" t="s">
        <v>24</v>
      </c>
      <c r="J183" s="5" t="s">
        <v>1522</v>
      </c>
      <c r="K183" s="14" t="s">
        <v>1523</v>
      </c>
      <c r="L183" s="15">
        <v>20</v>
      </c>
      <c r="M183" s="6" t="s">
        <v>38</v>
      </c>
      <c r="N183" s="14" t="s">
        <v>172</v>
      </c>
      <c r="O183" s="5" t="s">
        <v>1524</v>
      </c>
      <c r="P183" s="16" t="s">
        <v>1525</v>
      </c>
      <c r="Q183" s="5"/>
      <c r="R183" s="5" t="s">
        <v>1526</v>
      </c>
      <c r="S183" s="16" t="s">
        <v>1527</v>
      </c>
      <c r="T183" s="16" t="str">
        <f>HYPERLINK("https://drive.google.com/file/d/1bLo9wbr8u66eSa2CfQTgHadKPDobHUJ0/view?usp=drivesdk","EMAIL KODE REQUEST BRANDING")</f>
        <v>EMAIL KODE REQUEST BRANDING</v>
      </c>
      <c r="U183" s="5" t="s">
        <v>1528</v>
      </c>
      <c r="V183" s="3"/>
      <c r="W183" s="3"/>
      <c r="X183" s="3"/>
    </row>
    <row r="184" spans="1:24" customHeight="1" ht="18.75">
      <c r="A184" s="12">
        <v>45590.832423287</v>
      </c>
      <c r="B184" s="5" t="s">
        <v>122</v>
      </c>
      <c r="C184" s="6" t="s">
        <v>1529</v>
      </c>
      <c r="D184" s="6" t="s">
        <v>22</v>
      </c>
      <c r="E184" s="6" t="s">
        <v>867</v>
      </c>
      <c r="F184" s="6" t="s">
        <v>180</v>
      </c>
      <c r="G184" s="5" t="s">
        <v>1530</v>
      </c>
      <c r="H184" s="14" t="s">
        <v>901</v>
      </c>
      <c r="I184" s="6" t="s">
        <v>24</v>
      </c>
      <c r="J184" s="5" t="s">
        <v>25</v>
      </c>
      <c r="K184" s="14" t="s">
        <v>1531</v>
      </c>
      <c r="L184" s="15">
        <v>1</v>
      </c>
      <c r="M184" s="6" t="s">
        <v>38</v>
      </c>
      <c r="N184" s="14" t="s">
        <v>172</v>
      </c>
      <c r="O184" s="5" t="s">
        <v>356</v>
      </c>
      <c r="P184" s="16" t="s">
        <v>1532</v>
      </c>
      <c r="Q184" s="5"/>
      <c r="R184" s="5" t="s">
        <v>1533</v>
      </c>
      <c r="S184" s="16" t="s">
        <v>1534</v>
      </c>
      <c r="T184" s="16" t="str">
        <f>HYPERLINK("https://drive.google.com/file/d/19LRdi5XvVb0vKStGOxeIbIaHSuyR-Yqx/view?usp=drivesdk","EMAIL KODE REQUEST BRANDING")</f>
        <v>EMAIL KODE REQUEST BRANDING</v>
      </c>
      <c r="U184" s="5" t="s">
        <v>1535</v>
      </c>
      <c r="V184" s="3"/>
      <c r="W184" s="3"/>
      <c r="X184" s="3"/>
    </row>
    <row r="185" spans="1:24" customHeight="1" ht="18.75">
      <c r="A185" s="12">
        <v>45590.833094734</v>
      </c>
      <c r="B185" s="5" t="s">
        <v>122</v>
      </c>
      <c r="C185" s="6" t="s">
        <v>1536</v>
      </c>
      <c r="D185" s="6" t="s">
        <v>22</v>
      </c>
      <c r="E185" s="6" t="s">
        <v>867</v>
      </c>
      <c r="F185" s="6" t="s">
        <v>180</v>
      </c>
      <c r="G185" s="5" t="s">
        <v>1537</v>
      </c>
      <c r="H185" s="14" t="s">
        <v>901</v>
      </c>
      <c r="I185" s="6" t="s">
        <v>24</v>
      </c>
      <c r="J185" s="5" t="s">
        <v>25</v>
      </c>
      <c r="K185" s="14" t="s">
        <v>1538</v>
      </c>
      <c r="L185" s="15">
        <v>1</v>
      </c>
      <c r="M185" s="6" t="s">
        <v>38</v>
      </c>
      <c r="N185" s="14" t="s">
        <v>172</v>
      </c>
      <c r="O185" s="5" t="s">
        <v>356</v>
      </c>
      <c r="P185" s="16" t="s">
        <v>1539</v>
      </c>
      <c r="Q185" s="5"/>
      <c r="R185" s="5" t="s">
        <v>1540</v>
      </c>
      <c r="S185" s="16" t="s">
        <v>1541</v>
      </c>
      <c r="T185" s="16" t="str">
        <f>HYPERLINK("https://drive.google.com/file/d/179-NCcFDMCnczSydZtXnIcRVSs5YAJ0c/view?usp=drivesdk","EMAIL KODE REQUEST BRANDING")</f>
        <v>EMAIL KODE REQUEST BRANDING</v>
      </c>
      <c r="U185" s="5" t="s">
        <v>1542</v>
      </c>
      <c r="V185" s="3"/>
      <c r="W185" s="3"/>
      <c r="X185" s="3"/>
    </row>
    <row r="186" spans="1:24" customHeight="1" ht="18.75">
      <c r="A186" s="12">
        <v>45590.833914491</v>
      </c>
      <c r="B186" s="5" t="s">
        <v>122</v>
      </c>
      <c r="C186" s="6" t="s">
        <v>1543</v>
      </c>
      <c r="D186" s="6" t="s">
        <v>22</v>
      </c>
      <c r="E186" s="6" t="s">
        <v>867</v>
      </c>
      <c r="F186" s="6" t="s">
        <v>180</v>
      </c>
      <c r="G186" s="5" t="s">
        <v>1544</v>
      </c>
      <c r="H186" s="14" t="s">
        <v>1545</v>
      </c>
      <c r="I186" s="6" t="s">
        <v>24</v>
      </c>
      <c r="J186" s="5" t="s">
        <v>113</v>
      </c>
      <c r="K186" s="14" t="s">
        <v>1546</v>
      </c>
      <c r="L186" s="15">
        <v>1</v>
      </c>
      <c r="M186" s="6" t="s">
        <v>38</v>
      </c>
      <c r="N186" s="14" t="s">
        <v>172</v>
      </c>
      <c r="O186" s="5" t="s">
        <v>356</v>
      </c>
      <c r="P186" s="16" t="s">
        <v>1547</v>
      </c>
      <c r="Q186" s="5"/>
      <c r="R186" s="5" t="s">
        <v>1548</v>
      </c>
      <c r="S186" s="16" t="s">
        <v>1549</v>
      </c>
      <c r="T186" s="16" t="str">
        <f>HYPERLINK("https://drive.google.com/file/d/10FsergbAprS0dZYCha_UCnri1QwayGJ7/view?usp=drivesdk","EMAIL KODE REQUEST BRANDING")</f>
        <v>EMAIL KODE REQUEST BRANDING</v>
      </c>
      <c r="U186" s="5" t="s">
        <v>1550</v>
      </c>
      <c r="V186" s="3"/>
      <c r="W186" s="3"/>
      <c r="X186" s="3"/>
    </row>
    <row r="187" spans="1:24" customHeight="1" ht="18.75">
      <c r="A187" s="12">
        <v>45590.834563044</v>
      </c>
      <c r="B187" s="5" t="s">
        <v>122</v>
      </c>
      <c r="C187" s="6" t="s">
        <v>1551</v>
      </c>
      <c r="D187" s="6" t="s">
        <v>22</v>
      </c>
      <c r="E187" s="6" t="s">
        <v>867</v>
      </c>
      <c r="F187" s="6" t="s">
        <v>180</v>
      </c>
      <c r="G187" s="5" t="s">
        <v>1537</v>
      </c>
      <c r="H187" s="14" t="s">
        <v>1545</v>
      </c>
      <c r="I187" s="6" t="s">
        <v>24</v>
      </c>
      <c r="J187" s="5" t="s">
        <v>113</v>
      </c>
      <c r="K187" s="14" t="s">
        <v>1552</v>
      </c>
      <c r="L187" s="15">
        <v>1</v>
      </c>
      <c r="M187" s="6" t="s">
        <v>38</v>
      </c>
      <c r="N187" s="14" t="s">
        <v>172</v>
      </c>
      <c r="O187" s="5" t="s">
        <v>1516</v>
      </c>
      <c r="P187" s="16" t="s">
        <v>1553</v>
      </c>
      <c r="Q187" s="5"/>
      <c r="R187" s="5" t="s">
        <v>1554</v>
      </c>
      <c r="S187" s="16" t="s">
        <v>1555</v>
      </c>
      <c r="T187" s="16" t="str">
        <f>HYPERLINK("https://drive.google.com/file/d/1KsMZ1KASZiYTrnbvepdESbNcxW6dw_nj/view?usp=drivesdk","EMAIL KODE REQUEST BRANDING")</f>
        <v>EMAIL KODE REQUEST BRANDING</v>
      </c>
      <c r="U187" s="5" t="s">
        <v>1550</v>
      </c>
      <c r="V187" s="3"/>
      <c r="W187" s="3"/>
      <c r="X187" s="3"/>
    </row>
    <row r="188" spans="1:24" customHeight="1" ht="18.75">
      <c r="A188" s="12">
        <v>45590.835223438</v>
      </c>
      <c r="B188" s="5" t="s">
        <v>122</v>
      </c>
      <c r="C188" s="6" t="s">
        <v>1556</v>
      </c>
      <c r="D188" s="6" t="s">
        <v>22</v>
      </c>
      <c r="E188" s="6" t="s">
        <v>418</v>
      </c>
      <c r="F188" s="6" t="s">
        <v>168</v>
      </c>
      <c r="G188" s="5" t="s">
        <v>1557</v>
      </c>
      <c r="H188" s="14" t="s">
        <v>1545</v>
      </c>
      <c r="I188" s="6" t="s">
        <v>24</v>
      </c>
      <c r="J188" s="5" t="s">
        <v>157</v>
      </c>
      <c r="K188" s="14" t="s">
        <v>1558</v>
      </c>
      <c r="L188" s="15">
        <v>1</v>
      </c>
      <c r="M188" s="6" t="s">
        <v>26</v>
      </c>
      <c r="N188" s="14" t="s">
        <v>172</v>
      </c>
      <c r="O188" s="5" t="s">
        <v>1559</v>
      </c>
      <c r="P188" s="16" t="s">
        <v>1560</v>
      </c>
      <c r="Q188" s="5"/>
      <c r="R188" s="5" t="s">
        <v>1561</v>
      </c>
      <c r="S188" s="16" t="s">
        <v>1562</v>
      </c>
      <c r="T188" s="16" t="str">
        <f>HYPERLINK("https://drive.google.com/file/d/1SfGiESETVGWsbUt2h5t4Koe7L1DJmMtx/view?usp=drivesdk","EMAIL KODE REQUEST BRANDING")</f>
        <v>EMAIL KODE REQUEST BRANDING</v>
      </c>
      <c r="U188" s="5" t="s">
        <v>1563</v>
      </c>
      <c r="V188" s="3"/>
      <c r="W188" s="3"/>
      <c r="X188" s="3"/>
    </row>
    <row r="189" spans="1:24" customHeight="1" ht="18.75">
      <c r="A189" s="12">
        <v>45590.836214919</v>
      </c>
      <c r="B189" s="5" t="s">
        <v>122</v>
      </c>
      <c r="C189" s="6" t="s">
        <v>1564</v>
      </c>
      <c r="D189" s="6" t="s">
        <v>22</v>
      </c>
      <c r="E189" s="6" t="s">
        <v>867</v>
      </c>
      <c r="F189" s="6" t="s">
        <v>180</v>
      </c>
      <c r="G189" s="5" t="s">
        <v>1557</v>
      </c>
      <c r="H189" s="14" t="s">
        <v>1565</v>
      </c>
      <c r="I189" s="6" t="s">
        <v>24</v>
      </c>
      <c r="J189" s="5" t="s">
        <v>157</v>
      </c>
      <c r="K189" s="14" t="s">
        <v>1566</v>
      </c>
      <c r="L189" s="15">
        <v>1</v>
      </c>
      <c r="M189" s="6" t="s">
        <v>38</v>
      </c>
      <c r="N189" s="14" t="s">
        <v>172</v>
      </c>
      <c r="O189" s="5" t="s">
        <v>1245</v>
      </c>
      <c r="P189" s="16" t="s">
        <v>1567</v>
      </c>
      <c r="Q189" s="5"/>
      <c r="R189" s="5" t="s">
        <v>1568</v>
      </c>
      <c r="S189" s="16" t="s">
        <v>1569</v>
      </c>
      <c r="T189" s="16" t="str">
        <f>HYPERLINK("https://drive.google.com/file/d/181GK2olCtn02n4Ik-VSbqfRaajcwUzl7/view?usp=drivesdk","EMAIL KODE REQUEST BRANDING")</f>
        <v>EMAIL KODE REQUEST BRANDING</v>
      </c>
      <c r="U189" s="5" t="s">
        <v>1570</v>
      </c>
      <c r="V189" s="3"/>
      <c r="W189" s="3"/>
      <c r="X189" s="3"/>
    </row>
    <row r="190" spans="1:24" customHeight="1" ht="18.75">
      <c r="A190" s="12">
        <v>45593.383646088</v>
      </c>
      <c r="B190" s="5" t="s">
        <v>122</v>
      </c>
      <c r="C190" s="6" t="s">
        <v>1571</v>
      </c>
      <c r="D190" s="6" t="s">
        <v>22</v>
      </c>
      <c r="E190" s="6" t="s">
        <v>22</v>
      </c>
      <c r="F190" s="6" t="s">
        <v>22</v>
      </c>
      <c r="G190" s="5" t="s">
        <v>1572</v>
      </c>
      <c r="H190" s="14" t="s">
        <v>125</v>
      </c>
      <c r="I190" s="6" t="s">
        <v>24</v>
      </c>
      <c r="J190" s="5" t="s">
        <v>126</v>
      </c>
      <c r="K190" s="14" t="s">
        <v>1440</v>
      </c>
      <c r="L190" s="15">
        <v>2</v>
      </c>
      <c r="M190" s="6" t="s">
        <v>26</v>
      </c>
      <c r="N190" s="14" t="s">
        <v>172</v>
      </c>
      <c r="O190" s="5" t="s">
        <v>1573</v>
      </c>
      <c r="P190" s="16" t="s">
        <v>1574</v>
      </c>
      <c r="Q190" s="5"/>
      <c r="R190" s="5" t="s">
        <v>1575</v>
      </c>
      <c r="S190" s="16" t="s">
        <v>1576</v>
      </c>
      <c r="T190" s="16" t="str">
        <f>HYPERLINK("https://drive.google.com/file/d/1k9qc1lil4joqauGPz3cnASlS7ZJfynnd/view?usp=drivesdk","EMAIL KODE REQUEST BRANDING")</f>
        <v>EMAIL KODE REQUEST BRANDING</v>
      </c>
      <c r="U190" s="5" t="s">
        <v>1577</v>
      </c>
      <c r="V190" s="3"/>
      <c r="W190" s="3"/>
      <c r="X190" s="3"/>
    </row>
    <row r="191" spans="1:24" customHeight="1" ht="18.75">
      <c r="A191" s="12">
        <v>45593.384390532</v>
      </c>
      <c r="B191" s="5" t="s">
        <v>122</v>
      </c>
      <c r="C191" s="6" t="s">
        <v>1578</v>
      </c>
      <c r="D191" s="6" t="s">
        <v>22</v>
      </c>
      <c r="E191" s="6" t="s">
        <v>22</v>
      </c>
      <c r="F191" s="6" t="s">
        <v>22</v>
      </c>
      <c r="G191" s="5" t="s">
        <v>1579</v>
      </c>
      <c r="H191" s="14" t="s">
        <v>125</v>
      </c>
      <c r="I191" s="6" t="s">
        <v>24</v>
      </c>
      <c r="J191" s="5" t="s">
        <v>126</v>
      </c>
      <c r="K191" s="14" t="s">
        <v>1447</v>
      </c>
      <c r="L191" s="15">
        <v>1</v>
      </c>
      <c r="M191" s="6" t="s">
        <v>26</v>
      </c>
      <c r="N191" s="14" t="s">
        <v>172</v>
      </c>
      <c r="O191" s="5" t="s">
        <v>1076</v>
      </c>
      <c r="P191" s="16" t="s">
        <v>1580</v>
      </c>
      <c r="Q191" s="5"/>
      <c r="R191" s="5" t="s">
        <v>1581</v>
      </c>
      <c r="S191" s="16" t="s">
        <v>1582</v>
      </c>
      <c r="T191" s="16" t="str">
        <f>HYPERLINK("https://drive.google.com/file/d/1YfCL_Y2Ow6Z5umrSXuA4-OkKFQlJLXFv/view?usp=drivesdk","EMAIL KODE REQUEST BRANDING")</f>
        <v>EMAIL KODE REQUEST BRANDING</v>
      </c>
      <c r="U191" s="5" t="s">
        <v>1583</v>
      </c>
      <c r="V191" s="3"/>
      <c r="W191" s="3"/>
      <c r="X191" s="3"/>
    </row>
    <row r="192" spans="1:24" customHeight="1" ht="18.75">
      <c r="A192" s="12">
        <v>45593.386814062</v>
      </c>
      <c r="B192" s="5" t="s">
        <v>122</v>
      </c>
      <c r="C192" s="6" t="s">
        <v>1584</v>
      </c>
      <c r="D192" s="6" t="s">
        <v>22</v>
      </c>
      <c r="E192" s="6" t="s">
        <v>22</v>
      </c>
      <c r="F192" s="6" t="s">
        <v>22</v>
      </c>
      <c r="G192" s="5" t="s">
        <v>1585</v>
      </c>
      <c r="H192" s="14" t="s">
        <v>125</v>
      </c>
      <c r="I192" s="6" t="s">
        <v>24</v>
      </c>
      <c r="J192" s="5" t="s">
        <v>126</v>
      </c>
      <c r="K192" s="14" t="s">
        <v>577</v>
      </c>
      <c r="L192" s="15">
        <v>2</v>
      </c>
      <c r="M192" s="6" t="s">
        <v>26</v>
      </c>
      <c r="N192" s="14" t="s">
        <v>172</v>
      </c>
      <c r="O192" s="5" t="s">
        <v>1586</v>
      </c>
      <c r="P192" s="16" t="s">
        <v>1587</v>
      </c>
      <c r="Q192" s="5"/>
      <c r="R192" s="5" t="s">
        <v>1588</v>
      </c>
      <c r="S192" s="16" t="s">
        <v>1589</v>
      </c>
      <c r="T192" s="16" t="str">
        <f>HYPERLINK("https://drive.google.com/file/d/1d96-Hjhu3T9PcdfCQqXFNtMtRhUR9ScF/view?usp=drivesdk","EMAIL KODE REQUEST BRANDING")</f>
        <v>EMAIL KODE REQUEST BRANDING</v>
      </c>
      <c r="U192" s="5" t="s">
        <v>1590</v>
      </c>
      <c r="V192" s="3"/>
      <c r="W192" s="3"/>
      <c r="X192" s="3"/>
    </row>
    <row r="193" spans="1:24" customHeight="1" ht="18.75">
      <c r="A193" s="12">
        <v>45593.387438021</v>
      </c>
      <c r="B193" s="5" t="s">
        <v>122</v>
      </c>
      <c r="C193" s="6" t="s">
        <v>1591</v>
      </c>
      <c r="D193" s="6" t="s">
        <v>22</v>
      </c>
      <c r="E193" s="6" t="s">
        <v>22</v>
      </c>
      <c r="F193" s="6" t="s">
        <v>22</v>
      </c>
      <c r="G193" s="5" t="s">
        <v>1585</v>
      </c>
      <c r="H193" s="14" t="s">
        <v>125</v>
      </c>
      <c r="I193" s="6" t="s">
        <v>24</v>
      </c>
      <c r="J193" s="5" t="s">
        <v>126</v>
      </c>
      <c r="K193" s="14" t="s">
        <v>1500</v>
      </c>
      <c r="L193" s="15">
        <v>1</v>
      </c>
      <c r="M193" s="6" t="s">
        <v>26</v>
      </c>
      <c r="N193" s="14" t="s">
        <v>172</v>
      </c>
      <c r="O193" s="5" t="s">
        <v>1592</v>
      </c>
      <c r="P193" s="16" t="s">
        <v>1593</v>
      </c>
      <c r="Q193" s="5"/>
      <c r="R193" s="5" t="s">
        <v>1594</v>
      </c>
      <c r="S193" s="16" t="s">
        <v>1595</v>
      </c>
      <c r="T193" s="16" t="str">
        <f>HYPERLINK("https://drive.google.com/file/d/1P1xa8jKpXgwpl4YtqSRvkOego702X9NK/view?usp=drivesdk","EMAIL KODE REQUEST BRANDING")</f>
        <v>EMAIL KODE REQUEST BRANDING</v>
      </c>
      <c r="U193" s="5" t="s">
        <v>1596</v>
      </c>
      <c r="V193" s="3"/>
      <c r="W193" s="3"/>
      <c r="X193" s="3"/>
    </row>
    <row r="194" spans="1:24" customHeight="1" ht="18.75">
      <c r="A194" s="12">
        <v>45594.382175116</v>
      </c>
      <c r="B194" s="5" t="s">
        <v>122</v>
      </c>
      <c r="C194" s="6" t="s">
        <v>1597</v>
      </c>
      <c r="D194" s="6" t="s">
        <v>22</v>
      </c>
      <c r="E194" s="6" t="s">
        <v>22</v>
      </c>
      <c r="F194" s="6" t="s">
        <v>22</v>
      </c>
      <c r="G194" s="5" t="s">
        <v>1598</v>
      </c>
      <c r="H194" s="14" t="s">
        <v>125</v>
      </c>
      <c r="I194" s="6" t="s">
        <v>24</v>
      </c>
      <c r="J194" s="5" t="s">
        <v>126</v>
      </c>
      <c r="K194" s="14" t="s">
        <v>1599</v>
      </c>
      <c r="L194" s="15">
        <v>2</v>
      </c>
      <c r="M194" s="6" t="s">
        <v>26</v>
      </c>
      <c r="N194" s="14" t="s">
        <v>172</v>
      </c>
      <c r="O194" s="5" t="s">
        <v>1600</v>
      </c>
      <c r="P194" s="16" t="s">
        <v>1601</v>
      </c>
      <c r="Q194" s="5"/>
      <c r="R194" s="5" t="s">
        <v>1602</v>
      </c>
      <c r="S194" s="16" t="s">
        <v>1603</v>
      </c>
      <c r="T194" s="16" t="str">
        <f>HYPERLINK("https://drive.google.com/file/d/1fKhSsHrd1HE5v4KseE85-H_q-R5InTXZ/view?usp=drivesdk","EMAIL KODE REQUEST BRANDING")</f>
        <v>EMAIL KODE REQUEST BRANDING</v>
      </c>
      <c r="U194" s="5" t="s">
        <v>1604</v>
      </c>
      <c r="V194" s="3"/>
      <c r="W194" s="3"/>
      <c r="X194" s="3"/>
    </row>
    <row r="195" spans="1:24" customHeight="1" ht="18.75">
      <c r="A195" s="12">
        <v>45594.383344213</v>
      </c>
      <c r="B195" s="5" t="s">
        <v>122</v>
      </c>
      <c r="C195" s="6" t="s">
        <v>1605</v>
      </c>
      <c r="D195" s="6" t="s">
        <v>22</v>
      </c>
      <c r="E195" s="6" t="s">
        <v>22</v>
      </c>
      <c r="F195" s="6" t="s">
        <v>22</v>
      </c>
      <c r="G195" s="5" t="s">
        <v>1598</v>
      </c>
      <c r="H195" s="14" t="s">
        <v>125</v>
      </c>
      <c r="I195" s="6" t="s">
        <v>24</v>
      </c>
      <c r="J195" s="5" t="s">
        <v>126</v>
      </c>
      <c r="K195" s="14" t="s">
        <v>135</v>
      </c>
      <c r="L195" s="15">
        <v>1</v>
      </c>
      <c r="M195" s="6" t="s">
        <v>26</v>
      </c>
      <c r="N195" s="14" t="s">
        <v>172</v>
      </c>
      <c r="O195" s="5" t="s">
        <v>1606</v>
      </c>
      <c r="P195" s="16" t="s">
        <v>1607</v>
      </c>
      <c r="Q195" s="5"/>
      <c r="R195" s="5" t="s">
        <v>1608</v>
      </c>
      <c r="S195" s="16" t="s">
        <v>1609</v>
      </c>
      <c r="T195" s="16" t="str">
        <f>HYPERLINK("https://drive.google.com/file/d/1sjVAg-NZiUCo_OFMHr8QAG2cbHRfNVyZ/view?usp=drivesdk","EMAIL KODE REQUEST BRANDING")</f>
        <v>EMAIL KODE REQUEST BRANDING</v>
      </c>
      <c r="U195" s="5" t="s">
        <v>1610</v>
      </c>
      <c r="V195" s="3"/>
      <c r="W195" s="3"/>
      <c r="X195" s="3"/>
    </row>
    <row r="196" spans="1:24" customHeight="1" ht="18.75">
      <c r="A196" s="12">
        <v>45594.38396228</v>
      </c>
      <c r="B196" s="5" t="s">
        <v>122</v>
      </c>
      <c r="C196" s="6" t="s">
        <v>1611</v>
      </c>
      <c r="D196" s="6" t="s">
        <v>22</v>
      </c>
      <c r="E196" s="6" t="s">
        <v>22</v>
      </c>
      <c r="F196" s="6" t="s">
        <v>22</v>
      </c>
      <c r="G196" s="5" t="s">
        <v>1598</v>
      </c>
      <c r="H196" s="14" t="s">
        <v>125</v>
      </c>
      <c r="I196" s="6" t="s">
        <v>24</v>
      </c>
      <c r="J196" s="5" t="s">
        <v>126</v>
      </c>
      <c r="K196" s="14" t="s">
        <v>1447</v>
      </c>
      <c r="L196" s="15">
        <v>1</v>
      </c>
      <c r="M196" s="6" t="s">
        <v>26</v>
      </c>
      <c r="N196" s="14" t="s">
        <v>172</v>
      </c>
      <c r="O196" s="5" t="s">
        <v>1076</v>
      </c>
      <c r="P196" s="16" t="s">
        <v>1612</v>
      </c>
      <c r="Q196" s="5"/>
      <c r="R196" s="5" t="s">
        <v>1613</v>
      </c>
      <c r="S196" s="16" t="s">
        <v>1614</v>
      </c>
      <c r="T196" s="16" t="str">
        <f>HYPERLINK("https://drive.google.com/file/d/1tIkCB_WfVwv0YI8o1NLeh9pnllbe2i8A/view?usp=drivesdk","EMAIL KODE REQUEST BRANDING")</f>
        <v>EMAIL KODE REQUEST BRANDING</v>
      </c>
      <c r="U196" s="5" t="s">
        <v>1615</v>
      </c>
      <c r="V196" s="3"/>
      <c r="W196" s="3"/>
      <c r="X196" s="3"/>
    </row>
    <row r="197" spans="1:24" customHeight="1" ht="18.75">
      <c r="A197" s="12">
        <v>45594.386885521</v>
      </c>
      <c r="B197" s="5" t="s">
        <v>122</v>
      </c>
      <c r="C197" s="6" t="s">
        <v>1616</v>
      </c>
      <c r="D197" s="6" t="s">
        <v>22</v>
      </c>
      <c r="E197" s="6" t="s">
        <v>22</v>
      </c>
      <c r="F197" s="6" t="s">
        <v>22</v>
      </c>
      <c r="G197" s="5" t="s">
        <v>1617</v>
      </c>
      <c r="H197" s="14" t="s">
        <v>125</v>
      </c>
      <c r="I197" s="6" t="s">
        <v>24</v>
      </c>
      <c r="J197" s="5" t="s">
        <v>126</v>
      </c>
      <c r="K197" s="14" t="s">
        <v>135</v>
      </c>
      <c r="L197" s="15">
        <v>1</v>
      </c>
      <c r="M197" s="6" t="s">
        <v>26</v>
      </c>
      <c r="N197" s="14" t="s">
        <v>172</v>
      </c>
      <c r="O197" s="5" t="s">
        <v>1076</v>
      </c>
      <c r="P197" s="16" t="s">
        <v>1618</v>
      </c>
      <c r="Q197" s="5"/>
      <c r="R197" s="5" t="s">
        <v>1619</v>
      </c>
      <c r="S197" s="16" t="s">
        <v>1620</v>
      </c>
      <c r="T197" s="16" t="str">
        <f>HYPERLINK("https://drive.google.com/file/d/1otVx2uDOkYBn0E5KMVAbyD7HvLdf7SRG/view?usp=drivesdk","EMAIL KODE REQUEST BRANDING")</f>
        <v>EMAIL KODE REQUEST BRANDING</v>
      </c>
      <c r="U197" s="5" t="s">
        <v>1621</v>
      </c>
      <c r="V197" s="3"/>
      <c r="W197" s="3"/>
      <c r="X197" s="3"/>
    </row>
    <row r="198" spans="1:24" customHeight="1" ht="18.75">
      <c r="A198" s="12">
        <v>45594.388853495</v>
      </c>
      <c r="B198" s="5" t="s">
        <v>122</v>
      </c>
      <c r="C198" s="6" t="s">
        <v>1622</v>
      </c>
      <c r="D198" s="6" t="s">
        <v>22</v>
      </c>
      <c r="E198" s="6" t="s">
        <v>22</v>
      </c>
      <c r="F198" s="6" t="s">
        <v>22</v>
      </c>
      <c r="G198" s="5" t="s">
        <v>1617</v>
      </c>
      <c r="H198" s="14" t="s">
        <v>125</v>
      </c>
      <c r="I198" s="6" t="s">
        <v>24</v>
      </c>
      <c r="J198" s="5" t="s">
        <v>126</v>
      </c>
      <c r="K198" s="14" t="s">
        <v>1623</v>
      </c>
      <c r="L198" s="15">
        <v>1</v>
      </c>
      <c r="M198" s="6" t="s">
        <v>26</v>
      </c>
      <c r="N198" s="14" t="s">
        <v>172</v>
      </c>
      <c r="O198" s="5" t="s">
        <v>1624</v>
      </c>
      <c r="P198" s="16" t="s">
        <v>1625</v>
      </c>
      <c r="Q198" s="5"/>
      <c r="R198" s="5" t="s">
        <v>1626</v>
      </c>
      <c r="S198" s="16" t="s">
        <v>1627</v>
      </c>
      <c r="T198" s="16" t="str">
        <f>HYPERLINK("https://drive.google.com/file/d/1sD0M3LrANLmfS0Cmfvvenuzdd1iyDzrw/view?usp=drivesdk","EMAIL KODE REQUEST BRANDING")</f>
        <v>EMAIL KODE REQUEST BRANDING</v>
      </c>
      <c r="U198" s="5" t="s">
        <v>1628</v>
      </c>
      <c r="V198" s="3"/>
      <c r="W198" s="3"/>
      <c r="X198" s="3"/>
    </row>
    <row r="199" spans="1:24" customHeight="1" ht="18.75">
      <c r="A199" s="12">
        <v>45594.3895286</v>
      </c>
      <c r="B199" s="5" t="s">
        <v>122</v>
      </c>
      <c r="C199" s="6" t="s">
        <v>1629</v>
      </c>
      <c r="D199" s="6" t="s">
        <v>22</v>
      </c>
      <c r="E199" s="6" t="s">
        <v>22</v>
      </c>
      <c r="F199" s="6" t="s">
        <v>22</v>
      </c>
      <c r="G199" s="5" t="s">
        <v>1617</v>
      </c>
      <c r="H199" s="14" t="s">
        <v>125</v>
      </c>
      <c r="I199" s="6" t="s">
        <v>24</v>
      </c>
      <c r="J199" s="5" t="s">
        <v>126</v>
      </c>
      <c r="K199" s="14" t="s">
        <v>1630</v>
      </c>
      <c r="L199" s="15">
        <v>1</v>
      </c>
      <c r="M199" s="6" t="s">
        <v>26</v>
      </c>
      <c r="N199" s="14" t="s">
        <v>172</v>
      </c>
      <c r="O199" s="5" t="s">
        <v>1631</v>
      </c>
      <c r="P199" s="16" t="s">
        <v>1632</v>
      </c>
      <c r="Q199" s="5"/>
      <c r="R199" s="5" t="s">
        <v>1633</v>
      </c>
      <c r="S199" s="16" t="s">
        <v>1634</v>
      </c>
      <c r="T199" s="16" t="str">
        <f>HYPERLINK("https://drive.google.com/file/d/1NGcEtFdYYd5i2iKHK3Yn6rKXZWhrRPZV/view?usp=drivesdk","EMAIL KODE REQUEST BRANDING")</f>
        <v>EMAIL KODE REQUEST BRANDING</v>
      </c>
      <c r="U199" s="5" t="s">
        <v>1635</v>
      </c>
      <c r="V199" s="3"/>
      <c r="W199" s="3"/>
      <c r="X199" s="3"/>
    </row>
    <row r="200" spans="1:24" customHeight="1" ht="18.75">
      <c r="A200" s="12">
        <v>45594.39009912</v>
      </c>
      <c r="B200" s="5" t="s">
        <v>122</v>
      </c>
      <c r="C200" s="6" t="s">
        <v>1636</v>
      </c>
      <c r="D200" s="6" t="s">
        <v>22</v>
      </c>
      <c r="E200" s="6" t="s">
        <v>22</v>
      </c>
      <c r="F200" s="6" t="s">
        <v>22</v>
      </c>
      <c r="G200" s="5" t="s">
        <v>1617</v>
      </c>
      <c r="H200" s="14" t="s">
        <v>125</v>
      </c>
      <c r="I200" s="6" t="s">
        <v>24</v>
      </c>
      <c r="J200" s="5" t="s">
        <v>126</v>
      </c>
      <c r="K200" s="14" t="s">
        <v>1637</v>
      </c>
      <c r="L200" s="15">
        <v>1</v>
      </c>
      <c r="M200" s="6" t="s">
        <v>26</v>
      </c>
      <c r="N200" s="14" t="s">
        <v>172</v>
      </c>
      <c r="O200" s="5" t="s">
        <v>1624</v>
      </c>
      <c r="P200" s="16" t="s">
        <v>1638</v>
      </c>
      <c r="Q200" s="5"/>
      <c r="R200" s="5" t="s">
        <v>1639</v>
      </c>
      <c r="S200" s="16" t="s">
        <v>1640</v>
      </c>
      <c r="T200" s="16" t="str">
        <f>HYPERLINK("https://drive.google.com/file/d/1B8AFTDTq-ZYI-jyNOlyaO1FpNOLVE8aw/view?usp=drivesdk","EMAIL KODE REQUEST BRANDING")</f>
        <v>EMAIL KODE REQUEST BRANDING</v>
      </c>
      <c r="U200" s="5" t="s">
        <v>1635</v>
      </c>
      <c r="V200" s="3"/>
      <c r="W200" s="3"/>
      <c r="X200" s="3"/>
    </row>
    <row r="201" spans="1:24" customHeight="1" ht="18.75">
      <c r="A201" s="12">
        <v>45594.391104919</v>
      </c>
      <c r="B201" s="5" t="s">
        <v>1641</v>
      </c>
      <c r="C201" s="6" t="s">
        <v>1642</v>
      </c>
      <c r="D201" s="6" t="s">
        <v>22</v>
      </c>
      <c r="E201" s="6" t="s">
        <v>22</v>
      </c>
      <c r="F201" s="6" t="s">
        <v>22</v>
      </c>
      <c r="G201" s="5" t="s">
        <v>1643</v>
      </c>
      <c r="H201" s="14" t="s">
        <v>125</v>
      </c>
      <c r="I201" s="6" t="s">
        <v>24</v>
      </c>
      <c r="J201" s="5" t="s">
        <v>126</v>
      </c>
      <c r="K201" s="14" t="s">
        <v>1333</v>
      </c>
      <c r="L201" s="15">
        <v>1</v>
      </c>
      <c r="M201" s="6" t="s">
        <v>26</v>
      </c>
      <c r="N201" s="14" t="s">
        <v>172</v>
      </c>
      <c r="O201" s="5" t="s">
        <v>572</v>
      </c>
      <c r="P201" s="16" t="s">
        <v>1644</v>
      </c>
      <c r="Q201" s="5"/>
      <c r="R201" s="5" t="s">
        <v>1645</v>
      </c>
      <c r="S201" s="16" t="s">
        <v>1646</v>
      </c>
      <c r="T201" s="16" t="str">
        <f>HYPERLINK("https://drive.google.com/file/d/1xLqkbSicoFQ88csLJD-w2L8RbGRs8syf/view?usp=drivesdk","EMAIL KODE REQUEST BRANDING")</f>
        <v>EMAIL KODE REQUEST BRANDING</v>
      </c>
      <c r="U201" s="5" t="s">
        <v>1647</v>
      </c>
      <c r="V201" s="3"/>
      <c r="W201" s="3"/>
      <c r="X201" s="3"/>
    </row>
    <row r="202" spans="1:24" customHeight="1" ht="18.75">
      <c r="A202" s="12">
        <v>45594.391763484</v>
      </c>
      <c r="B202" s="5" t="s">
        <v>122</v>
      </c>
      <c r="C202" s="6" t="s">
        <v>1648</v>
      </c>
      <c r="D202" s="6" t="s">
        <v>22</v>
      </c>
      <c r="E202" s="6" t="s">
        <v>22</v>
      </c>
      <c r="F202" s="6" t="s">
        <v>22</v>
      </c>
      <c r="G202" s="5" t="s">
        <v>1643</v>
      </c>
      <c r="H202" s="14" t="s">
        <v>125</v>
      </c>
      <c r="I202" s="6" t="s">
        <v>24</v>
      </c>
      <c r="J202" s="5" t="s">
        <v>126</v>
      </c>
      <c r="K202" s="14" t="s">
        <v>1649</v>
      </c>
      <c r="L202" s="15">
        <v>1</v>
      </c>
      <c r="M202" s="6" t="s">
        <v>26</v>
      </c>
      <c r="N202" s="14" t="s">
        <v>172</v>
      </c>
      <c r="O202" s="5" t="s">
        <v>1650</v>
      </c>
      <c r="P202" s="16" t="s">
        <v>1651</v>
      </c>
      <c r="Q202" s="5"/>
      <c r="R202" s="5" t="s">
        <v>1652</v>
      </c>
      <c r="S202" s="16" t="s">
        <v>1653</v>
      </c>
      <c r="T202" s="16" t="str">
        <f>HYPERLINK("https://drive.google.com/file/d/1sy4EHmeImppUR3QDaUYBCL2tf_v-31qV/view?usp=drivesdk","EMAIL KODE REQUEST BRANDING")</f>
        <v>EMAIL KODE REQUEST BRANDING</v>
      </c>
      <c r="U202" s="5" t="s">
        <v>1654</v>
      </c>
      <c r="V202" s="3"/>
      <c r="W202" s="3"/>
      <c r="X202" s="3"/>
    </row>
    <row r="203" spans="1:24" customHeight="1" ht="18.75">
      <c r="A203" s="12">
        <v>45594.392347801</v>
      </c>
      <c r="B203" s="5" t="s">
        <v>122</v>
      </c>
      <c r="C203" s="6" t="s">
        <v>1655</v>
      </c>
      <c r="D203" s="6" t="s">
        <v>22</v>
      </c>
      <c r="E203" s="6" t="s">
        <v>22</v>
      </c>
      <c r="F203" s="6" t="s">
        <v>22</v>
      </c>
      <c r="G203" s="5" t="s">
        <v>1643</v>
      </c>
      <c r="H203" s="14" t="s">
        <v>125</v>
      </c>
      <c r="I203" s="6" t="s">
        <v>24</v>
      </c>
      <c r="J203" s="5" t="s">
        <v>126</v>
      </c>
      <c r="K203" s="14" t="s">
        <v>1656</v>
      </c>
      <c r="L203" s="15">
        <v>1</v>
      </c>
      <c r="M203" s="6" t="s">
        <v>26</v>
      </c>
      <c r="N203" s="14" t="s">
        <v>172</v>
      </c>
      <c r="O203" s="5" t="s">
        <v>1657</v>
      </c>
      <c r="P203" s="16" t="s">
        <v>1658</v>
      </c>
      <c r="Q203" s="5"/>
      <c r="R203" s="5" t="s">
        <v>1659</v>
      </c>
      <c r="S203" s="16" t="s">
        <v>1660</v>
      </c>
      <c r="T203" s="16" t="str">
        <f>HYPERLINK("https://drive.google.com/file/d/1iIM9HhC_tG4oS1SmttOBUYBy_gINOIwp/view?usp=drivesdk","EMAIL KODE REQUEST BRANDING")</f>
        <v>EMAIL KODE REQUEST BRANDING</v>
      </c>
      <c r="U203" s="5" t="s">
        <v>1661</v>
      </c>
      <c r="V203" s="3"/>
      <c r="W203" s="3"/>
      <c r="X203" s="3"/>
    </row>
    <row r="204" spans="1:24" customHeight="1" ht="18.75">
      <c r="A204" s="12">
        <v>45594.393467407</v>
      </c>
      <c r="B204" s="5" t="s">
        <v>122</v>
      </c>
      <c r="C204" s="6" t="s">
        <v>1662</v>
      </c>
      <c r="D204" s="6" t="s">
        <v>22</v>
      </c>
      <c r="E204" s="6" t="s">
        <v>22</v>
      </c>
      <c r="F204" s="6" t="s">
        <v>22</v>
      </c>
      <c r="G204" s="5" t="s">
        <v>1663</v>
      </c>
      <c r="H204" s="14" t="s">
        <v>125</v>
      </c>
      <c r="I204" s="6" t="s">
        <v>24</v>
      </c>
      <c r="J204" s="5" t="s">
        <v>126</v>
      </c>
      <c r="K204" s="14" t="s">
        <v>1664</v>
      </c>
      <c r="L204" s="15">
        <v>1</v>
      </c>
      <c r="M204" s="6" t="s">
        <v>26</v>
      </c>
      <c r="N204" s="14" t="s">
        <v>172</v>
      </c>
      <c r="O204" s="5" t="s">
        <v>1665</v>
      </c>
      <c r="P204" s="16" t="s">
        <v>1666</v>
      </c>
      <c r="Q204" s="5"/>
      <c r="R204" s="5" t="s">
        <v>1667</v>
      </c>
      <c r="S204" s="16" t="s">
        <v>1668</v>
      </c>
      <c r="T204" s="16" t="str">
        <f>HYPERLINK("https://drive.google.com/file/d/1QO3o8s5cCk-o27GY8dHrqyyDcmdVSg8M/view?usp=drivesdk","EMAIL KODE REQUEST BRANDING")</f>
        <v>EMAIL KODE REQUEST BRANDING</v>
      </c>
      <c r="U204" s="5" t="s">
        <v>1669</v>
      </c>
      <c r="V204" s="3"/>
      <c r="W204" s="3"/>
      <c r="X204" s="3"/>
    </row>
    <row r="205" spans="1:24" customHeight="1" ht="18.75">
      <c r="A205" s="12">
        <v>45594.394110451</v>
      </c>
      <c r="B205" s="5" t="s">
        <v>122</v>
      </c>
      <c r="C205" s="6" t="s">
        <v>1670</v>
      </c>
      <c r="D205" s="6" t="s">
        <v>22</v>
      </c>
      <c r="E205" s="6" t="s">
        <v>22</v>
      </c>
      <c r="F205" s="6" t="s">
        <v>22</v>
      </c>
      <c r="G205" s="5" t="s">
        <v>1663</v>
      </c>
      <c r="H205" s="14" t="s">
        <v>125</v>
      </c>
      <c r="I205" s="6" t="s">
        <v>24</v>
      </c>
      <c r="J205" s="5" t="s">
        <v>126</v>
      </c>
      <c r="K205" s="14" t="s">
        <v>1671</v>
      </c>
      <c r="L205" s="15">
        <v>1</v>
      </c>
      <c r="M205" s="6" t="s">
        <v>26</v>
      </c>
      <c r="N205" s="14" t="s">
        <v>172</v>
      </c>
      <c r="O205" s="5" t="s">
        <v>1672</v>
      </c>
      <c r="P205" s="16" t="s">
        <v>1673</v>
      </c>
      <c r="Q205" s="5"/>
      <c r="R205" s="5" t="s">
        <v>1674</v>
      </c>
      <c r="S205" s="16" t="s">
        <v>1675</v>
      </c>
      <c r="T205" s="16" t="str">
        <f>HYPERLINK("https://drive.google.com/file/d/1c7frM0DBSD8lXdPuzcb63Wq8fDyCu_91/view?usp=drivesdk","EMAIL KODE REQUEST BRANDING")</f>
        <v>EMAIL KODE REQUEST BRANDING</v>
      </c>
      <c r="U205" s="5" t="s">
        <v>1676</v>
      </c>
      <c r="V205" s="3"/>
      <c r="W205" s="3"/>
      <c r="X205" s="3"/>
    </row>
    <row r="206" spans="1:24" customHeight="1" ht="18.75">
      <c r="A206" s="12">
        <v>45594.394884514</v>
      </c>
      <c r="B206" s="5" t="s">
        <v>122</v>
      </c>
      <c r="C206" s="6" t="s">
        <v>1677</v>
      </c>
      <c r="D206" s="6" t="s">
        <v>22</v>
      </c>
      <c r="E206" s="6" t="s">
        <v>22</v>
      </c>
      <c r="F206" s="6" t="s">
        <v>22</v>
      </c>
      <c r="G206" s="5" t="s">
        <v>1678</v>
      </c>
      <c r="H206" s="14" t="s">
        <v>125</v>
      </c>
      <c r="I206" s="6" t="s">
        <v>24</v>
      </c>
      <c r="J206" s="5" t="s">
        <v>126</v>
      </c>
      <c r="K206" s="14" t="s">
        <v>1678</v>
      </c>
      <c r="L206" s="15">
        <v>1</v>
      </c>
      <c r="M206" s="6" t="s">
        <v>26</v>
      </c>
      <c r="N206" s="14" t="s">
        <v>172</v>
      </c>
      <c r="O206" s="5" t="s">
        <v>1679</v>
      </c>
      <c r="P206" s="16" t="s">
        <v>1680</v>
      </c>
      <c r="Q206" s="5"/>
      <c r="R206" s="5" t="s">
        <v>1681</v>
      </c>
      <c r="S206" s="16" t="s">
        <v>1682</v>
      </c>
      <c r="T206" s="16" t="str">
        <f>HYPERLINK("https://drive.google.com/file/d/1yrAthHGkNw2OxtHUhUcyp9gYyBSPRG4W/view?usp=drivesdk","EMAIL KODE REQUEST BRANDING")</f>
        <v>EMAIL KODE REQUEST BRANDING</v>
      </c>
      <c r="U206" s="5" t="s">
        <v>1683</v>
      </c>
      <c r="V206" s="3"/>
      <c r="W206" s="3"/>
      <c r="X206" s="3"/>
    </row>
    <row r="207" spans="1:24" customHeight="1" ht="18.75">
      <c r="A207" s="12">
        <v>45594.39939228</v>
      </c>
      <c r="B207" s="5" t="s">
        <v>122</v>
      </c>
      <c r="C207" s="6" t="s">
        <v>1684</v>
      </c>
      <c r="D207" s="6" t="s">
        <v>22</v>
      </c>
      <c r="E207" s="6" t="s">
        <v>22</v>
      </c>
      <c r="F207" s="6" t="s">
        <v>22</v>
      </c>
      <c r="G207" s="5" t="s">
        <v>1685</v>
      </c>
      <c r="H207" s="14" t="s">
        <v>125</v>
      </c>
      <c r="I207" s="6" t="s">
        <v>24</v>
      </c>
      <c r="J207" s="5" t="s">
        <v>126</v>
      </c>
      <c r="K207" s="14" t="s">
        <v>1340</v>
      </c>
      <c r="L207" s="15">
        <v>2</v>
      </c>
      <c r="M207" s="6" t="s">
        <v>26</v>
      </c>
      <c r="N207" s="14" t="s">
        <v>172</v>
      </c>
      <c r="O207" s="5" t="s">
        <v>1076</v>
      </c>
      <c r="P207" s="16" t="s">
        <v>1686</v>
      </c>
      <c r="Q207" s="5"/>
      <c r="R207" s="5" t="s">
        <v>1687</v>
      </c>
      <c r="S207" s="16" t="s">
        <v>1688</v>
      </c>
      <c r="T207" s="16" t="str">
        <f>HYPERLINK("https://drive.google.com/file/d/1RZc6D1ll8qGp1p5PDB0dNtKPfbdDu30h/view?usp=drivesdk","EMAIL KODE REQUEST BRANDING")</f>
        <v>EMAIL KODE REQUEST BRANDING</v>
      </c>
      <c r="U207" s="5" t="s">
        <v>1689</v>
      </c>
      <c r="V207" s="3"/>
      <c r="W207" s="3"/>
      <c r="X207" s="3"/>
    </row>
    <row r="208" spans="1:24" customHeight="1" ht="18.75">
      <c r="A208" s="12">
        <v>45594.617353935</v>
      </c>
      <c r="B208" s="5" t="s">
        <v>122</v>
      </c>
      <c r="C208" s="6" t="s">
        <v>1690</v>
      </c>
      <c r="D208" s="6" t="s">
        <v>22</v>
      </c>
      <c r="E208" s="6" t="s">
        <v>1691</v>
      </c>
      <c r="F208" s="6" t="s">
        <v>1691</v>
      </c>
      <c r="G208" s="5" t="s">
        <v>1692</v>
      </c>
      <c r="H208" s="14" t="s">
        <v>125</v>
      </c>
      <c r="I208" s="6" t="s">
        <v>24</v>
      </c>
      <c r="J208" s="5" t="s">
        <v>25</v>
      </c>
      <c r="K208" s="14" t="s">
        <v>1693</v>
      </c>
      <c r="L208" s="15">
        <v>1</v>
      </c>
      <c r="M208" s="6" t="s">
        <v>38</v>
      </c>
      <c r="N208" s="14" t="s">
        <v>172</v>
      </c>
      <c r="O208" s="5" t="s">
        <v>183</v>
      </c>
      <c r="P208" s="16" t="s">
        <v>1694</v>
      </c>
      <c r="Q208" s="5"/>
      <c r="R208" s="5" t="s">
        <v>1695</v>
      </c>
      <c r="S208" s="16" t="s">
        <v>1696</v>
      </c>
      <c r="T208" s="16" t="str">
        <f>HYPERLINK("https://drive.google.com/file/d/1Yl8Omz7aWrHXwTcZBWA3A-W8837UY_1_/view?usp=drivesdk","EMAIL KODE REQUEST BRANDING")</f>
        <v>EMAIL KODE REQUEST BRANDING</v>
      </c>
      <c r="U208" s="5" t="s">
        <v>1697</v>
      </c>
      <c r="V208" s="3"/>
      <c r="W208" s="3"/>
      <c r="X208" s="3"/>
    </row>
    <row r="209" spans="1:24" customHeight="1" ht="18.75">
      <c r="A209" s="12">
        <v>45594.617962674</v>
      </c>
      <c r="B209" s="5" t="s">
        <v>122</v>
      </c>
      <c r="C209" s="6" t="s">
        <v>1698</v>
      </c>
      <c r="D209" s="6" t="s">
        <v>22</v>
      </c>
      <c r="E209" s="6" t="s">
        <v>1691</v>
      </c>
      <c r="F209" s="6" t="s">
        <v>1691</v>
      </c>
      <c r="G209" s="5" t="s">
        <v>1699</v>
      </c>
      <c r="H209" s="14" t="s">
        <v>125</v>
      </c>
      <c r="I209" s="6" t="s">
        <v>24</v>
      </c>
      <c r="J209" s="5" t="s">
        <v>25</v>
      </c>
      <c r="K209" s="14" t="s">
        <v>1700</v>
      </c>
      <c r="L209" s="15">
        <v>1</v>
      </c>
      <c r="M209" s="6" t="s">
        <v>38</v>
      </c>
      <c r="N209" s="14" t="s">
        <v>172</v>
      </c>
      <c r="O209" s="5" t="s">
        <v>1701</v>
      </c>
      <c r="P209" s="16" t="s">
        <v>1702</v>
      </c>
      <c r="Q209" s="5"/>
      <c r="R209" s="5" t="s">
        <v>1703</v>
      </c>
      <c r="S209" s="16" t="s">
        <v>1704</v>
      </c>
      <c r="T209" s="16" t="str">
        <f>HYPERLINK("https://drive.google.com/file/d/1jMt9bJDLnTsMyI9eTqCUg7zsQME46kAB/view?usp=drivesdk","EMAIL KODE REQUEST BRANDING")</f>
        <v>EMAIL KODE REQUEST BRANDING</v>
      </c>
      <c r="U209" s="5" t="s">
        <v>1705</v>
      </c>
      <c r="V209" s="3"/>
      <c r="W209" s="3"/>
      <c r="X209" s="3"/>
    </row>
    <row r="210" spans="1:24" customHeight="1" ht="18.75">
      <c r="A210" s="12">
        <v>45595.454408368</v>
      </c>
      <c r="B210" s="5" t="s">
        <v>223</v>
      </c>
      <c r="C210" s="6" t="s">
        <v>1706</v>
      </c>
      <c r="D210" s="6" t="s">
        <v>60</v>
      </c>
      <c r="E210" s="6" t="s">
        <v>1707</v>
      </c>
      <c r="F210" s="6" t="s">
        <v>226</v>
      </c>
      <c r="G210" s="5" t="s">
        <v>1708</v>
      </c>
      <c r="H210" s="14" t="s">
        <v>1709</v>
      </c>
      <c r="I210" s="6" t="s">
        <v>24</v>
      </c>
      <c r="J210" s="5" t="s">
        <v>113</v>
      </c>
      <c r="K210" s="14" t="s">
        <v>1710</v>
      </c>
      <c r="L210" s="15" t="s">
        <v>1711</v>
      </c>
      <c r="M210" s="6" t="s">
        <v>26</v>
      </c>
      <c r="N210" s="14" t="s">
        <v>1712</v>
      </c>
      <c r="O210" s="5" t="s">
        <v>1713</v>
      </c>
      <c r="P210" s="16" t="s">
        <v>1714</v>
      </c>
      <c r="Q210" s="16" t="s">
        <v>1715</v>
      </c>
      <c r="R210" s="5" t="s">
        <v>1716</v>
      </c>
      <c r="S210" s="16" t="s">
        <v>1717</v>
      </c>
      <c r="T210" s="16" t="str">
        <f>HYPERLINK("https://drive.google.com/file/d/1LR3pJNBsnqovUb5CDoVLzISAfPvasNG7/view?usp=drivesdk","EMAIL KODE REQUEST BRANDING")</f>
        <v>EMAIL KODE REQUEST BRANDING</v>
      </c>
      <c r="U210" s="5" t="s">
        <v>1718</v>
      </c>
      <c r="V210" s="3"/>
      <c r="W210" s="3"/>
      <c r="X210" s="3"/>
    </row>
    <row r="211" spans="1:24" customHeight="1" ht="18.75">
      <c r="A211" s="12">
        <v>45595.457898067</v>
      </c>
      <c r="B211" s="5" t="s">
        <v>223</v>
      </c>
      <c r="C211" s="6" t="s">
        <v>1719</v>
      </c>
      <c r="D211" s="6" t="s">
        <v>60</v>
      </c>
      <c r="E211" s="6" t="s">
        <v>1720</v>
      </c>
      <c r="F211" s="6" t="s">
        <v>226</v>
      </c>
      <c r="G211" s="5" t="s">
        <v>1721</v>
      </c>
      <c r="H211" s="14" t="s">
        <v>1722</v>
      </c>
      <c r="I211" s="6" t="s">
        <v>24</v>
      </c>
      <c r="J211" s="5" t="s">
        <v>113</v>
      </c>
      <c r="K211" s="14" t="s">
        <v>1723</v>
      </c>
      <c r="L211" s="15" t="s">
        <v>1724</v>
      </c>
      <c r="M211" s="6" t="s">
        <v>26</v>
      </c>
      <c r="N211" s="14" t="s">
        <v>1712</v>
      </c>
      <c r="O211" s="5" t="s">
        <v>1725</v>
      </c>
      <c r="P211" s="16" t="s">
        <v>1726</v>
      </c>
      <c r="Q211" s="5"/>
      <c r="R211" s="5" t="s">
        <v>1727</v>
      </c>
      <c r="S211" s="16" t="s">
        <v>1728</v>
      </c>
      <c r="T211" s="16" t="str">
        <f>HYPERLINK("https://drive.google.com/file/d/1lMT_aSaJFkYY-c3ho9th38ppY0SPlfBB/view?usp=drivesdk","EMAIL KODE REQUEST BRANDING")</f>
        <v>EMAIL KODE REQUEST BRANDING</v>
      </c>
      <c r="U211" s="5" t="s">
        <v>1729</v>
      </c>
      <c r="V211" s="3"/>
      <c r="W211" s="3"/>
      <c r="X211" s="3"/>
    </row>
    <row r="212" spans="1:24" customHeight="1" ht="18.75">
      <c r="A212" s="12">
        <v>45595.776615023</v>
      </c>
      <c r="B212" s="5" t="s">
        <v>122</v>
      </c>
      <c r="C212" s="6" t="s">
        <v>1730</v>
      </c>
      <c r="D212" s="6" t="s">
        <v>22</v>
      </c>
      <c r="E212" s="6" t="s">
        <v>1731</v>
      </c>
      <c r="F212" s="6" t="s">
        <v>1731</v>
      </c>
      <c r="G212" s="5" t="s">
        <v>1732</v>
      </c>
      <c r="H212" s="14" t="s">
        <v>125</v>
      </c>
      <c r="I212" s="6" t="s">
        <v>24</v>
      </c>
      <c r="J212" s="5" t="s">
        <v>157</v>
      </c>
      <c r="K212" s="14" t="s">
        <v>1733</v>
      </c>
      <c r="L212" s="15">
        <v>1</v>
      </c>
      <c r="M212" s="6" t="s">
        <v>38</v>
      </c>
      <c r="N212" s="14" t="s">
        <v>136</v>
      </c>
      <c r="O212" s="5" t="s">
        <v>1734</v>
      </c>
      <c r="P212" s="16" t="s">
        <v>1735</v>
      </c>
      <c r="Q212" s="5"/>
      <c r="R212" s="5" t="s">
        <v>1736</v>
      </c>
      <c r="S212" s="16" t="s">
        <v>1737</v>
      </c>
      <c r="T212" s="16" t="str">
        <f>HYPERLINK("https://drive.google.com/file/d/18-PoQlv-xbarW_x-xvfznB6v2AwMZcRq/view?usp=drivesdk","EMAIL KODE REQUEST BRANDING")</f>
        <v>EMAIL KODE REQUEST BRANDING</v>
      </c>
      <c r="U212" s="5" t="s">
        <v>1738</v>
      </c>
      <c r="V212" s="3"/>
      <c r="W212" s="3"/>
      <c r="X212" s="3"/>
    </row>
    <row r="213" spans="1:24" customHeight="1" ht="18.75">
      <c r="A213" s="12">
        <v>45595.778332106</v>
      </c>
      <c r="B213" s="5" t="s">
        <v>122</v>
      </c>
      <c r="C213" s="6" t="s">
        <v>1739</v>
      </c>
      <c r="D213" s="6" t="s">
        <v>22</v>
      </c>
      <c r="E213" s="6" t="s">
        <v>1731</v>
      </c>
      <c r="F213" s="6" t="s">
        <v>1731</v>
      </c>
      <c r="G213" s="5" t="s">
        <v>1732</v>
      </c>
      <c r="H213" s="14" t="s">
        <v>125</v>
      </c>
      <c r="I213" s="6" t="s">
        <v>24</v>
      </c>
      <c r="J213" s="5" t="s">
        <v>372</v>
      </c>
      <c r="K213" s="14" t="s">
        <v>1523</v>
      </c>
      <c r="L213" s="15">
        <v>1</v>
      </c>
      <c r="M213" s="6" t="s">
        <v>38</v>
      </c>
      <c r="N213" s="14" t="s">
        <v>136</v>
      </c>
      <c r="O213" s="5" t="s">
        <v>1740</v>
      </c>
      <c r="P213" s="16" t="s">
        <v>1741</v>
      </c>
      <c r="Q213" s="5"/>
      <c r="R213" s="5" t="s">
        <v>1742</v>
      </c>
      <c r="S213" s="16" t="s">
        <v>1743</v>
      </c>
      <c r="T213" s="16" t="str">
        <f>HYPERLINK("https://drive.google.com/file/d/1-Bx3IBmcyU1bu-HR6ql_tnV-6AvY3kWy/view?usp=drivesdk","EMAIL KODE REQUEST BRANDING")</f>
        <v>EMAIL KODE REQUEST BRANDING</v>
      </c>
      <c r="U213" s="5" t="s">
        <v>1744</v>
      </c>
      <c r="V213" s="3"/>
      <c r="W213" s="3"/>
      <c r="X213" s="3"/>
    </row>
    <row r="214" spans="1:24" customHeight="1" ht="18.75">
      <c r="A214" s="12">
        <v>45595.779710799</v>
      </c>
      <c r="B214" s="5" t="s">
        <v>122</v>
      </c>
      <c r="C214" s="6" t="s">
        <v>1745</v>
      </c>
      <c r="D214" s="6" t="s">
        <v>22</v>
      </c>
      <c r="E214" s="6" t="s">
        <v>418</v>
      </c>
      <c r="F214" s="6" t="s">
        <v>168</v>
      </c>
      <c r="G214" s="5" t="s">
        <v>1746</v>
      </c>
      <c r="H214" s="14" t="s">
        <v>381</v>
      </c>
      <c r="I214" s="6" t="s">
        <v>24</v>
      </c>
      <c r="J214" s="5" t="s">
        <v>25</v>
      </c>
      <c r="K214" s="14" t="s">
        <v>1747</v>
      </c>
      <c r="L214" s="15">
        <v>1</v>
      </c>
      <c r="M214" s="6" t="s">
        <v>26</v>
      </c>
      <c r="N214" s="14" t="s">
        <v>136</v>
      </c>
      <c r="O214" s="5" t="s">
        <v>1748</v>
      </c>
      <c r="P214" s="16" t="s">
        <v>1749</v>
      </c>
      <c r="Q214" s="5"/>
      <c r="R214" s="5" t="s">
        <v>1750</v>
      </c>
      <c r="S214" s="16" t="s">
        <v>1751</v>
      </c>
      <c r="T214" s="16" t="str">
        <f>HYPERLINK("https://drive.google.com/file/d/1i28cM2hdl_umqP8imM6VzRTE6zbhAdn4/view?usp=drivesdk","EMAIL KODE REQUEST BRANDING")</f>
        <v>EMAIL KODE REQUEST BRANDING</v>
      </c>
      <c r="U214" s="5" t="s">
        <v>1752</v>
      </c>
      <c r="V214" s="3"/>
      <c r="W214" s="3"/>
      <c r="X214" s="3"/>
    </row>
    <row r="215" spans="1:24" customHeight="1" ht="18.75">
      <c r="A215" s="12">
        <v>45595.78082691</v>
      </c>
      <c r="B215" s="5" t="s">
        <v>122</v>
      </c>
      <c r="C215" s="6" t="s">
        <v>1753</v>
      </c>
      <c r="D215" s="6" t="s">
        <v>22</v>
      </c>
      <c r="E215" s="6" t="s">
        <v>418</v>
      </c>
      <c r="F215" s="6" t="s">
        <v>1754</v>
      </c>
      <c r="G215" s="5" t="s">
        <v>1746</v>
      </c>
      <c r="H215" s="14" t="s">
        <v>1755</v>
      </c>
      <c r="I215" s="6" t="s">
        <v>24</v>
      </c>
      <c r="J215" s="5" t="s">
        <v>25</v>
      </c>
      <c r="K215" s="14" t="s">
        <v>1756</v>
      </c>
      <c r="L215" s="15">
        <v>1</v>
      </c>
      <c r="M215" s="6" t="s">
        <v>26</v>
      </c>
      <c r="N215" s="14" t="s">
        <v>136</v>
      </c>
      <c r="O215" s="5" t="s">
        <v>1757</v>
      </c>
      <c r="P215" s="16" t="s">
        <v>1758</v>
      </c>
      <c r="Q215" s="5"/>
      <c r="R215" s="5" t="s">
        <v>1759</v>
      </c>
      <c r="S215" s="16" t="s">
        <v>1760</v>
      </c>
      <c r="T215" s="16" t="str">
        <f>HYPERLINK("https://drive.google.com/file/d/1KTLXymzuOK3RuiQT1L1K7KZQ60_ef-ke/view?usp=drivesdk","EMAIL KODE REQUEST BRANDING")</f>
        <v>EMAIL KODE REQUEST BRANDING</v>
      </c>
      <c r="U215" s="5" t="s">
        <v>1761</v>
      </c>
      <c r="V215" s="3"/>
      <c r="W215" s="3"/>
      <c r="X215" s="3"/>
    </row>
    <row r="216" spans="1:24" customHeight="1" ht="18.75">
      <c r="A216" s="12">
        <v>45596.62647809</v>
      </c>
      <c r="B216" s="5" t="s">
        <v>223</v>
      </c>
      <c r="C216" s="6" t="s">
        <v>1762</v>
      </c>
      <c r="D216" s="6" t="s">
        <v>60</v>
      </c>
      <c r="E216" s="6" t="s">
        <v>1763</v>
      </c>
      <c r="F216" s="6" t="s">
        <v>661</v>
      </c>
      <c r="G216" s="5" t="s">
        <v>1764</v>
      </c>
      <c r="H216" s="14" t="s">
        <v>1314</v>
      </c>
      <c r="I216" s="6" t="s">
        <v>24</v>
      </c>
      <c r="J216" s="5" t="s">
        <v>126</v>
      </c>
      <c r="K216" s="14" t="s">
        <v>1765</v>
      </c>
      <c r="L216" s="15" t="s">
        <v>564</v>
      </c>
      <c r="M216" s="6" t="s">
        <v>26</v>
      </c>
      <c r="N216" s="14" t="s">
        <v>1766</v>
      </c>
      <c r="O216" s="5" t="s">
        <v>1767</v>
      </c>
      <c r="P216" s="16" t="s">
        <v>1768</v>
      </c>
      <c r="Q216" s="5" t="s">
        <v>1769</v>
      </c>
      <c r="R216" s="5" t="s">
        <v>1770</v>
      </c>
      <c r="S216" s="16" t="s">
        <v>1771</v>
      </c>
      <c r="T216" s="16" t="str">
        <f>HYPERLINK("https://drive.google.com/file/d/17Rh4Swdod6Vqay8qsXkwtZe5G_MHLYxM/view?usp=drivesdk","EMAIL KODE REQUEST BRANDING")</f>
        <v>EMAIL KODE REQUEST BRANDING</v>
      </c>
      <c r="U216" s="5" t="s">
        <v>1772</v>
      </c>
      <c r="V216" s="3"/>
      <c r="W216" s="3"/>
      <c r="X216" s="3"/>
    </row>
    <row r="217" spans="1:24" customHeight="1" ht="18.75">
      <c r="A217" s="12">
        <v>45597.489150683</v>
      </c>
      <c r="B217" s="5" t="s">
        <v>122</v>
      </c>
      <c r="C217" s="6" t="s">
        <v>1773</v>
      </c>
      <c r="D217" s="6" t="s">
        <v>22</v>
      </c>
      <c r="E217" s="6" t="s">
        <v>22</v>
      </c>
      <c r="F217" s="6" t="s">
        <v>22</v>
      </c>
      <c r="G217" s="5" t="s">
        <v>1774</v>
      </c>
      <c r="H217" s="14" t="s">
        <v>125</v>
      </c>
      <c r="I217" s="6" t="s">
        <v>24</v>
      </c>
      <c r="J217" s="5" t="s">
        <v>363</v>
      </c>
      <c r="K217" s="14" t="s">
        <v>1775</v>
      </c>
      <c r="L217" s="15">
        <v>1</v>
      </c>
      <c r="M217" s="6" t="s">
        <v>38</v>
      </c>
      <c r="N217" s="14" t="s">
        <v>136</v>
      </c>
      <c r="O217" s="5" t="s">
        <v>1776</v>
      </c>
      <c r="P217" s="16" t="s">
        <v>1777</v>
      </c>
      <c r="Q217" s="5"/>
      <c r="R217" s="5" t="s">
        <v>1778</v>
      </c>
      <c r="S217" s="16" t="s">
        <v>1779</v>
      </c>
      <c r="T217" s="16" t="str">
        <f>HYPERLINK("https://drive.google.com/file/d/1L60zeAtOzKKzcwy7T-vksczmKzwwEPBQ/view?usp=drivesdk","EMAIL KODE REQUEST BRANDING")</f>
        <v>EMAIL KODE REQUEST BRANDING</v>
      </c>
      <c r="U217" s="5" t="s">
        <v>1780</v>
      </c>
      <c r="V217" s="3"/>
      <c r="W217" s="3"/>
      <c r="X217" s="3"/>
    </row>
    <row r="218" spans="1:24" customHeight="1" ht="18.75">
      <c r="A218" s="12">
        <v>45597.724606447</v>
      </c>
      <c r="B218" s="5" t="s">
        <v>122</v>
      </c>
      <c r="C218" s="6" t="s">
        <v>1781</v>
      </c>
      <c r="D218" s="6" t="s">
        <v>22</v>
      </c>
      <c r="E218" s="6" t="s">
        <v>867</v>
      </c>
      <c r="F218" s="6" t="s">
        <v>1731</v>
      </c>
      <c r="G218" s="5" t="s">
        <v>1782</v>
      </c>
      <c r="H218" s="14" t="s">
        <v>901</v>
      </c>
      <c r="I218" s="6" t="s">
        <v>24</v>
      </c>
      <c r="J218" s="5" t="s">
        <v>1783</v>
      </c>
      <c r="K218" s="14" t="s">
        <v>1784</v>
      </c>
      <c r="L218" s="15">
        <v>2</v>
      </c>
      <c r="M218" s="6" t="s">
        <v>38</v>
      </c>
      <c r="N218" s="14" t="s">
        <v>172</v>
      </c>
      <c r="O218" s="5" t="s">
        <v>1785</v>
      </c>
      <c r="P218" s="16" t="s">
        <v>1786</v>
      </c>
      <c r="Q218" s="5"/>
      <c r="R218" s="5" t="s">
        <v>1787</v>
      </c>
      <c r="S218" s="16" t="s">
        <v>1788</v>
      </c>
      <c r="T218" s="16" t="str">
        <f>HYPERLINK("https://drive.google.com/file/d/1ZdtX8fVL_zCS5nMYsNCd7OCvjRJBtgp2/view?usp=drivesdk","EMAIL KODE REQUEST BRANDING")</f>
        <v>EMAIL KODE REQUEST BRANDING</v>
      </c>
      <c r="U218" s="5" t="s">
        <v>1789</v>
      </c>
      <c r="V218" s="3"/>
      <c r="W218" s="3"/>
      <c r="X218" s="3"/>
    </row>
    <row r="219" spans="1:24" customHeight="1" ht="18.75">
      <c r="A219" s="12">
        <v>45597.72797338</v>
      </c>
      <c r="B219" s="5" t="s">
        <v>122</v>
      </c>
      <c r="C219" s="6" t="s">
        <v>1790</v>
      </c>
      <c r="D219" s="6" t="s">
        <v>22</v>
      </c>
      <c r="E219" s="6" t="s">
        <v>867</v>
      </c>
      <c r="F219" s="6" t="s">
        <v>1731</v>
      </c>
      <c r="G219" s="5" t="s">
        <v>1782</v>
      </c>
      <c r="H219" s="14" t="s">
        <v>901</v>
      </c>
      <c r="I219" s="6" t="s">
        <v>24</v>
      </c>
      <c r="J219" s="5" t="s">
        <v>372</v>
      </c>
      <c r="K219" s="14" t="s">
        <v>1791</v>
      </c>
      <c r="L219" s="15">
        <v>2</v>
      </c>
      <c r="M219" s="6" t="s">
        <v>38</v>
      </c>
      <c r="N219" s="14" t="s">
        <v>172</v>
      </c>
      <c r="O219" s="5" t="s">
        <v>1792</v>
      </c>
      <c r="P219" s="16" t="s">
        <v>1793</v>
      </c>
      <c r="Q219" s="5"/>
      <c r="R219" s="5" t="s">
        <v>1794</v>
      </c>
      <c r="S219" s="16" t="s">
        <v>1795</v>
      </c>
      <c r="T219" s="16" t="str">
        <f>HYPERLINK("https://drive.google.com/file/d/1yZDb_B1I65oWfSU-QslMkuneTUfMkM4f/view?usp=drivesdk","EMAIL KODE REQUEST BRANDING")</f>
        <v>EMAIL KODE REQUEST BRANDING</v>
      </c>
      <c r="U219" s="5" t="s">
        <v>1796</v>
      </c>
      <c r="V219" s="3"/>
      <c r="W219" s="3"/>
      <c r="X219" s="3"/>
    </row>
    <row r="220" spans="1:24" customHeight="1" ht="18.75">
      <c r="A220" s="12">
        <v>45597.728820347</v>
      </c>
      <c r="B220" s="5" t="s">
        <v>122</v>
      </c>
      <c r="C220" s="6" t="s">
        <v>1797</v>
      </c>
      <c r="D220" s="6" t="s">
        <v>22</v>
      </c>
      <c r="E220" s="6" t="s">
        <v>867</v>
      </c>
      <c r="F220" s="6" t="s">
        <v>1731</v>
      </c>
      <c r="G220" s="5" t="s">
        <v>1782</v>
      </c>
      <c r="H220" s="14" t="s">
        <v>901</v>
      </c>
      <c r="I220" s="6" t="s">
        <v>24</v>
      </c>
      <c r="J220" s="5" t="s">
        <v>157</v>
      </c>
      <c r="K220" s="14" t="s">
        <v>1798</v>
      </c>
      <c r="L220" s="15">
        <v>1</v>
      </c>
      <c r="M220" s="6" t="s">
        <v>216</v>
      </c>
      <c r="N220" s="14" t="s">
        <v>172</v>
      </c>
      <c r="O220" s="5" t="s">
        <v>1799</v>
      </c>
      <c r="P220" s="16" t="s">
        <v>1800</v>
      </c>
      <c r="Q220" s="5"/>
      <c r="R220" s="5" t="s">
        <v>1801</v>
      </c>
      <c r="S220" s="16" t="s">
        <v>1802</v>
      </c>
      <c r="T220" s="16" t="str">
        <f>HYPERLINK("https://drive.google.com/file/d/13IFp24iF8rZIcfMIbxz30AYNiQQF2S49/view?usp=drivesdk","EMAIL KODE REQUEST BRANDING")</f>
        <v>EMAIL KODE REQUEST BRANDING</v>
      </c>
      <c r="U220" s="5" t="s">
        <v>1803</v>
      </c>
      <c r="V220" s="3"/>
      <c r="W220" s="3"/>
      <c r="X220" s="3"/>
    </row>
    <row r="221" spans="1:24" customHeight="1" ht="18.75">
      <c r="A221" s="12">
        <v>45597.729456215</v>
      </c>
      <c r="B221" s="5" t="s">
        <v>122</v>
      </c>
      <c r="C221" s="6" t="s">
        <v>1804</v>
      </c>
      <c r="D221" s="6" t="s">
        <v>22</v>
      </c>
      <c r="E221" s="6" t="s">
        <v>867</v>
      </c>
      <c r="F221" s="6" t="s">
        <v>1731</v>
      </c>
      <c r="G221" s="5" t="s">
        <v>1805</v>
      </c>
      <c r="H221" s="14" t="s">
        <v>901</v>
      </c>
      <c r="I221" s="6" t="s">
        <v>24</v>
      </c>
      <c r="J221" s="5" t="s">
        <v>157</v>
      </c>
      <c r="K221" s="14" t="s">
        <v>1806</v>
      </c>
      <c r="L221" s="15">
        <v>1</v>
      </c>
      <c r="M221" s="6" t="s">
        <v>216</v>
      </c>
      <c r="N221" s="14" t="s">
        <v>172</v>
      </c>
      <c r="O221" s="5" t="s">
        <v>1807</v>
      </c>
      <c r="P221" s="16" t="s">
        <v>1808</v>
      </c>
      <c r="Q221" s="5"/>
      <c r="R221" s="5" t="s">
        <v>1809</v>
      </c>
      <c r="S221" s="16" t="s">
        <v>1810</v>
      </c>
      <c r="T221" s="16" t="str">
        <f>HYPERLINK("https://drive.google.com/file/d/1VgXc8AR8wDt39saeeozJGrEu3NhPDPrp/view?usp=drivesdk","EMAIL KODE REQUEST BRANDING")</f>
        <v>EMAIL KODE REQUEST BRANDING</v>
      </c>
      <c r="U221" s="5" t="s">
        <v>1811</v>
      </c>
      <c r="V221" s="3"/>
      <c r="W221" s="3"/>
      <c r="X221" s="3"/>
    </row>
    <row r="222" spans="1:24" customHeight="1" ht="18.75">
      <c r="A222" s="12">
        <v>45597.731201829</v>
      </c>
      <c r="B222" s="5" t="s">
        <v>122</v>
      </c>
      <c r="C222" s="6" t="s">
        <v>1812</v>
      </c>
      <c r="D222" s="6" t="s">
        <v>22</v>
      </c>
      <c r="E222" s="6" t="s">
        <v>867</v>
      </c>
      <c r="F222" s="6" t="s">
        <v>1731</v>
      </c>
      <c r="G222" s="5" t="s">
        <v>1813</v>
      </c>
      <c r="H222" s="14" t="s">
        <v>901</v>
      </c>
      <c r="I222" s="6" t="s">
        <v>24</v>
      </c>
      <c r="J222" s="5" t="s">
        <v>528</v>
      </c>
      <c r="K222" s="14" t="s">
        <v>1814</v>
      </c>
      <c r="L222" s="15">
        <v>1</v>
      </c>
      <c r="M222" s="6" t="s">
        <v>38</v>
      </c>
      <c r="N222" s="14" t="s">
        <v>172</v>
      </c>
      <c r="O222" s="5" t="s">
        <v>1245</v>
      </c>
      <c r="P222" s="16" t="s">
        <v>1815</v>
      </c>
      <c r="Q222" s="5"/>
      <c r="R222" s="5" t="s">
        <v>1816</v>
      </c>
      <c r="S222" s="16" t="s">
        <v>1817</v>
      </c>
      <c r="T222" s="16" t="str">
        <f>HYPERLINK("https://drive.google.com/file/d/1HoNg9ZCFrwomVZUtaRxrTpgWd5Dw0mPj/view?usp=drivesdk","EMAIL KODE REQUEST BRANDING")</f>
        <v>EMAIL KODE REQUEST BRANDING</v>
      </c>
      <c r="U222" s="5" t="s">
        <v>1818</v>
      </c>
      <c r="V222" s="3"/>
      <c r="W222" s="3"/>
      <c r="X222" s="3"/>
    </row>
    <row r="223" spans="1:24" customHeight="1" ht="18.75">
      <c r="A223" s="12">
        <v>45597.73202338</v>
      </c>
      <c r="B223" s="5" t="s">
        <v>122</v>
      </c>
      <c r="C223" s="6" t="s">
        <v>1819</v>
      </c>
      <c r="D223" s="6" t="s">
        <v>22</v>
      </c>
      <c r="E223" s="6" t="s">
        <v>418</v>
      </c>
      <c r="F223" s="6" t="s">
        <v>168</v>
      </c>
      <c r="G223" s="5" t="s">
        <v>1782</v>
      </c>
      <c r="H223" s="14" t="s">
        <v>901</v>
      </c>
      <c r="I223" s="6" t="s">
        <v>24</v>
      </c>
      <c r="J223" s="5" t="s">
        <v>25</v>
      </c>
      <c r="K223" s="14" t="s">
        <v>1820</v>
      </c>
      <c r="L223" s="15">
        <v>1</v>
      </c>
      <c r="M223" s="6" t="s">
        <v>26</v>
      </c>
      <c r="N223" s="14" t="s">
        <v>172</v>
      </c>
      <c r="O223" s="5" t="s">
        <v>1076</v>
      </c>
      <c r="P223" s="16" t="s">
        <v>1821</v>
      </c>
      <c r="Q223" s="5"/>
      <c r="R223" s="5" t="s">
        <v>1822</v>
      </c>
      <c r="S223" s="16" t="s">
        <v>1823</v>
      </c>
      <c r="T223" s="16" t="str">
        <f>HYPERLINK("https://drive.google.com/file/d/12X2Q5FiU0il39vlAvSS6CCDffHU_UhG3/view?usp=drivesdk","EMAIL KODE REQUEST BRANDING")</f>
        <v>EMAIL KODE REQUEST BRANDING</v>
      </c>
      <c r="U223" s="5" t="s">
        <v>1824</v>
      </c>
      <c r="V223" s="3"/>
      <c r="W223" s="3"/>
      <c r="X223" s="3"/>
    </row>
    <row r="224" spans="1:24" customHeight="1" ht="18.75">
      <c r="A224" s="12">
        <v>45597.733397222</v>
      </c>
      <c r="B224" s="5" t="s">
        <v>122</v>
      </c>
      <c r="C224" s="6" t="s">
        <v>1825</v>
      </c>
      <c r="D224" s="6" t="s">
        <v>22</v>
      </c>
      <c r="E224" s="6" t="s">
        <v>515</v>
      </c>
      <c r="F224" s="6" t="s">
        <v>516</v>
      </c>
      <c r="G224" s="5" t="s">
        <v>1826</v>
      </c>
      <c r="H224" s="14" t="s">
        <v>843</v>
      </c>
      <c r="I224" s="6" t="s">
        <v>24</v>
      </c>
      <c r="J224" s="5" t="s">
        <v>126</v>
      </c>
      <c r="K224" s="14" t="s">
        <v>135</v>
      </c>
      <c r="L224" s="15">
        <v>1</v>
      </c>
      <c r="M224" s="6" t="s">
        <v>38</v>
      </c>
      <c r="N224" s="14" t="s">
        <v>172</v>
      </c>
      <c r="O224" s="5" t="s">
        <v>1827</v>
      </c>
      <c r="P224" s="16" t="s">
        <v>1828</v>
      </c>
      <c r="Q224" s="5"/>
      <c r="R224" s="5" t="s">
        <v>1829</v>
      </c>
      <c r="S224" s="16" t="s">
        <v>1830</v>
      </c>
      <c r="T224" s="16" t="str">
        <f>HYPERLINK("https://drive.google.com/file/d/1GTKEe4YqMLTfbUKE_LUJZzf-sfqjQ5cL/view?usp=drivesdk","EMAIL KODE REQUEST BRANDING")</f>
        <v>EMAIL KODE REQUEST BRANDING</v>
      </c>
      <c r="U224" s="5" t="s">
        <v>1831</v>
      </c>
      <c r="V224" s="3"/>
      <c r="W224" s="3"/>
      <c r="X224" s="3"/>
    </row>
    <row r="225" spans="1:24" customHeight="1" ht="18.75">
      <c r="A225" s="12">
        <v>45597.734555185</v>
      </c>
      <c r="B225" s="5" t="s">
        <v>122</v>
      </c>
      <c r="C225" s="6" t="s">
        <v>1832</v>
      </c>
      <c r="D225" s="6" t="s">
        <v>22</v>
      </c>
      <c r="E225" s="6" t="s">
        <v>1453</v>
      </c>
      <c r="F225" s="6" t="s">
        <v>1691</v>
      </c>
      <c r="G225" s="5" t="s">
        <v>1833</v>
      </c>
      <c r="H225" s="14" t="s">
        <v>354</v>
      </c>
      <c r="I225" s="6" t="s">
        <v>24</v>
      </c>
      <c r="J225" s="5" t="s">
        <v>126</v>
      </c>
      <c r="K225" s="14" t="s">
        <v>1834</v>
      </c>
      <c r="L225" s="15">
        <v>1</v>
      </c>
      <c r="M225" s="6" t="s">
        <v>38</v>
      </c>
      <c r="N225" s="14" t="s">
        <v>172</v>
      </c>
      <c r="O225" s="5" t="s">
        <v>1835</v>
      </c>
      <c r="P225" s="16" t="s">
        <v>1836</v>
      </c>
      <c r="Q225" s="5"/>
      <c r="R225" s="5" t="s">
        <v>1837</v>
      </c>
      <c r="S225" s="16" t="s">
        <v>1838</v>
      </c>
      <c r="T225" s="16" t="str">
        <f>HYPERLINK("https://drive.google.com/file/d/1CPRtxTAqrqgsCMuc5Ns1TEYb6r79AbHz/view?usp=drivesdk","EMAIL KODE REQUEST BRANDING")</f>
        <v>EMAIL KODE REQUEST BRANDING</v>
      </c>
      <c r="U225" s="5" t="s">
        <v>1839</v>
      </c>
      <c r="V225" s="3"/>
      <c r="W225" s="3"/>
      <c r="X225" s="3"/>
    </row>
    <row r="226" spans="1:24" customHeight="1" ht="18.75">
      <c r="A226" s="12">
        <v>45597.735262407</v>
      </c>
      <c r="B226" s="5" t="s">
        <v>122</v>
      </c>
      <c r="C226" s="6" t="s">
        <v>1840</v>
      </c>
      <c r="D226" s="6" t="s">
        <v>22</v>
      </c>
      <c r="E226" s="6" t="s">
        <v>1453</v>
      </c>
      <c r="F226" s="6" t="s">
        <v>1691</v>
      </c>
      <c r="G226" s="5" t="s">
        <v>1833</v>
      </c>
      <c r="H226" s="14" t="s">
        <v>354</v>
      </c>
      <c r="I226" s="6" t="s">
        <v>24</v>
      </c>
      <c r="J226" s="5" t="s">
        <v>126</v>
      </c>
      <c r="K226" s="14" t="s">
        <v>1841</v>
      </c>
      <c r="L226" s="15">
        <v>1</v>
      </c>
      <c r="M226" s="6" t="s">
        <v>38</v>
      </c>
      <c r="N226" s="14" t="s">
        <v>172</v>
      </c>
      <c r="O226" s="5" t="s">
        <v>1245</v>
      </c>
      <c r="P226" s="16" t="s">
        <v>1842</v>
      </c>
      <c r="Q226" s="5"/>
      <c r="R226" s="5" t="s">
        <v>1843</v>
      </c>
      <c r="S226" s="16" t="s">
        <v>1844</v>
      </c>
      <c r="T226" s="16" t="str">
        <f>HYPERLINK("https://drive.google.com/file/d/1GYJfnkbaDclBRiba9YB3ITOJpUqGTIkP/view?usp=drivesdk","EMAIL KODE REQUEST BRANDING")</f>
        <v>EMAIL KODE REQUEST BRANDING</v>
      </c>
      <c r="U226" s="5" t="s">
        <v>1845</v>
      </c>
      <c r="V226" s="3"/>
      <c r="W226" s="3"/>
      <c r="X226" s="3"/>
    </row>
    <row r="227" spans="1:24" customHeight="1" ht="18.75">
      <c r="A227" s="12">
        <v>45597.736190984</v>
      </c>
      <c r="B227" s="5" t="s">
        <v>122</v>
      </c>
      <c r="C227" s="6" t="s">
        <v>1846</v>
      </c>
      <c r="D227" s="6" t="s">
        <v>22</v>
      </c>
      <c r="E227" s="6" t="s">
        <v>418</v>
      </c>
      <c r="F227" s="6" t="s">
        <v>168</v>
      </c>
      <c r="G227" s="5" t="s">
        <v>419</v>
      </c>
      <c r="H227" s="14" t="s">
        <v>125</v>
      </c>
      <c r="I227" s="6" t="s">
        <v>24</v>
      </c>
      <c r="J227" s="5" t="s">
        <v>1847</v>
      </c>
      <c r="K227" s="14" t="s">
        <v>1848</v>
      </c>
      <c r="L227" s="15">
        <v>1</v>
      </c>
      <c r="M227" s="6" t="s">
        <v>26</v>
      </c>
      <c r="N227" s="14" t="s">
        <v>172</v>
      </c>
      <c r="O227" s="5" t="s">
        <v>1076</v>
      </c>
      <c r="P227" s="16" t="s">
        <v>1849</v>
      </c>
      <c r="Q227" s="5"/>
      <c r="R227" s="5" t="s">
        <v>1850</v>
      </c>
      <c r="S227" s="16" t="s">
        <v>1851</v>
      </c>
      <c r="T227" s="16" t="str">
        <f>HYPERLINK("https://drive.google.com/file/d/1xDBE-9GxSTnWCK_qlahIs0ddXQ2BocSY/view?usp=drivesdk","EMAIL KODE REQUEST BRANDING")</f>
        <v>EMAIL KODE REQUEST BRANDING</v>
      </c>
      <c r="U227" s="5" t="s">
        <v>1852</v>
      </c>
      <c r="V227" s="3"/>
      <c r="W227" s="3"/>
      <c r="X227" s="3"/>
    </row>
    <row r="228" spans="1:24" customHeight="1" ht="18.75">
      <c r="A228" s="12">
        <v>45598.388532465</v>
      </c>
      <c r="B228" s="5" t="s">
        <v>122</v>
      </c>
      <c r="C228" s="6" t="s">
        <v>1853</v>
      </c>
      <c r="D228" s="6" t="s">
        <v>22</v>
      </c>
      <c r="E228" s="6" t="s">
        <v>22</v>
      </c>
      <c r="F228" s="6" t="s">
        <v>22</v>
      </c>
      <c r="G228" s="5" t="s">
        <v>1854</v>
      </c>
      <c r="H228" s="14" t="s">
        <v>125</v>
      </c>
      <c r="I228" s="6" t="s">
        <v>24</v>
      </c>
      <c r="J228" s="5" t="s">
        <v>157</v>
      </c>
      <c r="K228" s="14" t="s">
        <v>1855</v>
      </c>
      <c r="L228" s="15">
        <v>1</v>
      </c>
      <c r="M228" s="6" t="s">
        <v>38</v>
      </c>
      <c r="N228" s="14" t="s">
        <v>172</v>
      </c>
      <c r="O228" s="5" t="s">
        <v>1856</v>
      </c>
      <c r="P228" s="16" t="s">
        <v>1857</v>
      </c>
      <c r="Q228" s="5"/>
      <c r="R228" s="5" t="s">
        <v>1858</v>
      </c>
      <c r="S228" s="16" t="s">
        <v>1859</v>
      </c>
      <c r="T228" s="16" t="str">
        <f>HYPERLINK("https://drive.google.com/file/d/1ROpofjdPwhrfEWlaRl7-bQSvhsIKmAJR/view?usp=drivesdk","EMAIL KODE REQUEST BRANDING")</f>
        <v>EMAIL KODE REQUEST BRANDING</v>
      </c>
      <c r="U228" s="5" t="s">
        <v>1860</v>
      </c>
      <c r="V228" s="3"/>
      <c r="W228" s="3"/>
      <c r="X228" s="3"/>
    </row>
    <row r="229" spans="1:24" customHeight="1" ht="18.75">
      <c r="A229" s="12">
        <v>45598.38947397</v>
      </c>
      <c r="B229" s="5" t="s">
        <v>122</v>
      </c>
      <c r="C229" s="6" t="s">
        <v>1861</v>
      </c>
      <c r="D229" s="6" t="s">
        <v>22</v>
      </c>
      <c r="E229" s="6" t="s">
        <v>22</v>
      </c>
      <c r="F229" s="6" t="s">
        <v>22</v>
      </c>
      <c r="G229" s="5" t="s">
        <v>1862</v>
      </c>
      <c r="H229" s="14" t="s">
        <v>1863</v>
      </c>
      <c r="I229" s="6" t="s">
        <v>24</v>
      </c>
      <c r="J229" s="5" t="s">
        <v>157</v>
      </c>
      <c r="K229" s="14" t="s">
        <v>1864</v>
      </c>
      <c r="L229" s="15">
        <v>1</v>
      </c>
      <c r="M229" s="6" t="s">
        <v>38</v>
      </c>
      <c r="N229" s="14" t="s">
        <v>172</v>
      </c>
      <c r="O229" s="5" t="s">
        <v>1865</v>
      </c>
      <c r="P229" s="16" t="s">
        <v>1866</v>
      </c>
      <c r="Q229" s="16" t="s">
        <v>1867</v>
      </c>
      <c r="R229" s="5" t="s">
        <v>1868</v>
      </c>
      <c r="S229" s="16" t="s">
        <v>1869</v>
      </c>
      <c r="T229" s="16" t="str">
        <f>HYPERLINK("https://drive.google.com/file/d/13hE35o_nMWV31fCBRc1hjziink7wjjI0/view?usp=drivesdk","EMAIL KODE REQUEST BRANDING")</f>
        <v>EMAIL KODE REQUEST BRANDING</v>
      </c>
      <c r="U229" s="5" t="s">
        <v>1870</v>
      </c>
      <c r="V229" s="3"/>
      <c r="W229" s="3"/>
      <c r="X229" s="3"/>
    </row>
    <row r="230" spans="1:24" customHeight="1" ht="18.75">
      <c r="A230" s="12">
        <v>45598.397587604</v>
      </c>
      <c r="B230" s="5" t="s">
        <v>223</v>
      </c>
      <c r="C230" s="6" t="s">
        <v>1871</v>
      </c>
      <c r="D230" s="6" t="s">
        <v>60</v>
      </c>
      <c r="E230" s="6" t="s">
        <v>1872</v>
      </c>
      <c r="F230" s="6" t="s">
        <v>661</v>
      </c>
      <c r="G230" s="5" t="s">
        <v>1873</v>
      </c>
      <c r="H230" s="14" t="s">
        <v>1874</v>
      </c>
      <c r="I230" s="6" t="s">
        <v>24</v>
      </c>
      <c r="J230" s="5" t="s">
        <v>157</v>
      </c>
      <c r="K230" s="14" t="s">
        <v>1875</v>
      </c>
      <c r="L230" s="15" t="s">
        <v>159</v>
      </c>
      <c r="M230" s="6" t="s">
        <v>26</v>
      </c>
      <c r="N230" s="14" t="s">
        <v>508</v>
      </c>
      <c r="O230" s="5" t="s">
        <v>1876</v>
      </c>
      <c r="P230" s="16" t="s">
        <v>1877</v>
      </c>
      <c r="Q230" s="5"/>
      <c r="R230" s="5" t="s">
        <v>1878</v>
      </c>
      <c r="S230" s="16" t="s">
        <v>1879</v>
      </c>
      <c r="T230" s="16" t="str">
        <f>HYPERLINK("https://drive.google.com/file/d/1xWxhJsYeJ9uhHDSceyVVtX6gs5Ggs2iO/view?usp=drivesdk","EMAIL KODE REQUEST BRANDING")</f>
        <v>EMAIL KODE REQUEST BRANDING</v>
      </c>
      <c r="U230" s="5" t="s">
        <v>1880</v>
      </c>
      <c r="V230" s="3"/>
      <c r="W230" s="3"/>
      <c r="X230" s="3"/>
    </row>
    <row r="231" spans="1:24" customHeight="1" ht="18.75">
      <c r="A231" s="12">
        <v>45600.378996227</v>
      </c>
      <c r="B231" s="5" t="s">
        <v>223</v>
      </c>
      <c r="C231" s="6" t="s">
        <v>1881</v>
      </c>
      <c r="D231" s="6" t="s">
        <v>60</v>
      </c>
      <c r="E231" s="17" t="s">
        <v>1882</v>
      </c>
      <c r="F231" s="6" t="s">
        <v>226</v>
      </c>
      <c r="G231" s="5" t="s">
        <v>1883</v>
      </c>
      <c r="H231" s="14" t="s">
        <v>1884</v>
      </c>
      <c r="I231" s="6" t="s">
        <v>24</v>
      </c>
      <c r="J231" s="5" t="s">
        <v>65</v>
      </c>
      <c r="K231" s="14" t="s">
        <v>1885</v>
      </c>
      <c r="L231" s="15" t="s">
        <v>1886</v>
      </c>
      <c r="M231" s="6" t="s">
        <v>26</v>
      </c>
      <c r="N231" s="14" t="s">
        <v>230</v>
      </c>
      <c r="O231" s="5" t="s">
        <v>1887</v>
      </c>
      <c r="P231" s="16" t="s">
        <v>1888</v>
      </c>
      <c r="Q231" s="5"/>
      <c r="R231" s="5" t="s">
        <v>1889</v>
      </c>
      <c r="S231" s="16" t="s">
        <v>1890</v>
      </c>
      <c r="T231" s="16" t="str">
        <f>HYPERLINK("https://drive.google.com/file/d/1BQkhgPHXx875cHPUzTF2PWBTinNa8A-z/view?usp=drivesdk","EMAIL KODE REQUEST BRANDING")</f>
        <v>EMAIL KODE REQUEST BRANDING</v>
      </c>
      <c r="U231" s="5" t="s">
        <v>1891</v>
      </c>
      <c r="V231" s="3"/>
      <c r="W231" s="3"/>
      <c r="X231" s="3"/>
    </row>
    <row r="232" spans="1:24" customHeight="1" ht="18.75">
      <c r="A232" s="12">
        <v>45600.576487361</v>
      </c>
      <c r="B232" s="5" t="s">
        <v>122</v>
      </c>
      <c r="C232" s="6" t="s">
        <v>1892</v>
      </c>
      <c r="D232" s="6" t="s">
        <v>22</v>
      </c>
      <c r="E232" s="6" t="s">
        <v>1893</v>
      </c>
      <c r="F232" s="6" t="s">
        <v>1894</v>
      </c>
      <c r="G232" s="5" t="s">
        <v>1895</v>
      </c>
      <c r="H232" s="14" t="s">
        <v>170</v>
      </c>
      <c r="I232" s="6" t="s">
        <v>24</v>
      </c>
      <c r="J232" s="5" t="s">
        <v>528</v>
      </c>
      <c r="K232" s="14" t="s">
        <v>1896</v>
      </c>
      <c r="L232" s="15">
        <v>2</v>
      </c>
      <c r="M232" s="6" t="s">
        <v>38</v>
      </c>
      <c r="N232" s="14" t="s">
        <v>1897</v>
      </c>
      <c r="O232" s="5" t="s">
        <v>1898</v>
      </c>
      <c r="P232" s="16" t="s">
        <v>1899</v>
      </c>
      <c r="Q232" s="5"/>
      <c r="R232" s="5" t="s">
        <v>1900</v>
      </c>
      <c r="S232" s="16" t="s">
        <v>1901</v>
      </c>
      <c r="T232" s="16" t="str">
        <f>HYPERLINK("https://drive.google.com/file/d/1c7tebIZZ-sM0715jVeEiScHe2h-sakwG/view?usp=drivesdk","EMAIL KODE REQUEST BRANDING")</f>
        <v>EMAIL KODE REQUEST BRANDING</v>
      </c>
      <c r="U232" s="5" t="s">
        <v>1902</v>
      </c>
      <c r="V232" s="3"/>
      <c r="W232" s="3"/>
      <c r="X232" s="3"/>
    </row>
    <row r="233" spans="1:24" customHeight="1" ht="18.75">
      <c r="A233" s="12">
        <v>45601.383101979</v>
      </c>
      <c r="B233" s="5" t="s">
        <v>122</v>
      </c>
      <c r="C233" s="6" t="s">
        <v>1903</v>
      </c>
      <c r="D233" s="6" t="s">
        <v>22</v>
      </c>
      <c r="E233" s="6" t="s">
        <v>22</v>
      </c>
      <c r="F233" s="6" t="s">
        <v>22</v>
      </c>
      <c r="G233" s="5" t="s">
        <v>22</v>
      </c>
      <c r="H233" s="14" t="s">
        <v>125</v>
      </c>
      <c r="I233" s="6" t="s">
        <v>24</v>
      </c>
      <c r="J233" s="5" t="s">
        <v>411</v>
      </c>
      <c r="K233" s="14" t="s">
        <v>1904</v>
      </c>
      <c r="L233" s="15">
        <v>35</v>
      </c>
      <c r="M233" s="6" t="s">
        <v>38</v>
      </c>
      <c r="N233" s="14" t="s">
        <v>172</v>
      </c>
      <c r="O233" s="5" t="s">
        <v>1905</v>
      </c>
      <c r="P233" s="16" t="s">
        <v>1906</v>
      </c>
      <c r="Q233" s="5"/>
      <c r="R233" s="5" t="s">
        <v>1907</v>
      </c>
      <c r="S233" s="16" t="s">
        <v>1908</v>
      </c>
      <c r="T233" s="16" t="str">
        <f>HYPERLINK("https://drive.google.com/file/d/1uC-ZDVI7aJ41lNJTArzNLs2wSlOHwCsZ/view?usp=drivesdk","EMAIL KODE REQUEST BRANDING")</f>
        <v>EMAIL KODE REQUEST BRANDING</v>
      </c>
      <c r="U233" s="5" t="s">
        <v>1909</v>
      </c>
      <c r="V233" s="3"/>
      <c r="W233" s="3"/>
      <c r="X233" s="3"/>
    </row>
    <row r="234" spans="1:24" customHeight="1" ht="18.75">
      <c r="A234" s="12">
        <v>45601.384056354</v>
      </c>
      <c r="B234" s="5" t="s">
        <v>122</v>
      </c>
      <c r="C234" s="6" t="s">
        <v>1910</v>
      </c>
      <c r="D234" s="6" t="s">
        <v>22</v>
      </c>
      <c r="E234" s="6" t="s">
        <v>22</v>
      </c>
      <c r="F234" s="6" t="s">
        <v>22</v>
      </c>
      <c r="G234" s="5" t="s">
        <v>22</v>
      </c>
      <c r="H234" s="14" t="s">
        <v>125</v>
      </c>
      <c r="I234" s="6" t="s">
        <v>24</v>
      </c>
      <c r="J234" s="5" t="s">
        <v>411</v>
      </c>
      <c r="K234" s="14" t="s">
        <v>1911</v>
      </c>
      <c r="L234" s="15">
        <v>50</v>
      </c>
      <c r="M234" s="6" t="s">
        <v>38</v>
      </c>
      <c r="N234" s="14" t="s">
        <v>172</v>
      </c>
      <c r="O234" s="5" t="s">
        <v>356</v>
      </c>
      <c r="P234" s="16" t="s">
        <v>1912</v>
      </c>
      <c r="Q234" s="5"/>
      <c r="R234" s="5" t="s">
        <v>1913</v>
      </c>
      <c r="S234" s="16" t="s">
        <v>1914</v>
      </c>
      <c r="T234" s="16" t="str">
        <f>HYPERLINK("https://drive.google.com/file/d/1zIyGufTVd-IuLibPDNdMIp1FcYdWR8lr/view?usp=drivesdk","EMAIL KODE REQUEST BRANDING")</f>
        <v>EMAIL KODE REQUEST BRANDING</v>
      </c>
      <c r="U234" s="5" t="s">
        <v>1915</v>
      </c>
      <c r="V234" s="3"/>
      <c r="W234" s="3"/>
      <c r="X234" s="3"/>
    </row>
    <row r="235" spans="1:24" customHeight="1" ht="18.75">
      <c r="A235" s="12">
        <v>45601.386184306</v>
      </c>
      <c r="B235" s="5" t="s">
        <v>122</v>
      </c>
      <c r="C235" s="6" t="s">
        <v>1916</v>
      </c>
      <c r="D235" s="6" t="s">
        <v>22</v>
      </c>
      <c r="E235" s="6" t="s">
        <v>22</v>
      </c>
      <c r="F235" s="6" t="s">
        <v>22</v>
      </c>
      <c r="G235" s="5" t="s">
        <v>1917</v>
      </c>
      <c r="H235" s="14" t="s">
        <v>125</v>
      </c>
      <c r="I235" s="6" t="s">
        <v>24</v>
      </c>
      <c r="J235" s="5" t="s">
        <v>1918</v>
      </c>
      <c r="K235" s="14" t="s">
        <v>1919</v>
      </c>
      <c r="L235" s="15">
        <v>6</v>
      </c>
      <c r="M235" s="6" t="s">
        <v>38</v>
      </c>
      <c r="N235" s="14" t="s">
        <v>172</v>
      </c>
      <c r="O235" s="5" t="s">
        <v>1920</v>
      </c>
      <c r="P235" s="16" t="s">
        <v>1921</v>
      </c>
      <c r="Q235" s="5"/>
      <c r="R235" s="5" t="s">
        <v>1922</v>
      </c>
      <c r="S235" s="16" t="s">
        <v>1923</v>
      </c>
      <c r="T235" s="16" t="str">
        <f>HYPERLINK("https://drive.google.com/file/d/1JU2_eMPnMZAs_hzLsx0pyVqG_yhKnpxE/view?usp=drivesdk","EMAIL KODE REQUEST BRANDING")</f>
        <v>EMAIL KODE REQUEST BRANDING</v>
      </c>
      <c r="U235" s="5" t="s">
        <v>1924</v>
      </c>
      <c r="V235" s="3"/>
      <c r="W235" s="3"/>
      <c r="X235" s="3"/>
    </row>
    <row r="236" spans="1:24" customHeight="1" ht="18.75">
      <c r="A236" s="12">
        <v>45602.518313981</v>
      </c>
      <c r="B236" s="5" t="s">
        <v>122</v>
      </c>
      <c r="C236" s="6" t="s">
        <v>1925</v>
      </c>
      <c r="D236" s="6" t="s">
        <v>22</v>
      </c>
      <c r="E236" s="6" t="s">
        <v>418</v>
      </c>
      <c r="F236" s="6" t="s">
        <v>168</v>
      </c>
      <c r="G236" s="5" t="s">
        <v>1926</v>
      </c>
      <c r="H236" s="14" t="s">
        <v>125</v>
      </c>
      <c r="I236" s="6" t="s">
        <v>24</v>
      </c>
      <c r="J236" s="5" t="s">
        <v>25</v>
      </c>
      <c r="K236" s="14" t="s">
        <v>1927</v>
      </c>
      <c r="L236" s="15">
        <v>1</v>
      </c>
      <c r="M236" s="6" t="s">
        <v>26</v>
      </c>
      <c r="N236" s="14" t="s">
        <v>172</v>
      </c>
      <c r="O236" s="5" t="s">
        <v>1928</v>
      </c>
      <c r="P236" s="16" t="s">
        <v>1929</v>
      </c>
      <c r="Q236" s="5"/>
      <c r="R236" s="5" t="s">
        <v>1930</v>
      </c>
      <c r="S236" s="16" t="s">
        <v>1931</v>
      </c>
      <c r="T236" s="16" t="str">
        <f>HYPERLINK("https://drive.google.com/file/d/10OdCSKK0XQV09mfL43_NkzEKT1K6nK8L/view?usp=drivesdk","EMAIL KODE REQUEST BRANDING")</f>
        <v>EMAIL KODE REQUEST BRANDING</v>
      </c>
      <c r="U236" s="5" t="s">
        <v>1932</v>
      </c>
      <c r="V236" s="3"/>
      <c r="W236" s="3"/>
      <c r="X236" s="3"/>
    </row>
    <row r="237" spans="1:24" customHeight="1" ht="18.75">
      <c r="A237" s="12">
        <v>45602.872089583</v>
      </c>
      <c r="B237" s="5" t="s">
        <v>58</v>
      </c>
      <c r="C237" s="6" t="s">
        <v>1933</v>
      </c>
      <c r="D237" s="6" t="s">
        <v>60</v>
      </c>
      <c r="E237" s="6" t="s">
        <v>1934</v>
      </c>
      <c r="F237" s="6" t="s">
        <v>110</v>
      </c>
      <c r="G237" s="5" t="s">
        <v>1935</v>
      </c>
      <c r="H237" s="14" t="s">
        <v>213</v>
      </c>
      <c r="I237" s="6" t="s">
        <v>146</v>
      </c>
      <c r="J237" s="5" t="s">
        <v>25</v>
      </c>
      <c r="K237" s="14" t="s">
        <v>1936</v>
      </c>
      <c r="L237" s="15">
        <v>1</v>
      </c>
      <c r="M237" s="6" t="s">
        <v>38</v>
      </c>
      <c r="N237" s="14" t="s">
        <v>508</v>
      </c>
      <c r="O237" s="5" t="s">
        <v>1937</v>
      </c>
      <c r="P237" s="16" t="s">
        <v>1938</v>
      </c>
      <c r="Q237" s="5"/>
      <c r="R237" s="5" t="s">
        <v>1939</v>
      </c>
      <c r="S237" s="16" t="s">
        <v>1940</v>
      </c>
      <c r="T237" s="16" t="str">
        <f>HYPERLINK("https://drive.google.com/file/d/1Q18P9Rfz73IGMkT_NwUfXVSdFJO8VGUp/view?usp=drivesdk","EMAIL KODE REQUEST BRANDING")</f>
        <v>EMAIL KODE REQUEST BRANDING</v>
      </c>
      <c r="U237" s="5" t="s">
        <v>1941</v>
      </c>
      <c r="V237" s="3"/>
      <c r="W237" s="3"/>
      <c r="X237" s="3"/>
    </row>
    <row r="238" spans="1:24" customHeight="1" ht="18.75">
      <c r="A238" s="12">
        <v>45603.273224792</v>
      </c>
      <c r="B238" s="5" t="s">
        <v>58</v>
      </c>
      <c r="C238" s="6" t="s">
        <v>1942</v>
      </c>
      <c r="D238" s="6" t="s">
        <v>60</v>
      </c>
      <c r="E238" s="6" t="s">
        <v>1943</v>
      </c>
      <c r="F238" s="6" t="s">
        <v>110</v>
      </c>
      <c r="G238" s="5" t="s">
        <v>1944</v>
      </c>
      <c r="H238" s="14" t="s">
        <v>1945</v>
      </c>
      <c r="I238" s="6" t="s">
        <v>24</v>
      </c>
      <c r="J238" s="5" t="s">
        <v>25</v>
      </c>
      <c r="K238" s="14" t="s">
        <v>1946</v>
      </c>
      <c r="L238" s="15">
        <v>1</v>
      </c>
      <c r="M238" s="6" t="s">
        <v>38</v>
      </c>
      <c r="N238" s="14" t="s">
        <v>646</v>
      </c>
      <c r="O238" s="5" t="s">
        <v>1947</v>
      </c>
      <c r="P238" s="16" t="s">
        <v>1948</v>
      </c>
      <c r="Q238" s="5"/>
      <c r="R238" s="5" t="s">
        <v>1949</v>
      </c>
      <c r="S238" s="16" t="s">
        <v>1950</v>
      </c>
      <c r="T238" s="16" t="str">
        <f>HYPERLINK("https://drive.google.com/file/d/1KBf7vCuEiMiXQj7--kAbYHmTQXG8cjOS/view?usp=drivesdk","EMAIL KODE REQUEST BRANDING")</f>
        <v>EMAIL KODE REQUEST BRANDING</v>
      </c>
      <c r="U238" s="5" t="s">
        <v>1951</v>
      </c>
      <c r="V238" s="3"/>
      <c r="W238" s="3"/>
      <c r="X238" s="3"/>
    </row>
    <row r="239" spans="1:24" customHeight="1" ht="18.75">
      <c r="A239" s="12">
        <v>45603.344661979</v>
      </c>
      <c r="B239" s="5" t="s">
        <v>223</v>
      </c>
      <c r="C239" s="6" t="s">
        <v>1952</v>
      </c>
      <c r="D239" s="6" t="s">
        <v>60</v>
      </c>
      <c r="E239" s="6" t="s">
        <v>1953</v>
      </c>
      <c r="F239" s="6" t="s">
        <v>661</v>
      </c>
      <c r="G239" s="5" t="s">
        <v>1954</v>
      </c>
      <c r="H239" s="14" t="s">
        <v>783</v>
      </c>
      <c r="I239" s="6" t="s">
        <v>24</v>
      </c>
      <c r="J239" s="5" t="s">
        <v>126</v>
      </c>
      <c r="K239" s="14" t="s">
        <v>1955</v>
      </c>
      <c r="L239" s="15" t="s">
        <v>564</v>
      </c>
      <c r="M239" s="6" t="s">
        <v>26</v>
      </c>
      <c r="N239" s="14" t="s">
        <v>1766</v>
      </c>
      <c r="O239" s="5" t="s">
        <v>1956</v>
      </c>
      <c r="P239" s="16" t="s">
        <v>1957</v>
      </c>
      <c r="Q239" s="5"/>
      <c r="R239" s="5" t="s">
        <v>1958</v>
      </c>
      <c r="S239" s="16" t="s">
        <v>1959</v>
      </c>
      <c r="T239" s="16" t="str">
        <f>HYPERLINK("https://drive.google.com/file/d/1r0F_XwRbP8975JbVtJq5R8V83YwLrJt6/view?usp=drivesdk","EMAIL KODE REQUEST BRANDING")</f>
        <v>EMAIL KODE REQUEST BRANDING</v>
      </c>
      <c r="U239" s="5" t="s">
        <v>1960</v>
      </c>
      <c r="V239" s="3"/>
      <c r="W239" s="3"/>
      <c r="X239" s="3"/>
    </row>
    <row r="240" spans="1:24" customHeight="1" ht="18.75">
      <c r="A240" s="12">
        <v>45603.610156701</v>
      </c>
      <c r="B240" s="5" t="s">
        <v>74</v>
      </c>
      <c r="C240" s="6" t="s">
        <v>1961</v>
      </c>
      <c r="D240" s="6" t="s">
        <v>60</v>
      </c>
      <c r="E240" s="6" t="s">
        <v>547</v>
      </c>
      <c r="F240" s="6" t="s">
        <v>77</v>
      </c>
      <c r="G240" s="5" t="s">
        <v>1962</v>
      </c>
      <c r="H240" s="14" t="s">
        <v>1963</v>
      </c>
      <c r="I240" s="6" t="s">
        <v>24</v>
      </c>
      <c r="J240" s="5" t="s">
        <v>126</v>
      </c>
      <c r="K240" s="14" t="s">
        <v>1964</v>
      </c>
      <c r="L240" s="15" t="s">
        <v>1965</v>
      </c>
      <c r="M240" s="6" t="s">
        <v>38</v>
      </c>
      <c r="N240" s="14" t="s">
        <v>1966</v>
      </c>
      <c r="O240" s="5" t="s">
        <v>1967</v>
      </c>
      <c r="P240" s="16" t="s">
        <v>1968</v>
      </c>
      <c r="Q240" s="5"/>
      <c r="R240" s="5" t="s">
        <v>1969</v>
      </c>
      <c r="S240" s="16" t="s">
        <v>1970</v>
      </c>
      <c r="T240" s="16" t="str">
        <f>HYPERLINK("https://drive.google.com/file/d/1ns5EnwxT0SWqySAq83W-yjEiQjz4G8Hx/view?usp=drivesdk","EMAIL KODE REQUEST BRANDING")</f>
        <v>EMAIL KODE REQUEST BRANDING</v>
      </c>
      <c r="U240" s="5" t="s">
        <v>1971</v>
      </c>
      <c r="V240" s="3"/>
      <c r="W240" s="3"/>
      <c r="X240" s="3"/>
    </row>
    <row r="241" spans="1:24" customHeight="1" ht="18.75">
      <c r="A241" s="12">
        <v>45603.612777789</v>
      </c>
      <c r="B241" s="5" t="s">
        <v>74</v>
      </c>
      <c r="C241" s="6" t="s">
        <v>1972</v>
      </c>
      <c r="D241" s="6" t="s">
        <v>60</v>
      </c>
      <c r="E241" s="6" t="s">
        <v>547</v>
      </c>
      <c r="F241" s="6" t="s">
        <v>77</v>
      </c>
      <c r="G241" s="5" t="s">
        <v>1973</v>
      </c>
      <c r="H241" s="14" t="s">
        <v>248</v>
      </c>
      <c r="I241" s="6" t="s">
        <v>24</v>
      </c>
      <c r="J241" s="5" t="s">
        <v>126</v>
      </c>
      <c r="K241" s="14" t="s">
        <v>1974</v>
      </c>
      <c r="L241" s="15" t="s">
        <v>1965</v>
      </c>
      <c r="M241" s="6" t="s">
        <v>38</v>
      </c>
      <c r="N241" s="14" t="s">
        <v>83</v>
      </c>
      <c r="O241" s="5" t="s">
        <v>1975</v>
      </c>
      <c r="P241" s="16" t="s">
        <v>1976</v>
      </c>
      <c r="Q241" s="5"/>
      <c r="R241" s="5" t="s">
        <v>1977</v>
      </c>
      <c r="S241" s="16" t="s">
        <v>1978</v>
      </c>
      <c r="T241" s="16" t="str">
        <f>HYPERLINK("https://drive.google.com/file/d/1GSruX8I2UXGh6jw_HsQoxN9QMKMgZu3g/view?usp=drivesdk","EMAIL KODE REQUEST BRANDING")</f>
        <v>EMAIL KODE REQUEST BRANDING</v>
      </c>
      <c r="U241" s="5" t="s">
        <v>1979</v>
      </c>
      <c r="V241" s="3"/>
      <c r="W241" s="3"/>
      <c r="X241" s="3"/>
    </row>
    <row r="242" spans="1:24" customHeight="1" ht="18.75">
      <c r="A242" s="12">
        <v>45603.628622407</v>
      </c>
      <c r="B242" s="5" t="s">
        <v>74</v>
      </c>
      <c r="C242" s="6" t="s">
        <v>1980</v>
      </c>
      <c r="D242" s="6" t="s">
        <v>60</v>
      </c>
      <c r="E242" s="6" t="s">
        <v>76</v>
      </c>
      <c r="F242" s="6" t="s">
        <v>77</v>
      </c>
      <c r="G242" s="5" t="s">
        <v>1981</v>
      </c>
      <c r="H242" s="14" t="s">
        <v>102</v>
      </c>
      <c r="I242" s="6" t="s">
        <v>24</v>
      </c>
      <c r="J242" s="5" t="s">
        <v>126</v>
      </c>
      <c r="K242" s="14" t="s">
        <v>1982</v>
      </c>
      <c r="L242" s="15" t="s">
        <v>94</v>
      </c>
      <c r="M242" s="6" t="s">
        <v>38</v>
      </c>
      <c r="N242" s="14" t="s">
        <v>1983</v>
      </c>
      <c r="O242" s="5" t="s">
        <v>1984</v>
      </c>
      <c r="P242" s="16" t="s">
        <v>1985</v>
      </c>
      <c r="Q242" s="5"/>
      <c r="R242" s="5" t="s">
        <v>1986</v>
      </c>
      <c r="S242" s="16" t="s">
        <v>1987</v>
      </c>
      <c r="T242" s="16" t="str">
        <f>HYPERLINK("https://drive.google.com/file/d/1YIuQiVKbYkHCRgDEFZ723f9CD6XoiPxG/view?usp=drivesdk","EMAIL KODE REQUEST BRANDING")</f>
        <v>EMAIL KODE REQUEST BRANDING</v>
      </c>
      <c r="U242" s="5" t="s">
        <v>1988</v>
      </c>
      <c r="V242" s="3"/>
      <c r="W242" s="3"/>
      <c r="X242" s="3"/>
    </row>
    <row r="243" spans="1:24" customHeight="1" ht="18.75">
      <c r="A243" s="12">
        <v>45603.63697934</v>
      </c>
      <c r="B243" s="5" t="s">
        <v>74</v>
      </c>
      <c r="C243" s="6" t="s">
        <v>1989</v>
      </c>
      <c r="D243" s="6" t="s">
        <v>60</v>
      </c>
      <c r="E243" s="6" t="s">
        <v>76</v>
      </c>
      <c r="F243" s="6" t="s">
        <v>77</v>
      </c>
      <c r="G243" s="5" t="s">
        <v>1990</v>
      </c>
      <c r="H243" s="14" t="s">
        <v>1991</v>
      </c>
      <c r="I243" s="6" t="s">
        <v>24</v>
      </c>
      <c r="J243" s="5" t="s">
        <v>1992</v>
      </c>
      <c r="K243" s="14" t="s">
        <v>1993</v>
      </c>
      <c r="L243" s="15" t="s">
        <v>1994</v>
      </c>
      <c r="M243" s="6" t="s">
        <v>38</v>
      </c>
      <c r="N243" s="14" t="s">
        <v>83</v>
      </c>
      <c r="O243" s="5" t="s">
        <v>1995</v>
      </c>
      <c r="P243" s="16" t="s">
        <v>1996</v>
      </c>
      <c r="Q243" s="5"/>
      <c r="R243" s="5" t="s">
        <v>1997</v>
      </c>
      <c r="S243" s="16" t="s">
        <v>1998</v>
      </c>
      <c r="T243" s="16" t="str">
        <f>HYPERLINK("https://drive.google.com/file/d/1stXgrm8vKJNTPozu7LUsuWyhTVR_Ix4m/view?usp=drivesdk","EMAIL KODE REQUEST BRANDING")</f>
        <v>EMAIL KODE REQUEST BRANDING</v>
      </c>
      <c r="U243" s="5" t="s">
        <v>1999</v>
      </c>
      <c r="V243" s="3"/>
      <c r="W243" s="3"/>
      <c r="X243" s="3"/>
    </row>
    <row r="244" spans="1:24" customHeight="1" ht="18.75">
      <c r="A244" s="12">
        <v>45603.641012535</v>
      </c>
      <c r="B244" s="5" t="s">
        <v>74</v>
      </c>
      <c r="C244" s="6" t="s">
        <v>2000</v>
      </c>
      <c r="D244" s="6" t="s">
        <v>60</v>
      </c>
      <c r="E244" s="6" t="s">
        <v>76</v>
      </c>
      <c r="F244" s="6" t="s">
        <v>77</v>
      </c>
      <c r="G244" s="5" t="s">
        <v>1990</v>
      </c>
      <c r="H244" s="14" t="s">
        <v>2001</v>
      </c>
      <c r="I244" s="6" t="s">
        <v>24</v>
      </c>
      <c r="J244" s="5" t="s">
        <v>157</v>
      </c>
      <c r="K244" s="14" t="s">
        <v>2002</v>
      </c>
      <c r="L244" s="15" t="s">
        <v>2003</v>
      </c>
      <c r="M244" s="6" t="s">
        <v>38</v>
      </c>
      <c r="N244" s="14" t="s">
        <v>83</v>
      </c>
      <c r="O244" s="5" t="s">
        <v>2004</v>
      </c>
      <c r="P244" s="16" t="s">
        <v>2005</v>
      </c>
      <c r="Q244" s="5"/>
      <c r="R244" s="5" t="s">
        <v>2006</v>
      </c>
      <c r="S244" s="16" t="s">
        <v>2007</v>
      </c>
      <c r="T244" s="16" t="str">
        <f>HYPERLINK("https://drive.google.com/file/d/1LExuBrvnuYlf_LPBjFPoAyov1xnPO7ie/view?usp=drivesdk","EMAIL KODE REQUEST BRANDING")</f>
        <v>EMAIL KODE REQUEST BRANDING</v>
      </c>
      <c r="U244" s="5" t="s">
        <v>2008</v>
      </c>
      <c r="V244" s="3"/>
      <c r="W244" s="3"/>
      <c r="X244" s="3"/>
    </row>
    <row r="245" spans="1:24" customHeight="1" ht="18.75">
      <c r="A245" s="12">
        <v>45603.670554688</v>
      </c>
      <c r="B245" s="5" t="s">
        <v>74</v>
      </c>
      <c r="C245" s="6" t="s">
        <v>2009</v>
      </c>
      <c r="D245" s="6" t="s">
        <v>60</v>
      </c>
      <c r="E245" s="6" t="s">
        <v>547</v>
      </c>
      <c r="F245" s="6" t="s">
        <v>77</v>
      </c>
      <c r="G245" s="5" t="s">
        <v>2010</v>
      </c>
      <c r="H245" s="14" t="s">
        <v>2011</v>
      </c>
      <c r="I245" s="6" t="s">
        <v>24</v>
      </c>
      <c r="J245" s="5" t="s">
        <v>2012</v>
      </c>
      <c r="K245" s="14" t="s">
        <v>2013</v>
      </c>
      <c r="L245" s="15" t="s">
        <v>94</v>
      </c>
      <c r="M245" s="6" t="s">
        <v>38</v>
      </c>
      <c r="N245" s="14" t="s">
        <v>83</v>
      </c>
      <c r="O245" s="5" t="s">
        <v>2014</v>
      </c>
      <c r="P245" s="16" t="s">
        <v>2015</v>
      </c>
      <c r="Q245" s="5"/>
      <c r="R245" s="5" t="s">
        <v>2016</v>
      </c>
      <c r="S245" s="16" t="s">
        <v>2017</v>
      </c>
      <c r="T245" s="16" t="str">
        <f>HYPERLINK("https://drive.google.com/file/d/13zEVYO7theJyAlOT7LxOi3CjDGSQ55Y5/view?usp=drivesdk","EMAIL KODE REQUEST BRANDING")</f>
        <v>EMAIL KODE REQUEST BRANDING</v>
      </c>
      <c r="U245" s="5" t="s">
        <v>2018</v>
      </c>
      <c r="V245" s="3"/>
      <c r="W245" s="3"/>
      <c r="X245" s="3"/>
    </row>
    <row r="246" spans="1:24" customHeight="1" ht="18.75">
      <c r="A246" s="12">
        <v>45603.899101574</v>
      </c>
      <c r="B246" s="5" t="s">
        <v>223</v>
      </c>
      <c r="C246" s="6" t="s">
        <v>2019</v>
      </c>
      <c r="D246" s="6" t="s">
        <v>60</v>
      </c>
      <c r="E246" s="6" t="s">
        <v>1953</v>
      </c>
      <c r="F246" s="6" t="s">
        <v>661</v>
      </c>
      <c r="G246" s="5" t="s">
        <v>2020</v>
      </c>
      <c r="H246" s="14" t="s">
        <v>495</v>
      </c>
      <c r="I246" s="6" t="s">
        <v>24</v>
      </c>
      <c r="J246" s="5" t="s">
        <v>126</v>
      </c>
      <c r="K246" s="14" t="s">
        <v>2021</v>
      </c>
      <c r="L246" s="15" t="s">
        <v>564</v>
      </c>
      <c r="M246" s="6" t="s">
        <v>26</v>
      </c>
      <c r="N246" s="14" t="s">
        <v>1766</v>
      </c>
      <c r="O246" s="5" t="s">
        <v>2022</v>
      </c>
      <c r="P246" s="16" t="s">
        <v>2023</v>
      </c>
      <c r="Q246" s="5"/>
      <c r="R246" s="5" t="s">
        <v>2024</v>
      </c>
      <c r="S246" s="16" t="s">
        <v>2025</v>
      </c>
      <c r="T246" s="16" t="str">
        <f>HYPERLINK("https://drive.google.com/file/d/19xV-pQQ3LbcqkTUaF0zPQle9IpnlIP5o/view?usp=drivesdk","EMAIL KODE REQUEST BRANDING")</f>
        <v>EMAIL KODE REQUEST BRANDING</v>
      </c>
      <c r="U246" s="5" t="s">
        <v>2026</v>
      </c>
      <c r="V246" s="3"/>
      <c r="W246" s="3"/>
      <c r="X246" s="3"/>
    </row>
    <row r="247" spans="1:24" customHeight="1" ht="18.75">
      <c r="A247" s="12">
        <v>45604.344561042</v>
      </c>
      <c r="B247" s="5" t="s">
        <v>122</v>
      </c>
      <c r="C247" s="6" t="s">
        <v>2027</v>
      </c>
      <c r="D247" s="6" t="s">
        <v>22</v>
      </c>
      <c r="E247" s="6" t="s">
        <v>22</v>
      </c>
      <c r="F247" s="6" t="s">
        <v>22</v>
      </c>
      <c r="G247" s="5" t="s">
        <v>2028</v>
      </c>
      <c r="H247" s="14" t="s">
        <v>901</v>
      </c>
      <c r="I247" s="6" t="s">
        <v>24</v>
      </c>
      <c r="J247" s="5" t="s">
        <v>126</v>
      </c>
      <c r="K247" s="14" t="s">
        <v>2029</v>
      </c>
      <c r="L247" s="15">
        <v>1</v>
      </c>
      <c r="M247" s="6" t="s">
        <v>26</v>
      </c>
      <c r="N247" s="14" t="s">
        <v>2030</v>
      </c>
      <c r="O247" s="5" t="s">
        <v>2031</v>
      </c>
      <c r="P247" s="16" t="s">
        <v>2032</v>
      </c>
      <c r="Q247" s="5"/>
      <c r="R247" s="5" t="s">
        <v>2033</v>
      </c>
      <c r="S247" s="16" t="s">
        <v>2034</v>
      </c>
      <c r="T247" s="16" t="str">
        <f>HYPERLINK("https://drive.google.com/file/d/1GnrfmlXv61peC2JwflJv-t52H7V_aQ1a/view?usp=drivesdk","EMAIL KODE REQUEST BRANDING")</f>
        <v>EMAIL KODE REQUEST BRANDING</v>
      </c>
      <c r="U247" s="5" t="s">
        <v>2035</v>
      </c>
      <c r="V247" s="3"/>
      <c r="W247" s="3"/>
      <c r="X247" s="3"/>
    </row>
    <row r="248" spans="1:24" customHeight="1" ht="12.75">
      <c r="A248" s="12">
        <v>45604.62351765</v>
      </c>
      <c r="B248" s="5" t="s">
        <v>223</v>
      </c>
      <c r="C248" s="6" t="s">
        <v>2036</v>
      </c>
      <c r="D248" s="6" t="s">
        <v>60</v>
      </c>
      <c r="E248" s="6" t="s">
        <v>1872</v>
      </c>
      <c r="F248" s="6" t="s">
        <v>661</v>
      </c>
      <c r="G248" s="5" t="s">
        <v>2037</v>
      </c>
      <c r="H248" s="14" t="s">
        <v>2038</v>
      </c>
      <c r="I248" s="6" t="s">
        <v>24</v>
      </c>
      <c r="J248" s="5" t="s">
        <v>126</v>
      </c>
      <c r="K248" s="14" t="s">
        <v>729</v>
      </c>
      <c r="L248" s="15" t="s">
        <v>215</v>
      </c>
      <c r="M248" s="6" t="s">
        <v>26</v>
      </c>
      <c r="N248" s="14" t="s">
        <v>2039</v>
      </c>
      <c r="O248" s="5" t="s">
        <v>2040</v>
      </c>
      <c r="P248" s="16" t="s">
        <v>2041</v>
      </c>
      <c r="Q248" s="16" t="s">
        <v>2042</v>
      </c>
      <c r="R248" s="5" t="s">
        <v>2043</v>
      </c>
      <c r="S248" s="16" t="s">
        <v>2044</v>
      </c>
      <c r="T248" s="16" t="str">
        <f>HYPERLINK("https://drive.google.com/file/d/1rwG7N-5pxkbqztE1ad_B7jJs3qAMEi5R/view?usp=drivesdk","EMAIL KODE REQUEST BRANDING")</f>
        <v>EMAIL KODE REQUEST BRANDING</v>
      </c>
      <c r="U248" s="5" t="s">
        <v>2045</v>
      </c>
      <c r="V248" s="3"/>
      <c r="W248" s="3"/>
      <c r="X248" s="3"/>
    </row>
    <row r="249" spans="1:24" customHeight="1" ht="12.75">
      <c r="A249" s="12">
        <v>45605.351733993</v>
      </c>
      <c r="B249" s="5" t="s">
        <v>122</v>
      </c>
      <c r="C249" s="6" t="s">
        <v>2046</v>
      </c>
      <c r="D249" s="6" t="s">
        <v>22</v>
      </c>
      <c r="E249" s="6" t="s">
        <v>621</v>
      </c>
      <c r="F249" s="6" t="s">
        <v>1691</v>
      </c>
      <c r="G249" s="5" t="s">
        <v>2047</v>
      </c>
      <c r="H249" s="14" t="s">
        <v>125</v>
      </c>
      <c r="I249" s="6" t="s">
        <v>24</v>
      </c>
      <c r="J249" s="5" t="s">
        <v>25</v>
      </c>
      <c r="K249" s="14" t="s">
        <v>2048</v>
      </c>
      <c r="L249" s="15">
        <v>1</v>
      </c>
      <c r="M249" s="6" t="s">
        <v>38</v>
      </c>
      <c r="N249" s="14" t="s">
        <v>172</v>
      </c>
      <c r="O249" s="5" t="s">
        <v>2049</v>
      </c>
      <c r="P249" s="16" t="s">
        <v>2050</v>
      </c>
      <c r="Q249" s="5"/>
      <c r="R249" s="5" t="s">
        <v>2051</v>
      </c>
      <c r="S249" s="16" t="s">
        <v>2052</v>
      </c>
      <c r="T249" s="16" t="str">
        <f>HYPERLINK("https://drive.google.com/file/d/15_Do59Liwv5dbisqs6yqd3pVmN5m23AO/view?usp=drivesdk","EMAIL KODE REQUEST BRANDING")</f>
        <v>EMAIL KODE REQUEST BRANDING</v>
      </c>
      <c r="U249" s="5" t="s">
        <v>2053</v>
      </c>
      <c r="V249" s="3"/>
      <c r="W249" s="3"/>
      <c r="X249" s="3"/>
    </row>
    <row r="250" spans="1:24" customHeight="1" ht="12.75">
      <c r="A250" s="12">
        <v>45605.355347917</v>
      </c>
      <c r="B250" s="5" t="s">
        <v>122</v>
      </c>
      <c r="C250" s="6" t="s">
        <v>2054</v>
      </c>
      <c r="D250" s="6" t="s">
        <v>22</v>
      </c>
      <c r="E250" s="6" t="s">
        <v>621</v>
      </c>
      <c r="F250" s="6" t="s">
        <v>1691</v>
      </c>
      <c r="G250" s="5" t="s">
        <v>2047</v>
      </c>
      <c r="H250" s="14" t="s">
        <v>125</v>
      </c>
      <c r="I250" s="6" t="s">
        <v>24</v>
      </c>
      <c r="J250" s="5" t="s">
        <v>25</v>
      </c>
      <c r="K250" s="14" t="s">
        <v>2055</v>
      </c>
      <c r="L250" s="15">
        <v>1</v>
      </c>
      <c r="M250" s="6" t="s">
        <v>38</v>
      </c>
      <c r="N250" s="14" t="s">
        <v>172</v>
      </c>
      <c r="O250" s="5" t="s">
        <v>1245</v>
      </c>
      <c r="P250" s="16" t="s">
        <v>2056</v>
      </c>
      <c r="Q250" s="5"/>
      <c r="R250" s="5" t="s">
        <v>2057</v>
      </c>
      <c r="S250" s="16" t="s">
        <v>2058</v>
      </c>
      <c r="T250" s="16" t="str">
        <f>HYPERLINK("https://drive.google.com/file/d/1jCh3C0fJ1acIfWavdd5F__c0jCvXNM5T/view?usp=drivesdk","EMAIL KODE REQUEST BRANDING")</f>
        <v>EMAIL KODE REQUEST BRANDING</v>
      </c>
      <c r="U250" s="5" t="s">
        <v>2059</v>
      </c>
      <c r="V250" s="3"/>
      <c r="W250" s="3"/>
      <c r="X250" s="3"/>
    </row>
    <row r="251" spans="1:24" customHeight="1" ht="12.75">
      <c r="A251" s="12">
        <v>45605.362569178</v>
      </c>
      <c r="B251" s="5" t="s">
        <v>122</v>
      </c>
      <c r="C251" s="6" t="s">
        <v>2060</v>
      </c>
      <c r="D251" s="6" t="s">
        <v>22</v>
      </c>
      <c r="E251" s="6" t="s">
        <v>1209</v>
      </c>
      <c r="F251" s="6" t="s">
        <v>1731</v>
      </c>
      <c r="G251" s="5" t="s">
        <v>2061</v>
      </c>
      <c r="H251" s="14" t="s">
        <v>381</v>
      </c>
      <c r="I251" s="6" t="s">
        <v>24</v>
      </c>
      <c r="J251" s="5" t="s">
        <v>25</v>
      </c>
      <c r="K251" s="14" t="s">
        <v>373</v>
      </c>
      <c r="L251" s="15">
        <v>1</v>
      </c>
      <c r="M251" s="6" t="s">
        <v>38</v>
      </c>
      <c r="N251" s="14" t="s">
        <v>172</v>
      </c>
      <c r="O251" s="5" t="s">
        <v>1701</v>
      </c>
      <c r="P251" s="16" t="s">
        <v>2062</v>
      </c>
      <c r="Q251" s="5"/>
      <c r="R251" s="5" t="s">
        <v>2063</v>
      </c>
      <c r="S251" s="16" t="s">
        <v>2064</v>
      </c>
      <c r="T251" s="16" t="str">
        <f>HYPERLINK("https://drive.google.com/file/d/1_ETZjb4er6VvTwluNIGUF1yshs5y3e4Z/view?usp=drivesdk","EMAIL KODE REQUEST BRANDING")</f>
        <v>EMAIL KODE REQUEST BRANDING</v>
      </c>
      <c r="U251" s="5" t="s">
        <v>2065</v>
      </c>
      <c r="V251" s="3"/>
      <c r="W251" s="3"/>
      <c r="X251" s="3"/>
    </row>
    <row r="252" spans="1:24" customHeight="1" ht="12.75">
      <c r="A252" s="12">
        <v>45605.363272141</v>
      </c>
      <c r="B252" s="5" t="s">
        <v>122</v>
      </c>
      <c r="C252" s="6" t="s">
        <v>2066</v>
      </c>
      <c r="D252" s="6" t="s">
        <v>22</v>
      </c>
      <c r="E252" s="6" t="s">
        <v>1209</v>
      </c>
      <c r="F252" s="6" t="s">
        <v>1731</v>
      </c>
      <c r="G252" s="5" t="s">
        <v>2061</v>
      </c>
      <c r="H252" s="14" t="s">
        <v>381</v>
      </c>
      <c r="I252" s="6" t="s">
        <v>24</v>
      </c>
      <c r="J252" s="5" t="s">
        <v>25</v>
      </c>
      <c r="K252" s="14" t="s">
        <v>2067</v>
      </c>
      <c r="L252" s="15">
        <v>1</v>
      </c>
      <c r="M252" s="6" t="s">
        <v>38</v>
      </c>
      <c r="N252" s="14" t="s">
        <v>172</v>
      </c>
      <c r="O252" s="5" t="s">
        <v>2068</v>
      </c>
      <c r="P252" s="16" t="s">
        <v>2069</v>
      </c>
      <c r="Q252" s="5"/>
      <c r="R252" s="5" t="s">
        <v>2070</v>
      </c>
      <c r="S252" s="16" t="s">
        <v>2071</v>
      </c>
      <c r="T252" s="16" t="str">
        <f>HYPERLINK("https://drive.google.com/file/d/1R7oJM9UlpIYZQqygAZiTxMZAbuTORL1v/view?usp=drivesdk","EMAIL KODE REQUEST BRANDING")</f>
        <v>EMAIL KODE REQUEST BRANDING</v>
      </c>
      <c r="U252" s="5" t="s">
        <v>2072</v>
      </c>
      <c r="V252" s="3"/>
      <c r="W252" s="3"/>
      <c r="X252" s="3"/>
    </row>
    <row r="253" spans="1:24" customHeight="1" ht="12.75">
      <c r="A253" s="12">
        <v>45607.408859873</v>
      </c>
      <c r="B253" s="5" t="s">
        <v>122</v>
      </c>
      <c r="C253" s="6" t="s">
        <v>2073</v>
      </c>
      <c r="D253" s="6" t="s">
        <v>22</v>
      </c>
      <c r="E253" s="6" t="s">
        <v>351</v>
      </c>
      <c r="F253" s="6" t="s">
        <v>1691</v>
      </c>
      <c r="G253" s="5" t="s">
        <v>2074</v>
      </c>
      <c r="H253" s="14" t="s">
        <v>2075</v>
      </c>
      <c r="I253" s="6" t="s">
        <v>24</v>
      </c>
      <c r="J253" s="5" t="s">
        <v>411</v>
      </c>
      <c r="K253" s="14" t="s">
        <v>2076</v>
      </c>
      <c r="L253" s="15">
        <v>3</v>
      </c>
      <c r="M253" s="6" t="s">
        <v>38</v>
      </c>
      <c r="N253" s="14" t="s">
        <v>172</v>
      </c>
      <c r="O253" s="5" t="s">
        <v>1701</v>
      </c>
      <c r="P253" s="16" t="s">
        <v>2077</v>
      </c>
      <c r="Q253" s="5"/>
      <c r="R253" s="5" t="s">
        <v>2078</v>
      </c>
      <c r="S253" s="16" t="s">
        <v>2079</v>
      </c>
      <c r="T253" s="16" t="str">
        <f>HYPERLINK("https://drive.google.com/file/d/15bNxl1_DZjGRJm4VXW-qCEzrZN1KAujI/view?usp=drivesdk","EMAIL KODE REQUEST BRANDING")</f>
        <v>EMAIL KODE REQUEST BRANDING</v>
      </c>
      <c r="U253" s="5" t="s">
        <v>2080</v>
      </c>
      <c r="V253" s="3"/>
      <c r="W253" s="3"/>
      <c r="X253" s="3"/>
    </row>
    <row r="254" spans="1:24" customHeight="1" ht="12.75">
      <c r="A254" s="12">
        <v>45607.409625602</v>
      </c>
      <c r="B254" s="5" t="s">
        <v>122</v>
      </c>
      <c r="C254" s="6" t="s">
        <v>2081</v>
      </c>
      <c r="D254" s="6" t="s">
        <v>22</v>
      </c>
      <c r="E254" s="6" t="s">
        <v>351</v>
      </c>
      <c r="F254" s="6" t="s">
        <v>1691</v>
      </c>
      <c r="G254" s="5" t="s">
        <v>2074</v>
      </c>
      <c r="H254" s="14" t="s">
        <v>2075</v>
      </c>
      <c r="I254" s="6" t="s">
        <v>24</v>
      </c>
      <c r="J254" s="5" t="s">
        <v>157</v>
      </c>
      <c r="K254" s="14" t="s">
        <v>2082</v>
      </c>
      <c r="L254" s="15">
        <v>3</v>
      </c>
      <c r="M254" s="6" t="s">
        <v>38</v>
      </c>
      <c r="N254" s="14" t="s">
        <v>172</v>
      </c>
      <c r="O254" s="5" t="s">
        <v>1701</v>
      </c>
      <c r="P254" s="16" t="s">
        <v>2083</v>
      </c>
      <c r="Q254" s="5"/>
      <c r="R254" s="5" t="s">
        <v>2084</v>
      </c>
      <c r="S254" s="16" t="s">
        <v>2085</v>
      </c>
      <c r="T254" s="16" t="str">
        <f>HYPERLINK("https://drive.google.com/file/d/1cLNakNjpT1vYDAO8oz8QSlKcWizTFkfS/view?usp=drivesdk","EMAIL KODE REQUEST BRANDING")</f>
        <v>EMAIL KODE REQUEST BRANDING</v>
      </c>
      <c r="U254" s="5" t="s">
        <v>2086</v>
      </c>
      <c r="V254" s="3"/>
      <c r="W254" s="3"/>
      <c r="X254" s="3"/>
    </row>
    <row r="255" spans="1:24" customHeight="1" ht="12.75">
      <c r="A255" s="12">
        <v>45607.410242072</v>
      </c>
      <c r="B255" s="5" t="s">
        <v>122</v>
      </c>
      <c r="C255" s="6" t="s">
        <v>2087</v>
      </c>
      <c r="D255" s="6" t="s">
        <v>22</v>
      </c>
      <c r="E255" s="6" t="s">
        <v>351</v>
      </c>
      <c r="F255" s="6" t="s">
        <v>1691</v>
      </c>
      <c r="G255" s="5" t="s">
        <v>2074</v>
      </c>
      <c r="H255" s="14" t="s">
        <v>2075</v>
      </c>
      <c r="I255" s="6" t="s">
        <v>24</v>
      </c>
      <c r="J255" s="5" t="s">
        <v>157</v>
      </c>
      <c r="K255" s="14" t="s">
        <v>2088</v>
      </c>
      <c r="L255" s="15">
        <v>1</v>
      </c>
      <c r="M255" s="6" t="s">
        <v>38</v>
      </c>
      <c r="N255" s="14" t="s">
        <v>172</v>
      </c>
      <c r="O255" s="5" t="s">
        <v>356</v>
      </c>
      <c r="P255" s="16" t="s">
        <v>2089</v>
      </c>
      <c r="Q255" s="5"/>
      <c r="R255" s="5" t="s">
        <v>2090</v>
      </c>
      <c r="S255" s="16" t="s">
        <v>2091</v>
      </c>
      <c r="T255" s="16" t="str">
        <f>HYPERLINK("https://drive.google.com/file/d/11IAIKIlIlAy9sUolLHZeguWdW1pvGI7W/view?usp=drivesdk","EMAIL KODE REQUEST BRANDING")</f>
        <v>EMAIL KODE REQUEST BRANDING</v>
      </c>
      <c r="U255" s="5" t="s">
        <v>2086</v>
      </c>
      <c r="V255" s="3"/>
      <c r="W255" s="3"/>
      <c r="X255" s="3"/>
    </row>
    <row r="256" spans="1:24" customHeight="1" ht="12.75">
      <c r="A256" s="12">
        <v>45607.411015336</v>
      </c>
      <c r="B256" s="5" t="s">
        <v>122</v>
      </c>
      <c r="C256" s="6" t="s">
        <v>2092</v>
      </c>
      <c r="D256" s="6" t="s">
        <v>22</v>
      </c>
      <c r="E256" s="6" t="s">
        <v>351</v>
      </c>
      <c r="F256" s="6" t="s">
        <v>1691</v>
      </c>
      <c r="G256" s="5" t="s">
        <v>2074</v>
      </c>
      <c r="H256" s="14" t="s">
        <v>2075</v>
      </c>
      <c r="I256" s="6" t="s">
        <v>24</v>
      </c>
      <c r="J256" s="5" t="s">
        <v>157</v>
      </c>
      <c r="K256" s="14" t="s">
        <v>2093</v>
      </c>
      <c r="L256" s="15">
        <v>1</v>
      </c>
      <c r="M256" s="6" t="s">
        <v>38</v>
      </c>
      <c r="N256" s="14" t="s">
        <v>172</v>
      </c>
      <c r="O256" s="5" t="s">
        <v>2094</v>
      </c>
      <c r="P256" s="16" t="s">
        <v>2095</v>
      </c>
      <c r="Q256" s="5"/>
      <c r="R256" s="5" t="s">
        <v>2096</v>
      </c>
      <c r="S256" s="16" t="s">
        <v>2097</v>
      </c>
      <c r="T256" s="16" t="str">
        <f>HYPERLINK("https://drive.google.com/file/d/1Tv3eRsi_N89VEC-y-T0c-YYpzFBq30SO/view?usp=drivesdk","EMAIL KODE REQUEST BRANDING")</f>
        <v>EMAIL KODE REQUEST BRANDING</v>
      </c>
      <c r="U256" s="5" t="s">
        <v>2098</v>
      </c>
      <c r="V256" s="3"/>
      <c r="W256" s="3"/>
      <c r="X256" s="3"/>
    </row>
    <row r="257" spans="1:24" customHeight="1" ht="16.5">
      <c r="A257" s="12">
        <v>45607.564960984</v>
      </c>
      <c r="B257" s="5" t="s">
        <v>74</v>
      </c>
      <c r="C257" s="6" t="s">
        <v>2099</v>
      </c>
      <c r="D257" s="6" t="s">
        <v>60</v>
      </c>
      <c r="E257" s="6" t="s">
        <v>1378</v>
      </c>
      <c r="F257" s="6" t="s">
        <v>77</v>
      </c>
      <c r="G257" s="5" t="s">
        <v>2100</v>
      </c>
      <c r="H257" s="14" t="s">
        <v>228</v>
      </c>
      <c r="I257" s="6" t="s">
        <v>146</v>
      </c>
      <c r="J257" s="5" t="s">
        <v>2101</v>
      </c>
      <c r="K257" s="14" t="s">
        <v>2102</v>
      </c>
      <c r="L257" s="15" t="s">
        <v>2103</v>
      </c>
      <c r="M257" s="6" t="s">
        <v>38</v>
      </c>
      <c r="N257" s="14" t="s">
        <v>540</v>
      </c>
      <c r="O257" s="5" t="s">
        <v>2104</v>
      </c>
      <c r="P257" s="5" t="s">
        <v>2105</v>
      </c>
      <c r="Q257" s="5"/>
      <c r="R257" s="5" t="s">
        <v>2106</v>
      </c>
      <c r="S257" s="16" t="s">
        <v>2107</v>
      </c>
      <c r="T257" s="16" t="str">
        <f>HYPERLINK("https://drive.google.com/file/d/1VQCOa3-KsJqfbWdtMyIFeJzorsSWGq_g/view?usp=drivesdk","EMAIL KODE REQUEST BRANDING")</f>
        <v>EMAIL KODE REQUEST BRANDING</v>
      </c>
      <c r="U257" s="5" t="s">
        <v>2108</v>
      </c>
      <c r="V257" s="3"/>
      <c r="W257" s="3"/>
      <c r="X257" s="3"/>
    </row>
    <row r="258" spans="1:24" customHeight="1" ht="12.75">
      <c r="A258" s="12">
        <v>45607.580846007</v>
      </c>
      <c r="B258" s="5" t="s">
        <v>74</v>
      </c>
      <c r="C258" s="6" t="s">
        <v>2109</v>
      </c>
      <c r="D258" s="6" t="s">
        <v>60</v>
      </c>
      <c r="E258" s="6" t="s">
        <v>547</v>
      </c>
      <c r="F258" s="6" t="s">
        <v>77</v>
      </c>
      <c r="G258" s="5" t="s">
        <v>2110</v>
      </c>
      <c r="H258" s="14" t="s">
        <v>2111</v>
      </c>
      <c r="I258" s="6" t="s">
        <v>146</v>
      </c>
      <c r="J258" s="5" t="s">
        <v>157</v>
      </c>
      <c r="K258" s="14" t="s">
        <v>2112</v>
      </c>
      <c r="L258" s="15" t="s">
        <v>2113</v>
      </c>
      <c r="M258" s="6" t="s">
        <v>38</v>
      </c>
      <c r="N258" s="14" t="s">
        <v>83</v>
      </c>
      <c r="O258" s="5" t="s">
        <v>2114</v>
      </c>
      <c r="P258" s="16" t="s">
        <v>2115</v>
      </c>
      <c r="Q258" s="5"/>
      <c r="R258" s="5" t="s">
        <v>2116</v>
      </c>
      <c r="S258" s="16" t="s">
        <v>2117</v>
      </c>
      <c r="T258" s="16" t="str">
        <f>HYPERLINK("https://drive.google.com/file/d/1KJiG-KdMNC6v1KpdAWDwAxeRI68-BOYE/view?usp=drivesdk","EMAIL KODE REQUEST BRANDING")</f>
        <v>EMAIL KODE REQUEST BRANDING</v>
      </c>
      <c r="U258" s="5" t="s">
        <v>2118</v>
      </c>
      <c r="V258" s="3"/>
      <c r="W258" s="3"/>
      <c r="X258" s="3"/>
    </row>
    <row r="259" spans="1:24" customHeight="1" ht="25.5">
      <c r="A259" s="12">
        <v>45607.610925451</v>
      </c>
      <c r="B259" s="5" t="s">
        <v>58</v>
      </c>
      <c r="C259" s="6" t="s">
        <v>2119</v>
      </c>
      <c r="D259" s="6" t="s">
        <v>60</v>
      </c>
      <c r="E259" s="6" t="s">
        <v>493</v>
      </c>
      <c r="F259" s="6" t="s">
        <v>110</v>
      </c>
      <c r="G259" s="5" t="s">
        <v>2120</v>
      </c>
      <c r="H259" s="14" t="s">
        <v>2121</v>
      </c>
      <c r="I259" s="6" t="s">
        <v>146</v>
      </c>
      <c r="J259" s="5" t="s">
        <v>113</v>
      </c>
      <c r="K259" s="14" t="s">
        <v>2122</v>
      </c>
      <c r="L259" s="15" t="s">
        <v>2123</v>
      </c>
      <c r="M259" s="6" t="s">
        <v>38</v>
      </c>
      <c r="N259" s="14" t="s">
        <v>2124</v>
      </c>
      <c r="O259" s="5" t="s">
        <v>2125</v>
      </c>
      <c r="P259" s="16" t="s">
        <v>2126</v>
      </c>
      <c r="Q259" s="5"/>
      <c r="R259" s="5" t="s">
        <v>2127</v>
      </c>
      <c r="S259" s="16" t="s">
        <v>2128</v>
      </c>
      <c r="T259" s="16" t="str">
        <f>HYPERLINK("https://drive.google.com/file/d/1CLZBtTFBs8Wqjs-381YclPRKP-h6fdRg/view?usp=drivesdk","EMAIL KODE REQUEST BRANDING")</f>
        <v>EMAIL KODE REQUEST BRANDING</v>
      </c>
      <c r="U259" s="5" t="s">
        <v>2129</v>
      </c>
      <c r="V259" s="3"/>
      <c r="W259" s="3"/>
      <c r="X259" s="3"/>
    </row>
    <row r="260" spans="1:24" customHeight="1" ht="25.5">
      <c r="A260" s="12">
        <v>45607.62066897</v>
      </c>
      <c r="B260" s="5" t="s">
        <v>58</v>
      </c>
      <c r="C260" s="6" t="s">
        <v>2130</v>
      </c>
      <c r="D260" s="6" t="s">
        <v>60</v>
      </c>
      <c r="E260" s="6" t="s">
        <v>2131</v>
      </c>
      <c r="F260" s="6" t="s">
        <v>110</v>
      </c>
      <c r="G260" s="5" t="s">
        <v>2132</v>
      </c>
      <c r="H260" s="14" t="s">
        <v>2121</v>
      </c>
      <c r="I260" s="6" t="s">
        <v>146</v>
      </c>
      <c r="J260" s="5" t="s">
        <v>157</v>
      </c>
      <c r="K260" s="14" t="s">
        <v>2133</v>
      </c>
      <c r="L260" s="15" t="s">
        <v>2134</v>
      </c>
      <c r="M260" s="6" t="s">
        <v>38</v>
      </c>
      <c r="N260" s="14" t="s">
        <v>2135</v>
      </c>
      <c r="O260" s="5" t="s">
        <v>2136</v>
      </c>
      <c r="P260" s="16" t="s">
        <v>2137</v>
      </c>
      <c r="Q260" s="5"/>
      <c r="R260" s="5" t="s">
        <v>2138</v>
      </c>
      <c r="S260" s="16" t="s">
        <v>2139</v>
      </c>
      <c r="T260" s="16" t="str">
        <f>HYPERLINK("https://drive.google.com/file/d/1_VTHD56afPNN17zwYkH5yJKw9Iu77Spl/view?usp=drivesdk","EMAIL KODE REQUEST BRANDING")</f>
        <v>EMAIL KODE REQUEST BRANDING</v>
      </c>
      <c r="U260" s="5" t="s">
        <v>2140</v>
      </c>
      <c r="V260" s="3"/>
      <c r="W260" s="3"/>
      <c r="X260" s="3"/>
    </row>
    <row r="261" spans="1:24" customHeight="1" ht="12.75">
      <c r="A261" s="12">
        <v>45608.401179178</v>
      </c>
      <c r="B261" s="5" t="s">
        <v>122</v>
      </c>
      <c r="C261" s="6" t="s">
        <v>2141</v>
      </c>
      <c r="D261" s="6" t="s">
        <v>22</v>
      </c>
      <c r="E261" s="6" t="s">
        <v>1073</v>
      </c>
      <c r="F261" s="6" t="s">
        <v>22</v>
      </c>
      <c r="G261" s="5" t="s">
        <v>2142</v>
      </c>
      <c r="H261" s="14" t="s">
        <v>901</v>
      </c>
      <c r="I261" s="6" t="s">
        <v>24</v>
      </c>
      <c r="J261" s="5" t="s">
        <v>126</v>
      </c>
      <c r="K261" s="14" t="s">
        <v>769</v>
      </c>
      <c r="L261" s="15">
        <v>1</v>
      </c>
      <c r="M261" s="6" t="s">
        <v>26</v>
      </c>
      <c r="N261" s="14" t="s">
        <v>172</v>
      </c>
      <c r="O261" s="5" t="s">
        <v>2143</v>
      </c>
      <c r="P261" s="16" t="s">
        <v>2144</v>
      </c>
      <c r="Q261" s="5"/>
      <c r="R261" s="5" t="s">
        <v>2145</v>
      </c>
      <c r="S261" s="16" t="s">
        <v>2146</v>
      </c>
      <c r="T261" s="16" t="str">
        <f>HYPERLINK("https://drive.google.com/file/d/1Alc9UsJ0SThV3MD_7GD6jDvIDHs9iHke/view?usp=drivesdk","EMAIL KODE REQUEST BRANDING")</f>
        <v>EMAIL KODE REQUEST BRANDING</v>
      </c>
      <c r="U261" s="5" t="s">
        <v>2147</v>
      </c>
      <c r="V261" s="3"/>
      <c r="W261" s="3"/>
      <c r="X261" s="3"/>
    </row>
    <row r="262" spans="1:24" customHeight="1" ht="12.75">
      <c r="A262" s="12">
        <v>45608.40198125</v>
      </c>
      <c r="B262" s="5" t="s">
        <v>122</v>
      </c>
      <c r="C262" s="6" t="s">
        <v>2148</v>
      </c>
      <c r="D262" s="6" t="s">
        <v>22</v>
      </c>
      <c r="E262" s="6" t="s">
        <v>22</v>
      </c>
      <c r="F262" s="6" t="s">
        <v>22</v>
      </c>
      <c r="G262" s="5" t="s">
        <v>2142</v>
      </c>
      <c r="H262" s="14" t="s">
        <v>901</v>
      </c>
      <c r="I262" s="6" t="s">
        <v>24</v>
      </c>
      <c r="J262" s="5" t="s">
        <v>126</v>
      </c>
      <c r="K262" s="14" t="s">
        <v>1440</v>
      </c>
      <c r="L262" s="15">
        <v>1</v>
      </c>
      <c r="M262" s="6" t="s">
        <v>26</v>
      </c>
      <c r="N262" s="14" t="s">
        <v>172</v>
      </c>
      <c r="O262" s="5" t="s">
        <v>2149</v>
      </c>
      <c r="P262" s="16" t="s">
        <v>2150</v>
      </c>
      <c r="Q262" s="5"/>
      <c r="R262" s="5" t="s">
        <v>2151</v>
      </c>
      <c r="S262" s="16" t="s">
        <v>2152</v>
      </c>
      <c r="T262" s="16" t="str">
        <f>HYPERLINK("https://drive.google.com/file/d/12ODmCaF8aw51iD7WGsHZQ_V5_xhUj9t4/view?usp=drivesdk","EMAIL KODE REQUEST BRANDING")</f>
        <v>EMAIL KODE REQUEST BRANDING</v>
      </c>
      <c r="U262" s="5" t="s">
        <v>2153</v>
      </c>
      <c r="V262" s="3"/>
      <c r="W262" s="3"/>
      <c r="X262" s="3"/>
    </row>
    <row r="263" spans="1:24" customHeight="1" ht="12.75">
      <c r="A263" s="12">
        <v>45608.622870694</v>
      </c>
      <c r="B263" s="5" t="s">
        <v>223</v>
      </c>
      <c r="C263" s="6" t="s">
        <v>2154</v>
      </c>
      <c r="D263" s="6" t="s">
        <v>60</v>
      </c>
      <c r="E263" s="17" t="s">
        <v>1882</v>
      </c>
      <c r="F263" s="6" t="s">
        <v>226</v>
      </c>
      <c r="G263" s="5" t="s">
        <v>2155</v>
      </c>
      <c r="H263" s="14" t="s">
        <v>1722</v>
      </c>
      <c r="I263" s="6" t="s">
        <v>24</v>
      </c>
      <c r="J263" s="5" t="s">
        <v>294</v>
      </c>
      <c r="K263" s="14" t="s">
        <v>2156</v>
      </c>
      <c r="L263" s="15" t="s">
        <v>1724</v>
      </c>
      <c r="M263" s="6" t="s">
        <v>26</v>
      </c>
      <c r="N263" s="14" t="s">
        <v>2157</v>
      </c>
      <c r="O263" s="5" t="s">
        <v>2158</v>
      </c>
      <c r="P263" s="16" t="s">
        <v>2159</v>
      </c>
      <c r="Q263" s="5"/>
      <c r="R263" s="5" t="s">
        <v>2160</v>
      </c>
      <c r="S263" s="16" t="s">
        <v>2161</v>
      </c>
      <c r="T263" s="16" t="str">
        <f>HYPERLINK("https://drive.google.com/file/d/17_ettr5NwasvnVJqgmhKsq5FxQjMX5Zu/view?usp=drivesdk","EMAIL KODE REQUEST BRANDING")</f>
        <v>EMAIL KODE REQUEST BRANDING</v>
      </c>
      <c r="U263" s="5" t="s">
        <v>2162</v>
      </c>
      <c r="V263" s="3"/>
      <c r="W263" s="3"/>
      <c r="X263" s="3"/>
    </row>
    <row r="264" spans="1:24" customHeight="1" ht="25.5">
      <c r="A264" s="12">
        <v>45608.661921042</v>
      </c>
      <c r="B264" s="5" t="s">
        <v>223</v>
      </c>
      <c r="C264" s="6" t="s">
        <v>2163</v>
      </c>
      <c r="D264" s="6" t="s">
        <v>60</v>
      </c>
      <c r="E264" s="17" t="s">
        <v>1882</v>
      </c>
      <c r="F264" s="6" t="s">
        <v>226</v>
      </c>
      <c r="G264" s="5" t="s">
        <v>2155</v>
      </c>
      <c r="H264" s="14" t="s">
        <v>1722</v>
      </c>
      <c r="I264" s="6" t="s">
        <v>24</v>
      </c>
      <c r="J264" s="5" t="s">
        <v>2164</v>
      </c>
      <c r="K264" s="14" t="s">
        <v>2165</v>
      </c>
      <c r="L264" s="15" t="s">
        <v>94</v>
      </c>
      <c r="M264" s="6" t="s">
        <v>26</v>
      </c>
      <c r="N264" s="14" t="s">
        <v>2166</v>
      </c>
      <c r="O264" s="5" t="s">
        <v>2167</v>
      </c>
      <c r="P264" s="16" t="s">
        <v>2168</v>
      </c>
      <c r="Q264" s="5"/>
      <c r="R264" s="5" t="s">
        <v>2169</v>
      </c>
      <c r="S264" s="16" t="s">
        <v>2170</v>
      </c>
      <c r="T264" s="16" t="str">
        <f>HYPERLINK("https://drive.google.com/file/d/1qSY6Z6dv5cot154hl7GWco0uM-jTLcnR/view?usp=drivesdk","EMAIL KODE REQUEST BRANDING")</f>
        <v>EMAIL KODE REQUEST BRANDING</v>
      </c>
      <c r="U264" s="5" t="s">
        <v>2171</v>
      </c>
      <c r="V264" s="3"/>
      <c r="W264" s="3"/>
      <c r="X264" s="3"/>
    </row>
    <row r="265" spans="1:24" customHeight="1" ht="12.75">
      <c r="A265" s="12">
        <v>45609.421847523</v>
      </c>
      <c r="B265" s="5" t="s">
        <v>58</v>
      </c>
      <c r="C265" s="6" t="s">
        <v>2172</v>
      </c>
      <c r="D265" s="6" t="s">
        <v>60</v>
      </c>
      <c r="E265" s="6" t="s">
        <v>1943</v>
      </c>
      <c r="F265" s="6" t="s">
        <v>110</v>
      </c>
      <c r="G265" s="5" t="s">
        <v>2173</v>
      </c>
      <c r="H265" s="14" t="s">
        <v>145</v>
      </c>
      <c r="I265" s="6" t="s">
        <v>24</v>
      </c>
      <c r="J265" s="5" t="s">
        <v>126</v>
      </c>
      <c r="K265" s="14" t="s">
        <v>2174</v>
      </c>
      <c r="L265" s="15">
        <v>1</v>
      </c>
      <c r="M265" s="6" t="s">
        <v>38</v>
      </c>
      <c r="N265" s="14" t="s">
        <v>217</v>
      </c>
      <c r="O265" s="5" t="s">
        <v>2175</v>
      </c>
      <c r="P265" s="16" t="s">
        <v>2176</v>
      </c>
      <c r="Q265" s="5"/>
      <c r="R265" s="5" t="s">
        <v>2177</v>
      </c>
      <c r="S265" s="16" t="s">
        <v>2178</v>
      </c>
      <c r="T265" s="16" t="str">
        <f>HYPERLINK("https://drive.google.com/file/d/1jZMfJS_Hb9N4CSGyB4ydl6nJ2am0lyTu/view?usp=drivesdk","EMAIL KODE REQUEST BRANDING")</f>
        <v>EMAIL KODE REQUEST BRANDING</v>
      </c>
      <c r="U265" s="5" t="s">
        <v>2179</v>
      </c>
      <c r="V265" s="3"/>
      <c r="W265" s="3"/>
      <c r="X265" s="3"/>
    </row>
    <row r="266" spans="1:24" customHeight="1" ht="12.75">
      <c r="A266" s="12">
        <v>45609.681761227</v>
      </c>
      <c r="B266" s="5" t="s">
        <v>58</v>
      </c>
      <c r="C266" s="6" t="s">
        <v>2180</v>
      </c>
      <c r="D266" s="6" t="s">
        <v>60</v>
      </c>
      <c r="E266" s="6" t="s">
        <v>1934</v>
      </c>
      <c r="F266" s="6" t="s">
        <v>110</v>
      </c>
      <c r="G266" s="5" t="s">
        <v>111</v>
      </c>
      <c r="H266" s="14" t="s">
        <v>112</v>
      </c>
      <c r="I266" s="6" t="s">
        <v>146</v>
      </c>
      <c r="J266" s="5" t="s">
        <v>157</v>
      </c>
      <c r="K266" s="14" t="s">
        <v>2181</v>
      </c>
      <c r="L266" s="15">
        <v>1</v>
      </c>
      <c r="M266" s="6" t="s">
        <v>38</v>
      </c>
      <c r="N266" s="14" t="s">
        <v>2182</v>
      </c>
      <c r="O266" s="5" t="s">
        <v>2183</v>
      </c>
      <c r="P266" s="16" t="s">
        <v>2184</v>
      </c>
      <c r="Q266" s="5"/>
      <c r="R266" s="5" t="s">
        <v>2185</v>
      </c>
      <c r="S266" s="16" t="s">
        <v>2186</v>
      </c>
      <c r="T266" s="16" t="str">
        <f>HYPERLINK("https://drive.google.com/file/d/14KMq9eT_JFZmNm8WzGQIE0YkzvAKuWx2/view?usp=drivesdk","EMAIL KODE REQUEST BRANDING")</f>
        <v>EMAIL KODE REQUEST BRANDING</v>
      </c>
      <c r="U266" s="5" t="s">
        <v>2187</v>
      </c>
      <c r="V266" s="3"/>
      <c r="W266" s="3"/>
      <c r="X266" s="3"/>
    </row>
    <row r="267" spans="1:24" customHeight="1" ht="12.75">
      <c r="A267" s="12">
        <v>45611.490581829</v>
      </c>
      <c r="B267" s="5" t="s">
        <v>58</v>
      </c>
      <c r="C267" s="6" t="s">
        <v>2188</v>
      </c>
      <c r="D267" s="6" t="s">
        <v>60</v>
      </c>
      <c r="E267" s="6" t="s">
        <v>1943</v>
      </c>
      <c r="F267" s="6" t="s">
        <v>110</v>
      </c>
      <c r="G267" s="5" t="s">
        <v>2189</v>
      </c>
      <c r="H267" s="14" t="s">
        <v>2190</v>
      </c>
      <c r="I267" s="6" t="s">
        <v>146</v>
      </c>
      <c r="J267" s="5" t="s">
        <v>92</v>
      </c>
      <c r="K267" s="14" t="s">
        <v>214</v>
      </c>
      <c r="L267" s="15">
        <v>1</v>
      </c>
      <c r="M267" s="6" t="s">
        <v>38</v>
      </c>
      <c r="N267" s="14" t="s">
        <v>217</v>
      </c>
      <c r="O267" s="5" t="s">
        <v>2191</v>
      </c>
      <c r="P267" s="16" t="s">
        <v>2192</v>
      </c>
      <c r="Q267" s="5"/>
      <c r="R267" s="5" t="s">
        <v>2193</v>
      </c>
      <c r="S267" s="16" t="s">
        <v>2194</v>
      </c>
      <c r="T267" s="16" t="str">
        <f>HYPERLINK("https://drive.google.com/file/d/1C_Z6k_9aavFwjIvPMNcdj7Xsnc7FvJMP/view?usp=drivesdk","EMAIL KODE REQUEST BRANDING")</f>
        <v>EMAIL KODE REQUEST BRANDING</v>
      </c>
      <c r="U267" s="5" t="s">
        <v>2195</v>
      </c>
      <c r="V267" s="3"/>
      <c r="W267" s="3"/>
      <c r="X267" s="3"/>
    </row>
    <row r="268" spans="1:24" customHeight="1" ht="12.75">
      <c r="A268" s="12">
        <v>45611.493866181</v>
      </c>
      <c r="B268" s="5" t="s">
        <v>2196</v>
      </c>
      <c r="C268" s="6" t="s">
        <v>2197</v>
      </c>
      <c r="D268" s="6" t="s">
        <v>60</v>
      </c>
      <c r="E268" s="6" t="s">
        <v>1943</v>
      </c>
      <c r="F268" s="6" t="s">
        <v>110</v>
      </c>
      <c r="G268" s="5" t="s">
        <v>2198</v>
      </c>
      <c r="H268" s="14" t="s">
        <v>2190</v>
      </c>
      <c r="I268" s="6" t="s">
        <v>24</v>
      </c>
      <c r="J268" s="5" t="s">
        <v>92</v>
      </c>
      <c r="K268" s="14" t="s">
        <v>214</v>
      </c>
      <c r="L268" s="15">
        <v>1</v>
      </c>
      <c r="M268" s="6" t="s">
        <v>38</v>
      </c>
      <c r="N268" s="14" t="s">
        <v>508</v>
      </c>
      <c r="O268" s="5" t="s">
        <v>2191</v>
      </c>
      <c r="P268" s="16" t="s">
        <v>2199</v>
      </c>
      <c r="Q268" s="5"/>
      <c r="R268" s="5" t="s">
        <v>2200</v>
      </c>
      <c r="S268" s="16" t="s">
        <v>2201</v>
      </c>
      <c r="T268" s="16" t="str">
        <f>HYPERLINK("https://drive.google.com/file/d/1rAO1yDTV78brVbB7eeZNu51pXctLA5-7/view?usp=drivesdk","EMAIL KODE REQUEST BRANDING")</f>
        <v>EMAIL KODE REQUEST BRANDING</v>
      </c>
      <c r="U268" s="5" t="s">
        <v>2202</v>
      </c>
      <c r="V268" s="3"/>
      <c r="W268" s="3"/>
      <c r="X268" s="3"/>
    </row>
    <row r="269" spans="1:24" customHeight="1" ht="12.75">
      <c r="A269" s="12">
        <v>45611.7006014</v>
      </c>
      <c r="B269" s="5" t="s">
        <v>122</v>
      </c>
      <c r="C269" s="6" t="s">
        <v>2203</v>
      </c>
      <c r="D269" s="6" t="s">
        <v>22</v>
      </c>
      <c r="E269" s="6" t="s">
        <v>711</v>
      </c>
      <c r="F269" s="6" t="s">
        <v>168</v>
      </c>
      <c r="G269" s="5" t="s">
        <v>2204</v>
      </c>
      <c r="H269" s="14" t="s">
        <v>2075</v>
      </c>
      <c r="I269" s="6" t="s">
        <v>24</v>
      </c>
      <c r="J269" s="5" t="s">
        <v>113</v>
      </c>
      <c r="K269" s="14" t="s">
        <v>2205</v>
      </c>
      <c r="L269" s="15">
        <v>1</v>
      </c>
      <c r="M269" s="6" t="s">
        <v>26</v>
      </c>
      <c r="N269" s="14" t="s">
        <v>172</v>
      </c>
      <c r="O269" s="5" t="s">
        <v>1076</v>
      </c>
      <c r="P269" s="5" t="s">
        <v>2206</v>
      </c>
      <c r="Q269" s="5"/>
      <c r="R269" s="5" t="s">
        <v>2207</v>
      </c>
      <c r="S269" s="16" t="s">
        <v>2208</v>
      </c>
      <c r="T269" s="16" t="str">
        <f>HYPERLINK("https://drive.google.com/file/d/18PKpAIaFIOxrS_EnrThK1EWhe-uQkFy_/view?usp=drivesdk","EMAIL KODE REQUEST BRANDING")</f>
        <v>EMAIL KODE REQUEST BRANDING</v>
      </c>
      <c r="U269" s="5" t="s">
        <v>2209</v>
      </c>
      <c r="V269" s="3"/>
      <c r="W269" s="3"/>
      <c r="X269" s="3"/>
    </row>
    <row r="270" spans="1:24" customHeight="1" ht="12.75">
      <c r="A270" s="12">
        <v>45611.702866424</v>
      </c>
      <c r="B270" s="5" t="s">
        <v>122</v>
      </c>
      <c r="C270" s="6" t="s">
        <v>2210</v>
      </c>
      <c r="D270" s="6" t="s">
        <v>22</v>
      </c>
      <c r="E270" s="6" t="s">
        <v>909</v>
      </c>
      <c r="F270" s="6" t="s">
        <v>1731</v>
      </c>
      <c r="G270" s="5" t="s">
        <v>2211</v>
      </c>
      <c r="H270" s="14" t="s">
        <v>892</v>
      </c>
      <c r="I270" s="6" t="s">
        <v>24</v>
      </c>
      <c r="J270" s="5" t="s">
        <v>25</v>
      </c>
      <c r="K270" s="14" t="s">
        <v>2212</v>
      </c>
      <c r="L270" s="15">
        <v>2</v>
      </c>
      <c r="M270" s="6" t="s">
        <v>38</v>
      </c>
      <c r="N270" s="14" t="s">
        <v>172</v>
      </c>
      <c r="O270" s="5" t="s">
        <v>2213</v>
      </c>
      <c r="P270" s="16" t="s">
        <v>2214</v>
      </c>
      <c r="Q270" s="5"/>
      <c r="R270" s="5" t="s">
        <v>2215</v>
      </c>
      <c r="S270" s="16" t="s">
        <v>2216</v>
      </c>
      <c r="T270" s="16" t="str">
        <f>HYPERLINK("https://drive.google.com/file/d/1b1xELLzedZsEqiU-E5_yu82Na2IPfp9q/view?usp=drivesdk","EMAIL KODE REQUEST BRANDING")</f>
        <v>EMAIL KODE REQUEST BRANDING</v>
      </c>
      <c r="U270" s="5" t="s">
        <v>2217</v>
      </c>
      <c r="V270" s="3"/>
      <c r="W270" s="3"/>
      <c r="X270" s="3"/>
    </row>
    <row r="271" spans="1:24" customHeight="1" ht="12.75">
      <c r="A271" s="12">
        <v>45611.703885231</v>
      </c>
      <c r="B271" s="5" t="s">
        <v>122</v>
      </c>
      <c r="C271" s="6" t="s">
        <v>2218</v>
      </c>
      <c r="D271" s="6" t="s">
        <v>22</v>
      </c>
      <c r="E271" s="6" t="s">
        <v>909</v>
      </c>
      <c r="F271" s="6" t="s">
        <v>1731</v>
      </c>
      <c r="G271" s="5" t="s">
        <v>2211</v>
      </c>
      <c r="H271" s="14" t="s">
        <v>892</v>
      </c>
      <c r="I271" s="6" t="s">
        <v>24</v>
      </c>
      <c r="J271" s="5" t="s">
        <v>25</v>
      </c>
      <c r="K271" s="14" t="s">
        <v>2219</v>
      </c>
      <c r="L271" s="15">
        <v>1</v>
      </c>
      <c r="M271" s="6" t="s">
        <v>38</v>
      </c>
      <c r="N271" s="14" t="s">
        <v>172</v>
      </c>
      <c r="O271" s="5" t="s">
        <v>1245</v>
      </c>
      <c r="P271" s="16" t="s">
        <v>2220</v>
      </c>
      <c r="Q271" s="5"/>
      <c r="R271" s="5" t="s">
        <v>2221</v>
      </c>
      <c r="S271" s="16" t="s">
        <v>2222</v>
      </c>
      <c r="T271" s="16" t="str">
        <f>HYPERLINK("https://drive.google.com/file/d/1VRxf1tgURptz2roTRpLxbMOdC657yfq1/view?usp=drivesdk","EMAIL KODE REQUEST BRANDING")</f>
        <v>EMAIL KODE REQUEST BRANDING</v>
      </c>
      <c r="U271" s="5" t="s">
        <v>2223</v>
      </c>
      <c r="V271" s="3"/>
      <c r="W271" s="3"/>
      <c r="X271" s="3"/>
    </row>
    <row r="272" spans="1:24" customHeight="1" ht="12.75">
      <c r="A272" s="12">
        <v>45611.704479676</v>
      </c>
      <c r="B272" s="5" t="s">
        <v>122</v>
      </c>
      <c r="C272" s="6" t="s">
        <v>2224</v>
      </c>
      <c r="D272" s="6" t="s">
        <v>22</v>
      </c>
      <c r="E272" s="6" t="s">
        <v>909</v>
      </c>
      <c r="F272" s="6" t="s">
        <v>1731</v>
      </c>
      <c r="G272" s="5" t="s">
        <v>2211</v>
      </c>
      <c r="H272" s="14" t="s">
        <v>892</v>
      </c>
      <c r="I272" s="6" t="s">
        <v>24</v>
      </c>
      <c r="J272" s="5" t="s">
        <v>25</v>
      </c>
      <c r="K272" s="14" t="s">
        <v>2225</v>
      </c>
      <c r="L272" s="15">
        <v>1</v>
      </c>
      <c r="M272" s="6" t="s">
        <v>38</v>
      </c>
      <c r="N272" s="14" t="s">
        <v>172</v>
      </c>
      <c r="O272" s="5" t="s">
        <v>1245</v>
      </c>
      <c r="P272" s="16" t="s">
        <v>2226</v>
      </c>
      <c r="Q272" s="5"/>
      <c r="R272" s="5" t="s">
        <v>2227</v>
      </c>
      <c r="S272" s="16" t="s">
        <v>2228</v>
      </c>
      <c r="T272" s="16" t="str">
        <f>HYPERLINK("https://drive.google.com/file/d/1x7vfn8PxIBrLiovsdFw3YWzsHVtUWVQG/view?usp=drivesdk","EMAIL KODE REQUEST BRANDING")</f>
        <v>EMAIL KODE REQUEST BRANDING</v>
      </c>
      <c r="U272" s="5" t="s">
        <v>2229</v>
      </c>
      <c r="V272" s="3"/>
      <c r="W272" s="3"/>
      <c r="X272" s="3"/>
    </row>
    <row r="273" spans="1:24" customHeight="1" ht="12.75">
      <c r="A273" s="12">
        <v>45611.705010174</v>
      </c>
      <c r="B273" s="5" t="s">
        <v>122</v>
      </c>
      <c r="C273" s="6" t="s">
        <v>2230</v>
      </c>
      <c r="D273" s="6" t="s">
        <v>22</v>
      </c>
      <c r="E273" s="6" t="s">
        <v>909</v>
      </c>
      <c r="F273" s="6" t="s">
        <v>1731</v>
      </c>
      <c r="G273" s="5" t="s">
        <v>2211</v>
      </c>
      <c r="H273" s="14" t="s">
        <v>892</v>
      </c>
      <c r="I273" s="6" t="s">
        <v>24</v>
      </c>
      <c r="J273" s="5" t="s">
        <v>25</v>
      </c>
      <c r="K273" s="14" t="s">
        <v>2231</v>
      </c>
      <c r="L273" s="15">
        <v>1</v>
      </c>
      <c r="M273" s="6" t="s">
        <v>38</v>
      </c>
      <c r="N273" s="14" t="s">
        <v>172</v>
      </c>
      <c r="O273" s="5" t="s">
        <v>356</v>
      </c>
      <c r="P273" s="16" t="s">
        <v>2232</v>
      </c>
      <c r="Q273" s="5"/>
      <c r="R273" s="5" t="s">
        <v>2233</v>
      </c>
      <c r="S273" s="16" t="s">
        <v>2234</v>
      </c>
      <c r="T273" s="16" t="str">
        <f>HYPERLINK("https://drive.google.com/file/d/1Klk3TeDStsGyHnzm6WXVoWnWk6Gh4T8l/view?usp=drivesdk","EMAIL KODE REQUEST BRANDING")</f>
        <v>EMAIL KODE REQUEST BRANDING</v>
      </c>
      <c r="U273" s="5" t="s">
        <v>2235</v>
      </c>
      <c r="V273" s="3"/>
      <c r="W273" s="3"/>
      <c r="X273" s="3"/>
    </row>
    <row r="274" spans="1:24" customHeight="1" ht="12.75">
      <c r="A274" s="12">
        <v>45611.705638519</v>
      </c>
      <c r="B274" s="5" t="s">
        <v>122</v>
      </c>
      <c r="C274" s="6" t="s">
        <v>2236</v>
      </c>
      <c r="D274" s="6" t="s">
        <v>22</v>
      </c>
      <c r="E274" s="6" t="s">
        <v>909</v>
      </c>
      <c r="F274" s="6" t="s">
        <v>1731</v>
      </c>
      <c r="G274" s="5" t="s">
        <v>2211</v>
      </c>
      <c r="H274" s="14" t="s">
        <v>892</v>
      </c>
      <c r="I274" s="6" t="s">
        <v>24</v>
      </c>
      <c r="J274" s="5" t="s">
        <v>25</v>
      </c>
      <c r="K274" s="14" t="s">
        <v>2237</v>
      </c>
      <c r="L274" s="15">
        <v>1</v>
      </c>
      <c r="M274" s="6" t="s">
        <v>38</v>
      </c>
      <c r="N274" s="14" t="s">
        <v>172</v>
      </c>
      <c r="O274" s="5" t="s">
        <v>1245</v>
      </c>
      <c r="P274" s="16" t="s">
        <v>2238</v>
      </c>
      <c r="Q274" s="5"/>
      <c r="R274" s="5" t="s">
        <v>2239</v>
      </c>
      <c r="S274" s="16" t="s">
        <v>2240</v>
      </c>
      <c r="T274" s="16" t="str">
        <f>HYPERLINK("https://drive.google.com/file/d/1sUIVPaUYiTFKmodfqzHAkK7CCyg2Rw4q/view?usp=drivesdk","EMAIL KODE REQUEST BRANDING")</f>
        <v>EMAIL KODE REQUEST BRANDING</v>
      </c>
      <c r="U274" s="5" t="s">
        <v>2241</v>
      </c>
      <c r="V274" s="3"/>
      <c r="W274" s="3"/>
      <c r="X274" s="3"/>
    </row>
    <row r="275" spans="1:24" customHeight="1" ht="12.75">
      <c r="A275" s="12">
        <v>45611.706566435</v>
      </c>
      <c r="B275" s="5" t="s">
        <v>122</v>
      </c>
      <c r="C275" s="6" t="s">
        <v>2242</v>
      </c>
      <c r="D275" s="6" t="s">
        <v>22</v>
      </c>
      <c r="E275" s="6" t="s">
        <v>909</v>
      </c>
      <c r="F275" s="6" t="s">
        <v>1731</v>
      </c>
      <c r="G275" s="5" t="s">
        <v>2211</v>
      </c>
      <c r="H275" s="14" t="s">
        <v>892</v>
      </c>
      <c r="I275" s="6" t="s">
        <v>24</v>
      </c>
      <c r="J275" s="5" t="s">
        <v>25</v>
      </c>
      <c r="K275" s="14" t="s">
        <v>2231</v>
      </c>
      <c r="L275" s="15">
        <v>2</v>
      </c>
      <c r="M275" s="6" t="s">
        <v>38</v>
      </c>
      <c r="N275" s="14" t="s">
        <v>172</v>
      </c>
      <c r="O275" s="5" t="s">
        <v>2243</v>
      </c>
      <c r="P275" s="16" t="s">
        <v>2244</v>
      </c>
      <c r="Q275" s="5"/>
      <c r="R275" s="5" t="s">
        <v>2245</v>
      </c>
      <c r="S275" s="16" t="s">
        <v>2246</v>
      </c>
      <c r="T275" s="16" t="str">
        <f>HYPERLINK("https://drive.google.com/file/d/1dblPDMki5WETfkhCCfCd9l5-efwD9d5T/view?usp=drivesdk","EMAIL KODE REQUEST BRANDING")</f>
        <v>EMAIL KODE REQUEST BRANDING</v>
      </c>
      <c r="U275" s="5" t="s">
        <v>2247</v>
      </c>
      <c r="V275" s="3"/>
      <c r="W275" s="3"/>
      <c r="X275" s="3"/>
    </row>
    <row r="276" spans="1:24" customHeight="1" ht="12.75">
      <c r="A276" s="12">
        <v>45611.707508252</v>
      </c>
      <c r="B276" s="5" t="s">
        <v>122</v>
      </c>
      <c r="C276" s="6" t="s">
        <v>2248</v>
      </c>
      <c r="D276" s="6" t="s">
        <v>22</v>
      </c>
      <c r="E276" s="6" t="s">
        <v>939</v>
      </c>
      <c r="F276" s="6" t="s">
        <v>1731</v>
      </c>
      <c r="G276" s="5" t="s">
        <v>2249</v>
      </c>
      <c r="H276" s="14" t="s">
        <v>892</v>
      </c>
      <c r="I276" s="6" t="s">
        <v>24</v>
      </c>
      <c r="J276" s="5" t="s">
        <v>25</v>
      </c>
      <c r="K276" s="14" t="s">
        <v>2250</v>
      </c>
      <c r="L276" s="15">
        <v>2</v>
      </c>
      <c r="M276" s="6" t="s">
        <v>38</v>
      </c>
      <c r="N276" s="14" t="s">
        <v>172</v>
      </c>
      <c r="O276" s="5" t="s">
        <v>2251</v>
      </c>
      <c r="P276" s="16" t="s">
        <v>2252</v>
      </c>
      <c r="Q276" s="5"/>
      <c r="R276" s="5" t="s">
        <v>2253</v>
      </c>
      <c r="S276" s="16" t="s">
        <v>2254</v>
      </c>
      <c r="T276" s="16" t="str">
        <f>HYPERLINK("https://drive.google.com/file/d/1cnLNIU-XfNDFsp_kFmI6CIROoaBT2RtS/view?usp=drivesdk","EMAIL KODE REQUEST BRANDING")</f>
        <v>EMAIL KODE REQUEST BRANDING</v>
      </c>
      <c r="U276" s="5" t="s">
        <v>2255</v>
      </c>
      <c r="V276" s="3"/>
      <c r="W276" s="3"/>
      <c r="X276" s="3"/>
    </row>
    <row r="277" spans="1:24" customHeight="1" ht="12.75">
      <c r="A277" s="12">
        <v>45611.709703692</v>
      </c>
      <c r="B277" s="5" t="s">
        <v>122</v>
      </c>
      <c r="C277" s="6" t="s">
        <v>2256</v>
      </c>
      <c r="D277" s="6" t="s">
        <v>22</v>
      </c>
      <c r="E277" s="6" t="s">
        <v>909</v>
      </c>
      <c r="F277" s="6" t="s">
        <v>1731</v>
      </c>
      <c r="G277" s="5" t="s">
        <v>2249</v>
      </c>
      <c r="H277" s="14" t="s">
        <v>892</v>
      </c>
      <c r="I277" s="6" t="s">
        <v>24</v>
      </c>
      <c r="J277" s="5" t="s">
        <v>25</v>
      </c>
      <c r="K277" s="14" t="s">
        <v>2257</v>
      </c>
      <c r="L277" s="15">
        <v>1</v>
      </c>
      <c r="M277" s="6" t="s">
        <v>38</v>
      </c>
      <c r="N277" s="14" t="s">
        <v>172</v>
      </c>
      <c r="O277" s="5" t="s">
        <v>1245</v>
      </c>
      <c r="P277" s="16" t="s">
        <v>2258</v>
      </c>
      <c r="Q277" s="5"/>
      <c r="R277" s="5" t="s">
        <v>2259</v>
      </c>
      <c r="S277" s="16" t="s">
        <v>2260</v>
      </c>
      <c r="T277" s="16" t="str">
        <f>HYPERLINK("https://drive.google.com/file/d/1a6lQ99HyGJhl0PJQKl53cgYU9mapeHtI/view?usp=drivesdk","EMAIL KODE REQUEST BRANDING")</f>
        <v>EMAIL KODE REQUEST BRANDING</v>
      </c>
      <c r="U277" s="5" t="s">
        <v>2261</v>
      </c>
      <c r="V277" s="3"/>
      <c r="W277" s="3"/>
      <c r="X277" s="3"/>
    </row>
    <row r="278" spans="1:24" customHeight="1" ht="12.75">
      <c r="A278" s="12">
        <v>45611.710468576</v>
      </c>
      <c r="B278" s="5" t="s">
        <v>122</v>
      </c>
      <c r="C278" s="6" t="s">
        <v>2262</v>
      </c>
      <c r="D278" s="6" t="s">
        <v>22</v>
      </c>
      <c r="E278" s="6" t="s">
        <v>909</v>
      </c>
      <c r="F278" s="6" t="s">
        <v>1731</v>
      </c>
      <c r="G278" s="5" t="s">
        <v>2249</v>
      </c>
      <c r="H278" s="14" t="s">
        <v>892</v>
      </c>
      <c r="I278" s="6" t="s">
        <v>24</v>
      </c>
      <c r="J278" s="5" t="s">
        <v>25</v>
      </c>
      <c r="K278" s="14" t="s">
        <v>2263</v>
      </c>
      <c r="L278" s="15">
        <v>2</v>
      </c>
      <c r="M278" s="6" t="s">
        <v>38</v>
      </c>
      <c r="N278" s="14" t="s">
        <v>172</v>
      </c>
      <c r="O278" s="5" t="s">
        <v>2264</v>
      </c>
      <c r="P278" s="16" t="s">
        <v>2265</v>
      </c>
      <c r="Q278" s="5"/>
      <c r="R278" s="5" t="s">
        <v>2266</v>
      </c>
      <c r="S278" s="16" t="s">
        <v>2267</v>
      </c>
      <c r="T278" s="16" t="str">
        <f>HYPERLINK("https://drive.google.com/file/d/1V80mjTJYvzSWESDzm0D05huf27FemLrA/view?usp=drivesdk","EMAIL KODE REQUEST BRANDING")</f>
        <v>EMAIL KODE REQUEST BRANDING</v>
      </c>
      <c r="U278" s="5" t="s">
        <v>2268</v>
      </c>
      <c r="V278" s="3"/>
      <c r="W278" s="3"/>
      <c r="X278" s="3"/>
    </row>
    <row r="279" spans="1:24" customHeight="1" ht="12.75">
      <c r="A279" s="12">
        <v>45611.71124566</v>
      </c>
      <c r="B279" s="5" t="s">
        <v>122</v>
      </c>
      <c r="C279" s="6" t="s">
        <v>2269</v>
      </c>
      <c r="D279" s="6" t="s">
        <v>22</v>
      </c>
      <c r="E279" s="6" t="s">
        <v>909</v>
      </c>
      <c r="F279" s="6" t="s">
        <v>1731</v>
      </c>
      <c r="G279" s="5" t="s">
        <v>2249</v>
      </c>
      <c r="H279" s="14" t="s">
        <v>892</v>
      </c>
      <c r="I279" s="6" t="s">
        <v>24</v>
      </c>
      <c r="J279" s="5" t="s">
        <v>25</v>
      </c>
      <c r="K279" s="14" t="s">
        <v>2270</v>
      </c>
      <c r="L279" s="15">
        <v>3</v>
      </c>
      <c r="M279" s="6" t="s">
        <v>38</v>
      </c>
      <c r="N279" s="14" t="s">
        <v>172</v>
      </c>
      <c r="O279" s="5" t="s">
        <v>356</v>
      </c>
      <c r="P279" s="16" t="s">
        <v>2271</v>
      </c>
      <c r="Q279" s="5"/>
      <c r="R279" s="5" t="s">
        <v>2272</v>
      </c>
      <c r="S279" s="16" t="s">
        <v>2273</v>
      </c>
      <c r="T279" s="16" t="str">
        <f>HYPERLINK("https://drive.google.com/file/d/1DGHYWcr76Dj_JmjRax2VsobyJyZQ6gI8/view?usp=drivesdk","EMAIL KODE REQUEST BRANDING")</f>
        <v>EMAIL KODE REQUEST BRANDING</v>
      </c>
      <c r="U279" s="5" t="s">
        <v>2274</v>
      </c>
      <c r="V279" s="3"/>
      <c r="W279" s="3"/>
      <c r="X279" s="3"/>
    </row>
    <row r="280" spans="1:24" customHeight="1" ht="12.75">
      <c r="A280" s="12">
        <v>45611.71254272</v>
      </c>
      <c r="B280" s="5" t="s">
        <v>122</v>
      </c>
      <c r="C280" s="6" t="s">
        <v>2275</v>
      </c>
      <c r="D280" s="6" t="s">
        <v>22</v>
      </c>
      <c r="E280" s="6" t="s">
        <v>909</v>
      </c>
      <c r="F280" s="6" t="s">
        <v>1731</v>
      </c>
      <c r="G280" s="5" t="s">
        <v>2276</v>
      </c>
      <c r="H280" s="14" t="s">
        <v>892</v>
      </c>
      <c r="I280" s="6" t="s">
        <v>24</v>
      </c>
      <c r="J280" s="5" t="s">
        <v>25</v>
      </c>
      <c r="K280" s="14" t="s">
        <v>2277</v>
      </c>
      <c r="L280" s="15">
        <v>2</v>
      </c>
      <c r="M280" s="6" t="s">
        <v>38</v>
      </c>
      <c r="N280" s="14" t="s">
        <v>172</v>
      </c>
      <c r="O280" s="5" t="s">
        <v>2278</v>
      </c>
      <c r="P280" s="16" t="s">
        <v>2279</v>
      </c>
      <c r="Q280" s="5"/>
      <c r="R280" s="5" t="s">
        <v>2280</v>
      </c>
      <c r="S280" s="16" t="s">
        <v>2281</v>
      </c>
      <c r="T280" s="16" t="str">
        <f>HYPERLINK("https://drive.google.com/file/d/1Ow7AvnFqq8cPwgQFBKXziNkRTDnDKdtM/view?usp=drivesdk","EMAIL KODE REQUEST BRANDING")</f>
        <v>EMAIL KODE REQUEST BRANDING</v>
      </c>
      <c r="U280" s="5" t="s">
        <v>2282</v>
      </c>
      <c r="V280" s="3"/>
      <c r="W280" s="3"/>
      <c r="X280" s="3"/>
    </row>
    <row r="281" spans="1:24" customHeight="1" ht="12.75">
      <c r="A281" s="12">
        <v>45611.713274769</v>
      </c>
      <c r="B281" s="5" t="s">
        <v>122</v>
      </c>
      <c r="C281" s="6" t="s">
        <v>2283</v>
      </c>
      <c r="D281" s="6" t="s">
        <v>22</v>
      </c>
      <c r="E281" s="6" t="s">
        <v>909</v>
      </c>
      <c r="F281" s="6" t="s">
        <v>1731</v>
      </c>
      <c r="G281" s="5" t="s">
        <v>2276</v>
      </c>
      <c r="H281" s="14" t="s">
        <v>892</v>
      </c>
      <c r="I281" s="6" t="s">
        <v>24</v>
      </c>
      <c r="J281" s="5" t="s">
        <v>25</v>
      </c>
      <c r="K281" s="14" t="s">
        <v>2257</v>
      </c>
      <c r="L281" s="15">
        <v>2</v>
      </c>
      <c r="M281" s="6" t="s">
        <v>38</v>
      </c>
      <c r="N281" s="14" t="s">
        <v>172</v>
      </c>
      <c r="O281" s="5" t="s">
        <v>2284</v>
      </c>
      <c r="P281" s="16" t="s">
        <v>2285</v>
      </c>
      <c r="Q281" s="5"/>
      <c r="R281" s="5" t="s">
        <v>2286</v>
      </c>
      <c r="S281" s="16" t="s">
        <v>2287</v>
      </c>
      <c r="T281" s="16" t="str">
        <f>HYPERLINK("https://drive.google.com/file/d/1CdWpb6rw-Qc3WHJ4JEE4vTW5uZrBLvgk/view?usp=drivesdk","EMAIL KODE REQUEST BRANDING")</f>
        <v>EMAIL KODE REQUEST BRANDING</v>
      </c>
      <c r="U281" s="5" t="s">
        <v>2288</v>
      </c>
      <c r="V281" s="3"/>
      <c r="W281" s="3"/>
      <c r="X281" s="3"/>
    </row>
    <row r="282" spans="1:24" customHeight="1" ht="12.75">
      <c r="A282" s="12">
        <v>45611.713972292</v>
      </c>
      <c r="B282" s="5" t="s">
        <v>122</v>
      </c>
      <c r="C282" s="6" t="s">
        <v>2289</v>
      </c>
      <c r="D282" s="6" t="s">
        <v>22</v>
      </c>
      <c r="E282" s="6" t="s">
        <v>909</v>
      </c>
      <c r="F282" s="6" t="s">
        <v>1731</v>
      </c>
      <c r="G282" s="5" t="s">
        <v>2276</v>
      </c>
      <c r="H282" s="14" t="s">
        <v>892</v>
      </c>
      <c r="I282" s="6" t="s">
        <v>24</v>
      </c>
      <c r="J282" s="5" t="s">
        <v>25</v>
      </c>
      <c r="K282" s="14" t="s">
        <v>2257</v>
      </c>
      <c r="L282" s="15">
        <v>1</v>
      </c>
      <c r="M282" s="6" t="s">
        <v>38</v>
      </c>
      <c r="N282" s="14" t="s">
        <v>172</v>
      </c>
      <c r="O282" s="5" t="s">
        <v>1245</v>
      </c>
      <c r="P282" s="16" t="s">
        <v>2290</v>
      </c>
      <c r="Q282" s="5"/>
      <c r="R282" s="5" t="s">
        <v>2291</v>
      </c>
      <c r="S282" s="16" t="s">
        <v>2292</v>
      </c>
      <c r="T282" s="16" t="str">
        <f>HYPERLINK("https://drive.google.com/file/d/13_hPxm4NcZKIWY7vaKei6aIBAHcOONDh/view?usp=drivesdk","EMAIL KODE REQUEST BRANDING")</f>
        <v>EMAIL KODE REQUEST BRANDING</v>
      </c>
      <c r="U282" s="5" t="s">
        <v>2293</v>
      </c>
      <c r="V282" s="3"/>
      <c r="W282" s="3"/>
      <c r="X282" s="3"/>
    </row>
    <row r="283" spans="1:24" customHeight="1" ht="12.75">
      <c r="A283" s="12">
        <v>45611.714607477</v>
      </c>
      <c r="B283" s="5" t="s">
        <v>122</v>
      </c>
      <c r="C283" s="6" t="s">
        <v>2294</v>
      </c>
      <c r="D283" s="6" t="s">
        <v>22</v>
      </c>
      <c r="E283" s="6" t="s">
        <v>939</v>
      </c>
      <c r="F283" s="6" t="s">
        <v>1731</v>
      </c>
      <c r="G283" s="5" t="s">
        <v>2276</v>
      </c>
      <c r="H283" s="14" t="s">
        <v>892</v>
      </c>
      <c r="I283" s="6" t="s">
        <v>24</v>
      </c>
      <c r="J283" s="5" t="s">
        <v>25</v>
      </c>
      <c r="K283" s="14" t="s">
        <v>2270</v>
      </c>
      <c r="L283" s="15">
        <v>3</v>
      </c>
      <c r="M283" s="6" t="s">
        <v>38</v>
      </c>
      <c r="N283" s="14" t="s">
        <v>172</v>
      </c>
      <c r="O283" s="5" t="s">
        <v>356</v>
      </c>
      <c r="P283" s="16" t="s">
        <v>2295</v>
      </c>
      <c r="Q283" s="5"/>
      <c r="R283" s="5" t="s">
        <v>2296</v>
      </c>
      <c r="S283" s="16" t="s">
        <v>2297</v>
      </c>
      <c r="T283" s="16" t="str">
        <f>HYPERLINK("https://drive.google.com/file/d/1MKg46_1B7nSbIsqa3ADQpKb8ozcGqlge/view?usp=drivesdk","EMAIL KODE REQUEST BRANDING")</f>
        <v>EMAIL KODE REQUEST BRANDING</v>
      </c>
      <c r="U283" s="5" t="s">
        <v>2298</v>
      </c>
      <c r="V283" s="3"/>
      <c r="W283" s="3"/>
      <c r="X283" s="3"/>
    </row>
    <row r="284" spans="1:24" customHeight="1" ht="12.75">
      <c r="A284" s="12">
        <v>45611.715478495</v>
      </c>
      <c r="B284" s="5" t="s">
        <v>122</v>
      </c>
      <c r="C284" s="6" t="s">
        <v>2299</v>
      </c>
      <c r="D284" s="6" t="s">
        <v>22</v>
      </c>
      <c r="E284" s="6" t="s">
        <v>1209</v>
      </c>
      <c r="F284" s="6" t="s">
        <v>1731</v>
      </c>
      <c r="G284" s="5" t="s">
        <v>2300</v>
      </c>
      <c r="H284" s="14" t="s">
        <v>1042</v>
      </c>
      <c r="I284" s="6" t="s">
        <v>24</v>
      </c>
      <c r="J284" s="5" t="s">
        <v>126</v>
      </c>
      <c r="K284" s="14" t="s">
        <v>2301</v>
      </c>
      <c r="L284" s="15">
        <v>1</v>
      </c>
      <c r="M284" s="6" t="s">
        <v>38</v>
      </c>
      <c r="N284" s="14" t="s">
        <v>172</v>
      </c>
      <c r="O284" s="5" t="s">
        <v>2302</v>
      </c>
      <c r="P284" s="16" t="s">
        <v>2303</v>
      </c>
      <c r="Q284" s="5"/>
      <c r="R284" s="5" t="s">
        <v>2304</v>
      </c>
      <c r="S284" s="16" t="s">
        <v>2305</v>
      </c>
      <c r="T284" s="16" t="str">
        <f>HYPERLINK("https://drive.google.com/file/d/1dLw6QK0a3PyUBzDJZ7Q3jIozvp8ZU5pQ/view?usp=drivesdk","EMAIL KODE REQUEST BRANDING")</f>
        <v>EMAIL KODE REQUEST BRANDING</v>
      </c>
      <c r="U284" s="5" t="s">
        <v>2306</v>
      </c>
      <c r="V284" s="3"/>
      <c r="W284" s="3"/>
      <c r="X284" s="3"/>
    </row>
    <row r="285" spans="1:24" customHeight="1" ht="12.75">
      <c r="A285" s="12">
        <v>45611.716336019</v>
      </c>
      <c r="B285" s="5" t="s">
        <v>122</v>
      </c>
      <c r="C285" s="6" t="s">
        <v>2307</v>
      </c>
      <c r="D285" s="6" t="s">
        <v>22</v>
      </c>
      <c r="E285" s="6" t="s">
        <v>867</v>
      </c>
      <c r="F285" s="6" t="s">
        <v>1731</v>
      </c>
      <c r="G285" s="5" t="s">
        <v>2308</v>
      </c>
      <c r="H285" s="14" t="s">
        <v>2309</v>
      </c>
      <c r="I285" s="6" t="s">
        <v>24</v>
      </c>
      <c r="J285" s="5" t="s">
        <v>372</v>
      </c>
      <c r="K285" s="14" t="s">
        <v>877</v>
      </c>
      <c r="L285" s="15">
        <v>2</v>
      </c>
      <c r="M285" s="6" t="s">
        <v>38</v>
      </c>
      <c r="N285" s="14" t="s">
        <v>172</v>
      </c>
      <c r="O285" s="5" t="s">
        <v>2310</v>
      </c>
      <c r="P285" s="16" t="s">
        <v>2311</v>
      </c>
      <c r="Q285" s="5"/>
      <c r="R285" s="5" t="s">
        <v>2312</v>
      </c>
      <c r="S285" s="16" t="s">
        <v>2313</v>
      </c>
      <c r="T285" s="16" t="str">
        <f>HYPERLINK("https://drive.google.com/file/d/194WISnSJkGbk6C2UAsoQNXRBfGlwJ3Ti/view?usp=drivesdk","EMAIL KODE REQUEST BRANDING")</f>
        <v>EMAIL KODE REQUEST BRANDING</v>
      </c>
      <c r="U285" s="5" t="s">
        <v>2314</v>
      </c>
      <c r="V285" s="3"/>
      <c r="W285" s="3"/>
      <c r="X285" s="3"/>
    </row>
    <row r="286" spans="1:24" customHeight="1" ht="12.75">
      <c r="A286" s="12">
        <v>45611.717043692</v>
      </c>
      <c r="B286" s="5" t="s">
        <v>122</v>
      </c>
      <c r="C286" s="6" t="s">
        <v>2315</v>
      </c>
      <c r="D286" s="6" t="s">
        <v>22</v>
      </c>
      <c r="E286" s="6" t="s">
        <v>867</v>
      </c>
      <c r="F286" s="6" t="s">
        <v>1731</v>
      </c>
      <c r="G286" s="5" t="s">
        <v>2316</v>
      </c>
      <c r="H286" s="14" t="s">
        <v>901</v>
      </c>
      <c r="I286" s="6" t="s">
        <v>24</v>
      </c>
      <c r="J286" s="5" t="s">
        <v>1847</v>
      </c>
      <c r="K286" s="14" t="s">
        <v>2317</v>
      </c>
      <c r="L286" s="15">
        <v>3</v>
      </c>
      <c r="M286" s="6" t="s">
        <v>38</v>
      </c>
      <c r="N286" s="14" t="s">
        <v>172</v>
      </c>
      <c r="O286" s="5" t="s">
        <v>2318</v>
      </c>
      <c r="P286" s="16" t="s">
        <v>2319</v>
      </c>
      <c r="Q286" s="5"/>
      <c r="R286" s="5" t="s">
        <v>2320</v>
      </c>
      <c r="S286" s="16" t="s">
        <v>2321</v>
      </c>
      <c r="T286" s="16" t="str">
        <f>HYPERLINK("https://drive.google.com/file/d/1_KCDcqYUzSp-lAwr7Z80W38pO9umhi4o/view?usp=drivesdk","EMAIL KODE REQUEST BRANDING")</f>
        <v>EMAIL KODE REQUEST BRANDING</v>
      </c>
      <c r="U286" s="5" t="s">
        <v>2322</v>
      </c>
      <c r="V286" s="3"/>
      <c r="W286" s="3"/>
      <c r="X286" s="3"/>
    </row>
    <row r="287" spans="1:24" customHeight="1" ht="12.75">
      <c r="A287" s="12">
        <v>45611.717857882</v>
      </c>
      <c r="B287" s="5" t="s">
        <v>122</v>
      </c>
      <c r="C287" s="6" t="s">
        <v>2323</v>
      </c>
      <c r="D287" s="6" t="s">
        <v>22</v>
      </c>
      <c r="E287" s="6" t="s">
        <v>867</v>
      </c>
      <c r="F287" s="6" t="s">
        <v>2324</v>
      </c>
      <c r="G287" s="5" t="s">
        <v>2325</v>
      </c>
      <c r="H287" s="14" t="s">
        <v>901</v>
      </c>
      <c r="I287" s="6" t="s">
        <v>24</v>
      </c>
      <c r="J287" s="5" t="s">
        <v>372</v>
      </c>
      <c r="K287" s="14" t="s">
        <v>2326</v>
      </c>
      <c r="L287" s="15">
        <v>2</v>
      </c>
      <c r="M287" s="6" t="s">
        <v>38</v>
      </c>
      <c r="N287" s="14" t="s">
        <v>172</v>
      </c>
      <c r="O287" s="5" t="s">
        <v>2327</v>
      </c>
      <c r="P287" s="16" t="s">
        <v>2328</v>
      </c>
      <c r="Q287" s="5"/>
      <c r="R287" s="5" t="s">
        <v>2329</v>
      </c>
      <c r="S287" s="16" t="s">
        <v>2330</v>
      </c>
      <c r="T287" s="16" t="str">
        <f>HYPERLINK("https://drive.google.com/file/d/1srAW3yvunko3f2AIDPOgsXCGPcEkDDeN/view?usp=drivesdk","EMAIL KODE REQUEST BRANDING")</f>
        <v>EMAIL KODE REQUEST BRANDING</v>
      </c>
      <c r="U287" s="5" t="s">
        <v>2331</v>
      </c>
      <c r="V287" s="3"/>
      <c r="W287" s="3"/>
      <c r="X287" s="3"/>
    </row>
    <row r="288" spans="1:24" customHeight="1" ht="12.75">
      <c r="A288" s="12">
        <v>45611.718777847</v>
      </c>
      <c r="B288" s="5" t="s">
        <v>122</v>
      </c>
      <c r="C288" s="6" t="s">
        <v>2332</v>
      </c>
      <c r="D288" s="6" t="s">
        <v>22</v>
      </c>
      <c r="E288" s="6" t="s">
        <v>867</v>
      </c>
      <c r="F288" s="6" t="s">
        <v>1731</v>
      </c>
      <c r="G288" s="5" t="s">
        <v>2333</v>
      </c>
      <c r="H288" s="14" t="s">
        <v>1545</v>
      </c>
      <c r="I288" s="6" t="s">
        <v>24</v>
      </c>
      <c r="J288" s="5" t="s">
        <v>25</v>
      </c>
      <c r="K288" s="14" t="s">
        <v>2334</v>
      </c>
      <c r="L288" s="15">
        <v>1</v>
      </c>
      <c r="M288" s="6" t="s">
        <v>38</v>
      </c>
      <c r="N288" s="14" t="s">
        <v>2335</v>
      </c>
      <c r="O288" s="5" t="s">
        <v>1245</v>
      </c>
      <c r="P288" s="16" t="s">
        <v>2336</v>
      </c>
      <c r="Q288" s="5"/>
      <c r="R288" s="5" t="s">
        <v>2337</v>
      </c>
      <c r="S288" s="16" t="s">
        <v>2338</v>
      </c>
      <c r="T288" s="16" t="str">
        <f>HYPERLINK("https://drive.google.com/file/d/1Ybe0sGZojDunHRojwi-cHIcKrYLrll1Y/view?usp=drivesdk","EMAIL KODE REQUEST BRANDING")</f>
        <v>EMAIL KODE REQUEST BRANDING</v>
      </c>
      <c r="U288" s="5" t="s">
        <v>2339</v>
      </c>
      <c r="V288" s="3"/>
      <c r="W288" s="3"/>
      <c r="X288" s="3"/>
    </row>
    <row r="289" spans="1:24" customHeight="1" ht="12.75">
      <c r="A289" s="12">
        <v>45611.719689225</v>
      </c>
      <c r="B289" s="5" t="s">
        <v>122</v>
      </c>
      <c r="C289" s="6" t="s">
        <v>2340</v>
      </c>
      <c r="D289" s="6" t="s">
        <v>22</v>
      </c>
      <c r="E289" s="6" t="s">
        <v>867</v>
      </c>
      <c r="F289" s="6" t="s">
        <v>1731</v>
      </c>
      <c r="G289" s="5" t="s">
        <v>2333</v>
      </c>
      <c r="H289" s="14" t="s">
        <v>1545</v>
      </c>
      <c r="I289" s="6" t="s">
        <v>24</v>
      </c>
      <c r="J289" s="5" t="s">
        <v>25</v>
      </c>
      <c r="K289" s="14" t="s">
        <v>2341</v>
      </c>
      <c r="L289" s="15">
        <v>1</v>
      </c>
      <c r="M289" s="6" t="s">
        <v>38</v>
      </c>
      <c r="N289" s="14" t="s">
        <v>172</v>
      </c>
      <c r="O289" s="5" t="s">
        <v>2342</v>
      </c>
      <c r="P289" s="16" t="s">
        <v>2343</v>
      </c>
      <c r="Q289" s="5"/>
      <c r="R289" s="5" t="s">
        <v>2344</v>
      </c>
      <c r="S289" s="16" t="s">
        <v>2345</v>
      </c>
      <c r="T289" s="16" t="str">
        <f>HYPERLINK("https://drive.google.com/file/d/1NAazdSqvg3wbIdGuUrUFDEnEbqN5t9R6/view?usp=drivesdk","EMAIL KODE REQUEST BRANDING")</f>
        <v>EMAIL KODE REQUEST BRANDING</v>
      </c>
      <c r="U289" s="5" t="s">
        <v>2346</v>
      </c>
      <c r="V289" s="3"/>
      <c r="W289" s="3"/>
      <c r="X289" s="3"/>
    </row>
    <row r="290" spans="1:24" customHeight="1" ht="12.75">
      <c r="A290" s="12">
        <v>45611.720480394</v>
      </c>
      <c r="B290" s="5" t="s">
        <v>122</v>
      </c>
      <c r="C290" s="6" t="s">
        <v>2347</v>
      </c>
      <c r="D290" s="6" t="s">
        <v>22</v>
      </c>
      <c r="E290" s="6" t="s">
        <v>867</v>
      </c>
      <c r="F290" s="6" t="s">
        <v>1731</v>
      </c>
      <c r="G290" s="5" t="s">
        <v>2333</v>
      </c>
      <c r="H290" s="14" t="s">
        <v>1545</v>
      </c>
      <c r="I290" s="6" t="s">
        <v>24</v>
      </c>
      <c r="J290" s="5" t="s">
        <v>25</v>
      </c>
      <c r="K290" s="14" t="s">
        <v>2348</v>
      </c>
      <c r="L290" s="15">
        <v>2</v>
      </c>
      <c r="M290" s="6" t="s">
        <v>38</v>
      </c>
      <c r="N290" s="14" t="s">
        <v>172</v>
      </c>
      <c r="O290" s="5" t="s">
        <v>2349</v>
      </c>
      <c r="P290" s="16" t="s">
        <v>2350</v>
      </c>
      <c r="Q290" s="5"/>
      <c r="R290" s="5" t="s">
        <v>2351</v>
      </c>
      <c r="S290" s="16" t="s">
        <v>2352</v>
      </c>
      <c r="T290" s="16" t="str">
        <f>HYPERLINK("https://drive.google.com/file/d/1LYiI9duYiJim1xf9N0_aDZJjiD8vVoyF/view?usp=drivesdk","EMAIL KODE REQUEST BRANDING")</f>
        <v>EMAIL KODE REQUEST BRANDING</v>
      </c>
      <c r="U290" s="5" t="s">
        <v>2353</v>
      </c>
      <c r="V290" s="3"/>
      <c r="W290" s="3"/>
      <c r="X290" s="3"/>
    </row>
    <row r="291" spans="1:24" customHeight="1" ht="12.75">
      <c r="A291" s="12">
        <v>45611.722392037</v>
      </c>
      <c r="B291" s="5" t="s">
        <v>122</v>
      </c>
      <c r="C291" s="6" t="s">
        <v>2354</v>
      </c>
      <c r="D291" s="6" t="s">
        <v>22</v>
      </c>
      <c r="E291" s="6" t="s">
        <v>867</v>
      </c>
      <c r="F291" s="6" t="s">
        <v>1731</v>
      </c>
      <c r="G291" s="5" t="s">
        <v>2333</v>
      </c>
      <c r="H291" s="14" t="s">
        <v>1545</v>
      </c>
      <c r="I291" s="6" t="s">
        <v>24</v>
      </c>
      <c r="J291" s="5" t="s">
        <v>126</v>
      </c>
      <c r="K291" s="14" t="s">
        <v>2355</v>
      </c>
      <c r="L291" s="15">
        <v>1</v>
      </c>
      <c r="M291" s="6" t="s">
        <v>38</v>
      </c>
      <c r="N291" s="14" t="s">
        <v>172</v>
      </c>
      <c r="O291" s="5" t="s">
        <v>2356</v>
      </c>
      <c r="P291" s="16" t="s">
        <v>2357</v>
      </c>
      <c r="Q291" s="16" t="s">
        <v>2358</v>
      </c>
      <c r="R291" s="5" t="s">
        <v>2359</v>
      </c>
      <c r="S291" s="16" t="s">
        <v>2360</v>
      </c>
      <c r="T291" s="16" t="str">
        <f>HYPERLINK("https://drive.google.com/file/d/1a3XVAKuaMOJ_tC7eyqF6AEK_8JptOdvN/view?usp=drivesdk","EMAIL KODE REQUEST BRANDING")</f>
        <v>EMAIL KODE REQUEST BRANDING</v>
      </c>
      <c r="U291" s="5" t="s">
        <v>2361</v>
      </c>
      <c r="V291" s="3"/>
      <c r="W291" s="3"/>
      <c r="X291" s="3"/>
    </row>
    <row r="292" spans="1:24" customHeight="1" ht="12.75">
      <c r="A292" s="12">
        <v>45611.724070139</v>
      </c>
      <c r="B292" s="5" t="s">
        <v>122</v>
      </c>
      <c r="C292" s="6" t="s">
        <v>2362</v>
      </c>
      <c r="D292" s="6" t="s">
        <v>22</v>
      </c>
      <c r="E292" s="6" t="s">
        <v>351</v>
      </c>
      <c r="F292" s="6" t="s">
        <v>1691</v>
      </c>
      <c r="G292" s="5" t="s">
        <v>2363</v>
      </c>
      <c r="H292" s="14" t="s">
        <v>354</v>
      </c>
      <c r="I292" s="6" t="s">
        <v>24</v>
      </c>
      <c r="J292" s="5" t="s">
        <v>25</v>
      </c>
      <c r="K292" s="14" t="s">
        <v>2364</v>
      </c>
      <c r="L292" s="15">
        <v>1</v>
      </c>
      <c r="M292" s="6" t="s">
        <v>38</v>
      </c>
      <c r="N292" s="14" t="s">
        <v>172</v>
      </c>
      <c r="O292" s="5" t="s">
        <v>2365</v>
      </c>
      <c r="P292" s="16" t="s">
        <v>2366</v>
      </c>
      <c r="Q292" s="5"/>
      <c r="R292" s="5" t="s">
        <v>2367</v>
      </c>
      <c r="S292" s="16" t="s">
        <v>2368</v>
      </c>
      <c r="T292" s="16" t="str">
        <f>HYPERLINK("https://drive.google.com/file/d/19uU_nS-lXcIeKkdO1RO9ObJU9PqyVh0d/view?usp=drivesdk","EMAIL KODE REQUEST BRANDING")</f>
        <v>EMAIL KODE REQUEST BRANDING</v>
      </c>
      <c r="U292" s="5" t="s">
        <v>2369</v>
      </c>
      <c r="V292" s="3"/>
      <c r="W292" s="3"/>
      <c r="X292" s="3"/>
    </row>
    <row r="293" spans="1:24" customHeight="1" ht="12.75">
      <c r="A293" s="12">
        <v>45611.725493843</v>
      </c>
      <c r="B293" s="5" t="s">
        <v>122</v>
      </c>
      <c r="C293" s="6" t="s">
        <v>2370</v>
      </c>
      <c r="D293" s="6" t="s">
        <v>22</v>
      </c>
      <c r="E293" s="6" t="s">
        <v>418</v>
      </c>
      <c r="F293" s="6" t="s">
        <v>168</v>
      </c>
      <c r="G293" s="5" t="s">
        <v>2371</v>
      </c>
      <c r="H293" s="14" t="s">
        <v>1042</v>
      </c>
      <c r="I293" s="6" t="s">
        <v>24</v>
      </c>
      <c r="J293" s="5" t="s">
        <v>126</v>
      </c>
      <c r="K293" s="14" t="s">
        <v>2372</v>
      </c>
      <c r="L293" s="15">
        <v>2</v>
      </c>
      <c r="M293" s="6" t="s">
        <v>26</v>
      </c>
      <c r="N293" s="14" t="s">
        <v>172</v>
      </c>
      <c r="O293" s="5" t="s">
        <v>2373</v>
      </c>
      <c r="P293" s="16" t="s">
        <v>2374</v>
      </c>
      <c r="Q293" s="5"/>
      <c r="R293" s="5" t="s">
        <v>2375</v>
      </c>
      <c r="S293" s="16" t="s">
        <v>2376</v>
      </c>
      <c r="T293" s="16" t="str">
        <f>HYPERLINK("https://drive.google.com/file/d/1onIWUqpTbb-8_ECgd2Su5b1ZaR7CAF0q/view?usp=drivesdk","EMAIL KODE REQUEST BRANDING")</f>
        <v>EMAIL KODE REQUEST BRANDING</v>
      </c>
      <c r="U293" s="5" t="s">
        <v>2377</v>
      </c>
      <c r="V293" s="3"/>
      <c r="W293" s="3"/>
      <c r="X293" s="3"/>
    </row>
    <row r="294" spans="1:24" customHeight="1" ht="12.75">
      <c r="A294" s="12">
        <v>45611.726668461</v>
      </c>
      <c r="B294" s="5" t="s">
        <v>122</v>
      </c>
      <c r="C294" s="6" t="s">
        <v>2378</v>
      </c>
      <c r="D294" s="6" t="s">
        <v>22</v>
      </c>
      <c r="E294" s="6" t="s">
        <v>418</v>
      </c>
      <c r="F294" s="6" t="s">
        <v>168</v>
      </c>
      <c r="G294" s="5" t="s">
        <v>2379</v>
      </c>
      <c r="H294" s="14" t="s">
        <v>892</v>
      </c>
      <c r="I294" s="6" t="s">
        <v>24</v>
      </c>
      <c r="J294" s="5" t="s">
        <v>157</v>
      </c>
      <c r="K294" s="14" t="s">
        <v>2380</v>
      </c>
      <c r="L294" s="15">
        <v>1</v>
      </c>
      <c r="M294" s="6" t="s">
        <v>26</v>
      </c>
      <c r="N294" s="14" t="s">
        <v>172</v>
      </c>
      <c r="O294" s="5" t="s">
        <v>2381</v>
      </c>
      <c r="P294" s="16" t="s">
        <v>2382</v>
      </c>
      <c r="Q294" s="5"/>
      <c r="R294" s="5" t="s">
        <v>2383</v>
      </c>
      <c r="S294" s="16" t="s">
        <v>2384</v>
      </c>
      <c r="T294" s="16" t="str">
        <f>HYPERLINK("https://drive.google.com/file/d/1CRhow2J5d-ObZm7GTdF3-XVkBAyh_X5W/view?usp=drivesdk","EMAIL KODE REQUEST BRANDING")</f>
        <v>EMAIL KODE REQUEST BRANDING</v>
      </c>
      <c r="U294" s="5" t="s">
        <v>2385</v>
      </c>
      <c r="V294" s="3"/>
      <c r="W294" s="3"/>
      <c r="X294" s="3"/>
    </row>
    <row r="295" spans="1:24" customHeight="1" ht="12.75">
      <c r="A295" s="12">
        <v>45611.727707581</v>
      </c>
      <c r="B295" s="5" t="s">
        <v>122</v>
      </c>
      <c r="C295" s="6" t="s">
        <v>2386</v>
      </c>
      <c r="D295" s="6" t="s">
        <v>22</v>
      </c>
      <c r="E295" s="6" t="s">
        <v>351</v>
      </c>
      <c r="F295" s="6" t="s">
        <v>1691</v>
      </c>
      <c r="G295" s="5" t="s">
        <v>2387</v>
      </c>
      <c r="H295" s="14" t="s">
        <v>852</v>
      </c>
      <c r="I295" s="6" t="s">
        <v>24</v>
      </c>
      <c r="J295" s="5" t="s">
        <v>363</v>
      </c>
      <c r="K295" s="14" t="s">
        <v>2388</v>
      </c>
      <c r="L295" s="15">
        <v>1</v>
      </c>
      <c r="M295" s="6" t="s">
        <v>38</v>
      </c>
      <c r="N295" s="14" t="s">
        <v>172</v>
      </c>
      <c r="O295" s="5" t="s">
        <v>2389</v>
      </c>
      <c r="P295" s="16" t="s">
        <v>2390</v>
      </c>
      <c r="Q295" s="5"/>
      <c r="R295" s="5" t="s">
        <v>2391</v>
      </c>
      <c r="S295" s="16" t="s">
        <v>2392</v>
      </c>
      <c r="T295" s="16" t="str">
        <f>HYPERLINK("https://drive.google.com/file/d/1ZVZM2YkJN0HMWlBAJFCmWTZz79hhoHEr/view?usp=drivesdk","EMAIL KODE REQUEST BRANDING")</f>
        <v>EMAIL KODE REQUEST BRANDING</v>
      </c>
      <c r="U295" s="5" t="s">
        <v>2393</v>
      </c>
      <c r="V295" s="3"/>
      <c r="W295" s="3"/>
      <c r="X295" s="3"/>
    </row>
    <row r="296" spans="1:24" customHeight="1" ht="12.75">
      <c r="A296" s="12">
        <v>45611.728476979</v>
      </c>
      <c r="B296" s="5" t="s">
        <v>122</v>
      </c>
      <c r="C296" s="6" t="s">
        <v>2394</v>
      </c>
      <c r="D296" s="6" t="s">
        <v>22</v>
      </c>
      <c r="E296" s="6" t="s">
        <v>351</v>
      </c>
      <c r="F296" s="6" t="s">
        <v>1691</v>
      </c>
      <c r="G296" s="5" t="s">
        <v>736</v>
      </c>
      <c r="H296" s="14" t="s">
        <v>982</v>
      </c>
      <c r="I296" s="6" t="s">
        <v>24</v>
      </c>
      <c r="J296" s="5" t="s">
        <v>363</v>
      </c>
      <c r="K296" s="14" t="s">
        <v>2395</v>
      </c>
      <c r="L296" s="15">
        <v>1</v>
      </c>
      <c r="M296" s="6" t="s">
        <v>38</v>
      </c>
      <c r="N296" s="14" t="s">
        <v>172</v>
      </c>
      <c r="O296" s="5" t="s">
        <v>356</v>
      </c>
      <c r="P296" s="16" t="s">
        <v>2396</v>
      </c>
      <c r="Q296" s="5"/>
      <c r="R296" s="5" t="s">
        <v>2397</v>
      </c>
      <c r="S296" s="16" t="s">
        <v>2398</v>
      </c>
      <c r="T296" s="16" t="str">
        <f>HYPERLINK("https://drive.google.com/file/d/1yFV_3CYku_0Grg3361co6wPNsGPd80gu/view?usp=drivesdk","EMAIL KODE REQUEST BRANDING")</f>
        <v>EMAIL KODE REQUEST BRANDING</v>
      </c>
      <c r="U296" s="5" t="s">
        <v>2399</v>
      </c>
      <c r="V296" s="3"/>
      <c r="W296" s="3"/>
      <c r="X296" s="3"/>
    </row>
    <row r="297" spans="1:24" customHeight="1" ht="12.75">
      <c r="A297" s="12">
        <v>45611.729732014</v>
      </c>
      <c r="B297" s="5" t="s">
        <v>122</v>
      </c>
      <c r="C297" s="6" t="s">
        <v>2400</v>
      </c>
      <c r="D297" s="6" t="s">
        <v>22</v>
      </c>
      <c r="E297" s="6" t="s">
        <v>351</v>
      </c>
      <c r="F297" s="6" t="s">
        <v>1691</v>
      </c>
      <c r="G297" s="5" t="s">
        <v>2401</v>
      </c>
      <c r="H297" s="14" t="s">
        <v>1423</v>
      </c>
      <c r="I297" s="6" t="s">
        <v>24</v>
      </c>
      <c r="J297" s="5" t="s">
        <v>25</v>
      </c>
      <c r="K297" s="14" t="s">
        <v>2402</v>
      </c>
      <c r="L297" s="15" t="s">
        <v>2403</v>
      </c>
      <c r="M297" s="6" t="s">
        <v>38</v>
      </c>
      <c r="N297" s="14" t="s">
        <v>172</v>
      </c>
      <c r="O297" s="5" t="s">
        <v>2404</v>
      </c>
      <c r="P297" s="16" t="s">
        <v>2405</v>
      </c>
      <c r="Q297" s="5"/>
      <c r="R297" s="5" t="s">
        <v>2406</v>
      </c>
      <c r="S297" s="16" t="s">
        <v>2407</v>
      </c>
      <c r="T297" s="16" t="str">
        <f>HYPERLINK("https://drive.google.com/file/d/1sLHdGtVZVN9F9hNHIiZJVoHBNQPPIa5O/view?usp=drivesdk","EMAIL KODE REQUEST BRANDING")</f>
        <v>EMAIL KODE REQUEST BRANDING</v>
      </c>
      <c r="U297" s="5" t="s">
        <v>2408</v>
      </c>
      <c r="V297" s="3"/>
      <c r="W297" s="3"/>
      <c r="X297" s="3"/>
    </row>
    <row r="298" spans="1:24" customHeight="1" ht="12.75">
      <c r="A298" s="12">
        <v>45611.730483322</v>
      </c>
      <c r="B298" s="5" t="s">
        <v>122</v>
      </c>
      <c r="C298" s="6" t="s">
        <v>2409</v>
      </c>
      <c r="D298" s="6" t="s">
        <v>22</v>
      </c>
      <c r="E298" s="6" t="s">
        <v>351</v>
      </c>
      <c r="F298" s="6" t="s">
        <v>1691</v>
      </c>
      <c r="G298" s="5" t="s">
        <v>2410</v>
      </c>
      <c r="H298" s="14" t="s">
        <v>1423</v>
      </c>
      <c r="I298" s="6" t="s">
        <v>24</v>
      </c>
      <c r="J298" s="5" t="s">
        <v>25</v>
      </c>
      <c r="K298" s="14" t="s">
        <v>2411</v>
      </c>
      <c r="L298" s="15" t="s">
        <v>2403</v>
      </c>
      <c r="M298" s="6" t="s">
        <v>38</v>
      </c>
      <c r="N298" s="14" t="s">
        <v>172</v>
      </c>
      <c r="O298" s="5" t="s">
        <v>2412</v>
      </c>
      <c r="P298" s="16" t="s">
        <v>2413</v>
      </c>
      <c r="Q298" s="5"/>
      <c r="R298" s="5" t="s">
        <v>2414</v>
      </c>
      <c r="S298" s="16" t="s">
        <v>2415</v>
      </c>
      <c r="T298" s="16" t="str">
        <f>HYPERLINK("https://drive.google.com/file/d/1tGCC0ZOptshhJykV4TrvWRRApOIdvWWv/view?usp=drivesdk","EMAIL KODE REQUEST BRANDING")</f>
        <v>EMAIL KODE REQUEST BRANDING</v>
      </c>
      <c r="U298" s="5" t="s">
        <v>2416</v>
      </c>
      <c r="V298" s="3"/>
      <c r="W298" s="3"/>
      <c r="X298" s="3"/>
    </row>
    <row r="299" spans="1:24" customHeight="1" ht="12.75">
      <c r="A299" s="12">
        <v>45612.424813692</v>
      </c>
      <c r="B299" s="5" t="s">
        <v>122</v>
      </c>
      <c r="C299" s="6" t="s">
        <v>2417</v>
      </c>
      <c r="D299" s="6" t="s">
        <v>22</v>
      </c>
      <c r="E299" s="6" t="s">
        <v>867</v>
      </c>
      <c r="F299" s="6" t="s">
        <v>1731</v>
      </c>
      <c r="G299" s="5" t="s">
        <v>2418</v>
      </c>
      <c r="H299" s="14" t="s">
        <v>901</v>
      </c>
      <c r="I299" s="6" t="s">
        <v>24</v>
      </c>
      <c r="J299" s="5" t="s">
        <v>126</v>
      </c>
      <c r="K299" s="14" t="s">
        <v>2419</v>
      </c>
      <c r="L299" s="15">
        <v>1</v>
      </c>
      <c r="M299" s="6" t="s">
        <v>38</v>
      </c>
      <c r="N299" s="14" t="s">
        <v>172</v>
      </c>
      <c r="O299" s="5" t="s">
        <v>2420</v>
      </c>
      <c r="P299" s="16" t="s">
        <v>2421</v>
      </c>
      <c r="Q299" s="5"/>
      <c r="R299" s="5" t="s">
        <v>2422</v>
      </c>
      <c r="S299" s="16" t="s">
        <v>2423</v>
      </c>
      <c r="T299" s="16" t="str">
        <f>HYPERLINK("https://drive.google.com/file/d/1G72DnlrTzQ6wVQxFDjbEoanSBaZBWk29/view?usp=drivesdk","EMAIL KODE REQUEST BRANDING")</f>
        <v>EMAIL KODE REQUEST BRANDING</v>
      </c>
      <c r="U299" s="5" t="s">
        <v>2424</v>
      </c>
      <c r="V299" s="3"/>
      <c r="W299" s="3"/>
      <c r="X299" s="3"/>
    </row>
    <row r="300" spans="1:24" customHeight="1" ht="12.75">
      <c r="A300" s="12">
        <v>45612.425510625</v>
      </c>
      <c r="B300" s="5" t="s">
        <v>122</v>
      </c>
      <c r="C300" s="6" t="s">
        <v>2425</v>
      </c>
      <c r="D300" s="6" t="s">
        <v>22</v>
      </c>
      <c r="E300" s="6" t="s">
        <v>867</v>
      </c>
      <c r="F300" s="6" t="s">
        <v>1731</v>
      </c>
      <c r="G300" s="5" t="s">
        <v>2418</v>
      </c>
      <c r="H300" s="14" t="s">
        <v>901</v>
      </c>
      <c r="I300" s="6" t="s">
        <v>24</v>
      </c>
      <c r="J300" s="5" t="s">
        <v>126</v>
      </c>
      <c r="K300" s="14" t="s">
        <v>2426</v>
      </c>
      <c r="L300" s="15">
        <v>1</v>
      </c>
      <c r="M300" s="6" t="s">
        <v>38</v>
      </c>
      <c r="N300" s="14" t="s">
        <v>172</v>
      </c>
      <c r="O300" s="5" t="s">
        <v>356</v>
      </c>
      <c r="P300" s="16" t="s">
        <v>2427</v>
      </c>
      <c r="Q300" s="5"/>
      <c r="R300" s="5" t="s">
        <v>2428</v>
      </c>
      <c r="S300" s="16" t="s">
        <v>2429</v>
      </c>
      <c r="T300" s="16" t="str">
        <f>HYPERLINK("https://drive.google.com/file/d/1tlsh6pxgMNQfOsF7EzXwPA5V21ot-X26/view?usp=drivesdk","EMAIL KODE REQUEST BRANDING")</f>
        <v>EMAIL KODE REQUEST BRANDING</v>
      </c>
      <c r="U300" s="5" t="s">
        <v>2424</v>
      </c>
      <c r="V300" s="3"/>
      <c r="W300" s="3"/>
      <c r="X300" s="3"/>
    </row>
    <row r="301" spans="1:24" customHeight="1" ht="12.75">
      <c r="A301" s="12">
        <v>45614.365410556</v>
      </c>
      <c r="B301" s="5" t="s">
        <v>122</v>
      </c>
      <c r="C301" s="6" t="s">
        <v>2430</v>
      </c>
      <c r="D301" s="6" t="s">
        <v>22</v>
      </c>
      <c r="E301" s="6" t="s">
        <v>179</v>
      </c>
      <c r="F301" s="6" t="s">
        <v>1731</v>
      </c>
      <c r="G301" s="5" t="s">
        <v>2431</v>
      </c>
      <c r="H301" s="14" t="s">
        <v>125</v>
      </c>
      <c r="I301" s="6" t="s">
        <v>24</v>
      </c>
      <c r="J301" s="5" t="s">
        <v>126</v>
      </c>
      <c r="K301" s="14" t="s">
        <v>2432</v>
      </c>
      <c r="L301" s="15">
        <v>1</v>
      </c>
      <c r="M301" s="6" t="s">
        <v>38</v>
      </c>
      <c r="N301" s="14" t="s">
        <v>172</v>
      </c>
      <c r="O301" s="5" t="s">
        <v>2433</v>
      </c>
      <c r="P301" s="16" t="s">
        <v>2434</v>
      </c>
      <c r="Q301" s="5"/>
      <c r="R301" s="5" t="s">
        <v>2435</v>
      </c>
      <c r="S301" s="16" t="s">
        <v>2436</v>
      </c>
      <c r="T301" s="16" t="str">
        <f>HYPERLINK("https://drive.google.com/file/d/1s2R-VMzvmD3GilZP2zszngJ05Kr3yk-W/view?usp=drivesdk","EMAIL KODE REQUEST BRANDING")</f>
        <v>EMAIL KODE REQUEST BRANDING</v>
      </c>
      <c r="U301" s="5" t="s">
        <v>2437</v>
      </c>
      <c r="V301" s="3"/>
      <c r="W301" s="3"/>
      <c r="X301" s="3"/>
    </row>
    <row r="302" spans="1:24" customHeight="1" ht="12.75">
      <c r="A302" s="12">
        <v>45614.366118576</v>
      </c>
      <c r="B302" s="5" t="s">
        <v>122</v>
      </c>
      <c r="C302" s="6" t="s">
        <v>2438</v>
      </c>
      <c r="D302" s="6" t="s">
        <v>22</v>
      </c>
      <c r="E302" s="6" t="s">
        <v>418</v>
      </c>
      <c r="F302" s="6" t="s">
        <v>168</v>
      </c>
      <c r="G302" s="5" t="s">
        <v>2431</v>
      </c>
      <c r="H302" s="14" t="s">
        <v>125</v>
      </c>
      <c r="I302" s="6" t="s">
        <v>24</v>
      </c>
      <c r="J302" s="5" t="s">
        <v>126</v>
      </c>
      <c r="K302" s="14" t="s">
        <v>2439</v>
      </c>
      <c r="L302" s="15">
        <v>1</v>
      </c>
      <c r="M302" s="6" t="s">
        <v>26</v>
      </c>
      <c r="N302" s="14" t="s">
        <v>172</v>
      </c>
      <c r="O302" s="5" t="s">
        <v>1076</v>
      </c>
      <c r="P302" s="16" t="s">
        <v>2440</v>
      </c>
      <c r="Q302" s="5"/>
      <c r="R302" s="5" t="s">
        <v>2441</v>
      </c>
      <c r="S302" s="16" t="s">
        <v>2442</v>
      </c>
      <c r="T302" s="16" t="str">
        <f>HYPERLINK("https://drive.google.com/file/d/1YT6xwamaUw8ihs03ue4ZeHl8VcJVI7Cw/view?usp=drivesdk","EMAIL KODE REQUEST BRANDING")</f>
        <v>EMAIL KODE REQUEST BRANDING</v>
      </c>
      <c r="U302" s="5" t="s">
        <v>2443</v>
      </c>
      <c r="V302" s="3"/>
      <c r="W302" s="3"/>
      <c r="X302" s="3"/>
    </row>
    <row r="303" spans="1:24" customHeight="1" ht="12.75">
      <c r="A303" s="12">
        <v>45614.367031377</v>
      </c>
      <c r="B303" s="5" t="s">
        <v>122</v>
      </c>
      <c r="C303" s="6" t="s">
        <v>2444</v>
      </c>
      <c r="D303" s="6" t="s">
        <v>22</v>
      </c>
      <c r="E303" s="6" t="s">
        <v>179</v>
      </c>
      <c r="F303" s="6" t="s">
        <v>1731</v>
      </c>
      <c r="G303" s="5" t="s">
        <v>2445</v>
      </c>
      <c r="H303" s="14" t="s">
        <v>125</v>
      </c>
      <c r="I303" s="6" t="s">
        <v>24</v>
      </c>
      <c r="J303" s="5" t="s">
        <v>25</v>
      </c>
      <c r="K303" s="14" t="s">
        <v>2446</v>
      </c>
      <c r="L303" s="15">
        <v>1</v>
      </c>
      <c r="M303" s="6" t="s">
        <v>38</v>
      </c>
      <c r="N303" s="14" t="s">
        <v>172</v>
      </c>
      <c r="O303" s="5" t="s">
        <v>1245</v>
      </c>
      <c r="P303" s="16" t="s">
        <v>2447</v>
      </c>
      <c r="Q303" s="5"/>
      <c r="R303" s="5" t="s">
        <v>2448</v>
      </c>
      <c r="S303" s="16" t="s">
        <v>2449</v>
      </c>
      <c r="T303" s="16" t="str">
        <f>HYPERLINK("https://drive.google.com/file/d/1dMIcWSWAkHHD8oi8epQLeHaQg7nPg_n0/view?usp=drivesdk","EMAIL KODE REQUEST BRANDING")</f>
        <v>EMAIL KODE REQUEST BRANDING</v>
      </c>
      <c r="U303" s="5" t="s">
        <v>2450</v>
      </c>
      <c r="V303" s="3"/>
      <c r="W303" s="3"/>
      <c r="X303" s="3"/>
    </row>
    <row r="304" spans="1:24" customHeight="1" ht="12.75">
      <c r="A304" s="12">
        <v>45614.404526794</v>
      </c>
      <c r="B304" s="5" t="s">
        <v>122</v>
      </c>
      <c r="C304" s="6" t="s">
        <v>2451</v>
      </c>
      <c r="D304" s="6" t="s">
        <v>22</v>
      </c>
      <c r="E304" s="6" t="s">
        <v>179</v>
      </c>
      <c r="F304" s="6" t="s">
        <v>2452</v>
      </c>
      <c r="G304" s="5" t="s">
        <v>2453</v>
      </c>
      <c r="H304" s="14" t="s">
        <v>125</v>
      </c>
      <c r="I304" s="6" t="s">
        <v>24</v>
      </c>
      <c r="J304" s="5" t="s">
        <v>126</v>
      </c>
      <c r="K304" s="14" t="s">
        <v>2454</v>
      </c>
      <c r="L304" s="15">
        <v>1</v>
      </c>
      <c r="M304" s="6" t="s">
        <v>38</v>
      </c>
      <c r="N304" s="14" t="s">
        <v>172</v>
      </c>
      <c r="O304" s="5" t="s">
        <v>2455</v>
      </c>
      <c r="P304" s="16" t="s">
        <v>2456</v>
      </c>
      <c r="Q304" s="5"/>
      <c r="R304" s="5" t="s">
        <v>2457</v>
      </c>
      <c r="S304" s="16" t="s">
        <v>2458</v>
      </c>
      <c r="T304" s="16" t="str">
        <f>HYPERLINK("https://drive.google.com/file/d/1_p4L2dGFw-qTE5OaSfZnnCW47l-NlVAA/view?usp=drivesdk","EMAIL KODE REQUEST BRANDING")</f>
        <v>EMAIL KODE REQUEST BRANDING</v>
      </c>
      <c r="U304" s="5" t="s">
        <v>2459</v>
      </c>
      <c r="V304" s="3"/>
      <c r="W304" s="3"/>
      <c r="X304" s="3"/>
    </row>
    <row r="305" spans="1:24" customHeight="1" ht="12.75">
      <c r="A305" s="12">
        <v>45614.406306227</v>
      </c>
      <c r="B305" s="5" t="s">
        <v>122</v>
      </c>
      <c r="C305" s="6" t="s">
        <v>2460</v>
      </c>
      <c r="D305" s="6" t="s">
        <v>22</v>
      </c>
      <c r="E305" s="6" t="s">
        <v>179</v>
      </c>
      <c r="F305" s="6" t="s">
        <v>1731</v>
      </c>
      <c r="G305" s="5" t="s">
        <v>2453</v>
      </c>
      <c r="H305" s="14" t="s">
        <v>125</v>
      </c>
      <c r="I305" s="6" t="s">
        <v>24</v>
      </c>
      <c r="J305" s="5" t="s">
        <v>25</v>
      </c>
      <c r="K305" s="14" t="s">
        <v>2461</v>
      </c>
      <c r="L305" s="15">
        <v>2</v>
      </c>
      <c r="M305" s="6" t="s">
        <v>38</v>
      </c>
      <c r="N305" s="14" t="s">
        <v>172</v>
      </c>
      <c r="O305" s="5" t="s">
        <v>2462</v>
      </c>
      <c r="P305" s="16" t="s">
        <v>2463</v>
      </c>
      <c r="Q305" s="5"/>
      <c r="R305" s="5" t="s">
        <v>2464</v>
      </c>
      <c r="S305" s="16" t="s">
        <v>2465</v>
      </c>
      <c r="T305" s="16" t="str">
        <f>HYPERLINK("https://drive.google.com/file/d/1UTFcg6qHm00wTbRdw681YGA0cIWyw29l/view?usp=drivesdk","EMAIL KODE REQUEST BRANDING")</f>
        <v>EMAIL KODE REQUEST BRANDING</v>
      </c>
      <c r="U305" s="5" t="s">
        <v>2466</v>
      </c>
      <c r="V305" s="3"/>
      <c r="W305" s="3"/>
      <c r="X305" s="3"/>
    </row>
    <row r="306" spans="1:24" customHeight="1" ht="12.75">
      <c r="A306" s="12">
        <v>45614.407285984</v>
      </c>
      <c r="B306" s="5" t="s">
        <v>122</v>
      </c>
      <c r="C306" s="6" t="s">
        <v>2467</v>
      </c>
      <c r="D306" s="6" t="s">
        <v>22</v>
      </c>
      <c r="E306" s="6" t="s">
        <v>179</v>
      </c>
      <c r="F306" s="6" t="s">
        <v>1731</v>
      </c>
      <c r="G306" s="5" t="s">
        <v>2453</v>
      </c>
      <c r="H306" s="14" t="s">
        <v>2468</v>
      </c>
      <c r="I306" s="6" t="s">
        <v>24</v>
      </c>
      <c r="J306" s="5" t="s">
        <v>25</v>
      </c>
      <c r="K306" s="14" t="s">
        <v>2469</v>
      </c>
      <c r="L306" s="15">
        <v>1</v>
      </c>
      <c r="M306" s="6" t="s">
        <v>38</v>
      </c>
      <c r="N306" s="14" t="s">
        <v>172</v>
      </c>
      <c r="O306" s="5" t="s">
        <v>1245</v>
      </c>
      <c r="P306" s="16" t="s">
        <v>2470</v>
      </c>
      <c r="Q306" s="5"/>
      <c r="R306" s="5" t="s">
        <v>2471</v>
      </c>
      <c r="S306" s="16" t="s">
        <v>2472</v>
      </c>
      <c r="T306" s="16" t="str">
        <f>HYPERLINK("https://drive.google.com/file/d/1JEaHLMAVHFhYHXIKjN_T-tcqjY9P6iGf/view?usp=drivesdk","EMAIL KODE REQUEST BRANDING")</f>
        <v>EMAIL KODE REQUEST BRANDING</v>
      </c>
      <c r="U306" s="5" t="s">
        <v>2473</v>
      </c>
      <c r="V306" s="3"/>
      <c r="W306" s="3"/>
      <c r="X306" s="3"/>
    </row>
    <row r="307" spans="1:24" customHeight="1" ht="12.75">
      <c r="A307" s="12">
        <v>45614.620365012</v>
      </c>
      <c r="B307" s="5" t="s">
        <v>74</v>
      </c>
      <c r="C307" s="6" t="s">
        <v>2474</v>
      </c>
      <c r="D307" s="6" t="s">
        <v>60</v>
      </c>
      <c r="E307" s="6" t="s">
        <v>547</v>
      </c>
      <c r="F307" s="6" t="s">
        <v>77</v>
      </c>
      <c r="G307" s="5" t="s">
        <v>2475</v>
      </c>
      <c r="H307" s="14" t="s">
        <v>2476</v>
      </c>
      <c r="I307" s="6" t="s">
        <v>24</v>
      </c>
      <c r="J307" s="5" t="s">
        <v>157</v>
      </c>
      <c r="K307" s="14" t="s">
        <v>2477</v>
      </c>
      <c r="L307" s="15" t="s">
        <v>94</v>
      </c>
      <c r="M307" s="6" t="s">
        <v>216</v>
      </c>
      <c r="N307" s="14" t="s">
        <v>2478</v>
      </c>
      <c r="O307" s="5" t="s">
        <v>2479</v>
      </c>
      <c r="P307" s="16" t="s">
        <v>2480</v>
      </c>
      <c r="Q307" s="5"/>
      <c r="R307" s="5" t="s">
        <v>2481</v>
      </c>
      <c r="S307" s="16" t="s">
        <v>2482</v>
      </c>
      <c r="T307" s="16" t="str">
        <f>HYPERLINK("https://drive.google.com/file/d/1EJDdub6iO39uun0N62g1SaMQYZnTJ-pT/view?usp=drivesdk","EMAIL KODE REQUEST BRANDING")</f>
        <v>EMAIL KODE REQUEST BRANDING</v>
      </c>
      <c r="U307" s="5" t="s">
        <v>2483</v>
      </c>
      <c r="V307" s="3"/>
      <c r="W307" s="3"/>
      <c r="X307" s="3"/>
    </row>
    <row r="308" spans="1:24" customHeight="1" ht="12.75">
      <c r="A308" s="12">
        <v>45614.658023241</v>
      </c>
      <c r="B308" s="5" t="s">
        <v>223</v>
      </c>
      <c r="C308" s="6" t="s">
        <v>2484</v>
      </c>
      <c r="D308" s="6" t="s">
        <v>60</v>
      </c>
      <c r="E308" s="6" t="s">
        <v>1720</v>
      </c>
      <c r="F308" s="6" t="s">
        <v>226</v>
      </c>
      <c r="G308" s="5" t="s">
        <v>1721</v>
      </c>
      <c r="H308" s="14" t="s">
        <v>1722</v>
      </c>
      <c r="I308" s="6" t="s">
        <v>24</v>
      </c>
      <c r="J308" s="5" t="s">
        <v>113</v>
      </c>
      <c r="K308" s="14" t="s">
        <v>2485</v>
      </c>
      <c r="L308" s="15" t="s">
        <v>215</v>
      </c>
      <c r="M308" s="6" t="s">
        <v>26</v>
      </c>
      <c r="N308" s="14" t="s">
        <v>1712</v>
      </c>
      <c r="O308" s="5" t="s">
        <v>2486</v>
      </c>
      <c r="P308" s="16" t="s">
        <v>2487</v>
      </c>
      <c r="Q308" s="5"/>
      <c r="R308" s="5" t="s">
        <v>2488</v>
      </c>
      <c r="S308" s="16" t="s">
        <v>2489</v>
      </c>
      <c r="T308" s="16" t="str">
        <f>HYPERLINK("https://drive.google.com/file/d/1iPJhhAc4vM-0xpV9jFoW_ID09vUKgf3u/view?usp=drivesdk","EMAIL KODE REQUEST BRANDING")</f>
        <v>EMAIL KODE REQUEST BRANDING</v>
      </c>
      <c r="U308" s="5" t="s">
        <v>2490</v>
      </c>
      <c r="V308" s="3"/>
      <c r="W308" s="3"/>
      <c r="X308" s="3"/>
    </row>
    <row r="309" spans="1:24" customHeight="1" ht="25.5">
      <c r="A309" s="12">
        <v>45614.665669155</v>
      </c>
      <c r="B309" s="5" t="s">
        <v>223</v>
      </c>
      <c r="C309" s="6" t="s">
        <v>2491</v>
      </c>
      <c r="D309" s="6" t="s">
        <v>60</v>
      </c>
      <c r="E309" s="6" t="s">
        <v>1707</v>
      </c>
      <c r="F309" s="6" t="s">
        <v>226</v>
      </c>
      <c r="G309" s="5" t="s">
        <v>2492</v>
      </c>
      <c r="H309" s="14" t="s">
        <v>1722</v>
      </c>
      <c r="I309" s="6" t="s">
        <v>146</v>
      </c>
      <c r="J309" s="5" t="s">
        <v>157</v>
      </c>
      <c r="K309" s="14" t="s">
        <v>2493</v>
      </c>
      <c r="L309" s="15" t="s">
        <v>1711</v>
      </c>
      <c r="M309" s="6" t="s">
        <v>26</v>
      </c>
      <c r="N309" s="14" t="s">
        <v>238</v>
      </c>
      <c r="O309" s="5" t="s">
        <v>2494</v>
      </c>
      <c r="P309" s="16" t="s">
        <v>2495</v>
      </c>
      <c r="Q309" s="16" t="s">
        <v>2496</v>
      </c>
      <c r="R309" s="5" t="s">
        <v>2497</v>
      </c>
      <c r="S309" s="16" t="s">
        <v>2498</v>
      </c>
      <c r="T309" s="16" t="str">
        <f>HYPERLINK("https://drive.google.com/file/d/1pGmyK3LHRK2VQYpfivwcQBboiKcbTVsQ/view?usp=drivesdk","EMAIL KODE REQUEST BRANDING")</f>
        <v>EMAIL KODE REQUEST BRANDING</v>
      </c>
      <c r="U309" s="5" t="s">
        <v>2499</v>
      </c>
      <c r="V309" s="3"/>
      <c r="W309" s="3"/>
      <c r="X309" s="3"/>
    </row>
    <row r="310" spans="1:24" customHeight="1" ht="25.5">
      <c r="A310" s="12">
        <v>45614.680026887</v>
      </c>
      <c r="B310" s="5" t="s">
        <v>74</v>
      </c>
      <c r="C310" s="6" t="s">
        <v>2500</v>
      </c>
      <c r="D310" s="6" t="s">
        <v>60</v>
      </c>
      <c r="E310" s="6" t="s">
        <v>547</v>
      </c>
      <c r="F310" s="6" t="s">
        <v>77</v>
      </c>
      <c r="G310" s="5" t="s">
        <v>2501</v>
      </c>
      <c r="H310" s="14" t="s">
        <v>2502</v>
      </c>
      <c r="I310" s="6" t="s">
        <v>146</v>
      </c>
      <c r="J310" s="5" t="s">
        <v>363</v>
      </c>
      <c r="K310" s="14" t="s">
        <v>2503</v>
      </c>
      <c r="L310" s="15" t="s">
        <v>296</v>
      </c>
      <c r="M310" s="6" t="s">
        <v>38</v>
      </c>
      <c r="N310" s="14" t="s">
        <v>2504</v>
      </c>
      <c r="O310" s="5" t="s">
        <v>2505</v>
      </c>
      <c r="P310" s="16" t="s">
        <v>2506</v>
      </c>
      <c r="Q310" s="5"/>
      <c r="R310" s="5" t="s">
        <v>2507</v>
      </c>
      <c r="S310" s="16" t="s">
        <v>2508</v>
      </c>
      <c r="T310" s="16" t="str">
        <f>HYPERLINK("https://drive.google.com/file/d/1_OWQBSaFHFcuz4EcNfYoTysX0C2EzVjt/view?usp=drivesdk","EMAIL KODE REQUEST BRANDING")</f>
        <v>EMAIL KODE REQUEST BRANDING</v>
      </c>
      <c r="U310" s="5" t="s">
        <v>2509</v>
      </c>
      <c r="V310" s="3"/>
      <c r="W310" s="3"/>
      <c r="X310" s="3"/>
    </row>
    <row r="311" spans="1:24" customHeight="1" ht="12.75">
      <c r="A311" s="12">
        <v>45614.69511772</v>
      </c>
      <c r="B311" s="5" t="s">
        <v>74</v>
      </c>
      <c r="C311" s="6" t="s">
        <v>2510</v>
      </c>
      <c r="D311" s="6" t="s">
        <v>60</v>
      </c>
      <c r="E311" s="6" t="s">
        <v>1378</v>
      </c>
      <c r="F311" s="6" t="s">
        <v>77</v>
      </c>
      <c r="G311" s="5" t="s">
        <v>2511</v>
      </c>
      <c r="H311" s="14" t="s">
        <v>1380</v>
      </c>
      <c r="I311" s="6" t="s">
        <v>24</v>
      </c>
      <c r="J311" s="5" t="s">
        <v>2512</v>
      </c>
      <c r="K311" s="14" t="s">
        <v>2513</v>
      </c>
      <c r="L311" s="15" t="s">
        <v>2003</v>
      </c>
      <c r="M311" s="6" t="s">
        <v>38</v>
      </c>
      <c r="N311" s="14" t="s">
        <v>2511</v>
      </c>
      <c r="O311" s="5" t="s">
        <v>2514</v>
      </c>
      <c r="P311" s="16" t="s">
        <v>2515</v>
      </c>
      <c r="Q311" s="5"/>
      <c r="R311" s="5" t="s">
        <v>2516</v>
      </c>
      <c r="S311" s="16" t="s">
        <v>2517</v>
      </c>
      <c r="T311" s="16" t="str">
        <f>HYPERLINK("https://drive.google.com/file/d/1fCmr0LiX2ku0kfnM7C-g0sVTwF7Fc7kP/view?usp=drivesdk","EMAIL KODE REQUEST BRANDING")</f>
        <v>EMAIL KODE REQUEST BRANDING</v>
      </c>
      <c r="U311" s="5" t="s">
        <v>2518</v>
      </c>
      <c r="V311" s="3"/>
      <c r="W311" s="3"/>
      <c r="X311" s="3"/>
    </row>
    <row r="312" spans="1:24" customHeight="1" ht="12.75">
      <c r="A312" s="12">
        <v>45616.34094816</v>
      </c>
      <c r="B312" s="5" t="s">
        <v>122</v>
      </c>
      <c r="C312" s="6" t="s">
        <v>2519</v>
      </c>
      <c r="D312" s="6" t="s">
        <v>22</v>
      </c>
      <c r="E312" s="6" t="s">
        <v>22</v>
      </c>
      <c r="F312" s="6" t="s">
        <v>22</v>
      </c>
      <c r="G312" s="5" t="s">
        <v>2520</v>
      </c>
      <c r="H312" s="14" t="s">
        <v>2521</v>
      </c>
      <c r="I312" s="6" t="s">
        <v>24</v>
      </c>
      <c r="J312" s="5" t="s">
        <v>126</v>
      </c>
      <c r="K312" s="14" t="s">
        <v>2522</v>
      </c>
      <c r="L312" s="15">
        <v>3</v>
      </c>
      <c r="M312" s="6" t="s">
        <v>26</v>
      </c>
      <c r="N312" s="14" t="s">
        <v>136</v>
      </c>
      <c r="O312" s="5" t="s">
        <v>2523</v>
      </c>
      <c r="P312" s="16" t="s">
        <v>2524</v>
      </c>
      <c r="Q312" s="5"/>
      <c r="R312" s="5" t="s">
        <v>2525</v>
      </c>
      <c r="S312" s="16" t="s">
        <v>2526</v>
      </c>
      <c r="T312" s="16" t="str">
        <f>HYPERLINK("https://drive.google.com/file/d/1PaK1aAYQ4r0rI_UXGNBhs93SPZwexCj-/view?usp=drivesdk","EMAIL KODE REQUEST BRANDING")</f>
        <v>EMAIL KODE REQUEST BRANDING</v>
      </c>
      <c r="U312" s="5" t="s">
        <v>2527</v>
      </c>
      <c r="V312" s="3"/>
      <c r="W312" s="3"/>
      <c r="X312" s="3"/>
    </row>
    <row r="313" spans="1:24" customHeight="1" ht="12.75">
      <c r="A313" s="12">
        <v>45616.359094618</v>
      </c>
      <c r="B313" s="5" t="s">
        <v>122</v>
      </c>
      <c r="C313" s="6" t="s">
        <v>2528</v>
      </c>
      <c r="D313" s="6" t="s">
        <v>22</v>
      </c>
      <c r="E313" s="6" t="s">
        <v>179</v>
      </c>
      <c r="F313" s="6" t="s">
        <v>1731</v>
      </c>
      <c r="G313" s="5" t="s">
        <v>2529</v>
      </c>
      <c r="H313" s="14" t="s">
        <v>125</v>
      </c>
      <c r="I313" s="6" t="s">
        <v>24</v>
      </c>
      <c r="J313" s="5" t="s">
        <v>25</v>
      </c>
      <c r="K313" s="14" t="s">
        <v>2530</v>
      </c>
      <c r="L313" s="15">
        <v>1</v>
      </c>
      <c r="M313" s="6" t="s">
        <v>216</v>
      </c>
      <c r="N313" s="14" t="s">
        <v>136</v>
      </c>
      <c r="O313" s="5" t="s">
        <v>2531</v>
      </c>
      <c r="P313" s="16" t="s">
        <v>2532</v>
      </c>
      <c r="Q313" s="5"/>
      <c r="R313" s="5" t="s">
        <v>2533</v>
      </c>
      <c r="S313" s="16" t="s">
        <v>2534</v>
      </c>
      <c r="T313" s="16" t="str">
        <f>HYPERLINK("https://drive.google.com/file/d/1s8TV35uDH_YkGh4iijYrt-5IKdHGP8_i/view?usp=drivesdk","EMAIL KODE REQUEST BRANDING")</f>
        <v>EMAIL KODE REQUEST BRANDING</v>
      </c>
      <c r="U313" s="5" t="s">
        <v>2535</v>
      </c>
      <c r="V313" s="3"/>
      <c r="W313" s="3"/>
      <c r="X313" s="3"/>
    </row>
    <row r="314" spans="1:24" customHeight="1" ht="25.5">
      <c r="A314" s="12">
        <v>45616.577416065</v>
      </c>
      <c r="B314" s="5" t="s">
        <v>122</v>
      </c>
      <c r="C314" s="6" t="s">
        <v>2536</v>
      </c>
      <c r="D314" s="6" t="s">
        <v>22</v>
      </c>
      <c r="E314" s="6" t="s">
        <v>2537</v>
      </c>
      <c r="F314" s="6" t="s">
        <v>22</v>
      </c>
      <c r="G314" s="5" t="s">
        <v>2538</v>
      </c>
      <c r="H314" s="14" t="s">
        <v>170</v>
      </c>
      <c r="I314" s="6" t="s">
        <v>24</v>
      </c>
      <c r="J314" s="5" t="s">
        <v>372</v>
      </c>
      <c r="K314" s="14" t="s">
        <v>2539</v>
      </c>
      <c r="L314" s="15">
        <v>1</v>
      </c>
      <c r="M314" s="6" t="s">
        <v>38</v>
      </c>
      <c r="N314" s="14" t="s">
        <v>2540</v>
      </c>
      <c r="O314" s="5" t="s">
        <v>2541</v>
      </c>
      <c r="P314" s="16" t="s">
        <v>2542</v>
      </c>
      <c r="Q314" s="5"/>
      <c r="R314" s="5" t="s">
        <v>2543</v>
      </c>
      <c r="S314" s="16" t="s">
        <v>2544</v>
      </c>
      <c r="T314" s="16" t="str">
        <f>HYPERLINK("https://drive.google.com/file/d/1gy_T2FDPayJ6bQy31LGcnMdzFlOUAviJ/view?usp=drivesdk","EMAIL KODE REQUEST BRANDING")</f>
        <v>EMAIL KODE REQUEST BRANDING</v>
      </c>
      <c r="U314" s="5" t="s">
        <v>2545</v>
      </c>
      <c r="V314" s="3"/>
      <c r="W314" s="3"/>
      <c r="X314" s="3"/>
    </row>
    <row r="315" spans="1:24" customHeight="1" ht="12.75">
      <c r="A315" s="12">
        <v>45617.277652477</v>
      </c>
      <c r="B315" s="5" t="s">
        <v>223</v>
      </c>
      <c r="C315" s="6" t="s">
        <v>2546</v>
      </c>
      <c r="D315" s="6" t="s">
        <v>60</v>
      </c>
      <c r="E315" s="6" t="s">
        <v>1953</v>
      </c>
      <c r="F315" s="6" t="s">
        <v>661</v>
      </c>
      <c r="G315" s="5" t="s">
        <v>2547</v>
      </c>
      <c r="H315" s="14" t="s">
        <v>1356</v>
      </c>
      <c r="I315" s="6" t="s">
        <v>24</v>
      </c>
      <c r="J315" s="5" t="s">
        <v>126</v>
      </c>
      <c r="K315" s="14" t="s">
        <v>2548</v>
      </c>
      <c r="L315" s="15" t="s">
        <v>215</v>
      </c>
      <c r="M315" s="6" t="s">
        <v>26</v>
      </c>
      <c r="N315" s="14" t="s">
        <v>2039</v>
      </c>
      <c r="O315" s="5" t="s">
        <v>2549</v>
      </c>
      <c r="P315" s="16" t="s">
        <v>2550</v>
      </c>
      <c r="Q315" s="5"/>
      <c r="R315" s="5" t="s">
        <v>2551</v>
      </c>
      <c r="S315" s="16" t="s">
        <v>2552</v>
      </c>
      <c r="T315" s="16" t="str">
        <f>HYPERLINK("https://drive.google.com/file/d/1M-Df4sx4ove1YqEBVNPTBSuPut8tm-e1/view?usp=drivesdk","EMAIL KODE REQUEST BRANDING")</f>
        <v>EMAIL KODE REQUEST BRANDING</v>
      </c>
      <c r="U315" s="5" t="s">
        <v>2553</v>
      </c>
      <c r="V315" s="3"/>
      <c r="W315" s="3"/>
      <c r="X315" s="3"/>
    </row>
    <row r="316" spans="1:24" customHeight="1" ht="12.75">
      <c r="A316" s="12">
        <v>45617.328652951</v>
      </c>
      <c r="B316" s="5" t="s">
        <v>58</v>
      </c>
      <c r="C316" s="6" t="s">
        <v>2554</v>
      </c>
      <c r="D316" s="6" t="s">
        <v>60</v>
      </c>
      <c r="E316" s="6" t="s">
        <v>1934</v>
      </c>
      <c r="F316" s="6" t="s">
        <v>110</v>
      </c>
      <c r="G316" s="5" t="s">
        <v>2555</v>
      </c>
      <c r="H316" s="14" t="s">
        <v>145</v>
      </c>
      <c r="I316" s="6" t="s">
        <v>24</v>
      </c>
      <c r="J316" s="5" t="s">
        <v>126</v>
      </c>
      <c r="K316" s="14" t="s">
        <v>2556</v>
      </c>
      <c r="L316" s="15">
        <v>1</v>
      </c>
      <c r="M316" s="6" t="s">
        <v>38</v>
      </c>
      <c r="N316" s="14" t="s">
        <v>2557</v>
      </c>
      <c r="O316" s="5" t="s">
        <v>2558</v>
      </c>
      <c r="P316" s="16" t="s">
        <v>2559</v>
      </c>
      <c r="Q316" s="5"/>
      <c r="R316" s="5" t="s">
        <v>2560</v>
      </c>
      <c r="S316" s="16" t="s">
        <v>2561</v>
      </c>
      <c r="T316" s="16" t="str">
        <f>HYPERLINK("https://drive.google.com/file/d/1znlm1m5y2najSnm6Sz5RR5VoUptyKfoJ/view?usp=drivesdk","EMAIL KODE REQUEST BRANDING")</f>
        <v>EMAIL KODE REQUEST BRANDING</v>
      </c>
      <c r="U316" s="5" t="s">
        <v>2562</v>
      </c>
      <c r="V316" s="3"/>
      <c r="W316" s="3"/>
      <c r="X316" s="3"/>
    </row>
    <row r="317" spans="1:24" customHeight="1" ht="12.75">
      <c r="A317" s="12">
        <v>45617.59889478</v>
      </c>
      <c r="B317" s="5" t="s">
        <v>122</v>
      </c>
      <c r="C317" s="6" t="s">
        <v>2563</v>
      </c>
      <c r="D317" s="6" t="s">
        <v>22</v>
      </c>
      <c r="E317" s="6" t="s">
        <v>867</v>
      </c>
      <c r="F317" s="6" t="s">
        <v>1731</v>
      </c>
      <c r="G317" s="5" t="s">
        <v>2564</v>
      </c>
      <c r="H317" s="14" t="s">
        <v>125</v>
      </c>
      <c r="I317" s="6" t="s">
        <v>24</v>
      </c>
      <c r="J317" s="5" t="s">
        <v>372</v>
      </c>
      <c r="K317" s="14" t="s">
        <v>1733</v>
      </c>
      <c r="L317" s="15">
        <v>5</v>
      </c>
      <c r="M317" s="6" t="s">
        <v>38</v>
      </c>
      <c r="N317" s="14" t="s">
        <v>172</v>
      </c>
      <c r="O317" s="5" t="s">
        <v>2565</v>
      </c>
      <c r="P317" s="16" t="s">
        <v>2566</v>
      </c>
      <c r="Q317" s="5"/>
      <c r="R317" s="5" t="s">
        <v>2567</v>
      </c>
      <c r="S317" s="16" t="s">
        <v>2568</v>
      </c>
      <c r="T317" s="16" t="str">
        <f>HYPERLINK("https://drive.google.com/file/d/1PS4YQGJ5taHf7wtxGN0L-GDOJiLn_UGH/view?usp=drivesdk","EMAIL KODE REQUEST BRANDING")</f>
        <v>EMAIL KODE REQUEST BRANDING</v>
      </c>
      <c r="U317" s="5" t="s">
        <v>2569</v>
      </c>
      <c r="V317" s="3"/>
      <c r="W317" s="3"/>
      <c r="X317" s="3"/>
    </row>
    <row r="318" spans="1:24" customHeight="1" ht="12.75">
      <c r="A318" s="12">
        <v>45617.599826678</v>
      </c>
      <c r="B318" s="5" t="s">
        <v>122</v>
      </c>
      <c r="C318" s="6" t="s">
        <v>2570</v>
      </c>
      <c r="D318" s="6" t="s">
        <v>22</v>
      </c>
      <c r="E318" s="6" t="s">
        <v>867</v>
      </c>
      <c r="F318" s="6" t="s">
        <v>1731</v>
      </c>
      <c r="G318" s="5" t="s">
        <v>2564</v>
      </c>
      <c r="H318" s="14" t="s">
        <v>125</v>
      </c>
      <c r="I318" s="6" t="s">
        <v>24</v>
      </c>
      <c r="J318" s="5" t="s">
        <v>372</v>
      </c>
      <c r="K318" s="14" t="s">
        <v>2571</v>
      </c>
      <c r="L318" s="15">
        <v>1</v>
      </c>
      <c r="M318" s="6" t="s">
        <v>38</v>
      </c>
      <c r="N318" s="14" t="s">
        <v>172</v>
      </c>
      <c r="O318" s="5" t="s">
        <v>2572</v>
      </c>
      <c r="P318" s="16" t="s">
        <v>2573</v>
      </c>
      <c r="Q318" s="5"/>
      <c r="R318" s="5" t="s">
        <v>2574</v>
      </c>
      <c r="S318" s="16" t="s">
        <v>2575</v>
      </c>
      <c r="T318" s="16" t="str">
        <f>HYPERLINK("https://drive.google.com/file/d/15EhpicNM-AfZ3uY9rLXCFfJGeqW5FEVt/view?usp=drivesdk","EMAIL KODE REQUEST BRANDING")</f>
        <v>EMAIL KODE REQUEST BRANDING</v>
      </c>
      <c r="U318" s="5" t="s">
        <v>2576</v>
      </c>
      <c r="V318" s="3"/>
      <c r="W318" s="3"/>
      <c r="X318" s="3"/>
    </row>
    <row r="319" spans="1:24" customHeight="1" ht="12.75">
      <c r="A319" s="12">
        <v>45617.604220116</v>
      </c>
      <c r="B319" s="5" t="s">
        <v>122</v>
      </c>
      <c r="C319" s="6" t="s">
        <v>2577</v>
      </c>
      <c r="D319" s="6" t="s">
        <v>22</v>
      </c>
      <c r="E319" s="6" t="s">
        <v>2578</v>
      </c>
      <c r="F319" s="6" t="s">
        <v>1731</v>
      </c>
      <c r="G319" s="5" t="s">
        <v>2579</v>
      </c>
      <c r="H319" s="14" t="s">
        <v>901</v>
      </c>
      <c r="I319" s="6" t="s">
        <v>24</v>
      </c>
      <c r="J319" s="5" t="s">
        <v>25</v>
      </c>
      <c r="K319" s="14" t="s">
        <v>2580</v>
      </c>
      <c r="L319" s="15">
        <v>1</v>
      </c>
      <c r="M319" s="6" t="s">
        <v>38</v>
      </c>
      <c r="N319" s="14" t="s">
        <v>172</v>
      </c>
      <c r="O319" s="5" t="s">
        <v>2581</v>
      </c>
      <c r="P319" s="16" t="s">
        <v>2582</v>
      </c>
      <c r="Q319" s="5"/>
      <c r="R319" s="5" t="s">
        <v>2583</v>
      </c>
      <c r="S319" s="16" t="s">
        <v>2584</v>
      </c>
      <c r="T319" s="16" t="str">
        <f>HYPERLINK("https://drive.google.com/file/d/1dv4XAaFU8jjG2zctUx81mkIEqaiDXUlZ/view?usp=drivesdk","EMAIL KODE REQUEST BRANDING")</f>
        <v>EMAIL KODE REQUEST BRANDING</v>
      </c>
      <c r="U319" s="5" t="s">
        <v>2585</v>
      </c>
      <c r="V319" s="3"/>
      <c r="W319" s="3"/>
      <c r="X319" s="3"/>
    </row>
    <row r="320" spans="1:24" customHeight="1" ht="12.75">
      <c r="A320" s="12">
        <v>45617.605432836</v>
      </c>
      <c r="B320" s="5" t="s">
        <v>2586</v>
      </c>
      <c r="C320" s="6" t="s">
        <v>2587</v>
      </c>
      <c r="D320" s="6" t="s">
        <v>22</v>
      </c>
      <c r="E320" s="6" t="s">
        <v>867</v>
      </c>
      <c r="F320" s="6" t="s">
        <v>1731</v>
      </c>
      <c r="G320" s="5" t="s">
        <v>2588</v>
      </c>
      <c r="H320" s="14" t="s">
        <v>2589</v>
      </c>
      <c r="I320" s="6" t="s">
        <v>24</v>
      </c>
      <c r="J320" s="5" t="s">
        <v>363</v>
      </c>
      <c r="K320" s="14" t="s">
        <v>2590</v>
      </c>
      <c r="L320" s="15">
        <v>1</v>
      </c>
      <c r="M320" s="6" t="s">
        <v>38</v>
      </c>
      <c r="N320" s="14" t="s">
        <v>172</v>
      </c>
      <c r="O320" s="5" t="s">
        <v>356</v>
      </c>
      <c r="P320" s="16" t="s">
        <v>2591</v>
      </c>
      <c r="Q320" s="5"/>
      <c r="R320" s="5" t="s">
        <v>2592</v>
      </c>
      <c r="S320" s="16" t="s">
        <v>2593</v>
      </c>
      <c r="T320" s="16" t="str">
        <f>HYPERLINK("https://drive.google.com/file/d/1T-0lUIF4fWy0KtK019H3ec4Pre4GLefE/view?usp=drivesdk","EMAIL KODE REQUEST BRANDING")</f>
        <v>EMAIL KODE REQUEST BRANDING</v>
      </c>
      <c r="U320" s="5" t="s">
        <v>2594</v>
      </c>
      <c r="V320" s="3"/>
      <c r="W320" s="3"/>
      <c r="X320" s="3"/>
    </row>
    <row r="321" spans="1:24" customHeight="1" ht="12.75">
      <c r="A321" s="12">
        <v>45617.606879803</v>
      </c>
      <c r="B321" s="5" t="s">
        <v>122</v>
      </c>
      <c r="C321" s="6" t="s">
        <v>2595</v>
      </c>
      <c r="D321" s="6" t="s">
        <v>22</v>
      </c>
      <c r="E321" s="6" t="s">
        <v>867</v>
      </c>
      <c r="F321" s="6" t="s">
        <v>1731</v>
      </c>
      <c r="G321" s="5" t="s">
        <v>2596</v>
      </c>
      <c r="H321" s="14" t="s">
        <v>2589</v>
      </c>
      <c r="I321" s="6" t="s">
        <v>24</v>
      </c>
      <c r="J321" s="5" t="s">
        <v>653</v>
      </c>
      <c r="K321" s="14" t="s">
        <v>2597</v>
      </c>
      <c r="L321" s="15">
        <v>3</v>
      </c>
      <c r="M321" s="6" t="s">
        <v>38</v>
      </c>
      <c r="N321" s="14" t="s">
        <v>172</v>
      </c>
      <c r="O321" s="5" t="s">
        <v>356</v>
      </c>
      <c r="P321" s="16" t="s">
        <v>2598</v>
      </c>
      <c r="Q321" s="5"/>
      <c r="R321" s="5" t="s">
        <v>2599</v>
      </c>
      <c r="S321" s="16" t="s">
        <v>2600</v>
      </c>
      <c r="T321" s="16" t="str">
        <f>HYPERLINK("https://drive.google.com/file/d/1wyC29sDR6nkcArJPjNJG3YrPni9I2XWf/view?usp=drivesdk","EMAIL KODE REQUEST BRANDING")</f>
        <v>EMAIL KODE REQUEST BRANDING</v>
      </c>
      <c r="U321" s="5" t="s">
        <v>2601</v>
      </c>
      <c r="V321" s="3"/>
      <c r="W321" s="3"/>
      <c r="X321" s="3"/>
    </row>
    <row r="322" spans="1:24" customHeight="1" ht="12.75">
      <c r="A322" s="12">
        <v>45617.60787081</v>
      </c>
      <c r="B322" s="5" t="s">
        <v>122</v>
      </c>
      <c r="C322" s="6" t="s">
        <v>2602</v>
      </c>
      <c r="D322" s="6" t="s">
        <v>22</v>
      </c>
      <c r="E322" s="6" t="s">
        <v>867</v>
      </c>
      <c r="F322" s="6" t="s">
        <v>1731</v>
      </c>
      <c r="G322" s="5" t="s">
        <v>2603</v>
      </c>
      <c r="H322" s="14" t="s">
        <v>901</v>
      </c>
      <c r="I322" s="6" t="s">
        <v>24</v>
      </c>
      <c r="J322" s="5" t="s">
        <v>65</v>
      </c>
      <c r="K322" s="14" t="s">
        <v>877</v>
      </c>
      <c r="L322" s="15">
        <v>2</v>
      </c>
      <c r="M322" s="6" t="s">
        <v>38</v>
      </c>
      <c r="N322" s="14" t="s">
        <v>172</v>
      </c>
      <c r="O322" s="5" t="s">
        <v>2604</v>
      </c>
      <c r="P322" s="16" t="s">
        <v>2605</v>
      </c>
      <c r="Q322" s="5"/>
      <c r="R322" s="5" t="s">
        <v>2606</v>
      </c>
      <c r="S322" s="16" t="s">
        <v>2607</v>
      </c>
      <c r="T322" s="16" t="str">
        <f>HYPERLINK("https://drive.google.com/file/d/19cKi7GJMNyMrThv0reqPXPvTNomCWVHa/view?usp=drivesdk","EMAIL KODE REQUEST BRANDING")</f>
        <v>EMAIL KODE REQUEST BRANDING</v>
      </c>
      <c r="U322" s="5" t="s">
        <v>2608</v>
      </c>
      <c r="V322" s="3"/>
      <c r="W322" s="3"/>
      <c r="X322" s="3"/>
    </row>
    <row r="323" spans="1:24" customHeight="1" ht="12.75">
      <c r="A323" s="12">
        <v>45617.609373461</v>
      </c>
      <c r="B323" s="5" t="s">
        <v>122</v>
      </c>
      <c r="C323" s="6" t="s">
        <v>2609</v>
      </c>
      <c r="D323" s="6" t="s">
        <v>22</v>
      </c>
      <c r="E323" s="6" t="s">
        <v>867</v>
      </c>
      <c r="F323" s="6" t="s">
        <v>1731</v>
      </c>
      <c r="G323" s="5" t="s">
        <v>2610</v>
      </c>
      <c r="H323" s="14" t="s">
        <v>1545</v>
      </c>
      <c r="I323" s="6" t="s">
        <v>24</v>
      </c>
      <c r="J323" s="5" t="s">
        <v>126</v>
      </c>
      <c r="K323" s="14" t="s">
        <v>1671</v>
      </c>
      <c r="L323" s="15">
        <v>1</v>
      </c>
      <c r="M323" s="6" t="s">
        <v>38</v>
      </c>
      <c r="N323" s="14" t="s">
        <v>172</v>
      </c>
      <c r="O323" s="5" t="s">
        <v>2611</v>
      </c>
      <c r="P323" s="16" t="s">
        <v>2612</v>
      </c>
      <c r="Q323" s="5"/>
      <c r="R323" s="5" t="s">
        <v>2613</v>
      </c>
      <c r="S323" s="16" t="s">
        <v>2614</v>
      </c>
      <c r="T323" s="16" t="str">
        <f>HYPERLINK("https://drive.google.com/file/d/1WdP_BTlA_Cuhh6yX4wd4ZaOsqfG5XfHC/view?usp=drivesdk","EMAIL KODE REQUEST BRANDING")</f>
        <v>EMAIL KODE REQUEST BRANDING</v>
      </c>
      <c r="U323" s="5" t="s">
        <v>2615</v>
      </c>
      <c r="V323" s="3"/>
      <c r="W323" s="3"/>
      <c r="X323" s="3"/>
    </row>
    <row r="324" spans="1:24" customHeight="1" ht="12.75">
      <c r="A324" s="12">
        <v>45617.611184606</v>
      </c>
      <c r="B324" s="5" t="s">
        <v>122</v>
      </c>
      <c r="C324" s="6" t="s">
        <v>2616</v>
      </c>
      <c r="D324" s="6" t="s">
        <v>22</v>
      </c>
      <c r="E324" s="6" t="s">
        <v>711</v>
      </c>
      <c r="F324" s="6" t="s">
        <v>2617</v>
      </c>
      <c r="G324" s="5" t="s">
        <v>2204</v>
      </c>
      <c r="H324" s="14" t="s">
        <v>2075</v>
      </c>
      <c r="I324" s="6" t="s">
        <v>24</v>
      </c>
      <c r="J324" s="5" t="s">
        <v>372</v>
      </c>
      <c r="K324" s="14" t="s">
        <v>2618</v>
      </c>
      <c r="L324" s="15">
        <v>1</v>
      </c>
      <c r="M324" s="6" t="s">
        <v>26</v>
      </c>
      <c r="N324" s="14" t="s">
        <v>172</v>
      </c>
      <c r="O324" s="5" t="s">
        <v>2619</v>
      </c>
      <c r="P324" s="16" t="s">
        <v>2620</v>
      </c>
      <c r="Q324" s="5"/>
      <c r="R324" s="5" t="s">
        <v>2621</v>
      </c>
      <c r="S324" s="16" t="s">
        <v>2622</v>
      </c>
      <c r="T324" s="16" t="str">
        <f>HYPERLINK("https://drive.google.com/file/d/1cUUbQm38aPZpClfJ95a3oul5yPegVIWk/view?usp=drivesdk","EMAIL KODE REQUEST BRANDING")</f>
        <v>EMAIL KODE REQUEST BRANDING</v>
      </c>
      <c r="U324" s="5" t="s">
        <v>2623</v>
      </c>
      <c r="V324" s="3"/>
      <c r="W324" s="3"/>
      <c r="X324" s="3"/>
    </row>
    <row r="325" spans="1:24" customHeight="1" ht="12.75">
      <c r="A325" s="12">
        <v>45617.613344363</v>
      </c>
      <c r="B325" s="5" t="s">
        <v>122</v>
      </c>
      <c r="C325" s="6" t="s">
        <v>2624</v>
      </c>
      <c r="D325" s="6" t="s">
        <v>22</v>
      </c>
      <c r="E325" s="6" t="s">
        <v>867</v>
      </c>
      <c r="F325" s="6" t="s">
        <v>1731</v>
      </c>
      <c r="G325" s="5" t="s">
        <v>2625</v>
      </c>
      <c r="H325" s="14" t="s">
        <v>901</v>
      </c>
      <c r="I325" s="6" t="s">
        <v>24</v>
      </c>
      <c r="J325" s="5" t="s">
        <v>528</v>
      </c>
      <c r="K325" s="14" t="s">
        <v>2626</v>
      </c>
      <c r="L325" s="15">
        <v>1</v>
      </c>
      <c r="M325" s="6" t="s">
        <v>38</v>
      </c>
      <c r="N325" s="14" t="s">
        <v>172</v>
      </c>
      <c r="O325" s="5" t="s">
        <v>2627</v>
      </c>
      <c r="P325" s="16" t="s">
        <v>2628</v>
      </c>
      <c r="Q325" s="5"/>
      <c r="R325" s="5" t="s">
        <v>2629</v>
      </c>
      <c r="S325" s="16" t="s">
        <v>2630</v>
      </c>
      <c r="T325" s="16" t="str">
        <f>HYPERLINK("https://drive.google.com/file/d/1ZKnxCHwPdmUuyvPPPuT6zT5k52MsYkQx/view?usp=drivesdk","EMAIL KODE REQUEST BRANDING")</f>
        <v>EMAIL KODE REQUEST BRANDING</v>
      </c>
      <c r="U325" s="5" t="s">
        <v>2631</v>
      </c>
      <c r="V325" s="3"/>
      <c r="W325" s="3"/>
      <c r="X325" s="3"/>
    </row>
    <row r="326" spans="1:24" customHeight="1" ht="12.75">
      <c r="A326" s="12">
        <v>45617.615765532</v>
      </c>
      <c r="B326" s="5" t="s">
        <v>122</v>
      </c>
      <c r="C326" s="6" t="s">
        <v>2632</v>
      </c>
      <c r="D326" s="6" t="s">
        <v>22</v>
      </c>
      <c r="E326" s="6" t="s">
        <v>867</v>
      </c>
      <c r="F326" s="6" t="s">
        <v>2324</v>
      </c>
      <c r="G326" s="5" t="s">
        <v>2633</v>
      </c>
      <c r="H326" s="14" t="s">
        <v>901</v>
      </c>
      <c r="I326" s="6" t="s">
        <v>24</v>
      </c>
      <c r="J326" s="5" t="s">
        <v>372</v>
      </c>
      <c r="K326" s="14" t="s">
        <v>877</v>
      </c>
      <c r="L326" s="15">
        <v>1</v>
      </c>
      <c r="M326" s="6" t="s">
        <v>38</v>
      </c>
      <c r="N326" s="14" t="s">
        <v>172</v>
      </c>
      <c r="O326" s="5" t="s">
        <v>2634</v>
      </c>
      <c r="P326" s="16" t="s">
        <v>2635</v>
      </c>
      <c r="Q326" s="5"/>
      <c r="R326" s="5" t="s">
        <v>2636</v>
      </c>
      <c r="S326" s="16" t="s">
        <v>2637</v>
      </c>
      <c r="T326" s="16" t="str">
        <f>HYPERLINK("https://drive.google.com/file/d/1LJgF_8KTnRKvBftr6VtDKj1U6A2vC9JB/view?usp=drivesdk","EMAIL KODE REQUEST BRANDING")</f>
        <v>EMAIL KODE REQUEST BRANDING</v>
      </c>
      <c r="U326" s="5" t="s">
        <v>2638</v>
      </c>
      <c r="V326" s="3"/>
      <c r="W326" s="3"/>
      <c r="X326" s="3"/>
    </row>
    <row r="327" spans="1:24" customHeight="1" ht="12.75">
      <c r="A327" s="12">
        <v>45617.632301956</v>
      </c>
      <c r="B327" s="5" t="s">
        <v>122</v>
      </c>
      <c r="C327" s="6" t="s">
        <v>2639</v>
      </c>
      <c r="D327" s="6" t="s">
        <v>22</v>
      </c>
      <c r="E327" s="6" t="s">
        <v>179</v>
      </c>
      <c r="F327" s="6" t="s">
        <v>1731</v>
      </c>
      <c r="G327" s="5" t="s">
        <v>2640</v>
      </c>
      <c r="H327" s="14" t="s">
        <v>125</v>
      </c>
      <c r="I327" s="6" t="s">
        <v>24</v>
      </c>
      <c r="J327" s="5" t="s">
        <v>363</v>
      </c>
      <c r="K327" s="14" t="s">
        <v>1546</v>
      </c>
      <c r="L327" s="15">
        <v>1</v>
      </c>
      <c r="M327" s="6" t="s">
        <v>38</v>
      </c>
      <c r="N327" s="14" t="s">
        <v>172</v>
      </c>
      <c r="O327" s="5" t="s">
        <v>2641</v>
      </c>
      <c r="P327" s="16" t="s">
        <v>2642</v>
      </c>
      <c r="Q327" s="5"/>
      <c r="R327" s="5" t="s">
        <v>2643</v>
      </c>
      <c r="S327" s="16" t="s">
        <v>2644</v>
      </c>
      <c r="T327" s="16" t="str">
        <f>HYPERLINK("https://drive.google.com/file/d/17Mk-RZKPXWuPIqO8JzLmCpkZFh-C-l2H/view?usp=drivesdk","EMAIL KODE REQUEST BRANDING")</f>
        <v>EMAIL KODE REQUEST BRANDING</v>
      </c>
      <c r="U327" s="5" t="s">
        <v>2645</v>
      </c>
      <c r="V327" s="3"/>
      <c r="W327" s="3"/>
      <c r="X327" s="3"/>
    </row>
    <row r="328" spans="1:24" customHeight="1" ht="13.5">
      <c r="A328" s="12">
        <v>45617.727342569</v>
      </c>
      <c r="B328" s="5" t="s">
        <v>223</v>
      </c>
      <c r="C328" s="6" t="s">
        <v>2646</v>
      </c>
      <c r="D328" s="6" t="s">
        <v>60</v>
      </c>
      <c r="E328" s="6" t="s">
        <v>1953</v>
      </c>
      <c r="F328" s="6" t="s">
        <v>661</v>
      </c>
      <c r="G328" s="5" t="s">
        <v>2647</v>
      </c>
      <c r="H328" s="14" t="s">
        <v>213</v>
      </c>
      <c r="I328" s="6" t="s">
        <v>24</v>
      </c>
      <c r="J328" s="5" t="s">
        <v>126</v>
      </c>
      <c r="K328" s="14" t="s">
        <v>2648</v>
      </c>
      <c r="L328" s="15" t="s">
        <v>215</v>
      </c>
      <c r="M328" s="6" t="s">
        <v>26</v>
      </c>
      <c r="N328" s="14" t="s">
        <v>2039</v>
      </c>
      <c r="O328" s="5" t="s">
        <v>2649</v>
      </c>
      <c r="P328" s="16" t="s">
        <v>2650</v>
      </c>
      <c r="Q328" s="5"/>
      <c r="R328" s="5" t="s">
        <v>2651</v>
      </c>
      <c r="S328" s="16" t="s">
        <v>2652</v>
      </c>
      <c r="T328" s="16" t="str">
        <f>HYPERLINK("https://drive.google.com/file/d/1Sggq_FShoafcuQIcE3EL9_0mUvt7tfBw/view?usp=drivesdk","EMAIL KODE REQUEST BRANDING")</f>
        <v>EMAIL KODE REQUEST BRANDING</v>
      </c>
      <c r="U328" s="5" t="s">
        <v>2653</v>
      </c>
      <c r="V328" s="3"/>
      <c r="W328" s="3"/>
      <c r="X328" s="3"/>
    </row>
    <row r="329" spans="1:24" customHeight="1" ht="12.75">
      <c r="A329" s="12">
        <v>45618.630966667</v>
      </c>
      <c r="B329" s="5" t="s">
        <v>58</v>
      </c>
      <c r="C329" s="6" t="s">
        <v>2654</v>
      </c>
      <c r="D329" s="6" t="s">
        <v>60</v>
      </c>
      <c r="E329" s="6" t="s">
        <v>1934</v>
      </c>
      <c r="F329" s="6" t="s">
        <v>110</v>
      </c>
      <c r="G329" s="5" t="s">
        <v>2655</v>
      </c>
      <c r="H329" s="14" t="s">
        <v>145</v>
      </c>
      <c r="I329" s="6" t="s">
        <v>24</v>
      </c>
      <c r="J329" s="5" t="s">
        <v>363</v>
      </c>
      <c r="K329" s="14" t="s">
        <v>2656</v>
      </c>
      <c r="L329" s="15">
        <v>1</v>
      </c>
      <c r="M329" s="6" t="s">
        <v>38</v>
      </c>
      <c r="N329" s="14" t="s">
        <v>646</v>
      </c>
      <c r="O329" s="5" t="s">
        <v>2657</v>
      </c>
      <c r="P329" s="16" t="s">
        <v>2658</v>
      </c>
      <c r="Q329" s="5"/>
      <c r="R329" s="5" t="s">
        <v>2659</v>
      </c>
      <c r="S329" s="16" t="s">
        <v>2660</v>
      </c>
      <c r="T329" s="16" t="str">
        <f>HYPERLINK("https://drive.google.com/file/d/1Q6i3YZ9T59f77Sc0YwtxokodHYuAjbsz/view?usp=drivesdk","EMAIL KODE REQUEST BRANDING")</f>
        <v>EMAIL KODE REQUEST BRANDING</v>
      </c>
      <c r="U329" s="5" t="s">
        <v>2661</v>
      </c>
      <c r="V329" s="3"/>
      <c r="W329" s="3"/>
      <c r="X329" s="3"/>
    </row>
    <row r="330" spans="1:24" customHeight="1" ht="12.75">
      <c r="A330" s="12">
        <v>45619.386251701</v>
      </c>
      <c r="B330" s="5" t="s">
        <v>122</v>
      </c>
      <c r="C330" s="6" t="s">
        <v>2662</v>
      </c>
      <c r="D330" s="6" t="s">
        <v>22</v>
      </c>
      <c r="E330" s="6" t="s">
        <v>867</v>
      </c>
      <c r="F330" s="6" t="s">
        <v>1731</v>
      </c>
      <c r="G330" s="5" t="s">
        <v>2610</v>
      </c>
      <c r="H330" s="14" t="s">
        <v>1545</v>
      </c>
      <c r="I330" s="6" t="s">
        <v>24</v>
      </c>
      <c r="J330" s="5" t="s">
        <v>126</v>
      </c>
      <c r="K330" s="14" t="s">
        <v>2663</v>
      </c>
      <c r="L330" s="15">
        <v>2</v>
      </c>
      <c r="M330" s="6" t="s">
        <v>38</v>
      </c>
      <c r="N330" s="14" t="s">
        <v>172</v>
      </c>
      <c r="O330" s="5" t="s">
        <v>2664</v>
      </c>
      <c r="P330" s="16" t="s">
        <v>2665</v>
      </c>
      <c r="Q330" s="5"/>
      <c r="R330" s="5" t="s">
        <v>2666</v>
      </c>
      <c r="S330" s="16" t="s">
        <v>2667</v>
      </c>
      <c r="T330" s="16" t="str">
        <f>HYPERLINK("https://drive.google.com/file/d/1Ih-Z-cEbDYphU7BW3sLR62ngNyHrF0su/view?usp=drivesdk","EMAIL KODE REQUEST BRANDING")</f>
        <v>EMAIL KODE REQUEST BRANDING</v>
      </c>
      <c r="U330" s="5" t="s">
        <v>2668</v>
      </c>
      <c r="V330" s="3"/>
      <c r="W330" s="3"/>
      <c r="X330" s="3"/>
    </row>
    <row r="331" spans="1:24" customHeight="1" ht="12.75">
      <c r="A331" s="12">
        <v>45619.387106377</v>
      </c>
      <c r="B331" s="5" t="s">
        <v>122</v>
      </c>
      <c r="C331" s="6" t="s">
        <v>2669</v>
      </c>
      <c r="D331" s="6" t="s">
        <v>22</v>
      </c>
      <c r="E331" s="6" t="s">
        <v>867</v>
      </c>
      <c r="F331" s="6" t="s">
        <v>1731</v>
      </c>
      <c r="G331" s="5" t="s">
        <v>2670</v>
      </c>
      <c r="H331" s="14" t="s">
        <v>1545</v>
      </c>
      <c r="I331" s="6" t="s">
        <v>24</v>
      </c>
      <c r="J331" s="5" t="s">
        <v>372</v>
      </c>
      <c r="K331" s="14" t="s">
        <v>877</v>
      </c>
      <c r="L331" s="15">
        <v>5</v>
      </c>
      <c r="M331" s="6" t="s">
        <v>38</v>
      </c>
      <c r="N331" s="14" t="s">
        <v>172</v>
      </c>
      <c r="O331" s="5" t="s">
        <v>2671</v>
      </c>
      <c r="P331" s="16" t="s">
        <v>2672</v>
      </c>
      <c r="Q331" s="5"/>
      <c r="R331" s="5" t="s">
        <v>2673</v>
      </c>
      <c r="S331" s="16" t="s">
        <v>2674</v>
      </c>
      <c r="T331" s="16" t="str">
        <f>HYPERLINK("https://drive.google.com/file/d/1XrW1OF7e7ziwGz15eKWYtieu9LXJGAAR/view?usp=drivesdk","EMAIL KODE REQUEST BRANDING")</f>
        <v>EMAIL KODE REQUEST BRANDING</v>
      </c>
      <c r="U331" s="5" t="s">
        <v>2675</v>
      </c>
      <c r="V331" s="3"/>
      <c r="W331" s="3"/>
      <c r="X331" s="3"/>
    </row>
    <row r="332" spans="1:24" customHeight="1" ht="25.5">
      <c r="A332" s="12">
        <v>45619.38858919</v>
      </c>
      <c r="B332" s="5" t="s">
        <v>122</v>
      </c>
      <c r="C332" s="6" t="s">
        <v>2676</v>
      </c>
      <c r="D332" s="6" t="s">
        <v>22</v>
      </c>
      <c r="E332" s="6" t="s">
        <v>2537</v>
      </c>
      <c r="F332" s="6" t="s">
        <v>22</v>
      </c>
      <c r="G332" s="5" t="s">
        <v>2677</v>
      </c>
      <c r="H332" s="14" t="s">
        <v>170</v>
      </c>
      <c r="I332" s="6" t="s">
        <v>24</v>
      </c>
      <c r="J332" s="5" t="s">
        <v>113</v>
      </c>
      <c r="K332" s="14" t="s">
        <v>2678</v>
      </c>
      <c r="L332" s="15">
        <v>1</v>
      </c>
      <c r="M332" s="6" t="s">
        <v>38</v>
      </c>
      <c r="N332" s="14" t="s">
        <v>2540</v>
      </c>
      <c r="O332" s="5" t="s">
        <v>2679</v>
      </c>
      <c r="P332" s="16" t="s">
        <v>2680</v>
      </c>
      <c r="Q332" s="5"/>
      <c r="R332" s="5" t="s">
        <v>2681</v>
      </c>
      <c r="S332" s="16" t="s">
        <v>2682</v>
      </c>
      <c r="T332" s="16" t="str">
        <f>HYPERLINK("https://drive.google.com/file/d/1AI38kNfEUi3Vz3Taj-At_hRRkdTKS1l2/view?usp=drivesdk","EMAIL KODE REQUEST BRANDING")</f>
        <v>EMAIL KODE REQUEST BRANDING</v>
      </c>
      <c r="U332" s="5" t="s">
        <v>2683</v>
      </c>
      <c r="V332" s="3"/>
      <c r="W332" s="3"/>
      <c r="X332" s="3"/>
    </row>
    <row r="333" spans="1:24" customHeight="1" ht="25.5">
      <c r="A333" s="12">
        <v>45619.389313484</v>
      </c>
      <c r="B333" s="5" t="s">
        <v>122</v>
      </c>
      <c r="C333" s="6" t="s">
        <v>2684</v>
      </c>
      <c r="D333" s="6" t="s">
        <v>22</v>
      </c>
      <c r="E333" s="6" t="s">
        <v>2537</v>
      </c>
      <c r="F333" s="6" t="s">
        <v>22</v>
      </c>
      <c r="G333" s="5" t="s">
        <v>2685</v>
      </c>
      <c r="H333" s="14" t="s">
        <v>170</v>
      </c>
      <c r="I333" s="6" t="s">
        <v>24</v>
      </c>
      <c r="J333" s="5" t="s">
        <v>113</v>
      </c>
      <c r="K333" s="14" t="s">
        <v>2686</v>
      </c>
      <c r="L333" s="15">
        <v>1</v>
      </c>
      <c r="M333" s="6" t="s">
        <v>38</v>
      </c>
      <c r="N333" s="14" t="s">
        <v>2540</v>
      </c>
      <c r="O333" s="5" t="s">
        <v>2687</v>
      </c>
      <c r="P333" s="16" t="s">
        <v>2688</v>
      </c>
      <c r="Q333" s="5"/>
      <c r="R333" s="5" t="s">
        <v>2689</v>
      </c>
      <c r="S333" s="16" t="s">
        <v>2690</v>
      </c>
      <c r="T333" s="16" t="str">
        <f>HYPERLINK("https://drive.google.com/file/d/1sXMluXxO5fmm8wGWKiMm6Jb-oHInJEDW/view?usp=drivesdk","EMAIL KODE REQUEST BRANDING")</f>
        <v>EMAIL KODE REQUEST BRANDING</v>
      </c>
      <c r="U333" s="5" t="s">
        <v>2691</v>
      </c>
      <c r="V333" s="3"/>
      <c r="W333" s="3"/>
      <c r="X333" s="3"/>
    </row>
    <row r="334" spans="1:24" customHeight="1" ht="19.5">
      <c r="A334" s="12">
        <v>45619.390869005</v>
      </c>
      <c r="B334" s="5" t="s">
        <v>122</v>
      </c>
      <c r="C334" s="6" t="s">
        <v>2692</v>
      </c>
      <c r="D334" s="6" t="s">
        <v>22</v>
      </c>
      <c r="E334" s="6" t="s">
        <v>515</v>
      </c>
      <c r="F334" s="6" t="s">
        <v>2537</v>
      </c>
      <c r="G334" s="5" t="s">
        <v>2693</v>
      </c>
      <c r="H334" s="14" t="s">
        <v>125</v>
      </c>
      <c r="I334" s="6" t="s">
        <v>24</v>
      </c>
      <c r="J334" s="5" t="s">
        <v>113</v>
      </c>
      <c r="K334" s="14" t="s">
        <v>2694</v>
      </c>
      <c r="L334" s="15">
        <v>1</v>
      </c>
      <c r="M334" s="6" t="s">
        <v>38</v>
      </c>
      <c r="N334" s="14" t="s">
        <v>172</v>
      </c>
      <c r="O334" s="5" t="s">
        <v>2695</v>
      </c>
      <c r="P334" s="16" t="s">
        <v>2696</v>
      </c>
      <c r="Q334" s="5"/>
      <c r="R334" s="5" t="s">
        <v>2697</v>
      </c>
      <c r="S334" s="16" t="s">
        <v>2698</v>
      </c>
      <c r="T334" s="16" t="str">
        <f>HYPERLINK("https://drive.google.com/file/d/1RS_Ca9qOpurlruc6SQtkE2sd2VN0pcdT/view?usp=drivesdk","EMAIL KODE REQUEST BRANDING")</f>
        <v>EMAIL KODE REQUEST BRANDING</v>
      </c>
      <c r="U334" s="5" t="s">
        <v>2699</v>
      </c>
      <c r="V334" s="3"/>
      <c r="W334" s="3"/>
      <c r="X334" s="3"/>
    </row>
    <row r="335" spans="1:24" customHeight="1" ht="17.25">
      <c r="A335" s="12">
        <v>45619.391798912</v>
      </c>
      <c r="B335" s="5" t="s">
        <v>122</v>
      </c>
      <c r="C335" s="6" t="s">
        <v>2700</v>
      </c>
      <c r="D335" s="6" t="s">
        <v>22</v>
      </c>
      <c r="E335" s="6" t="s">
        <v>515</v>
      </c>
      <c r="F335" s="6" t="s">
        <v>2537</v>
      </c>
      <c r="G335" s="5" t="s">
        <v>2693</v>
      </c>
      <c r="H335" s="14" t="s">
        <v>2468</v>
      </c>
      <c r="I335" s="6" t="s">
        <v>24</v>
      </c>
      <c r="J335" s="5" t="s">
        <v>113</v>
      </c>
      <c r="K335" s="14" t="s">
        <v>2701</v>
      </c>
      <c r="L335" s="15">
        <v>1</v>
      </c>
      <c r="M335" s="6" t="s">
        <v>38</v>
      </c>
      <c r="N335" s="14" t="s">
        <v>2540</v>
      </c>
      <c r="O335" s="5" t="s">
        <v>2695</v>
      </c>
      <c r="P335" s="16" t="s">
        <v>2702</v>
      </c>
      <c r="Q335" s="5"/>
      <c r="R335" s="5" t="s">
        <v>2703</v>
      </c>
      <c r="S335" s="16" t="s">
        <v>2704</v>
      </c>
      <c r="T335" s="16" t="str">
        <f>HYPERLINK("https://drive.google.com/file/d/1gqPZfKgox3FrSjEdwTKunhLGNmQjhWtL/view?usp=drivesdk","EMAIL KODE REQUEST BRANDING")</f>
        <v>EMAIL KODE REQUEST BRANDING</v>
      </c>
      <c r="U335" s="5" t="s">
        <v>2705</v>
      </c>
      <c r="V335" s="3"/>
      <c r="W335" s="3"/>
      <c r="X335" s="3"/>
    </row>
    <row r="336" spans="1:24" customHeight="1" ht="16.5">
      <c r="A336" s="12">
        <v>45619.393063669</v>
      </c>
      <c r="B336" s="5" t="s">
        <v>122</v>
      </c>
      <c r="C336" s="6" t="s">
        <v>2706</v>
      </c>
      <c r="D336" s="6" t="s">
        <v>22</v>
      </c>
      <c r="E336" s="6" t="s">
        <v>1453</v>
      </c>
      <c r="F336" s="6" t="s">
        <v>1691</v>
      </c>
      <c r="G336" s="5" t="s">
        <v>2707</v>
      </c>
      <c r="H336" s="14" t="s">
        <v>354</v>
      </c>
      <c r="I336" s="6" t="s">
        <v>24</v>
      </c>
      <c r="J336" s="5" t="s">
        <v>528</v>
      </c>
      <c r="K336" s="14" t="s">
        <v>2708</v>
      </c>
      <c r="L336" s="15">
        <v>1</v>
      </c>
      <c r="M336" s="6" t="s">
        <v>38</v>
      </c>
      <c r="N336" s="14" t="s">
        <v>172</v>
      </c>
      <c r="O336" s="5" t="s">
        <v>2709</v>
      </c>
      <c r="P336" s="16" t="s">
        <v>2710</v>
      </c>
      <c r="Q336" s="5"/>
      <c r="R336" s="5" t="s">
        <v>2711</v>
      </c>
      <c r="S336" s="16" t="s">
        <v>2712</v>
      </c>
      <c r="T336" s="16" t="str">
        <f>HYPERLINK("https://drive.google.com/file/d/1h3sjRsCYCS3arxqeNkx0j2EdnlAj1Tmw/view?usp=drivesdk","EMAIL KODE REQUEST BRANDING")</f>
        <v>EMAIL KODE REQUEST BRANDING</v>
      </c>
      <c r="U336" s="5" t="s">
        <v>2713</v>
      </c>
      <c r="V336" s="3"/>
      <c r="W336" s="3"/>
      <c r="X336" s="3"/>
    </row>
    <row r="337" spans="1:24" customHeight="1" ht="12.75">
      <c r="A337" s="12">
        <v>45621.430633472</v>
      </c>
      <c r="B337" s="5" t="s">
        <v>122</v>
      </c>
      <c r="C337" s="6" t="s">
        <v>2714</v>
      </c>
      <c r="D337" s="6" t="s">
        <v>22</v>
      </c>
      <c r="E337" s="6" t="s">
        <v>22</v>
      </c>
      <c r="F337" s="6" t="s">
        <v>22</v>
      </c>
      <c r="G337" s="5" t="s">
        <v>2715</v>
      </c>
      <c r="H337" s="14" t="s">
        <v>2521</v>
      </c>
      <c r="I337" s="6" t="s">
        <v>24</v>
      </c>
      <c r="J337" s="5" t="s">
        <v>126</v>
      </c>
      <c r="K337" s="14" t="s">
        <v>2716</v>
      </c>
      <c r="L337" s="15">
        <v>2</v>
      </c>
      <c r="M337" s="6" t="s">
        <v>26</v>
      </c>
      <c r="N337" s="14" t="s">
        <v>172</v>
      </c>
      <c r="O337" s="5" t="s">
        <v>1076</v>
      </c>
      <c r="P337" s="16" t="s">
        <v>2717</v>
      </c>
      <c r="Q337" s="5"/>
      <c r="R337" s="5" t="s">
        <v>2718</v>
      </c>
      <c r="S337" s="16" t="s">
        <v>2719</v>
      </c>
      <c r="T337" s="16" t="str">
        <f>HYPERLINK("https://drive.google.com/file/d/1ch_IxwKuvJROLB-P8wwulEh40jsyB-hs/view?usp=drivesdk","EMAIL KODE REQUEST BRANDING")</f>
        <v>EMAIL KODE REQUEST BRANDING</v>
      </c>
      <c r="U337" s="5" t="s">
        <v>2720</v>
      </c>
      <c r="V337" s="3"/>
      <c r="W337" s="3"/>
      <c r="X337" s="3"/>
    </row>
    <row r="338" spans="1:24" customHeight="1" ht="12.75">
      <c r="A338" s="12">
        <v>45621.431437604</v>
      </c>
      <c r="B338" s="5" t="s">
        <v>122</v>
      </c>
      <c r="C338" s="6" t="s">
        <v>2721</v>
      </c>
      <c r="D338" s="6" t="s">
        <v>22</v>
      </c>
      <c r="E338" s="6" t="s">
        <v>22</v>
      </c>
      <c r="F338" s="6" t="s">
        <v>22</v>
      </c>
      <c r="G338" s="5" t="s">
        <v>2722</v>
      </c>
      <c r="H338" s="14" t="s">
        <v>901</v>
      </c>
      <c r="I338" s="6" t="s">
        <v>24</v>
      </c>
      <c r="J338" s="5" t="s">
        <v>126</v>
      </c>
      <c r="K338" s="14" t="s">
        <v>2723</v>
      </c>
      <c r="L338" s="15">
        <v>1</v>
      </c>
      <c r="M338" s="6" t="s">
        <v>26</v>
      </c>
      <c r="N338" s="14" t="s">
        <v>172</v>
      </c>
      <c r="O338" s="5" t="s">
        <v>1076</v>
      </c>
      <c r="P338" s="16" t="s">
        <v>2724</v>
      </c>
      <c r="Q338" s="5"/>
      <c r="R338" s="5" t="s">
        <v>2725</v>
      </c>
      <c r="S338" s="16" t="s">
        <v>2726</v>
      </c>
      <c r="T338" s="16" t="str">
        <f>HYPERLINK("https://drive.google.com/file/d/1BVps3Vj7cQvL-FxnFvgVkbthbtublr_O/view?usp=drivesdk","EMAIL KODE REQUEST BRANDING")</f>
        <v>EMAIL KODE REQUEST BRANDING</v>
      </c>
      <c r="U338" s="5" t="s">
        <v>2727</v>
      </c>
      <c r="V338" s="3"/>
      <c r="W338" s="3"/>
      <c r="X338" s="3"/>
    </row>
    <row r="339" spans="1:24" customHeight="1" ht="12.75">
      <c r="A339" s="12">
        <v>45621.435023438</v>
      </c>
      <c r="B339" s="5" t="s">
        <v>122</v>
      </c>
      <c r="C339" s="6" t="s">
        <v>2728</v>
      </c>
      <c r="D339" s="6" t="s">
        <v>22</v>
      </c>
      <c r="E339" s="6" t="s">
        <v>909</v>
      </c>
      <c r="F339" s="6" t="s">
        <v>1731</v>
      </c>
      <c r="G339" s="5" t="s">
        <v>2729</v>
      </c>
      <c r="H339" s="14" t="s">
        <v>892</v>
      </c>
      <c r="I339" s="6" t="s">
        <v>24</v>
      </c>
      <c r="J339" s="5" t="s">
        <v>157</v>
      </c>
      <c r="K339" s="14" t="s">
        <v>2730</v>
      </c>
      <c r="L339" s="15">
        <v>2</v>
      </c>
      <c r="M339" s="6" t="s">
        <v>38</v>
      </c>
      <c r="N339" s="14" t="s">
        <v>172</v>
      </c>
      <c r="O339" s="5" t="s">
        <v>2731</v>
      </c>
      <c r="P339" s="16" t="s">
        <v>2732</v>
      </c>
      <c r="Q339" s="5"/>
      <c r="R339" s="5" t="s">
        <v>2733</v>
      </c>
      <c r="S339" s="16" t="s">
        <v>2734</v>
      </c>
      <c r="T339" s="16" t="str">
        <f>HYPERLINK("https://drive.google.com/file/d/1iCmvs2S_yajxWR22eY99w176N2oAicRp/view?usp=drivesdk","EMAIL KODE REQUEST BRANDING")</f>
        <v>EMAIL KODE REQUEST BRANDING</v>
      </c>
      <c r="U339" s="5" t="s">
        <v>2735</v>
      </c>
      <c r="V339" s="3"/>
      <c r="W339" s="3"/>
      <c r="X339" s="3"/>
    </row>
    <row r="340" spans="1:24" customHeight="1" ht="12.75">
      <c r="A340" s="12">
        <v>45621.489618056</v>
      </c>
      <c r="B340" s="5" t="s">
        <v>122</v>
      </c>
      <c r="C340" s="6" t="s">
        <v>2736</v>
      </c>
      <c r="D340" s="6" t="s">
        <v>22</v>
      </c>
      <c r="E340" s="6" t="s">
        <v>462</v>
      </c>
      <c r="F340" s="6" t="s">
        <v>2617</v>
      </c>
      <c r="G340" s="5" t="s">
        <v>2737</v>
      </c>
      <c r="H340" s="14" t="s">
        <v>2738</v>
      </c>
      <c r="I340" s="6" t="s">
        <v>24</v>
      </c>
      <c r="J340" s="5" t="s">
        <v>25</v>
      </c>
      <c r="K340" s="14" t="s">
        <v>683</v>
      </c>
      <c r="L340" s="15">
        <v>1</v>
      </c>
      <c r="M340" s="6" t="s">
        <v>216</v>
      </c>
      <c r="N340" s="14" t="s">
        <v>136</v>
      </c>
      <c r="O340" s="5" t="s">
        <v>2739</v>
      </c>
      <c r="P340" s="16" t="s">
        <v>2740</v>
      </c>
      <c r="Q340" s="16" t="s">
        <v>2741</v>
      </c>
      <c r="R340" s="5" t="s">
        <v>2742</v>
      </c>
      <c r="S340" s="16" t="s">
        <v>2743</v>
      </c>
      <c r="T340" s="16" t="str">
        <f>HYPERLINK("https://drive.google.com/file/d/12AX5gXzAm--1neLs5113v31lTklW4XK4/view?usp=drivesdk","EMAIL KODE REQUEST BRANDING")</f>
        <v>EMAIL KODE REQUEST BRANDING</v>
      </c>
      <c r="U340" s="5" t="s">
        <v>2744</v>
      </c>
      <c r="V340" s="3"/>
      <c r="W340" s="3"/>
      <c r="X340" s="3"/>
    </row>
    <row r="341" spans="1:24" customHeight="1" ht="38.25">
      <c r="A341" s="12">
        <v>45621.558749271</v>
      </c>
      <c r="B341" s="5" t="s">
        <v>74</v>
      </c>
      <c r="C341" s="6" t="s">
        <v>2745</v>
      </c>
      <c r="D341" s="6" t="s">
        <v>60</v>
      </c>
      <c r="E341" s="6" t="s">
        <v>1378</v>
      </c>
      <c r="F341" s="6" t="s">
        <v>77</v>
      </c>
      <c r="G341" s="5" t="s">
        <v>2746</v>
      </c>
      <c r="H341" s="14" t="s">
        <v>2747</v>
      </c>
      <c r="I341" s="6" t="s">
        <v>24</v>
      </c>
      <c r="J341" s="5" t="s">
        <v>126</v>
      </c>
      <c r="K341" s="14" t="s">
        <v>2748</v>
      </c>
      <c r="L341" s="15" t="s">
        <v>94</v>
      </c>
      <c r="M341" s="6" t="s">
        <v>38</v>
      </c>
      <c r="N341" s="14" t="s">
        <v>2749</v>
      </c>
      <c r="O341" s="5" t="s">
        <v>2750</v>
      </c>
      <c r="P341" s="16" t="s">
        <v>2751</v>
      </c>
      <c r="Q341" s="5"/>
      <c r="R341" s="5" t="s">
        <v>2752</v>
      </c>
      <c r="S341" s="16" t="s">
        <v>2753</v>
      </c>
      <c r="T341" s="16" t="str">
        <f>HYPERLINK("https://drive.google.com/file/d/1I_l6eDiQp2kNrnUaJfH3Nimfj_KqX0i3/view?usp=drivesdk","EMAIL KODE REQUEST BRANDING")</f>
        <v>EMAIL KODE REQUEST BRANDING</v>
      </c>
      <c r="U341" s="5" t="s">
        <v>2754</v>
      </c>
      <c r="V341" s="3"/>
      <c r="W341" s="3"/>
      <c r="X341" s="3"/>
    </row>
    <row r="342" spans="1:24" customHeight="1" ht="38.25">
      <c r="A342" s="12">
        <v>45621.56684338</v>
      </c>
      <c r="B342" s="5" t="s">
        <v>74</v>
      </c>
      <c r="C342" s="6" t="s">
        <v>2755</v>
      </c>
      <c r="D342" s="6" t="s">
        <v>60</v>
      </c>
      <c r="E342" s="6" t="s">
        <v>1378</v>
      </c>
      <c r="F342" s="6" t="s">
        <v>77</v>
      </c>
      <c r="G342" s="5" t="s">
        <v>2756</v>
      </c>
      <c r="H342" s="14" t="s">
        <v>2757</v>
      </c>
      <c r="I342" s="6" t="s">
        <v>146</v>
      </c>
      <c r="J342" s="5" t="s">
        <v>126</v>
      </c>
      <c r="K342" s="14" t="s">
        <v>2758</v>
      </c>
      <c r="L342" s="15" t="s">
        <v>286</v>
      </c>
      <c r="M342" s="6" t="s">
        <v>216</v>
      </c>
      <c r="N342" s="14" t="s">
        <v>2759</v>
      </c>
      <c r="O342" s="5" t="s">
        <v>2760</v>
      </c>
      <c r="P342" s="5" t="s">
        <v>2761</v>
      </c>
      <c r="Q342" s="5"/>
      <c r="R342" s="5" t="s">
        <v>2762</v>
      </c>
      <c r="S342" s="16" t="s">
        <v>2763</v>
      </c>
      <c r="T342" s="16" t="str">
        <f>HYPERLINK("https://drive.google.com/file/d/1sBxmTQ-Q4tiDiy9-qHGqkFUPar-HnUrv/view?usp=drivesdk","EMAIL KODE REQUEST BRANDING")</f>
        <v>EMAIL KODE REQUEST BRANDING</v>
      </c>
      <c r="U342" s="5" t="s">
        <v>2764</v>
      </c>
      <c r="V342" s="3"/>
      <c r="W342" s="3"/>
      <c r="X342" s="3"/>
    </row>
    <row r="343" spans="1:24" customHeight="1" ht="25.5">
      <c r="A343" s="12">
        <v>45621.577656505</v>
      </c>
      <c r="B343" s="5" t="s">
        <v>74</v>
      </c>
      <c r="C343" s="6" t="s">
        <v>2765</v>
      </c>
      <c r="D343" s="6" t="s">
        <v>60</v>
      </c>
      <c r="E343" s="6" t="s">
        <v>76</v>
      </c>
      <c r="F343" s="6" t="s">
        <v>77</v>
      </c>
      <c r="G343" s="5" t="s">
        <v>2766</v>
      </c>
      <c r="H343" s="14" t="s">
        <v>79</v>
      </c>
      <c r="I343" s="6" t="s">
        <v>24</v>
      </c>
      <c r="J343" s="5" t="s">
        <v>126</v>
      </c>
      <c r="K343" s="14" t="s">
        <v>2767</v>
      </c>
      <c r="L343" s="15" t="s">
        <v>94</v>
      </c>
      <c r="M343" s="6" t="s">
        <v>38</v>
      </c>
      <c r="N343" s="14" t="s">
        <v>2768</v>
      </c>
      <c r="O343" s="5" t="s">
        <v>2769</v>
      </c>
      <c r="P343" s="16" t="s">
        <v>2770</v>
      </c>
      <c r="Q343" s="5"/>
      <c r="R343" s="5" t="s">
        <v>2771</v>
      </c>
      <c r="S343" s="16" t="s">
        <v>2772</v>
      </c>
      <c r="T343" s="16" t="str">
        <f>HYPERLINK("https://drive.google.com/file/d/1yLsGONwaJOSbCNaZwLdMFnVg3ZeGGtzf/view?usp=drivesdk","EMAIL KODE REQUEST BRANDING")</f>
        <v>EMAIL KODE REQUEST BRANDING</v>
      </c>
      <c r="U343" s="5" t="s">
        <v>2773</v>
      </c>
      <c r="V343" s="3"/>
      <c r="W343" s="3"/>
      <c r="X343" s="3"/>
    </row>
    <row r="344" spans="1:24" customHeight="1" ht="38.25">
      <c r="A344" s="12">
        <v>45621.584857199</v>
      </c>
      <c r="B344" s="5" t="s">
        <v>74</v>
      </c>
      <c r="C344" s="6" t="s">
        <v>2774</v>
      </c>
      <c r="D344" s="6" t="s">
        <v>60</v>
      </c>
      <c r="E344" s="6" t="s">
        <v>76</v>
      </c>
      <c r="F344" s="6" t="s">
        <v>77</v>
      </c>
      <c r="G344" s="5" t="s">
        <v>2775</v>
      </c>
      <c r="H344" s="14" t="s">
        <v>2776</v>
      </c>
      <c r="I344" s="6" t="s">
        <v>146</v>
      </c>
      <c r="J344" s="5" t="s">
        <v>126</v>
      </c>
      <c r="K344" s="14" t="s">
        <v>2777</v>
      </c>
      <c r="L344" s="15" t="s">
        <v>94</v>
      </c>
      <c r="M344" s="6" t="s">
        <v>38</v>
      </c>
      <c r="N344" s="14" t="s">
        <v>2778</v>
      </c>
      <c r="O344" s="5" t="s">
        <v>2779</v>
      </c>
      <c r="P344" s="16" t="s">
        <v>2780</v>
      </c>
      <c r="Q344" s="5"/>
      <c r="R344" s="5" t="s">
        <v>2781</v>
      </c>
      <c r="S344" s="16" t="s">
        <v>2782</v>
      </c>
      <c r="T344" s="16" t="str">
        <f>HYPERLINK("https://drive.google.com/file/d/1OhYKaaInjKgtMKidOY3wHk4pdTXXhW36/view?usp=drivesdk","EMAIL KODE REQUEST BRANDING")</f>
        <v>EMAIL KODE REQUEST BRANDING</v>
      </c>
      <c r="U344" s="5" t="s">
        <v>2783</v>
      </c>
      <c r="V344" s="3"/>
      <c r="W344" s="3"/>
      <c r="X344" s="3"/>
    </row>
    <row r="345" spans="1:24" customHeight="1" ht="12.75">
      <c r="A345" s="12">
        <v>45621.609646644</v>
      </c>
      <c r="B345" s="5" t="s">
        <v>58</v>
      </c>
      <c r="C345" s="6" t="s">
        <v>2784</v>
      </c>
      <c r="D345" s="6" t="s">
        <v>60</v>
      </c>
      <c r="E345" s="6" t="s">
        <v>493</v>
      </c>
      <c r="F345" s="6" t="s">
        <v>110</v>
      </c>
      <c r="G345" s="5" t="s">
        <v>2785</v>
      </c>
      <c r="H345" s="14" t="s">
        <v>112</v>
      </c>
      <c r="I345" s="6" t="s">
        <v>146</v>
      </c>
      <c r="J345" s="5" t="s">
        <v>157</v>
      </c>
      <c r="K345" s="14" t="s">
        <v>2786</v>
      </c>
      <c r="L345" s="15">
        <v>28</v>
      </c>
      <c r="M345" s="6" t="s">
        <v>38</v>
      </c>
      <c r="N345" s="14" t="s">
        <v>2787</v>
      </c>
      <c r="O345" s="5" t="s">
        <v>2788</v>
      </c>
      <c r="P345" s="16" t="s">
        <v>2789</v>
      </c>
      <c r="Q345" s="5"/>
      <c r="R345" s="5" t="s">
        <v>2790</v>
      </c>
      <c r="S345" s="16" t="s">
        <v>2791</v>
      </c>
      <c r="T345" s="16" t="str">
        <f>HYPERLINK("https://drive.google.com/file/d/1ceH6_cg5em8P3m1hQSXNQxIEeooxy7cl/view?usp=drivesdk","EMAIL KODE REQUEST BRANDING")</f>
        <v>EMAIL KODE REQUEST BRANDING</v>
      </c>
      <c r="U345" s="5" t="s">
        <v>2792</v>
      </c>
      <c r="V345" s="3"/>
      <c r="W345" s="3"/>
      <c r="X345" s="3"/>
    </row>
    <row r="346" spans="1:24" customHeight="1" ht="12.75">
      <c r="A346" s="12">
        <v>45621.629756308</v>
      </c>
      <c r="B346" s="5" t="s">
        <v>58</v>
      </c>
      <c r="C346" s="6" t="s">
        <v>2793</v>
      </c>
      <c r="D346" s="6" t="s">
        <v>60</v>
      </c>
      <c r="E346" s="6" t="s">
        <v>1943</v>
      </c>
      <c r="F346" s="6" t="s">
        <v>110</v>
      </c>
      <c r="G346" s="5" t="s">
        <v>2794</v>
      </c>
      <c r="H346" s="14" t="s">
        <v>1945</v>
      </c>
      <c r="I346" s="6" t="s">
        <v>24</v>
      </c>
      <c r="J346" s="5" t="s">
        <v>65</v>
      </c>
      <c r="K346" s="14" t="s">
        <v>2795</v>
      </c>
      <c r="L346" s="15">
        <v>15</v>
      </c>
      <c r="M346" s="6" t="s">
        <v>38</v>
      </c>
      <c r="N346" s="14" t="s">
        <v>2787</v>
      </c>
      <c r="O346" s="5" t="s">
        <v>2796</v>
      </c>
      <c r="P346" s="16" t="s">
        <v>2797</v>
      </c>
      <c r="Q346" s="5"/>
      <c r="R346" s="5" t="s">
        <v>2798</v>
      </c>
      <c r="S346" s="16" t="s">
        <v>2799</v>
      </c>
      <c r="T346" s="16" t="str">
        <f>HYPERLINK("https://drive.google.com/file/d/1DiK856sE3UjyJiaUy3m_1uweOGjQVt2B/view?usp=drivesdk","EMAIL KODE REQUEST BRANDING")</f>
        <v>EMAIL KODE REQUEST BRANDING</v>
      </c>
      <c r="U346" s="5" t="s">
        <v>2800</v>
      </c>
      <c r="V346" s="3"/>
      <c r="W346" s="3"/>
      <c r="X346" s="3"/>
    </row>
    <row r="347" spans="1:24" customHeight="1" ht="12.75">
      <c r="A347" s="12">
        <v>45622.359350683</v>
      </c>
      <c r="B347" s="5" t="s">
        <v>122</v>
      </c>
      <c r="C347" s="6" t="s">
        <v>2801</v>
      </c>
      <c r="D347" s="6" t="s">
        <v>22</v>
      </c>
      <c r="E347" s="6" t="s">
        <v>22</v>
      </c>
      <c r="F347" s="6" t="s">
        <v>22</v>
      </c>
      <c r="G347" s="5" t="s">
        <v>2802</v>
      </c>
      <c r="H347" s="14" t="s">
        <v>843</v>
      </c>
      <c r="I347" s="6" t="s">
        <v>24</v>
      </c>
      <c r="J347" s="5" t="s">
        <v>157</v>
      </c>
      <c r="K347" s="14" t="s">
        <v>2803</v>
      </c>
      <c r="L347" s="15">
        <v>1</v>
      </c>
      <c r="M347" s="6" t="s">
        <v>38</v>
      </c>
      <c r="N347" s="14" t="s">
        <v>172</v>
      </c>
      <c r="O347" s="5" t="s">
        <v>2804</v>
      </c>
      <c r="P347" s="16" t="s">
        <v>2805</v>
      </c>
      <c r="Q347" s="5"/>
      <c r="R347" s="5" t="s">
        <v>2806</v>
      </c>
      <c r="S347" s="16" t="s">
        <v>2807</v>
      </c>
      <c r="T347" s="16" t="str">
        <f>HYPERLINK("https://drive.google.com/file/d/1eFtDv_qLnGWJsOaBuAH_0ABsSa-2ePM1/view?usp=drivesdk","EMAIL KODE REQUEST BRANDING")</f>
        <v>EMAIL KODE REQUEST BRANDING</v>
      </c>
      <c r="U347" s="5" t="s">
        <v>2808</v>
      </c>
      <c r="V347" s="3"/>
      <c r="W347" s="3"/>
      <c r="X347" s="3"/>
    </row>
    <row r="348" spans="1:24" customHeight="1" ht="12.75">
      <c r="A348" s="12">
        <v>45624.489990046</v>
      </c>
      <c r="B348" s="5" t="s">
        <v>223</v>
      </c>
      <c r="C348" s="6" t="s">
        <v>2809</v>
      </c>
      <c r="D348" s="6" t="s">
        <v>60</v>
      </c>
      <c r="E348" s="6" t="s">
        <v>1763</v>
      </c>
      <c r="F348" s="6" t="s">
        <v>661</v>
      </c>
      <c r="G348" s="5" t="s">
        <v>2810</v>
      </c>
      <c r="H348" s="14" t="s">
        <v>112</v>
      </c>
      <c r="I348" s="6" t="s">
        <v>24</v>
      </c>
      <c r="J348" s="5" t="s">
        <v>157</v>
      </c>
      <c r="K348" s="14" t="s">
        <v>2811</v>
      </c>
      <c r="L348" s="15" t="s">
        <v>215</v>
      </c>
      <c r="M348" s="6" t="s">
        <v>26</v>
      </c>
      <c r="N348" s="14" t="s">
        <v>2812</v>
      </c>
      <c r="O348" s="5" t="s">
        <v>2549</v>
      </c>
      <c r="P348" s="16" t="s">
        <v>2813</v>
      </c>
      <c r="Q348" s="5"/>
      <c r="R348" s="5" t="s">
        <v>2814</v>
      </c>
      <c r="S348" s="16" t="s">
        <v>2815</v>
      </c>
      <c r="T348" s="16" t="str">
        <f>HYPERLINK("https://drive.google.com/file/d/1caGkPGwjQiW2mEnD11Qdjjcoy8kWUicO/view?usp=drivesdk","EMAIL KODE REQUEST BRANDING")</f>
        <v>EMAIL KODE REQUEST BRANDING</v>
      </c>
      <c r="U348" s="5" t="s">
        <v>2816</v>
      </c>
      <c r="V348" s="3"/>
      <c r="W348" s="3"/>
      <c r="X348" s="3"/>
    </row>
    <row r="349" spans="1:24" customHeight="1" ht="38.25">
      <c r="A349" s="12">
        <v>45624.576154641</v>
      </c>
      <c r="B349" s="5" t="s">
        <v>74</v>
      </c>
      <c r="C349" s="6" t="s">
        <v>2817</v>
      </c>
      <c r="D349" s="6" t="s">
        <v>60</v>
      </c>
      <c r="E349" s="6" t="s">
        <v>2818</v>
      </c>
      <c r="F349" s="6" t="s">
        <v>77</v>
      </c>
      <c r="G349" s="5" t="s">
        <v>2819</v>
      </c>
      <c r="H349" s="14" t="s">
        <v>248</v>
      </c>
      <c r="I349" s="6" t="s">
        <v>146</v>
      </c>
      <c r="J349" s="5" t="s">
        <v>126</v>
      </c>
      <c r="K349" s="14" t="s">
        <v>2820</v>
      </c>
      <c r="L349" s="15" t="s">
        <v>1965</v>
      </c>
      <c r="M349" s="6" t="s">
        <v>38</v>
      </c>
      <c r="N349" s="14" t="s">
        <v>2821</v>
      </c>
      <c r="O349" s="5" t="s">
        <v>2822</v>
      </c>
      <c r="P349" s="16" t="s">
        <v>2823</v>
      </c>
      <c r="Q349" s="5"/>
      <c r="R349" s="5" t="s">
        <v>2824</v>
      </c>
      <c r="S349" s="16" t="s">
        <v>2825</v>
      </c>
      <c r="T349" s="16" t="str">
        <f>HYPERLINK("https://drive.google.com/file/d/17KrLMjc6fuhw4Sw35Iluk18UKFldNplp/view?usp=drivesdk","EMAIL KODE REQUEST BRANDING")</f>
        <v>EMAIL KODE REQUEST BRANDING</v>
      </c>
      <c r="U349" s="5" t="s">
        <v>2826</v>
      </c>
      <c r="V349" s="3"/>
      <c r="W349" s="3"/>
      <c r="X349" s="3"/>
    </row>
    <row r="350" spans="1:24" customHeight="1" ht="38.25">
      <c r="A350" s="12">
        <v>45624.582878507</v>
      </c>
      <c r="B350" s="5" t="s">
        <v>74</v>
      </c>
      <c r="C350" s="6" t="s">
        <v>2827</v>
      </c>
      <c r="D350" s="6" t="s">
        <v>60</v>
      </c>
      <c r="E350" s="6" t="s">
        <v>398</v>
      </c>
      <c r="F350" s="6" t="s">
        <v>77</v>
      </c>
      <c r="G350" s="5" t="s">
        <v>2828</v>
      </c>
      <c r="H350" s="14" t="s">
        <v>2829</v>
      </c>
      <c r="I350" s="6" t="s">
        <v>24</v>
      </c>
      <c r="J350" s="5" t="s">
        <v>2830</v>
      </c>
      <c r="K350" s="14" t="s">
        <v>2831</v>
      </c>
      <c r="L350" s="15" t="s">
        <v>94</v>
      </c>
      <c r="M350" s="6" t="s">
        <v>38</v>
      </c>
      <c r="N350" s="14" t="s">
        <v>2832</v>
      </c>
      <c r="O350" s="5" t="s">
        <v>2833</v>
      </c>
      <c r="P350" s="16" t="s">
        <v>2834</v>
      </c>
      <c r="Q350" s="5"/>
      <c r="R350" s="5" t="s">
        <v>2835</v>
      </c>
      <c r="S350" s="16" t="s">
        <v>2836</v>
      </c>
      <c r="T350" s="16" t="str">
        <f>HYPERLINK("https://drive.google.com/file/d/1NCMGLU3_VqvnCQPMTDkHqB18izk3DfF-/view?usp=drivesdk","EMAIL KODE REQUEST BRANDING")</f>
        <v>EMAIL KODE REQUEST BRANDING</v>
      </c>
      <c r="U350" s="5" t="s">
        <v>2837</v>
      </c>
      <c r="V350" s="3"/>
      <c r="W350" s="3"/>
      <c r="X350" s="3"/>
    </row>
    <row r="351" spans="1:24" customHeight="1" ht="12.75">
      <c r="A351" s="12">
        <v>45624.59160934</v>
      </c>
      <c r="B351" s="5" t="s">
        <v>58</v>
      </c>
      <c r="C351" s="6" t="s">
        <v>2838</v>
      </c>
      <c r="D351" s="6" t="s">
        <v>60</v>
      </c>
      <c r="E351" s="6" t="s">
        <v>1943</v>
      </c>
      <c r="F351" s="6" t="s">
        <v>110</v>
      </c>
      <c r="G351" s="5" t="s">
        <v>2839</v>
      </c>
      <c r="H351" s="14" t="s">
        <v>1945</v>
      </c>
      <c r="I351" s="6" t="s">
        <v>24</v>
      </c>
      <c r="J351" s="5" t="s">
        <v>363</v>
      </c>
      <c r="K351" s="14" t="s">
        <v>2840</v>
      </c>
      <c r="L351" s="15">
        <v>2</v>
      </c>
      <c r="M351" s="6" t="s">
        <v>38</v>
      </c>
      <c r="N351" s="14" t="s">
        <v>646</v>
      </c>
      <c r="O351" s="5" t="s">
        <v>2841</v>
      </c>
      <c r="P351" s="16" t="s">
        <v>2842</v>
      </c>
      <c r="Q351" s="5"/>
      <c r="R351" s="5" t="s">
        <v>2843</v>
      </c>
      <c r="S351" s="16" t="s">
        <v>2844</v>
      </c>
      <c r="T351" s="16" t="str">
        <f>HYPERLINK("https://drive.google.com/file/d/1ZGNZe6HsTdembBekNWzoIW1jqDESkGnF/view?usp=drivesdk","EMAIL KODE REQUEST BRANDING")</f>
        <v>EMAIL KODE REQUEST BRANDING</v>
      </c>
      <c r="U351" s="5" t="s">
        <v>2845</v>
      </c>
      <c r="V351" s="3"/>
      <c r="W351" s="3"/>
      <c r="X351" s="3"/>
    </row>
    <row r="352" spans="1:24" customHeight="1" ht="38.25">
      <c r="A352" s="12">
        <v>45624.606979537</v>
      </c>
      <c r="B352" s="5" t="s">
        <v>74</v>
      </c>
      <c r="C352" s="6" t="s">
        <v>2846</v>
      </c>
      <c r="D352" s="6" t="s">
        <v>60</v>
      </c>
      <c r="E352" s="6" t="s">
        <v>398</v>
      </c>
      <c r="F352" s="6" t="s">
        <v>77</v>
      </c>
      <c r="G352" s="5" t="s">
        <v>2847</v>
      </c>
      <c r="H352" s="14" t="s">
        <v>2848</v>
      </c>
      <c r="I352" s="6" t="s">
        <v>146</v>
      </c>
      <c r="J352" s="5" t="s">
        <v>2101</v>
      </c>
      <c r="K352" s="14" t="s">
        <v>2849</v>
      </c>
      <c r="L352" s="15" t="s">
        <v>2003</v>
      </c>
      <c r="M352" s="6" t="s">
        <v>38</v>
      </c>
      <c r="N352" s="14" t="s">
        <v>2850</v>
      </c>
      <c r="O352" s="5" t="s">
        <v>2851</v>
      </c>
      <c r="P352" s="16" t="s">
        <v>2852</v>
      </c>
      <c r="Q352" s="5"/>
      <c r="R352" s="5" t="s">
        <v>2853</v>
      </c>
      <c r="S352" s="16" t="s">
        <v>2854</v>
      </c>
      <c r="T352" s="16" t="str">
        <f>HYPERLINK("https://drive.google.com/file/d/1XqeQNNNERcylnPV3GS3SKk-mfqI4hAWc/view?usp=drivesdk","EMAIL KODE REQUEST BRANDING")</f>
        <v>EMAIL KODE REQUEST BRANDING</v>
      </c>
      <c r="U352" s="5" t="s">
        <v>2855</v>
      </c>
      <c r="V352" s="3"/>
      <c r="W352" s="3"/>
      <c r="X352" s="3"/>
    </row>
    <row r="353" spans="1:24" customHeight="1" ht="12.75">
      <c r="A353" s="12">
        <v>45624.617188414</v>
      </c>
      <c r="B353" s="5" t="s">
        <v>223</v>
      </c>
      <c r="C353" s="6" t="s">
        <v>2856</v>
      </c>
      <c r="D353" s="6" t="s">
        <v>60</v>
      </c>
      <c r="E353" s="6" t="s">
        <v>1763</v>
      </c>
      <c r="F353" s="6" t="s">
        <v>661</v>
      </c>
      <c r="G353" s="5" t="s">
        <v>2857</v>
      </c>
      <c r="H353" s="14" t="s">
        <v>1314</v>
      </c>
      <c r="I353" s="6" t="s">
        <v>24</v>
      </c>
      <c r="J353" s="5" t="s">
        <v>126</v>
      </c>
      <c r="K353" s="14" t="s">
        <v>2858</v>
      </c>
      <c r="L353" s="15" t="s">
        <v>215</v>
      </c>
      <c r="M353" s="6" t="s">
        <v>26</v>
      </c>
      <c r="N353" s="14" t="s">
        <v>2039</v>
      </c>
      <c r="O353" s="5" t="s">
        <v>2859</v>
      </c>
      <c r="P353" s="16" t="s">
        <v>2860</v>
      </c>
      <c r="Q353" s="5"/>
      <c r="R353" s="5" t="s">
        <v>2861</v>
      </c>
      <c r="S353" s="16" t="s">
        <v>2862</v>
      </c>
      <c r="T353" s="16" t="str">
        <f>HYPERLINK("https://drive.google.com/file/d/19JEYtaRMwrpayz_WX_y9gtMQGFg_TrmY/view?usp=drivesdk","EMAIL KODE REQUEST BRANDING")</f>
        <v>EMAIL KODE REQUEST BRANDING</v>
      </c>
      <c r="U353" s="5" t="s">
        <v>2863</v>
      </c>
      <c r="V353" s="3"/>
      <c r="W353" s="3"/>
      <c r="X353" s="3"/>
    </row>
    <row r="354" spans="1:24" customHeight="1" ht="12.75">
      <c r="A354" s="12">
        <v>45624.62371985</v>
      </c>
      <c r="B354" s="5" t="s">
        <v>223</v>
      </c>
      <c r="C354" s="6" t="s">
        <v>2864</v>
      </c>
      <c r="D354" s="6" t="s">
        <v>60</v>
      </c>
      <c r="E354" s="6" t="s">
        <v>1763</v>
      </c>
      <c r="F354" s="6" t="s">
        <v>661</v>
      </c>
      <c r="G354" s="5" t="s">
        <v>2865</v>
      </c>
      <c r="H354" s="14" t="s">
        <v>112</v>
      </c>
      <c r="I354" s="6" t="s">
        <v>24</v>
      </c>
      <c r="J354" s="5" t="s">
        <v>157</v>
      </c>
      <c r="K354" s="14" t="s">
        <v>2866</v>
      </c>
      <c r="L354" s="15" t="s">
        <v>564</v>
      </c>
      <c r="M354" s="6" t="s">
        <v>26</v>
      </c>
      <c r="N354" s="14" t="s">
        <v>508</v>
      </c>
      <c r="O354" s="5" t="s">
        <v>1876</v>
      </c>
      <c r="P354" s="16" t="s">
        <v>2867</v>
      </c>
      <c r="Q354" s="5"/>
      <c r="R354" s="5" t="s">
        <v>2868</v>
      </c>
      <c r="S354" s="16" t="s">
        <v>2869</v>
      </c>
      <c r="T354" s="16" t="str">
        <f>HYPERLINK("https://drive.google.com/file/d/1x6ChnHy5hyxrSGXhnznUmUIXLQqzvl_w/view?usp=drivesdk","EMAIL KODE REQUEST BRANDING")</f>
        <v>EMAIL KODE REQUEST BRANDING</v>
      </c>
      <c r="U354" s="5" t="s">
        <v>2870</v>
      </c>
      <c r="V354" s="3"/>
      <c r="W354" s="3"/>
      <c r="X354" s="3"/>
    </row>
    <row r="355" spans="1:24" customHeight="1" ht="12.75">
      <c r="A355" s="12">
        <v>45624.700010278</v>
      </c>
      <c r="B355" s="5" t="s">
        <v>122</v>
      </c>
      <c r="C355" s="6" t="s">
        <v>2871</v>
      </c>
      <c r="D355" s="6" t="s">
        <v>22</v>
      </c>
      <c r="E355" s="6" t="s">
        <v>1691</v>
      </c>
      <c r="F355" s="6" t="s">
        <v>22</v>
      </c>
      <c r="G355" s="5" t="s">
        <v>2872</v>
      </c>
      <c r="H355" s="14" t="s">
        <v>125</v>
      </c>
      <c r="I355" s="6" t="s">
        <v>24</v>
      </c>
      <c r="J355" s="5" t="s">
        <v>113</v>
      </c>
      <c r="K355" s="14" t="s">
        <v>2873</v>
      </c>
      <c r="L355" s="15">
        <v>1</v>
      </c>
      <c r="M355" s="6" t="s">
        <v>38</v>
      </c>
      <c r="N355" s="14" t="s">
        <v>172</v>
      </c>
      <c r="O355" s="5" t="s">
        <v>1905</v>
      </c>
      <c r="P355" s="16" t="s">
        <v>2874</v>
      </c>
      <c r="Q355" s="5"/>
      <c r="R355" s="5" t="s">
        <v>2875</v>
      </c>
      <c r="S355" s="16" t="s">
        <v>2876</v>
      </c>
      <c r="T355" s="16" t="str">
        <f>HYPERLINK("https://drive.google.com/file/d/1m5xK7Fi8ETQeUcUiAYP5VApr_-BQ1IDH/view?usp=drivesdk","EMAIL KODE REQUEST BRANDING")</f>
        <v>EMAIL KODE REQUEST BRANDING</v>
      </c>
      <c r="U355" s="5" t="s">
        <v>2877</v>
      </c>
      <c r="V355" s="3"/>
      <c r="W355" s="3"/>
      <c r="X355" s="3"/>
    </row>
    <row r="356" spans="1:24" customHeight="1" ht="12.75">
      <c r="A356" s="12">
        <v>45624.700676725</v>
      </c>
      <c r="B356" s="5" t="s">
        <v>122</v>
      </c>
      <c r="C356" s="6" t="s">
        <v>2878</v>
      </c>
      <c r="D356" s="6" t="s">
        <v>22</v>
      </c>
      <c r="E356" s="6" t="s">
        <v>1691</v>
      </c>
      <c r="F356" s="6" t="s">
        <v>22</v>
      </c>
      <c r="G356" s="5" t="s">
        <v>2872</v>
      </c>
      <c r="H356" s="14" t="s">
        <v>125</v>
      </c>
      <c r="I356" s="6" t="s">
        <v>24</v>
      </c>
      <c r="J356" s="5" t="s">
        <v>113</v>
      </c>
      <c r="K356" s="14" t="s">
        <v>2879</v>
      </c>
      <c r="L356" s="15">
        <v>1</v>
      </c>
      <c r="M356" s="6" t="s">
        <v>38</v>
      </c>
      <c r="N356" s="14" t="s">
        <v>172</v>
      </c>
      <c r="O356" s="5" t="s">
        <v>2880</v>
      </c>
      <c r="P356" s="16" t="s">
        <v>2881</v>
      </c>
      <c r="Q356" s="5"/>
      <c r="R356" s="5" t="s">
        <v>2882</v>
      </c>
      <c r="S356" s="16" t="s">
        <v>2883</v>
      </c>
      <c r="T356" s="16" t="str">
        <f>HYPERLINK("https://drive.google.com/file/d/1B5iuG8NBWRhUZFnURGFWZlAkRwOp5gNL/view?usp=drivesdk","EMAIL KODE REQUEST BRANDING")</f>
        <v>EMAIL KODE REQUEST BRANDING</v>
      </c>
      <c r="U356" s="5" t="s">
        <v>2884</v>
      </c>
      <c r="V356" s="3"/>
      <c r="W356" s="3"/>
      <c r="X356" s="3"/>
    </row>
    <row r="357" spans="1:24" customHeight="1" ht="12.75">
      <c r="A357" s="12">
        <v>45625.380575567</v>
      </c>
      <c r="B357" s="5" t="s">
        <v>122</v>
      </c>
      <c r="C357" s="6" t="s">
        <v>2885</v>
      </c>
      <c r="D357" s="6" t="s">
        <v>22</v>
      </c>
      <c r="E357" s="6" t="s">
        <v>2578</v>
      </c>
      <c r="F357" s="6" t="s">
        <v>1731</v>
      </c>
      <c r="G357" s="5" t="s">
        <v>2886</v>
      </c>
      <c r="H357" s="14" t="s">
        <v>901</v>
      </c>
      <c r="I357" s="6" t="s">
        <v>24</v>
      </c>
      <c r="J357" s="5" t="s">
        <v>126</v>
      </c>
      <c r="K357" s="14" t="s">
        <v>1678</v>
      </c>
      <c r="L357" s="15">
        <v>1</v>
      </c>
      <c r="M357" s="6" t="s">
        <v>38</v>
      </c>
      <c r="N357" s="14" t="s">
        <v>172</v>
      </c>
      <c r="O357" s="5" t="s">
        <v>1905</v>
      </c>
      <c r="P357" s="16" t="s">
        <v>2887</v>
      </c>
      <c r="Q357" s="5"/>
      <c r="R357" s="5" t="s">
        <v>2888</v>
      </c>
      <c r="S357" s="16" t="s">
        <v>2889</v>
      </c>
      <c r="T357" s="16" t="str">
        <f>HYPERLINK("https://drive.google.com/file/d/1VOxFrrvcw7EY5SglKkM6Lm2ejKawFAd0/view?usp=drivesdk","EMAIL KODE REQUEST BRANDING")</f>
        <v>EMAIL KODE REQUEST BRANDING</v>
      </c>
      <c r="U357" s="5" t="s">
        <v>2890</v>
      </c>
      <c r="V357" s="3"/>
      <c r="W357" s="3"/>
      <c r="X357" s="3"/>
    </row>
    <row r="358" spans="1:24" customHeight="1" ht="15">
      <c r="A358" s="12">
        <v>45625.38619</v>
      </c>
      <c r="B358" s="5" t="s">
        <v>122</v>
      </c>
      <c r="C358" s="6" t="s">
        <v>2891</v>
      </c>
      <c r="D358" s="6" t="s">
        <v>22</v>
      </c>
      <c r="E358" s="6" t="s">
        <v>2892</v>
      </c>
      <c r="F358" s="6" t="s">
        <v>1691</v>
      </c>
      <c r="G358" s="5" t="s">
        <v>2893</v>
      </c>
      <c r="H358" s="14" t="s">
        <v>852</v>
      </c>
      <c r="I358" s="6" t="s">
        <v>24</v>
      </c>
      <c r="J358" s="5" t="s">
        <v>25</v>
      </c>
      <c r="K358" s="14" t="s">
        <v>2894</v>
      </c>
      <c r="L358" s="15">
        <v>2</v>
      </c>
      <c r="M358" s="6" t="s">
        <v>38</v>
      </c>
      <c r="N358" s="14" t="s">
        <v>172</v>
      </c>
      <c r="O358" s="5" t="s">
        <v>2895</v>
      </c>
      <c r="P358" s="16" t="s">
        <v>2896</v>
      </c>
      <c r="Q358" s="5"/>
      <c r="R358" s="5" t="s">
        <v>2897</v>
      </c>
      <c r="S358" s="16" t="s">
        <v>2898</v>
      </c>
      <c r="T358" s="16" t="str">
        <f>HYPERLINK("https://drive.google.com/file/d/1hVY6IJj5dyGhjx6bpuidHME0-9oxtEmk/view?usp=drivesdk","EMAIL KODE REQUEST BRANDING")</f>
        <v>EMAIL KODE REQUEST BRANDING</v>
      </c>
      <c r="U358" s="5" t="s">
        <v>2899</v>
      </c>
      <c r="V358" s="3"/>
      <c r="W358" s="3"/>
      <c r="X358" s="3"/>
    </row>
    <row r="359" spans="1:24" customHeight="1" ht="18">
      <c r="A359" s="12">
        <v>45625.387473507</v>
      </c>
      <c r="B359" s="5" t="s">
        <v>122</v>
      </c>
      <c r="C359" s="6" t="s">
        <v>2900</v>
      </c>
      <c r="D359" s="6" t="s">
        <v>22</v>
      </c>
      <c r="E359" s="6" t="s">
        <v>2892</v>
      </c>
      <c r="F359" s="6" t="s">
        <v>1691</v>
      </c>
      <c r="G359" s="5" t="s">
        <v>2893</v>
      </c>
      <c r="H359" s="14" t="s">
        <v>852</v>
      </c>
      <c r="I359" s="6" t="s">
        <v>24</v>
      </c>
      <c r="J359" s="5" t="s">
        <v>25</v>
      </c>
      <c r="K359" s="14" t="s">
        <v>2901</v>
      </c>
      <c r="L359" s="15">
        <v>2</v>
      </c>
      <c r="M359" s="6" t="s">
        <v>38</v>
      </c>
      <c r="N359" s="14" t="s">
        <v>172</v>
      </c>
      <c r="O359" s="5" t="s">
        <v>2902</v>
      </c>
      <c r="P359" s="16" t="s">
        <v>2903</v>
      </c>
      <c r="Q359" s="5"/>
      <c r="R359" s="5" t="s">
        <v>2904</v>
      </c>
      <c r="S359" s="16" t="s">
        <v>2905</v>
      </c>
      <c r="T359" s="16" t="str">
        <f>HYPERLINK("https://drive.google.com/file/d/1ytYfJw-M2g5bLZjN0-RxNDSX0nBLpOw_/view?usp=drivesdk","EMAIL KODE REQUEST BRANDING")</f>
        <v>EMAIL KODE REQUEST BRANDING</v>
      </c>
      <c r="U359" s="5" t="s">
        <v>2906</v>
      </c>
      <c r="V359" s="3"/>
      <c r="W359" s="3"/>
      <c r="X359" s="3"/>
    </row>
    <row r="360" spans="1:24" customHeight="1" ht="18">
      <c r="A360" s="12">
        <v>45625.389129375</v>
      </c>
      <c r="B360" s="5" t="s">
        <v>122</v>
      </c>
      <c r="C360" s="6" t="s">
        <v>2907</v>
      </c>
      <c r="D360" s="6" t="s">
        <v>22</v>
      </c>
      <c r="E360" s="6" t="s">
        <v>2892</v>
      </c>
      <c r="F360" s="6" t="s">
        <v>1691</v>
      </c>
      <c r="G360" s="5" t="s">
        <v>2893</v>
      </c>
      <c r="H360" s="14" t="s">
        <v>852</v>
      </c>
      <c r="I360" s="6" t="s">
        <v>24</v>
      </c>
      <c r="J360" s="5" t="s">
        <v>25</v>
      </c>
      <c r="K360" s="14" t="s">
        <v>2908</v>
      </c>
      <c r="L360" s="15">
        <v>4</v>
      </c>
      <c r="M360" s="6" t="s">
        <v>38</v>
      </c>
      <c r="N360" s="14" t="s">
        <v>172</v>
      </c>
      <c r="O360" s="5" t="s">
        <v>2909</v>
      </c>
      <c r="P360" s="16" t="s">
        <v>2910</v>
      </c>
      <c r="Q360" s="5"/>
      <c r="R360" s="5" t="s">
        <v>2911</v>
      </c>
      <c r="S360" s="16" t="s">
        <v>2912</v>
      </c>
      <c r="T360" s="16" t="str">
        <f>HYPERLINK("https://drive.google.com/file/d/1aJd5tro5BVHWB26tm2_EuyVXLMZhl6mq/view?usp=drivesdk","EMAIL KODE REQUEST BRANDING")</f>
        <v>EMAIL KODE REQUEST BRANDING</v>
      </c>
      <c r="U360" s="5" t="s">
        <v>2913</v>
      </c>
      <c r="V360" s="3"/>
      <c r="W360" s="3"/>
      <c r="X360" s="3"/>
    </row>
    <row r="361" spans="1:24" customHeight="1" ht="12.75">
      <c r="A361" s="12">
        <v>45625.415119965</v>
      </c>
      <c r="B361" s="5" t="s">
        <v>122</v>
      </c>
      <c r="C361" s="6" t="s">
        <v>2914</v>
      </c>
      <c r="D361" s="6" t="s">
        <v>22</v>
      </c>
      <c r="E361" s="6" t="s">
        <v>867</v>
      </c>
      <c r="F361" s="6" t="s">
        <v>1731</v>
      </c>
      <c r="G361" s="5" t="s">
        <v>2915</v>
      </c>
      <c r="H361" s="14" t="s">
        <v>901</v>
      </c>
      <c r="I361" s="6" t="s">
        <v>24</v>
      </c>
      <c r="J361" s="5" t="s">
        <v>126</v>
      </c>
      <c r="K361" s="14" t="s">
        <v>2419</v>
      </c>
      <c r="L361" s="15">
        <v>1</v>
      </c>
      <c r="M361" s="6" t="s">
        <v>38</v>
      </c>
      <c r="N361" s="14" t="s">
        <v>172</v>
      </c>
      <c r="O361" s="5" t="s">
        <v>268</v>
      </c>
      <c r="P361" s="16" t="s">
        <v>2916</v>
      </c>
      <c r="Q361" s="5"/>
      <c r="R361" s="5" t="s">
        <v>2917</v>
      </c>
      <c r="S361" s="16" t="s">
        <v>2918</v>
      </c>
      <c r="T361" s="16" t="str">
        <f>HYPERLINK("https://drive.google.com/file/d/1TLca8GYYxWHZhtXoceftPiR0o2d3XUSe/view?usp=drivesdk","EMAIL KODE REQUEST BRANDING")</f>
        <v>EMAIL KODE REQUEST BRANDING</v>
      </c>
      <c r="U361" s="5" t="s">
        <v>2919</v>
      </c>
      <c r="V361" s="3"/>
      <c r="W361" s="3"/>
      <c r="X361" s="3"/>
    </row>
    <row r="362" spans="1:24" customHeight="1" ht="18">
      <c r="A362" s="12">
        <v>45625.416118437</v>
      </c>
      <c r="B362" s="5" t="s">
        <v>122</v>
      </c>
      <c r="C362" s="6" t="s">
        <v>2920</v>
      </c>
      <c r="D362" s="6" t="s">
        <v>22</v>
      </c>
      <c r="E362" s="6" t="s">
        <v>418</v>
      </c>
      <c r="F362" s="6" t="s">
        <v>2617</v>
      </c>
      <c r="G362" s="5" t="s">
        <v>419</v>
      </c>
      <c r="H362" s="14" t="s">
        <v>125</v>
      </c>
      <c r="I362" s="6" t="s">
        <v>24</v>
      </c>
      <c r="J362" s="5" t="s">
        <v>1847</v>
      </c>
      <c r="K362" s="14" t="s">
        <v>2921</v>
      </c>
      <c r="L362" s="15">
        <v>2</v>
      </c>
      <c r="M362" s="6" t="s">
        <v>26</v>
      </c>
      <c r="N362" s="14" t="s">
        <v>172</v>
      </c>
      <c r="O362" s="5" t="s">
        <v>2922</v>
      </c>
      <c r="P362" s="16" t="s">
        <v>2923</v>
      </c>
      <c r="Q362" s="5"/>
      <c r="R362" s="5" t="s">
        <v>2924</v>
      </c>
      <c r="S362" s="16" t="s">
        <v>2925</v>
      </c>
      <c r="T362" s="16" t="str">
        <f>HYPERLINK("https://drive.google.com/file/d/1w7PBrDXRjso4jyiK_bTcZoZ8NvLTgesf/view?usp=drivesdk","EMAIL KODE REQUEST BRANDING")</f>
        <v>EMAIL KODE REQUEST BRANDING</v>
      </c>
      <c r="U362" s="5" t="s">
        <v>2926</v>
      </c>
      <c r="V362" s="3"/>
      <c r="W362" s="3"/>
      <c r="X362" s="3"/>
    </row>
    <row r="363" spans="1:24" customHeight="1" ht="12.75">
      <c r="A363" s="12">
        <v>45625.416951227</v>
      </c>
      <c r="B363" s="5" t="s">
        <v>122</v>
      </c>
      <c r="C363" s="6" t="s">
        <v>2927</v>
      </c>
      <c r="D363" s="6" t="s">
        <v>22</v>
      </c>
      <c r="E363" s="6" t="s">
        <v>418</v>
      </c>
      <c r="F363" s="6" t="s">
        <v>2617</v>
      </c>
      <c r="G363" s="5" t="s">
        <v>2928</v>
      </c>
      <c r="H363" s="14" t="s">
        <v>125</v>
      </c>
      <c r="I363" s="6" t="s">
        <v>24</v>
      </c>
      <c r="J363" s="5" t="s">
        <v>65</v>
      </c>
      <c r="K363" s="14" t="s">
        <v>2929</v>
      </c>
      <c r="L363" s="15">
        <v>15</v>
      </c>
      <c r="M363" s="6" t="s">
        <v>26</v>
      </c>
      <c r="N363" s="14" t="s">
        <v>172</v>
      </c>
      <c r="O363" s="5" t="s">
        <v>2930</v>
      </c>
      <c r="P363" s="16" t="s">
        <v>2931</v>
      </c>
      <c r="Q363" s="5"/>
      <c r="R363" s="5" t="s">
        <v>2932</v>
      </c>
      <c r="S363" s="16" t="s">
        <v>2933</v>
      </c>
      <c r="T363" s="16" t="str">
        <f>HYPERLINK("https://drive.google.com/file/d/16pYpmBWD7-Zz9R9sPFNI-IdU0d-GG_aX/view?usp=drivesdk","EMAIL KODE REQUEST BRANDING")</f>
        <v>EMAIL KODE REQUEST BRANDING</v>
      </c>
      <c r="U363" s="5" t="s">
        <v>2934</v>
      </c>
      <c r="V363" s="3"/>
      <c r="W363" s="3"/>
      <c r="X363" s="3"/>
    </row>
    <row r="364" spans="1:24" customHeight="1" ht="25.5">
      <c r="A364" s="12">
        <v>45625.427619456</v>
      </c>
      <c r="B364" s="5" t="s">
        <v>58</v>
      </c>
      <c r="C364" s="6" t="s">
        <v>2935</v>
      </c>
      <c r="D364" s="6" t="s">
        <v>60</v>
      </c>
      <c r="E364" s="6" t="s">
        <v>1934</v>
      </c>
      <c r="F364" s="6" t="s">
        <v>110</v>
      </c>
      <c r="G364" s="5" t="s">
        <v>2936</v>
      </c>
      <c r="H364" s="14" t="s">
        <v>112</v>
      </c>
      <c r="I364" s="6" t="s">
        <v>24</v>
      </c>
      <c r="J364" s="5" t="s">
        <v>157</v>
      </c>
      <c r="K364" s="14" t="s">
        <v>2937</v>
      </c>
      <c r="L364" s="15">
        <v>7</v>
      </c>
      <c r="M364" s="6" t="s">
        <v>38</v>
      </c>
      <c r="N364" s="14" t="s">
        <v>68</v>
      </c>
      <c r="O364" s="5" t="s">
        <v>2938</v>
      </c>
      <c r="P364" s="16" t="s">
        <v>2939</v>
      </c>
      <c r="Q364" s="5"/>
      <c r="R364" s="5" t="s">
        <v>2940</v>
      </c>
      <c r="S364" s="16" t="s">
        <v>2941</v>
      </c>
      <c r="T364" s="16" t="str">
        <f>HYPERLINK("https://drive.google.com/file/d/1RXwPq1Tc7qWJ4dOV9w3PTPY8_VpKk2uT/view?usp=drivesdk","EMAIL KODE REQUEST BRANDING")</f>
        <v>EMAIL KODE REQUEST BRANDING</v>
      </c>
      <c r="U364" s="5" t="s">
        <v>2942</v>
      </c>
      <c r="V364" s="3"/>
      <c r="W364" s="3"/>
      <c r="X364" s="3"/>
    </row>
    <row r="365" spans="1:24" customHeight="1" ht="12.75">
      <c r="A365" s="12">
        <v>45625.471550081</v>
      </c>
      <c r="B365" s="5" t="s">
        <v>58</v>
      </c>
      <c r="C365" s="6" t="s">
        <v>2943</v>
      </c>
      <c r="D365" s="6" t="s">
        <v>60</v>
      </c>
      <c r="E365" s="6" t="s">
        <v>1934</v>
      </c>
      <c r="F365" s="6" t="s">
        <v>110</v>
      </c>
      <c r="G365" s="5" t="s">
        <v>2944</v>
      </c>
      <c r="H365" s="14" t="s">
        <v>112</v>
      </c>
      <c r="I365" s="6" t="s">
        <v>24</v>
      </c>
      <c r="J365" s="5" t="s">
        <v>372</v>
      </c>
      <c r="K365" s="14" t="s">
        <v>2945</v>
      </c>
      <c r="L365" s="15">
        <v>3</v>
      </c>
      <c r="M365" s="6" t="s">
        <v>38</v>
      </c>
      <c r="N365" s="14" t="s">
        <v>2557</v>
      </c>
      <c r="O365" s="5" t="s">
        <v>2946</v>
      </c>
      <c r="P365" s="16" t="s">
        <v>2947</v>
      </c>
      <c r="Q365" s="5"/>
      <c r="R365" s="5" t="s">
        <v>2948</v>
      </c>
      <c r="S365" s="16" t="s">
        <v>2949</v>
      </c>
      <c r="T365" s="16" t="str">
        <f>HYPERLINK("https://drive.google.com/file/d/1M8GowOZs-ntVqTWIQHAqU860dD_r5swF/view?usp=drivesdk","EMAIL KODE REQUEST BRANDING")</f>
        <v>EMAIL KODE REQUEST BRANDING</v>
      </c>
      <c r="U365" s="5" t="s">
        <v>2950</v>
      </c>
      <c r="V365" s="3"/>
      <c r="W365" s="3"/>
      <c r="X365" s="3"/>
    </row>
    <row r="366" spans="1:24" customHeight="1" ht="51">
      <c r="A366" s="12">
        <v>45625.579032569</v>
      </c>
      <c r="B366" s="5" t="s">
        <v>74</v>
      </c>
      <c r="C366" s="19" t="s">
        <v>2951</v>
      </c>
      <c r="D366" s="6" t="s">
        <v>60</v>
      </c>
      <c r="E366" s="6" t="s">
        <v>76</v>
      </c>
      <c r="F366" s="6" t="s">
        <v>77</v>
      </c>
      <c r="G366" s="5" t="s">
        <v>2952</v>
      </c>
      <c r="H366" s="14" t="s">
        <v>1114</v>
      </c>
      <c r="I366" s="6" t="s">
        <v>24</v>
      </c>
      <c r="J366" s="5" t="s">
        <v>126</v>
      </c>
      <c r="K366" s="14" t="s">
        <v>2953</v>
      </c>
      <c r="L366" s="15" t="s">
        <v>1965</v>
      </c>
      <c r="M366" s="6" t="s">
        <v>38</v>
      </c>
      <c r="N366" s="14" t="s">
        <v>2954</v>
      </c>
      <c r="O366" s="5" t="s">
        <v>2955</v>
      </c>
      <c r="P366" s="16" t="s">
        <v>2956</v>
      </c>
      <c r="Q366" s="5"/>
      <c r="R366" s="5" t="s">
        <v>2957</v>
      </c>
      <c r="S366" s="16" t="s">
        <v>2958</v>
      </c>
      <c r="T366" s="16" t="str">
        <f>HYPERLINK("https://drive.google.com/file/d/1cKAer7hdPTrV7UJxP5F8oLlDWh5WTxcZ/view?usp=drivesdk","EMAIL KODE REQUEST BRANDING")</f>
        <v>EMAIL KODE REQUEST BRANDING</v>
      </c>
      <c r="U366" s="5" t="s">
        <v>2959</v>
      </c>
      <c r="V366" s="3"/>
      <c r="W366" s="3"/>
      <c r="X366" s="3"/>
    </row>
    <row r="367" spans="1:24" customHeight="1" ht="12.75">
      <c r="A367" s="12">
        <v>45626.356011377</v>
      </c>
      <c r="B367" s="5" t="s">
        <v>122</v>
      </c>
      <c r="C367" s="19" t="s">
        <v>2960</v>
      </c>
      <c r="D367" s="6" t="s">
        <v>22</v>
      </c>
      <c r="E367" s="6" t="s">
        <v>22</v>
      </c>
      <c r="F367" s="6" t="s">
        <v>22</v>
      </c>
      <c r="G367" s="5" t="s">
        <v>2961</v>
      </c>
      <c r="H367" s="14" t="s">
        <v>901</v>
      </c>
      <c r="I367" s="6" t="s">
        <v>24</v>
      </c>
      <c r="J367" s="5" t="s">
        <v>126</v>
      </c>
      <c r="K367" s="14" t="s">
        <v>2723</v>
      </c>
      <c r="L367" s="15">
        <v>1</v>
      </c>
      <c r="M367" s="6" t="s">
        <v>26</v>
      </c>
      <c r="N367" s="14" t="s">
        <v>2962</v>
      </c>
      <c r="O367" s="5" t="s">
        <v>1076</v>
      </c>
      <c r="P367" s="16" t="s">
        <v>2963</v>
      </c>
      <c r="Q367" s="5"/>
      <c r="R367" s="5" t="s">
        <v>2964</v>
      </c>
      <c r="S367" s="16" t="s">
        <v>2965</v>
      </c>
      <c r="T367" s="16" t="str">
        <f>HYPERLINK("https://drive.google.com/file/d/18_q8JCADI0ECIMhAOUGDRIAsNc0UPzqq/view?usp=drivesdk","EMAIL KODE REQUEST BRANDING")</f>
        <v>EMAIL KODE REQUEST BRANDING</v>
      </c>
      <c r="U367" s="5" t="s">
        <v>2966</v>
      </c>
      <c r="V367" s="3"/>
      <c r="W367" s="3"/>
      <c r="X367" s="3"/>
    </row>
    <row r="368" spans="1:24" customHeight="1" ht="18">
      <c r="A368" s="12">
        <v>45626.3593539</v>
      </c>
      <c r="B368" s="5" t="s">
        <v>122</v>
      </c>
      <c r="C368" s="19" t="s">
        <v>2967</v>
      </c>
      <c r="D368" s="6" t="s">
        <v>22</v>
      </c>
      <c r="E368" s="6" t="s">
        <v>22</v>
      </c>
      <c r="F368" s="6" t="s">
        <v>22</v>
      </c>
      <c r="G368" s="5" t="s">
        <v>2968</v>
      </c>
      <c r="H368" s="14" t="s">
        <v>125</v>
      </c>
      <c r="I368" s="6" t="s">
        <v>24</v>
      </c>
      <c r="J368" s="5" t="s">
        <v>157</v>
      </c>
      <c r="K368" s="14" t="s">
        <v>2969</v>
      </c>
      <c r="L368" s="15">
        <v>1</v>
      </c>
      <c r="M368" s="6" t="s">
        <v>38</v>
      </c>
      <c r="N368" s="14" t="s">
        <v>172</v>
      </c>
      <c r="O368" s="5" t="s">
        <v>2970</v>
      </c>
      <c r="P368" s="16" t="s">
        <v>2971</v>
      </c>
      <c r="Q368" s="5"/>
      <c r="R368" s="5" t="s">
        <v>2972</v>
      </c>
      <c r="S368" s="16" t="s">
        <v>2973</v>
      </c>
      <c r="T368" s="16" t="str">
        <f>HYPERLINK("https://drive.google.com/file/d/10S5PWUT61HFedtHUfSAPJGURS4UkBp7X/view?usp=drivesdk","EMAIL KODE REQUEST BRANDING")</f>
        <v>EMAIL KODE REQUEST BRANDING</v>
      </c>
      <c r="U368" s="5" t="s">
        <v>2974</v>
      </c>
      <c r="V368" s="3"/>
      <c r="W368" s="3"/>
      <c r="X368" s="3"/>
    </row>
    <row r="369" spans="1:24" customHeight="1" ht="12.75">
      <c r="A369" s="12">
        <v>45628.396100625</v>
      </c>
      <c r="B369" s="5" t="s">
        <v>122</v>
      </c>
      <c r="C369" s="19" t="s">
        <v>2975</v>
      </c>
      <c r="D369" s="6" t="s">
        <v>22</v>
      </c>
      <c r="E369" s="6" t="s">
        <v>2976</v>
      </c>
      <c r="F369" s="6" t="s">
        <v>1691</v>
      </c>
      <c r="G369" s="5" t="s">
        <v>2977</v>
      </c>
      <c r="H369" s="14" t="s">
        <v>843</v>
      </c>
      <c r="I369" s="6" t="s">
        <v>24</v>
      </c>
      <c r="J369" s="5" t="s">
        <v>65</v>
      </c>
      <c r="K369" s="14" t="s">
        <v>2978</v>
      </c>
      <c r="L369" s="15">
        <v>1</v>
      </c>
      <c r="M369" s="6" t="s">
        <v>38</v>
      </c>
      <c r="N369" s="14" t="s">
        <v>172</v>
      </c>
      <c r="O369" s="5" t="s">
        <v>2979</v>
      </c>
      <c r="P369" s="16" t="s">
        <v>2980</v>
      </c>
      <c r="Q369" s="5"/>
      <c r="R369" s="5" t="s">
        <v>2981</v>
      </c>
      <c r="S369" s="16" t="s">
        <v>2982</v>
      </c>
      <c r="T369" s="16" t="str">
        <f>HYPERLINK("https://drive.google.com/file/d/1li161QsSsEAXCWhbSxybHxZH8mSl1vOn/view?usp=drivesdk","EMAIL KODE REQUEST BRANDING")</f>
        <v>EMAIL KODE REQUEST BRANDING</v>
      </c>
      <c r="U369" s="5" t="s">
        <v>2983</v>
      </c>
      <c r="V369" s="3"/>
      <c r="W369" s="3"/>
      <c r="X369" s="3"/>
    </row>
    <row r="370" spans="1:24" customHeight="1" ht="15.75">
      <c r="A370" s="12">
        <v>45628.39812103</v>
      </c>
      <c r="B370" s="5" t="s">
        <v>122</v>
      </c>
      <c r="C370" s="19" t="s">
        <v>2984</v>
      </c>
      <c r="D370" s="6" t="s">
        <v>22</v>
      </c>
      <c r="E370" s="6" t="s">
        <v>515</v>
      </c>
      <c r="F370" s="6" t="s">
        <v>2537</v>
      </c>
      <c r="G370" s="5" t="s">
        <v>2985</v>
      </c>
      <c r="H370" s="14" t="s">
        <v>125</v>
      </c>
      <c r="I370" s="6" t="s">
        <v>24</v>
      </c>
      <c r="J370" s="5" t="s">
        <v>25</v>
      </c>
      <c r="K370" s="14" t="s">
        <v>2986</v>
      </c>
      <c r="L370" s="15">
        <v>1</v>
      </c>
      <c r="M370" s="6" t="s">
        <v>38</v>
      </c>
      <c r="N370" s="14" t="s">
        <v>172</v>
      </c>
      <c r="O370" s="5" t="s">
        <v>2987</v>
      </c>
      <c r="P370" s="16" t="s">
        <v>2988</v>
      </c>
      <c r="Q370" s="5"/>
      <c r="R370" s="5" t="s">
        <v>2989</v>
      </c>
      <c r="S370" s="16" t="s">
        <v>2990</v>
      </c>
      <c r="T370" s="16" t="str">
        <f>HYPERLINK("https://drive.google.com/file/d/1TguOZh2QxNUjdrrBd4nsfL055aibK2Xw/view?usp=drivesdk","EMAIL KODE REQUEST BRANDING")</f>
        <v>EMAIL KODE REQUEST BRANDING</v>
      </c>
      <c r="U370" s="5" t="s">
        <v>2991</v>
      </c>
      <c r="V370" s="3"/>
      <c r="W370" s="3"/>
      <c r="X370" s="3"/>
    </row>
    <row r="371" spans="1:24" customHeight="1" ht="14.25">
      <c r="A371" s="12">
        <v>45628.400303437</v>
      </c>
      <c r="B371" s="5" t="s">
        <v>122</v>
      </c>
      <c r="C371" s="19" t="s">
        <v>2992</v>
      </c>
      <c r="D371" s="6" t="s">
        <v>22</v>
      </c>
      <c r="E371" s="6" t="s">
        <v>515</v>
      </c>
      <c r="F371" s="6" t="s">
        <v>2537</v>
      </c>
      <c r="G371" s="5" t="s">
        <v>2985</v>
      </c>
      <c r="H371" s="14" t="s">
        <v>125</v>
      </c>
      <c r="I371" s="6" t="s">
        <v>24</v>
      </c>
      <c r="J371" s="5" t="s">
        <v>25</v>
      </c>
      <c r="K371" s="14" t="s">
        <v>2993</v>
      </c>
      <c r="L371" s="15">
        <v>1</v>
      </c>
      <c r="M371" s="6" t="s">
        <v>38</v>
      </c>
      <c r="N371" s="14" t="s">
        <v>172</v>
      </c>
      <c r="O371" s="5" t="s">
        <v>2987</v>
      </c>
      <c r="P371" s="16" t="s">
        <v>2994</v>
      </c>
      <c r="Q371" s="5"/>
      <c r="R371" s="5" t="s">
        <v>2995</v>
      </c>
      <c r="S371" s="16" t="s">
        <v>2996</v>
      </c>
      <c r="T371" s="16" t="str">
        <f>HYPERLINK("https://drive.google.com/file/d/19z4jar8jE3xkN86btBYbuU-oZ3cJn6tv/view?usp=drivesdk","EMAIL KODE REQUEST BRANDING")</f>
        <v>EMAIL KODE REQUEST BRANDING</v>
      </c>
      <c r="U371" s="5" t="s">
        <v>2997</v>
      </c>
      <c r="V371" s="3"/>
      <c r="W371" s="3"/>
      <c r="X371" s="3"/>
    </row>
    <row r="372" spans="1:24" customHeight="1" ht="12.75">
      <c r="A372" s="12">
        <v>45628.403237373</v>
      </c>
      <c r="B372" s="5" t="s">
        <v>122</v>
      </c>
      <c r="C372" s="6" t="s">
        <v>2998</v>
      </c>
      <c r="D372" s="6" t="s">
        <v>22</v>
      </c>
      <c r="E372" s="6" t="s">
        <v>2999</v>
      </c>
      <c r="F372" s="6" t="s">
        <v>1691</v>
      </c>
      <c r="G372" s="5" t="s">
        <v>3000</v>
      </c>
      <c r="H372" s="14" t="s">
        <v>713</v>
      </c>
      <c r="I372" s="6" t="s">
        <v>24</v>
      </c>
      <c r="J372" s="5" t="s">
        <v>25</v>
      </c>
      <c r="K372" s="14" t="s">
        <v>3001</v>
      </c>
      <c r="L372" s="15">
        <v>1</v>
      </c>
      <c r="M372" s="6" t="s">
        <v>38</v>
      </c>
      <c r="N372" s="14" t="s">
        <v>172</v>
      </c>
      <c r="O372" s="5" t="s">
        <v>1245</v>
      </c>
      <c r="P372" s="16" t="s">
        <v>3002</v>
      </c>
      <c r="Q372" s="5"/>
      <c r="R372" s="5" t="s">
        <v>3003</v>
      </c>
      <c r="S372" s="16" t="s">
        <v>3004</v>
      </c>
      <c r="T372" s="16" t="str">
        <f>HYPERLINK("https://drive.google.com/file/d/1hv-Kdub8KlxRA74XzEvf1Bn8ztYXjpg5/view?usp=drivesdk","EMAIL KODE REQUEST BRANDING")</f>
        <v>EMAIL KODE REQUEST BRANDING</v>
      </c>
      <c r="U372" s="5" t="s">
        <v>3005</v>
      </c>
      <c r="V372" s="3"/>
      <c r="W372" s="3"/>
      <c r="X372" s="3"/>
    </row>
    <row r="373" spans="1:24" customHeight="1" ht="12.75">
      <c r="A373" s="12">
        <v>45628.404032199</v>
      </c>
      <c r="B373" s="5" t="s">
        <v>122</v>
      </c>
      <c r="C373" s="6" t="s">
        <v>3006</v>
      </c>
      <c r="D373" s="6" t="s">
        <v>22</v>
      </c>
      <c r="E373" s="6" t="s">
        <v>2999</v>
      </c>
      <c r="F373" s="6" t="s">
        <v>1691</v>
      </c>
      <c r="G373" s="5" t="s">
        <v>3000</v>
      </c>
      <c r="H373" s="14" t="s">
        <v>713</v>
      </c>
      <c r="I373" s="6" t="s">
        <v>24</v>
      </c>
      <c r="J373" s="5" t="s">
        <v>25</v>
      </c>
      <c r="K373" s="14" t="s">
        <v>3007</v>
      </c>
      <c r="L373" s="15">
        <v>1</v>
      </c>
      <c r="M373" s="6" t="s">
        <v>38</v>
      </c>
      <c r="N373" s="14" t="s">
        <v>172</v>
      </c>
      <c r="O373" s="5" t="s">
        <v>1245</v>
      </c>
      <c r="P373" s="16" t="s">
        <v>3008</v>
      </c>
      <c r="Q373" s="5"/>
      <c r="R373" s="5" t="s">
        <v>3009</v>
      </c>
      <c r="S373" s="16" t="s">
        <v>3010</v>
      </c>
      <c r="T373" s="16" t="str">
        <f>HYPERLINK("https://drive.google.com/file/d/1czW5qRBHL3a-jAX4vty6jPUkWPSDfVtY/view?usp=drivesdk","EMAIL KODE REQUEST BRANDING")</f>
        <v>EMAIL KODE REQUEST BRANDING</v>
      </c>
      <c r="U373" s="5" t="s">
        <v>3011</v>
      </c>
      <c r="V373" s="3"/>
      <c r="W373" s="3"/>
      <c r="X373" s="3"/>
    </row>
    <row r="374" spans="1:24" customHeight="1" ht="12.75">
      <c r="A374" s="12">
        <v>45628.404925799</v>
      </c>
      <c r="B374" s="5" t="s">
        <v>122</v>
      </c>
      <c r="C374" s="6" t="s">
        <v>3012</v>
      </c>
      <c r="D374" s="6" t="s">
        <v>22</v>
      </c>
      <c r="E374" s="6" t="s">
        <v>2999</v>
      </c>
      <c r="F374" s="6" t="s">
        <v>1691</v>
      </c>
      <c r="G374" s="5" t="s">
        <v>3000</v>
      </c>
      <c r="H374" s="14" t="s">
        <v>713</v>
      </c>
      <c r="I374" s="6" t="s">
        <v>24</v>
      </c>
      <c r="J374" s="5" t="s">
        <v>25</v>
      </c>
      <c r="K374" s="14" t="s">
        <v>3013</v>
      </c>
      <c r="L374" s="15">
        <v>1</v>
      </c>
      <c r="M374" s="6" t="s">
        <v>38</v>
      </c>
      <c r="N374" s="14" t="s">
        <v>172</v>
      </c>
      <c r="O374" s="5" t="s">
        <v>1245</v>
      </c>
      <c r="P374" s="16" t="s">
        <v>3014</v>
      </c>
      <c r="Q374" s="5"/>
      <c r="R374" s="5" t="s">
        <v>3015</v>
      </c>
      <c r="S374" s="16" t="s">
        <v>3016</v>
      </c>
      <c r="T374" s="16" t="str">
        <f>HYPERLINK("https://drive.google.com/file/d/1k_LIdcMiP25bggico_vrKKpNaK03skqw/view?usp=drivesdk","EMAIL KODE REQUEST BRANDING")</f>
        <v>EMAIL KODE REQUEST BRANDING</v>
      </c>
      <c r="U374" s="5" t="s">
        <v>3017</v>
      </c>
      <c r="V374" s="3"/>
      <c r="W374" s="3"/>
      <c r="X374" s="3"/>
    </row>
    <row r="375" spans="1:24" customHeight="1" ht="12.75">
      <c r="A375" s="12">
        <v>45628.40595022</v>
      </c>
      <c r="B375" s="5" t="s">
        <v>122</v>
      </c>
      <c r="C375" s="6" t="s">
        <v>3018</v>
      </c>
      <c r="D375" s="6" t="s">
        <v>22</v>
      </c>
      <c r="E375" s="6" t="s">
        <v>2999</v>
      </c>
      <c r="F375" s="6" t="s">
        <v>1691</v>
      </c>
      <c r="G375" s="5" t="s">
        <v>3000</v>
      </c>
      <c r="H375" s="14" t="s">
        <v>713</v>
      </c>
      <c r="I375" s="6" t="s">
        <v>24</v>
      </c>
      <c r="J375" s="5" t="s">
        <v>25</v>
      </c>
      <c r="K375" s="14" t="s">
        <v>3019</v>
      </c>
      <c r="L375" s="15">
        <v>1</v>
      </c>
      <c r="M375" s="6" t="s">
        <v>38</v>
      </c>
      <c r="N375" s="14" t="s">
        <v>172</v>
      </c>
      <c r="O375" s="5" t="s">
        <v>1245</v>
      </c>
      <c r="P375" s="16" t="s">
        <v>3020</v>
      </c>
      <c r="Q375" s="5"/>
      <c r="R375" s="5" t="s">
        <v>3021</v>
      </c>
      <c r="S375" s="16" t="s">
        <v>3022</v>
      </c>
      <c r="T375" s="16" t="str">
        <f>HYPERLINK("https://drive.google.com/file/d/1mR-IBOujWqlvnNUAokBSi5MdHDFt2Gxd/view?usp=drivesdk","EMAIL KODE REQUEST BRANDING")</f>
        <v>EMAIL KODE REQUEST BRANDING</v>
      </c>
      <c r="U375" s="5" t="s">
        <v>3023</v>
      </c>
      <c r="V375" s="3"/>
      <c r="W375" s="3"/>
      <c r="X375" s="3"/>
    </row>
    <row r="376" spans="1:24" customHeight="1" ht="12.75">
      <c r="A376" s="12">
        <v>45628.407675197</v>
      </c>
      <c r="B376" s="5" t="s">
        <v>3024</v>
      </c>
      <c r="C376" s="6" t="s">
        <v>3025</v>
      </c>
      <c r="D376" s="6" t="s">
        <v>22</v>
      </c>
      <c r="E376" s="6" t="s">
        <v>2999</v>
      </c>
      <c r="F376" s="6" t="s">
        <v>1691</v>
      </c>
      <c r="G376" s="5" t="s">
        <v>3000</v>
      </c>
      <c r="H376" s="14" t="s">
        <v>713</v>
      </c>
      <c r="I376" s="6" t="s">
        <v>24</v>
      </c>
      <c r="J376" s="5" t="s">
        <v>25</v>
      </c>
      <c r="K376" s="14" t="s">
        <v>3026</v>
      </c>
      <c r="L376" s="15">
        <v>1</v>
      </c>
      <c r="M376" s="6" t="s">
        <v>38</v>
      </c>
      <c r="N376" s="14" t="s">
        <v>172</v>
      </c>
      <c r="O376" s="5" t="s">
        <v>3027</v>
      </c>
      <c r="P376" s="16" t="s">
        <v>3028</v>
      </c>
      <c r="Q376" s="5"/>
      <c r="R376" s="5" t="s">
        <v>3029</v>
      </c>
      <c r="S376" s="16" t="s">
        <v>3030</v>
      </c>
      <c r="T376" s="16" t="str">
        <f>HYPERLINK("https://drive.google.com/file/d/1IgPKBtfZpYQ7eT4edwR8caJfqg3ZIygK/view?usp=drivesdk","EMAIL KODE REQUEST BRANDING")</f>
        <v>EMAIL KODE REQUEST BRANDING</v>
      </c>
      <c r="U376" s="5" t="s">
        <v>3031</v>
      </c>
      <c r="V376" s="3"/>
      <c r="W376" s="3"/>
      <c r="X376" s="3"/>
    </row>
    <row r="377" spans="1:24" customHeight="1" ht="12.75">
      <c r="A377" s="12">
        <v>45628.408643831</v>
      </c>
      <c r="B377" s="5" t="s">
        <v>122</v>
      </c>
      <c r="C377" s="6" t="s">
        <v>3032</v>
      </c>
      <c r="D377" s="6" t="s">
        <v>22</v>
      </c>
      <c r="E377" s="6" t="s">
        <v>2999</v>
      </c>
      <c r="F377" s="6" t="s">
        <v>1691</v>
      </c>
      <c r="G377" s="5" t="s">
        <v>3000</v>
      </c>
      <c r="H377" s="14" t="s">
        <v>713</v>
      </c>
      <c r="I377" s="6" t="s">
        <v>24</v>
      </c>
      <c r="J377" s="5" t="s">
        <v>372</v>
      </c>
      <c r="K377" s="14" t="s">
        <v>3033</v>
      </c>
      <c r="L377" s="15">
        <v>1</v>
      </c>
      <c r="M377" s="6" t="s">
        <v>38</v>
      </c>
      <c r="N377" s="14" t="s">
        <v>172</v>
      </c>
      <c r="O377" s="5" t="s">
        <v>2541</v>
      </c>
      <c r="P377" s="16" t="s">
        <v>3034</v>
      </c>
      <c r="Q377" s="5"/>
      <c r="R377" s="5" t="s">
        <v>3035</v>
      </c>
      <c r="S377" s="16" t="s">
        <v>3036</v>
      </c>
      <c r="T377" s="16" t="str">
        <f>HYPERLINK("https://drive.google.com/file/d/1h41mfbeyAvFLKvDtuKfvlEbF9p2-MYap/view?usp=drivesdk","EMAIL KODE REQUEST BRANDING")</f>
        <v>EMAIL KODE REQUEST BRANDING</v>
      </c>
      <c r="U377" s="5" t="s">
        <v>3037</v>
      </c>
      <c r="V377" s="3"/>
      <c r="W377" s="3"/>
      <c r="X377" s="3"/>
    </row>
    <row r="378" spans="1:24" customHeight="1" ht="15">
      <c r="A378" s="12">
        <v>45628.409812558</v>
      </c>
      <c r="B378" s="5" t="s">
        <v>122</v>
      </c>
      <c r="C378" s="13" t="s">
        <v>3038</v>
      </c>
      <c r="D378" s="6" t="s">
        <v>22</v>
      </c>
      <c r="E378" s="6" t="s">
        <v>179</v>
      </c>
      <c r="F378" s="6" t="s">
        <v>1731</v>
      </c>
      <c r="G378" s="5" t="s">
        <v>3039</v>
      </c>
      <c r="H378" s="14" t="s">
        <v>125</v>
      </c>
      <c r="I378" s="6" t="s">
        <v>24</v>
      </c>
      <c r="J378" s="5" t="s">
        <v>372</v>
      </c>
      <c r="K378" s="14" t="s">
        <v>2571</v>
      </c>
      <c r="L378" s="15">
        <v>1</v>
      </c>
      <c r="M378" s="6" t="s">
        <v>38</v>
      </c>
      <c r="N378" s="14" t="s">
        <v>172</v>
      </c>
      <c r="O378" s="5" t="s">
        <v>3040</v>
      </c>
      <c r="P378" s="16" t="s">
        <v>3041</v>
      </c>
      <c r="Q378" s="5"/>
      <c r="R378" s="5" t="s">
        <v>3042</v>
      </c>
      <c r="S378" s="16" t="s">
        <v>3043</v>
      </c>
      <c r="T378" s="16" t="str">
        <f>HYPERLINK("https://drive.google.com/file/d/1p11GYO8JxKOuaZ_7QdGY97igzQ78hrjG/view?usp=drivesdk","EMAIL KODE REQUEST BRANDING")</f>
        <v>EMAIL KODE REQUEST BRANDING</v>
      </c>
      <c r="U378" s="5" t="s">
        <v>3044</v>
      </c>
      <c r="V378" s="3"/>
      <c r="W378" s="3"/>
      <c r="X378" s="3"/>
    </row>
    <row r="379" spans="1:24" customHeight="1" ht="15.75">
      <c r="A379" s="12">
        <v>45628.410890382</v>
      </c>
      <c r="B379" s="5" t="s">
        <v>122</v>
      </c>
      <c r="C379" s="13" t="s">
        <v>3045</v>
      </c>
      <c r="D379" s="6" t="s">
        <v>22</v>
      </c>
      <c r="E379" s="6" t="s">
        <v>867</v>
      </c>
      <c r="F379" s="6" t="s">
        <v>1731</v>
      </c>
      <c r="G379" s="5" t="s">
        <v>3046</v>
      </c>
      <c r="H379" s="14" t="s">
        <v>3047</v>
      </c>
      <c r="I379" s="6" t="s">
        <v>24</v>
      </c>
      <c r="J379" s="5" t="s">
        <v>25</v>
      </c>
      <c r="K379" s="14" t="s">
        <v>3048</v>
      </c>
      <c r="L379" s="15">
        <v>2</v>
      </c>
      <c r="M379" s="6" t="s">
        <v>38</v>
      </c>
      <c r="N379" s="14" t="s">
        <v>172</v>
      </c>
      <c r="O379" s="5" t="s">
        <v>3049</v>
      </c>
      <c r="P379" s="16" t="s">
        <v>3050</v>
      </c>
      <c r="Q379" s="5"/>
      <c r="R379" s="5" t="s">
        <v>3051</v>
      </c>
      <c r="S379" s="16" t="s">
        <v>3052</v>
      </c>
      <c r="T379" s="16" t="str">
        <f>HYPERLINK("https://drive.google.com/file/d/1pgXB07RS1pvifriSqGmqYWMvT516Es6_/view?usp=drivesdk","EMAIL KODE REQUEST BRANDING")</f>
        <v>EMAIL KODE REQUEST BRANDING</v>
      </c>
      <c r="U379" s="5" t="s">
        <v>3053</v>
      </c>
      <c r="V379" s="3"/>
      <c r="W379" s="3"/>
      <c r="X379" s="3"/>
    </row>
    <row r="380" spans="1:24" customHeight="1" ht="15">
      <c r="A380" s="12">
        <v>45628.411838623</v>
      </c>
      <c r="B380" s="5" t="s">
        <v>122</v>
      </c>
      <c r="C380" s="13" t="s">
        <v>3054</v>
      </c>
      <c r="D380" s="6" t="s">
        <v>22</v>
      </c>
      <c r="E380" s="6" t="s">
        <v>867</v>
      </c>
      <c r="F380" s="6" t="s">
        <v>1731</v>
      </c>
      <c r="G380" s="5" t="s">
        <v>3046</v>
      </c>
      <c r="H380" s="14" t="s">
        <v>3047</v>
      </c>
      <c r="I380" s="6" t="s">
        <v>24</v>
      </c>
      <c r="J380" s="5" t="s">
        <v>126</v>
      </c>
      <c r="K380" s="14" t="s">
        <v>3055</v>
      </c>
      <c r="L380" s="15">
        <v>2</v>
      </c>
      <c r="M380" s="6" t="s">
        <v>38</v>
      </c>
      <c r="N380" s="14" t="s">
        <v>172</v>
      </c>
      <c r="O380" s="5" t="s">
        <v>3056</v>
      </c>
      <c r="P380" s="16" t="s">
        <v>3057</v>
      </c>
      <c r="Q380" s="5"/>
      <c r="R380" s="5" t="s">
        <v>3058</v>
      </c>
      <c r="S380" s="16" t="s">
        <v>3059</v>
      </c>
      <c r="T380" s="16" t="str">
        <f>HYPERLINK("https://drive.google.com/file/d/1LwjWoOEIBWg8GSHZ4-xuH4K0NOykGNn9/view?usp=drivesdk","EMAIL KODE REQUEST BRANDING")</f>
        <v>EMAIL KODE REQUEST BRANDING</v>
      </c>
      <c r="U380" s="5" t="s">
        <v>3060</v>
      </c>
      <c r="V380" s="3"/>
      <c r="W380" s="3"/>
      <c r="X380" s="3"/>
    </row>
    <row r="381" spans="1:24" customHeight="1" ht="15">
      <c r="A381" s="12">
        <v>45628.412987234</v>
      </c>
      <c r="B381" s="5" t="s">
        <v>122</v>
      </c>
      <c r="C381" s="13" t="s">
        <v>3061</v>
      </c>
      <c r="D381" s="6" t="s">
        <v>22</v>
      </c>
      <c r="E381" s="6" t="s">
        <v>867</v>
      </c>
      <c r="F381" s="6" t="s">
        <v>1731</v>
      </c>
      <c r="G381" s="5" t="s">
        <v>3062</v>
      </c>
      <c r="H381" s="14" t="s">
        <v>901</v>
      </c>
      <c r="I381" s="6" t="s">
        <v>24</v>
      </c>
      <c r="J381" s="5" t="s">
        <v>25</v>
      </c>
      <c r="K381" s="14" t="s">
        <v>3063</v>
      </c>
      <c r="L381" s="15">
        <v>1</v>
      </c>
      <c r="M381" s="6" t="s">
        <v>38</v>
      </c>
      <c r="N381" s="14" t="s">
        <v>172</v>
      </c>
      <c r="O381" s="5" t="s">
        <v>3064</v>
      </c>
      <c r="P381" s="16" t="s">
        <v>3065</v>
      </c>
      <c r="Q381" s="5"/>
      <c r="R381" s="5" t="s">
        <v>3066</v>
      </c>
      <c r="S381" s="16" t="s">
        <v>3067</v>
      </c>
      <c r="T381" s="16" t="str">
        <f>HYPERLINK("https://drive.google.com/file/d/1NMSCN-Uaxk-_0ZOeHd7m8zmTaBu67zol/view?usp=drivesdk","EMAIL KODE REQUEST BRANDING")</f>
        <v>EMAIL KODE REQUEST BRANDING</v>
      </c>
      <c r="U381" s="5" t="s">
        <v>3068</v>
      </c>
      <c r="V381" s="3"/>
      <c r="W381" s="3"/>
      <c r="X381" s="3"/>
    </row>
    <row r="382" spans="1:24" customHeight="1" ht="12.75">
      <c r="A382" s="12">
        <v>45628.940406319</v>
      </c>
      <c r="B382" s="5" t="s">
        <v>74</v>
      </c>
      <c r="C382" s="13" t="s">
        <v>3069</v>
      </c>
      <c r="D382" s="6" t="s">
        <v>60</v>
      </c>
      <c r="E382" s="6" t="s">
        <v>3070</v>
      </c>
      <c r="F382" s="6" t="s">
        <v>77</v>
      </c>
      <c r="G382" s="5" t="s">
        <v>3071</v>
      </c>
      <c r="H382" s="14" t="s">
        <v>248</v>
      </c>
      <c r="I382" s="6" t="s">
        <v>24</v>
      </c>
      <c r="J382" s="5" t="s">
        <v>126</v>
      </c>
      <c r="K382" s="14" t="s">
        <v>3072</v>
      </c>
      <c r="L382" s="15" t="s">
        <v>94</v>
      </c>
      <c r="M382" s="6" t="s">
        <v>38</v>
      </c>
      <c r="N382" s="14" t="s">
        <v>540</v>
      </c>
      <c r="O382" s="5" t="s">
        <v>3073</v>
      </c>
      <c r="P382" s="16" t="s">
        <v>3074</v>
      </c>
      <c r="Q382" s="5"/>
      <c r="R382" s="5" t="s">
        <v>3075</v>
      </c>
      <c r="S382" s="16" t="s">
        <v>3076</v>
      </c>
      <c r="T382" s="16" t="str">
        <f>HYPERLINK("https://drive.google.com/file/d/1DZ32pb_o5exxFqqZ_6B9GYF9JFDwWtiv/view?usp=drivesdk","EMAIL KODE REQUEST BRANDING")</f>
        <v>EMAIL KODE REQUEST BRANDING</v>
      </c>
      <c r="U382" s="5" t="s">
        <v>3077</v>
      </c>
      <c r="V382" s="3"/>
      <c r="W382" s="3"/>
      <c r="X382" s="3"/>
    </row>
    <row r="383" spans="1:24" customHeight="1" ht="12.75">
      <c r="A383" s="12">
        <v>45629.448806076</v>
      </c>
      <c r="B383" s="5" t="s">
        <v>58</v>
      </c>
      <c r="C383" s="13" t="s">
        <v>3078</v>
      </c>
      <c r="D383" s="6" t="s">
        <v>60</v>
      </c>
      <c r="E383" s="6" t="s">
        <v>1934</v>
      </c>
      <c r="F383" s="6" t="s">
        <v>110</v>
      </c>
      <c r="G383" s="5" t="s">
        <v>3079</v>
      </c>
      <c r="H383" s="14" t="s">
        <v>2190</v>
      </c>
      <c r="I383" s="6" t="s">
        <v>24</v>
      </c>
      <c r="J383" s="5" t="s">
        <v>25</v>
      </c>
      <c r="K383" s="14" t="s">
        <v>3080</v>
      </c>
      <c r="L383" s="15">
        <v>1</v>
      </c>
      <c r="M383" s="6" t="s">
        <v>38</v>
      </c>
      <c r="N383" s="14" t="s">
        <v>646</v>
      </c>
      <c r="O383" s="5" t="s">
        <v>3081</v>
      </c>
      <c r="P383" s="16" t="s">
        <v>3082</v>
      </c>
      <c r="Q383" s="5"/>
      <c r="R383" s="5" t="s">
        <v>3083</v>
      </c>
      <c r="S383" s="16" t="s">
        <v>3084</v>
      </c>
      <c r="T383" s="16" t="str">
        <f>HYPERLINK("https://drive.google.com/file/d/1f5JQc9ik-tEq9uNpqfIwqGc2ZjUfNcl2/view?usp=drivesdk","EMAIL KODE REQUEST BRANDING")</f>
        <v>EMAIL KODE REQUEST BRANDING</v>
      </c>
      <c r="U383" s="5" t="s">
        <v>3085</v>
      </c>
      <c r="V383" s="3"/>
      <c r="W383" s="3"/>
      <c r="X383" s="3"/>
    </row>
    <row r="384" spans="1:24" customHeight="1" ht="12.75">
      <c r="A384" s="12">
        <v>45629.748549792</v>
      </c>
      <c r="B384" s="5" t="s">
        <v>122</v>
      </c>
      <c r="C384" s="13" t="s">
        <v>3086</v>
      </c>
      <c r="D384" s="6" t="s">
        <v>22</v>
      </c>
      <c r="E384" s="6" t="s">
        <v>22</v>
      </c>
      <c r="F384" s="6" t="s">
        <v>22</v>
      </c>
      <c r="G384" s="5" t="s">
        <v>2968</v>
      </c>
      <c r="H384" s="14" t="s">
        <v>125</v>
      </c>
      <c r="I384" s="6" t="s">
        <v>24</v>
      </c>
      <c r="J384" s="5" t="s">
        <v>157</v>
      </c>
      <c r="K384" s="14" t="s">
        <v>3087</v>
      </c>
      <c r="L384" s="15">
        <v>1</v>
      </c>
      <c r="M384" s="6" t="s">
        <v>38</v>
      </c>
      <c r="N384" s="14" t="s">
        <v>136</v>
      </c>
      <c r="O384" s="5" t="s">
        <v>499</v>
      </c>
      <c r="P384" s="16" t="s">
        <v>3088</v>
      </c>
      <c r="Q384" s="5"/>
      <c r="R384" s="5" t="s">
        <v>3089</v>
      </c>
      <c r="S384" s="16" t="s">
        <v>3090</v>
      </c>
      <c r="T384" s="16" t="str">
        <f>HYPERLINK("https://drive.google.com/file/d/1SKYfqq4XTCPiK4u0F_YtYkqlLXFGfR59/view?usp=drivesdk","EMAIL KODE REQUEST BRANDING")</f>
        <v>EMAIL KODE REQUEST BRANDING</v>
      </c>
      <c r="U384" s="5" t="s">
        <v>3091</v>
      </c>
      <c r="V384" s="3"/>
      <c r="W384" s="3"/>
      <c r="X384" s="3"/>
    </row>
    <row r="385" spans="1:24" customHeight="1" ht="12.75">
      <c r="A385" s="12">
        <v>45630.614254757</v>
      </c>
      <c r="B385" s="5" t="s">
        <v>3092</v>
      </c>
      <c r="C385" s="13" t="s">
        <v>3093</v>
      </c>
      <c r="D385" s="6" t="s">
        <v>60</v>
      </c>
      <c r="E385" s="6" t="s">
        <v>1943</v>
      </c>
      <c r="F385" s="6" t="s">
        <v>110</v>
      </c>
      <c r="G385" s="5" t="s">
        <v>3094</v>
      </c>
      <c r="H385" s="14" t="s">
        <v>495</v>
      </c>
      <c r="I385" s="6" t="s">
        <v>24</v>
      </c>
      <c r="J385" s="5" t="s">
        <v>157</v>
      </c>
      <c r="K385" s="14" t="s">
        <v>3095</v>
      </c>
      <c r="L385" s="15">
        <v>1</v>
      </c>
      <c r="M385" s="6" t="s">
        <v>38</v>
      </c>
      <c r="N385" s="14" t="s">
        <v>646</v>
      </c>
      <c r="O385" s="5" t="s">
        <v>3096</v>
      </c>
      <c r="P385" s="16" t="s">
        <v>3097</v>
      </c>
      <c r="Q385" s="5"/>
      <c r="R385" s="5" t="s">
        <v>3098</v>
      </c>
      <c r="S385" s="16" t="s">
        <v>3099</v>
      </c>
      <c r="T385" s="16" t="str">
        <f>HYPERLINK("https://drive.google.com/file/d/1AezRuGVAT7Hvs4yQj98Si89TPVEOSXWq/view?usp=drivesdk","EMAIL KODE REQUEST BRANDING")</f>
        <v>EMAIL KODE REQUEST BRANDING</v>
      </c>
      <c r="U385" s="5" t="s">
        <v>3100</v>
      </c>
      <c r="V385" s="3"/>
      <c r="W385" s="3"/>
      <c r="X385" s="3"/>
    </row>
    <row r="386" spans="1:24" customHeight="1" ht="12.75">
      <c r="A386" s="12">
        <v>45630.622619618</v>
      </c>
      <c r="B386" s="5" t="s">
        <v>3092</v>
      </c>
      <c r="C386" s="13" t="s">
        <v>3101</v>
      </c>
      <c r="D386" s="6" t="s">
        <v>60</v>
      </c>
      <c r="E386" s="6" t="s">
        <v>1943</v>
      </c>
      <c r="F386" s="6" t="s">
        <v>110</v>
      </c>
      <c r="G386" s="5" t="s">
        <v>3094</v>
      </c>
      <c r="H386" s="14" t="s">
        <v>495</v>
      </c>
      <c r="I386" s="6" t="s">
        <v>24</v>
      </c>
      <c r="J386" s="5" t="s">
        <v>113</v>
      </c>
      <c r="K386" s="14" t="s">
        <v>3102</v>
      </c>
      <c r="L386" s="15">
        <v>1</v>
      </c>
      <c r="M386" s="6" t="s">
        <v>38</v>
      </c>
      <c r="N386" s="14" t="s">
        <v>646</v>
      </c>
      <c r="O386" s="5" t="s">
        <v>3103</v>
      </c>
      <c r="P386" s="16" t="s">
        <v>3104</v>
      </c>
      <c r="Q386" s="5"/>
      <c r="R386" s="5" t="s">
        <v>3105</v>
      </c>
      <c r="S386" s="16" t="s">
        <v>3106</v>
      </c>
      <c r="T386" s="16" t="str">
        <f>HYPERLINK("https://drive.google.com/file/d/1G0qq9_hTlcCFyrTxZOZZq_VRl7Q4QtOv/view?usp=drivesdk","EMAIL KODE REQUEST BRANDING")</f>
        <v>EMAIL KODE REQUEST BRANDING</v>
      </c>
      <c r="U386" s="5" t="s">
        <v>3107</v>
      </c>
      <c r="V386" s="3"/>
      <c r="W386" s="3"/>
      <c r="X386" s="3"/>
    </row>
    <row r="387" spans="1:24" customHeight="1" ht="12.75">
      <c r="A387" s="12">
        <v>45630.767115081</v>
      </c>
      <c r="B387" s="5" t="s">
        <v>223</v>
      </c>
      <c r="C387" s="13" t="s">
        <v>3108</v>
      </c>
      <c r="D387" s="6" t="s">
        <v>60</v>
      </c>
      <c r="E387" s="6" t="s">
        <v>1763</v>
      </c>
      <c r="F387" s="6" t="s">
        <v>661</v>
      </c>
      <c r="G387" s="5" t="s">
        <v>3109</v>
      </c>
      <c r="H387" s="14" t="s">
        <v>1314</v>
      </c>
      <c r="I387" s="6" t="s">
        <v>24</v>
      </c>
      <c r="J387" s="5" t="s">
        <v>157</v>
      </c>
      <c r="K387" s="14" t="s">
        <v>3110</v>
      </c>
      <c r="L387" s="15" t="s">
        <v>215</v>
      </c>
      <c r="M387" s="6" t="s">
        <v>26</v>
      </c>
      <c r="N387" s="14" t="s">
        <v>3111</v>
      </c>
      <c r="O387" s="5" t="s">
        <v>3112</v>
      </c>
      <c r="P387" s="16" t="s">
        <v>3113</v>
      </c>
      <c r="Q387" s="5"/>
      <c r="R387" s="5" t="s">
        <v>3114</v>
      </c>
      <c r="S387" s="16" t="s">
        <v>3115</v>
      </c>
      <c r="T387" s="16" t="str">
        <f>HYPERLINK("https://drive.google.com/file/d/1DqxM64jM0G2GAuClfZ1jp7HISF9vK842/view?usp=drivesdk","EMAIL KODE REQUEST BRANDING")</f>
        <v>EMAIL KODE REQUEST BRANDING</v>
      </c>
      <c r="U387" s="5" t="s">
        <v>3116</v>
      </c>
      <c r="V387" s="3"/>
      <c r="W387" s="3"/>
      <c r="X387" s="3"/>
    </row>
    <row r="388" spans="1:24" customHeight="1" ht="12.75">
      <c r="A388" s="12">
        <v>45631.493721238</v>
      </c>
      <c r="B388" s="5" t="s">
        <v>3092</v>
      </c>
      <c r="C388" s="13" t="s">
        <v>3117</v>
      </c>
      <c r="D388" s="6" t="s">
        <v>60</v>
      </c>
      <c r="E388" s="6" t="s">
        <v>1934</v>
      </c>
      <c r="F388" s="6" t="s">
        <v>110</v>
      </c>
      <c r="G388" s="5" t="s">
        <v>3118</v>
      </c>
      <c r="H388" s="14" t="s">
        <v>495</v>
      </c>
      <c r="I388" s="6" t="s">
        <v>24</v>
      </c>
      <c r="J388" s="5" t="s">
        <v>372</v>
      </c>
      <c r="K388" s="14" t="s">
        <v>3119</v>
      </c>
      <c r="L388" s="15">
        <v>2</v>
      </c>
      <c r="M388" s="6" t="s">
        <v>38</v>
      </c>
      <c r="N388" s="14" t="s">
        <v>508</v>
      </c>
      <c r="O388" s="5" t="s">
        <v>3120</v>
      </c>
      <c r="P388" s="16" t="s">
        <v>3121</v>
      </c>
      <c r="Q388" s="5"/>
      <c r="R388" s="5" t="s">
        <v>3122</v>
      </c>
      <c r="S388" s="16" t="s">
        <v>3123</v>
      </c>
      <c r="T388" s="16" t="str">
        <f>HYPERLINK("https://drive.google.com/file/d/1TtNQQfsJOi-oMs74uvJG9-5I8rqb-k8F/view?usp=drivesdk","EMAIL KODE REQUEST BRANDING")</f>
        <v>EMAIL KODE REQUEST BRANDING</v>
      </c>
      <c r="U388" s="5" t="s">
        <v>3124</v>
      </c>
      <c r="V388" s="3"/>
      <c r="W388" s="3"/>
      <c r="X388" s="3"/>
    </row>
    <row r="389" spans="1:24" customHeight="1" ht="12.75">
      <c r="A389" s="12">
        <v>45631.552239178</v>
      </c>
      <c r="B389" s="5" t="s">
        <v>3092</v>
      </c>
      <c r="C389" s="13" t="s">
        <v>3125</v>
      </c>
      <c r="D389" s="6" t="s">
        <v>60</v>
      </c>
      <c r="E389" s="6" t="s">
        <v>642</v>
      </c>
      <c r="F389" s="6" t="s">
        <v>62</v>
      </c>
      <c r="G389" s="5" t="s">
        <v>3126</v>
      </c>
      <c r="H389" s="14" t="s">
        <v>473</v>
      </c>
      <c r="I389" s="6" t="s">
        <v>146</v>
      </c>
      <c r="J389" s="5" t="s">
        <v>65</v>
      </c>
      <c r="K389" s="14" t="s">
        <v>3127</v>
      </c>
      <c r="L389" s="15">
        <v>10</v>
      </c>
      <c r="M389" s="6" t="s">
        <v>38</v>
      </c>
      <c r="N389" s="14" t="s">
        <v>3128</v>
      </c>
      <c r="O389" s="5" t="s">
        <v>2557</v>
      </c>
      <c r="P389" s="16" t="s">
        <v>3129</v>
      </c>
      <c r="Q389" s="5"/>
      <c r="R389" s="5" t="s">
        <v>3130</v>
      </c>
      <c r="S389" s="16" t="s">
        <v>3131</v>
      </c>
      <c r="T389" s="16" t="str">
        <f>HYPERLINK("https://drive.google.com/file/d/188t5QzvLg4yUpGYxgdGcGjLzaMaAtt6d/view?usp=drivesdk","EMAIL KODE REQUEST BRANDING")</f>
        <v>EMAIL KODE REQUEST BRANDING</v>
      </c>
      <c r="U389" s="5" t="s">
        <v>3132</v>
      </c>
      <c r="V389" s="3"/>
      <c r="W389" s="3"/>
      <c r="X389" s="3"/>
    </row>
    <row r="390" spans="1:24" customHeight="1" ht="12.75">
      <c r="A390" s="12">
        <v>45631.598864884</v>
      </c>
      <c r="B390" s="5" t="s">
        <v>223</v>
      </c>
      <c r="C390" s="13" t="s">
        <v>3133</v>
      </c>
      <c r="D390" s="6" t="s">
        <v>60</v>
      </c>
      <c r="E390" s="6" t="s">
        <v>1763</v>
      </c>
      <c r="F390" s="6" t="s">
        <v>661</v>
      </c>
      <c r="G390" s="5" t="s">
        <v>3134</v>
      </c>
      <c r="H390" s="14" t="s">
        <v>1314</v>
      </c>
      <c r="I390" s="6" t="s">
        <v>24</v>
      </c>
      <c r="J390" s="5" t="s">
        <v>113</v>
      </c>
      <c r="K390" s="14" t="s">
        <v>3135</v>
      </c>
      <c r="L390" s="15" t="s">
        <v>215</v>
      </c>
      <c r="M390" s="6" t="s">
        <v>26</v>
      </c>
      <c r="N390" s="14" t="s">
        <v>508</v>
      </c>
      <c r="O390" s="5" t="s">
        <v>3136</v>
      </c>
      <c r="P390" s="16" t="s">
        <v>3137</v>
      </c>
      <c r="Q390" s="5"/>
      <c r="R390" s="5" t="s">
        <v>3138</v>
      </c>
      <c r="S390" s="16" t="s">
        <v>3139</v>
      </c>
      <c r="T390" s="16" t="str">
        <f>HYPERLINK("https://drive.google.com/file/d/1vgvFMXT65CScMZAI93URyfYd1DMQ4Bq0/view?usp=drivesdk","EMAIL KODE REQUEST BRANDING")</f>
        <v>EMAIL KODE REQUEST BRANDING</v>
      </c>
      <c r="U390" s="5" t="s">
        <v>3140</v>
      </c>
      <c r="V390" s="3"/>
      <c r="W390" s="3"/>
      <c r="X390" s="3"/>
    </row>
    <row r="391" spans="1:24" customHeight="1" ht="25.5">
      <c r="A391" s="12">
        <v>45631.67400015</v>
      </c>
      <c r="B391" s="5" t="s">
        <v>3092</v>
      </c>
      <c r="C391" s="13" t="s">
        <v>3141</v>
      </c>
      <c r="D391" s="6" t="s">
        <v>60</v>
      </c>
      <c r="E391" s="6" t="s">
        <v>2131</v>
      </c>
      <c r="F391" s="6" t="s">
        <v>110</v>
      </c>
      <c r="G391" s="5" t="s">
        <v>3142</v>
      </c>
      <c r="H391" s="14" t="s">
        <v>783</v>
      </c>
      <c r="I391" s="6" t="s">
        <v>146</v>
      </c>
      <c r="J391" s="5" t="s">
        <v>126</v>
      </c>
      <c r="K391" s="14" t="s">
        <v>3143</v>
      </c>
      <c r="L391" s="15">
        <v>1</v>
      </c>
      <c r="M391" s="6" t="s">
        <v>38</v>
      </c>
      <c r="N391" s="14" t="s">
        <v>3144</v>
      </c>
      <c r="O391" s="5" t="s">
        <v>785</v>
      </c>
      <c r="P391" s="16" t="s">
        <v>3145</v>
      </c>
      <c r="Q391" s="5"/>
      <c r="R391" s="5" t="s">
        <v>3146</v>
      </c>
      <c r="S391" s="16" t="s">
        <v>3147</v>
      </c>
      <c r="T391" s="16" t="str">
        <f>HYPERLINK("https://drive.google.com/file/d/1xNZXLAqEAJKdb1eNM2ySgj0RPo_7gyqa/view?usp=drivesdk","EMAIL KODE REQUEST BRANDING")</f>
        <v>EMAIL KODE REQUEST BRANDING</v>
      </c>
      <c r="U391" s="5" t="s">
        <v>3148</v>
      </c>
      <c r="V391" s="3"/>
      <c r="W391" s="3"/>
      <c r="X391" s="3"/>
    </row>
    <row r="392" spans="1:24" customHeight="1" ht="25.5">
      <c r="A392" s="12">
        <v>45631.676834259</v>
      </c>
      <c r="B392" s="5" t="s">
        <v>3092</v>
      </c>
      <c r="C392" s="13" t="s">
        <v>3149</v>
      </c>
      <c r="D392" s="6" t="s">
        <v>60</v>
      </c>
      <c r="E392" s="6" t="s">
        <v>2131</v>
      </c>
      <c r="F392" s="6" t="s">
        <v>110</v>
      </c>
      <c r="G392" s="5" t="s">
        <v>3142</v>
      </c>
      <c r="H392" s="14" t="s">
        <v>783</v>
      </c>
      <c r="I392" s="6" t="s">
        <v>24</v>
      </c>
      <c r="J392" s="5" t="s">
        <v>372</v>
      </c>
      <c r="K392" s="14" t="s">
        <v>3150</v>
      </c>
      <c r="L392" s="15">
        <v>2</v>
      </c>
      <c r="M392" s="6" t="s">
        <v>38</v>
      </c>
      <c r="N392" s="14" t="s">
        <v>3151</v>
      </c>
      <c r="O392" s="5" t="s">
        <v>3152</v>
      </c>
      <c r="P392" s="16" t="s">
        <v>3153</v>
      </c>
      <c r="Q392" s="5"/>
      <c r="R392" s="5" t="s">
        <v>3154</v>
      </c>
      <c r="S392" s="16" t="s">
        <v>3155</v>
      </c>
      <c r="T392" s="16" t="str">
        <f>HYPERLINK("https://drive.google.com/file/d/1z2G-EKW3uzd9oVNX0w__Dy_8WFFV5Rus/view?usp=drivesdk","EMAIL KODE REQUEST BRANDING")</f>
        <v>EMAIL KODE REQUEST BRANDING</v>
      </c>
      <c r="U392" s="5" t="s">
        <v>3156</v>
      </c>
      <c r="V392" s="3"/>
      <c r="W392" s="3"/>
      <c r="X392" s="3"/>
    </row>
    <row r="393" spans="1:24" customHeight="1" ht="12.75">
      <c r="A393" s="12">
        <v>45631.851935336</v>
      </c>
      <c r="B393" s="5" t="s">
        <v>223</v>
      </c>
      <c r="C393" s="13" t="s">
        <v>3157</v>
      </c>
      <c r="D393" s="6" t="s">
        <v>60</v>
      </c>
      <c r="E393" s="6" t="s">
        <v>1953</v>
      </c>
      <c r="F393" s="6" t="s">
        <v>661</v>
      </c>
      <c r="G393" s="5" t="s">
        <v>3158</v>
      </c>
      <c r="H393" s="14" t="s">
        <v>2190</v>
      </c>
      <c r="I393" s="6" t="s">
        <v>146</v>
      </c>
      <c r="J393" s="5" t="s">
        <v>126</v>
      </c>
      <c r="K393" s="14" t="s">
        <v>1955</v>
      </c>
      <c r="L393" s="15" t="s">
        <v>564</v>
      </c>
      <c r="M393" s="6" t="s">
        <v>26</v>
      </c>
      <c r="N393" s="14" t="s">
        <v>508</v>
      </c>
      <c r="O393" s="5" t="s">
        <v>3159</v>
      </c>
      <c r="P393" s="16" t="s">
        <v>3160</v>
      </c>
      <c r="Q393" s="5"/>
      <c r="R393" s="5" t="s">
        <v>3161</v>
      </c>
      <c r="S393" s="16" t="s">
        <v>3162</v>
      </c>
      <c r="T393" s="16" t="str">
        <f>HYPERLINK("https://drive.google.com/file/d/1w32J1k8eby9jQmCWMbfVX1Jwrogrvof2/view?usp=drivesdk","EMAIL KODE REQUEST BRANDING")</f>
        <v>EMAIL KODE REQUEST BRANDING</v>
      </c>
      <c r="U393" s="5" t="s">
        <v>3163</v>
      </c>
      <c r="V393" s="3"/>
      <c r="W393" s="3"/>
      <c r="X393" s="3"/>
    </row>
    <row r="394" spans="1:24" customHeight="1" ht="12.75">
      <c r="A394" s="12">
        <v>45632.575342928</v>
      </c>
      <c r="B394" s="5" t="s">
        <v>223</v>
      </c>
      <c r="C394" s="13" t="s">
        <v>3164</v>
      </c>
      <c r="D394" s="6" t="s">
        <v>60</v>
      </c>
      <c r="E394" s="6" t="s">
        <v>1953</v>
      </c>
      <c r="F394" s="6" t="s">
        <v>661</v>
      </c>
      <c r="G394" s="5" t="s">
        <v>3165</v>
      </c>
      <c r="H394" s="14" t="s">
        <v>783</v>
      </c>
      <c r="I394" s="6" t="s">
        <v>24</v>
      </c>
      <c r="J394" s="5" t="s">
        <v>528</v>
      </c>
      <c r="K394" s="14" t="s">
        <v>529</v>
      </c>
      <c r="L394" s="15" t="s">
        <v>215</v>
      </c>
      <c r="M394" s="6" t="s">
        <v>26</v>
      </c>
      <c r="N394" s="14" t="s">
        <v>3166</v>
      </c>
      <c r="O394" s="5" t="s">
        <v>3167</v>
      </c>
      <c r="P394" s="16" t="s">
        <v>3168</v>
      </c>
      <c r="Q394" s="5"/>
      <c r="R394" s="5" t="s">
        <v>3169</v>
      </c>
      <c r="S394" s="16" t="s">
        <v>3170</v>
      </c>
      <c r="T394" s="16" t="str">
        <f>HYPERLINK("https://drive.google.com/file/d/1hLjsCG42DPv_2QfQsK9XaQC2C3ekKk4B/view?usp=drivesdk","EMAIL KODE REQUEST BRANDING")</f>
        <v>EMAIL KODE REQUEST BRANDING</v>
      </c>
      <c r="U394" s="5" t="s">
        <v>3171</v>
      </c>
      <c r="V394" s="3"/>
      <c r="W394" s="3"/>
      <c r="X394" s="3"/>
    </row>
    <row r="395" spans="1:24" customHeight="1" ht="12.75">
      <c r="A395" s="12">
        <v>45633.433818808</v>
      </c>
      <c r="B395" s="5" t="s">
        <v>3092</v>
      </c>
      <c r="C395" s="13" t="s">
        <v>3172</v>
      </c>
      <c r="D395" s="6" t="s">
        <v>60</v>
      </c>
      <c r="E395" s="6" t="s">
        <v>2131</v>
      </c>
      <c r="F395" s="6" t="s">
        <v>110</v>
      </c>
      <c r="G395" s="5" t="s">
        <v>3173</v>
      </c>
      <c r="H395" s="14" t="s">
        <v>783</v>
      </c>
      <c r="I395" s="6" t="s">
        <v>24</v>
      </c>
      <c r="J395" s="5" t="s">
        <v>528</v>
      </c>
      <c r="K395" s="14" t="s">
        <v>214</v>
      </c>
      <c r="L395" s="15">
        <v>1</v>
      </c>
      <c r="M395" s="6" t="s">
        <v>38</v>
      </c>
      <c r="N395" s="14" t="s">
        <v>2787</v>
      </c>
      <c r="O395" s="5" t="s">
        <v>3174</v>
      </c>
      <c r="P395" s="16" t="s">
        <v>3175</v>
      </c>
      <c r="Q395" s="5"/>
      <c r="R395" s="5" t="s">
        <v>3176</v>
      </c>
      <c r="S395" s="16" t="s">
        <v>3177</v>
      </c>
      <c r="T395" s="16" t="str">
        <f>HYPERLINK("https://drive.google.com/file/d/1JYb8Bbx1eL1qwc4XDt9KU2m2wmZgmhD7/view?usp=drivesdk","EMAIL KODE REQUEST BRANDING")</f>
        <v>EMAIL KODE REQUEST BRANDING</v>
      </c>
      <c r="U395" s="5" t="s">
        <v>3178</v>
      </c>
      <c r="V395" s="3"/>
      <c r="W395" s="3"/>
      <c r="X395" s="3"/>
    </row>
    <row r="396" spans="1:24" customHeight="1" ht="12.75">
      <c r="A396" s="12">
        <v>45635.402109861</v>
      </c>
      <c r="B396" s="5" t="s">
        <v>122</v>
      </c>
      <c r="C396" s="13" t="s">
        <v>3179</v>
      </c>
      <c r="D396" s="6" t="s">
        <v>22</v>
      </c>
      <c r="E396" s="6" t="s">
        <v>909</v>
      </c>
      <c r="F396" s="6" t="s">
        <v>1731</v>
      </c>
      <c r="G396" s="5" t="s">
        <v>3180</v>
      </c>
      <c r="H396" s="14" t="s">
        <v>892</v>
      </c>
      <c r="I396" s="6" t="s">
        <v>24</v>
      </c>
      <c r="J396" s="5" t="s">
        <v>372</v>
      </c>
      <c r="K396" s="14" t="s">
        <v>3181</v>
      </c>
      <c r="L396" s="15">
        <v>1</v>
      </c>
      <c r="M396" s="6" t="s">
        <v>26</v>
      </c>
      <c r="N396" s="14" t="s">
        <v>136</v>
      </c>
      <c r="O396" s="5" t="s">
        <v>3182</v>
      </c>
      <c r="P396" s="16" t="s">
        <v>3183</v>
      </c>
      <c r="Q396" s="5"/>
      <c r="R396" s="5" t="s">
        <v>3184</v>
      </c>
      <c r="S396" s="16" t="s">
        <v>3185</v>
      </c>
      <c r="T396" s="16" t="str">
        <f>HYPERLINK("https://drive.google.com/file/d/1Jr-IKsI3trz7FuP-Kx1nmfRwXqATjwaY/view?usp=drivesdk","EMAIL KODE REQUEST BRANDING")</f>
        <v>EMAIL KODE REQUEST BRANDING</v>
      </c>
      <c r="U396" s="5" t="s">
        <v>3186</v>
      </c>
      <c r="V396" s="3"/>
      <c r="W396" s="3"/>
      <c r="X396" s="3"/>
    </row>
    <row r="397" spans="1:24" customHeight="1" ht="18.75">
      <c r="A397" s="12">
        <v>45635.408251782</v>
      </c>
      <c r="B397" s="5" t="s">
        <v>122</v>
      </c>
      <c r="C397" s="13" t="s">
        <v>3187</v>
      </c>
      <c r="D397" s="6" t="s">
        <v>22</v>
      </c>
      <c r="E397" s="6" t="s">
        <v>909</v>
      </c>
      <c r="F397" s="6" t="s">
        <v>3188</v>
      </c>
      <c r="G397" s="5" t="s">
        <v>3189</v>
      </c>
      <c r="H397" s="14" t="s">
        <v>892</v>
      </c>
      <c r="I397" s="6" t="s">
        <v>24</v>
      </c>
      <c r="J397" s="5" t="s">
        <v>126</v>
      </c>
      <c r="K397" s="14" t="s">
        <v>3190</v>
      </c>
      <c r="L397" s="15">
        <v>1</v>
      </c>
      <c r="M397" s="6" t="s">
        <v>38</v>
      </c>
      <c r="N397" s="14" t="s">
        <v>136</v>
      </c>
      <c r="O397" s="5" t="s">
        <v>3191</v>
      </c>
      <c r="P397" s="16" t="s">
        <v>3192</v>
      </c>
      <c r="Q397" s="5"/>
      <c r="R397" s="5" t="s">
        <v>3193</v>
      </c>
      <c r="S397" s="16" t="s">
        <v>3194</v>
      </c>
      <c r="T397" s="16" t="str">
        <f>HYPERLINK("https://drive.google.com/file/d/1ZQebPZ90IHTSc1FA8Jb-4fjXCFKpV4qW/view?usp=drivesdk","EMAIL KODE REQUEST BRANDING")</f>
        <v>EMAIL KODE REQUEST BRANDING</v>
      </c>
      <c r="U397" s="5" t="s">
        <v>3195</v>
      </c>
      <c r="V397" s="3"/>
      <c r="W397" s="3"/>
      <c r="X397" s="3"/>
    </row>
    <row r="398" spans="1:24" customHeight="1" ht="12.75">
      <c r="A398" s="12">
        <v>45637.446483819</v>
      </c>
      <c r="B398" s="5" t="s">
        <v>122</v>
      </c>
      <c r="C398" s="6" t="s">
        <v>3196</v>
      </c>
      <c r="D398" s="6" t="s">
        <v>22</v>
      </c>
      <c r="E398" s="6" t="s">
        <v>1209</v>
      </c>
      <c r="F398" s="6" t="s">
        <v>1731</v>
      </c>
      <c r="G398" s="5" t="s">
        <v>3197</v>
      </c>
      <c r="H398" s="14" t="s">
        <v>381</v>
      </c>
      <c r="I398" s="6" t="s">
        <v>24</v>
      </c>
      <c r="J398" s="5" t="s">
        <v>372</v>
      </c>
      <c r="K398" s="14" t="s">
        <v>3198</v>
      </c>
      <c r="L398" s="15">
        <v>1</v>
      </c>
      <c r="M398" s="6" t="s">
        <v>38</v>
      </c>
      <c r="N398" s="14" t="s">
        <v>172</v>
      </c>
      <c r="O398" s="5" t="s">
        <v>356</v>
      </c>
      <c r="P398" s="16" t="s">
        <v>3199</v>
      </c>
      <c r="Q398" s="5"/>
      <c r="R398" s="5" t="s">
        <v>3200</v>
      </c>
      <c r="S398" s="16" t="s">
        <v>3201</v>
      </c>
      <c r="T398" s="16" t="str">
        <f>HYPERLINK("https://drive.google.com/file/d/13iMHqElI52G7_WsGMy-8VA5prOCDGp_6/view?usp=drivesdk","EMAIL KODE REQUEST BRANDING")</f>
        <v>EMAIL KODE REQUEST BRANDING</v>
      </c>
      <c r="U398" s="5" t="s">
        <v>3202</v>
      </c>
      <c r="V398" s="3"/>
      <c r="W398" s="3"/>
      <c r="X398" s="3"/>
    </row>
    <row r="399" spans="1:24" customHeight="1" ht="17.25">
      <c r="A399" s="12">
        <v>45637.448239248</v>
      </c>
      <c r="B399" s="5" t="s">
        <v>122</v>
      </c>
      <c r="C399" s="6" t="s">
        <v>3203</v>
      </c>
      <c r="D399" s="6" t="s">
        <v>22</v>
      </c>
      <c r="E399" s="6" t="s">
        <v>867</v>
      </c>
      <c r="F399" s="6" t="s">
        <v>1731</v>
      </c>
      <c r="G399" s="5" t="s">
        <v>2418</v>
      </c>
      <c r="H399" s="14" t="s">
        <v>901</v>
      </c>
      <c r="I399" s="6" t="s">
        <v>24</v>
      </c>
      <c r="J399" s="5" t="s">
        <v>25</v>
      </c>
      <c r="K399" s="14" t="s">
        <v>3204</v>
      </c>
      <c r="L399" s="15">
        <v>1</v>
      </c>
      <c r="M399" s="6" t="s">
        <v>38</v>
      </c>
      <c r="N399" s="14" t="s">
        <v>172</v>
      </c>
      <c r="O399" s="5" t="s">
        <v>3205</v>
      </c>
      <c r="P399" s="16" t="s">
        <v>3206</v>
      </c>
      <c r="Q399" s="5"/>
      <c r="R399" s="5" t="s">
        <v>3207</v>
      </c>
      <c r="S399" s="16" t="s">
        <v>3208</v>
      </c>
      <c r="T399" s="16" t="str">
        <f>HYPERLINK("https://drive.google.com/file/d/1UyO8kM-6xRyewJ4ka6RGGqOJf_UQf2yB/view?usp=drivesdk","EMAIL KODE REQUEST BRANDING")</f>
        <v>EMAIL KODE REQUEST BRANDING</v>
      </c>
      <c r="U399" s="5" t="s">
        <v>3209</v>
      </c>
      <c r="V399" s="3"/>
      <c r="W399" s="3"/>
      <c r="X399" s="3"/>
    </row>
    <row r="400" spans="1:24" customHeight="1" ht="12.75">
      <c r="A400" s="12">
        <v>45637.451413102</v>
      </c>
      <c r="B400" s="5" t="s">
        <v>122</v>
      </c>
      <c r="C400" s="6" t="s">
        <v>3210</v>
      </c>
      <c r="D400" s="6" t="s">
        <v>22</v>
      </c>
      <c r="E400" s="6" t="s">
        <v>909</v>
      </c>
      <c r="F400" s="6" t="s">
        <v>1731</v>
      </c>
      <c r="G400" s="5" t="s">
        <v>3211</v>
      </c>
      <c r="H400" s="14" t="s">
        <v>892</v>
      </c>
      <c r="I400" s="6" t="s">
        <v>24</v>
      </c>
      <c r="J400" s="5" t="s">
        <v>126</v>
      </c>
      <c r="K400" s="14" t="s">
        <v>3212</v>
      </c>
      <c r="L400" s="15">
        <v>2</v>
      </c>
      <c r="M400" s="6" t="s">
        <v>38</v>
      </c>
      <c r="N400" s="14" t="s">
        <v>172</v>
      </c>
      <c r="O400" s="5" t="s">
        <v>3213</v>
      </c>
      <c r="P400" s="16" t="s">
        <v>3214</v>
      </c>
      <c r="Q400" s="5"/>
      <c r="R400" s="5" t="s">
        <v>3215</v>
      </c>
      <c r="S400" s="16" t="s">
        <v>3216</v>
      </c>
      <c r="T400" s="16" t="str">
        <f>HYPERLINK("https://drive.google.com/file/d/1FZROawBL35_2SmesVR7VAGo4i4918jRR/view?usp=drivesdk","EMAIL KODE REQUEST BRANDING")</f>
        <v>EMAIL KODE REQUEST BRANDING</v>
      </c>
      <c r="U400" s="5" t="s">
        <v>3217</v>
      </c>
      <c r="V400" s="3"/>
      <c r="W400" s="3"/>
      <c r="X400" s="3"/>
    </row>
    <row r="401" spans="1:24" customHeight="1" ht="12.75">
      <c r="A401" s="12">
        <v>45637.452472951</v>
      </c>
      <c r="B401" s="5" t="s">
        <v>122</v>
      </c>
      <c r="C401" s="6" t="s">
        <v>3218</v>
      </c>
      <c r="D401" s="6" t="s">
        <v>22</v>
      </c>
      <c r="E401" s="6" t="s">
        <v>909</v>
      </c>
      <c r="F401" s="6" t="s">
        <v>1731</v>
      </c>
      <c r="G401" s="5" t="s">
        <v>3211</v>
      </c>
      <c r="H401" s="14" t="s">
        <v>892</v>
      </c>
      <c r="I401" s="6" t="s">
        <v>24</v>
      </c>
      <c r="J401" s="5" t="s">
        <v>25</v>
      </c>
      <c r="K401" s="14" t="s">
        <v>3219</v>
      </c>
      <c r="L401" s="15">
        <v>1</v>
      </c>
      <c r="M401" s="6" t="s">
        <v>38</v>
      </c>
      <c r="N401" s="14" t="s">
        <v>172</v>
      </c>
      <c r="O401" s="5" t="s">
        <v>356</v>
      </c>
      <c r="P401" s="16" t="s">
        <v>3220</v>
      </c>
      <c r="Q401" s="5"/>
      <c r="R401" s="5" t="s">
        <v>3221</v>
      </c>
      <c r="S401" s="16" t="s">
        <v>3222</v>
      </c>
      <c r="T401" s="16" t="str">
        <f>HYPERLINK("https://drive.google.com/file/d/15GQPSCxkxc7iK82a2cEMYkM0Pvnj-4dX/view?usp=drivesdk","EMAIL KODE REQUEST BRANDING")</f>
        <v>EMAIL KODE REQUEST BRANDING</v>
      </c>
      <c r="U401" s="5" t="s">
        <v>3223</v>
      </c>
      <c r="V401" s="3"/>
      <c r="W401" s="3"/>
      <c r="X401" s="3"/>
    </row>
    <row r="402" spans="1:24" customHeight="1" ht="12.75">
      <c r="A402" s="12">
        <v>45637.454154109</v>
      </c>
      <c r="B402" s="5" t="s">
        <v>122</v>
      </c>
      <c r="C402" s="6" t="s">
        <v>3224</v>
      </c>
      <c r="D402" s="6" t="s">
        <v>22</v>
      </c>
      <c r="E402" s="6" t="s">
        <v>909</v>
      </c>
      <c r="F402" s="6" t="s">
        <v>1731</v>
      </c>
      <c r="G402" s="5" t="s">
        <v>3225</v>
      </c>
      <c r="H402" s="14" t="s">
        <v>892</v>
      </c>
      <c r="I402" s="6" t="s">
        <v>24</v>
      </c>
      <c r="J402" s="5" t="s">
        <v>126</v>
      </c>
      <c r="K402" s="14" t="s">
        <v>3226</v>
      </c>
      <c r="L402" s="15">
        <v>1</v>
      </c>
      <c r="M402" s="6" t="s">
        <v>38</v>
      </c>
      <c r="N402" s="14" t="s">
        <v>172</v>
      </c>
      <c r="O402" s="5" t="s">
        <v>3227</v>
      </c>
      <c r="P402" s="16" t="s">
        <v>3228</v>
      </c>
      <c r="Q402" s="5"/>
      <c r="R402" s="5" t="s">
        <v>3229</v>
      </c>
      <c r="S402" s="16" t="s">
        <v>3230</v>
      </c>
      <c r="T402" s="16" t="str">
        <f>HYPERLINK("https://drive.google.com/file/d/1rdvgw9vKF7_5NhZ-TX0-PEmhBpfzcSED/view?usp=drivesdk","EMAIL KODE REQUEST BRANDING")</f>
        <v>EMAIL KODE REQUEST BRANDING</v>
      </c>
      <c r="U402" s="5" t="s">
        <v>3231</v>
      </c>
      <c r="V402" s="3"/>
      <c r="W402" s="3"/>
      <c r="X402" s="3"/>
    </row>
    <row r="403" spans="1:24" customHeight="1" ht="38.25">
      <c r="A403" s="12">
        <v>45637.454563368</v>
      </c>
      <c r="B403" s="5" t="s">
        <v>74</v>
      </c>
      <c r="C403" s="6" t="s">
        <v>3232</v>
      </c>
      <c r="D403" s="6" t="s">
        <v>60</v>
      </c>
      <c r="E403" s="6" t="s">
        <v>76</v>
      </c>
      <c r="F403" s="6" t="s">
        <v>77</v>
      </c>
      <c r="G403" s="5" t="s">
        <v>3233</v>
      </c>
      <c r="H403" s="14" t="s">
        <v>1114</v>
      </c>
      <c r="I403" s="6" t="s">
        <v>146</v>
      </c>
      <c r="J403" s="5" t="s">
        <v>126</v>
      </c>
      <c r="K403" s="14" t="s">
        <v>3234</v>
      </c>
      <c r="L403" s="15" t="s">
        <v>94</v>
      </c>
      <c r="M403" s="6" t="s">
        <v>38</v>
      </c>
      <c r="N403" s="14" t="s">
        <v>3235</v>
      </c>
      <c r="O403" s="5" t="s">
        <v>3236</v>
      </c>
      <c r="P403" s="16" t="s">
        <v>3237</v>
      </c>
      <c r="Q403" s="5"/>
      <c r="R403" s="5" t="s">
        <v>3238</v>
      </c>
      <c r="S403" s="16" t="s">
        <v>3239</v>
      </c>
      <c r="T403" s="16" t="str">
        <f>HYPERLINK("https://drive.google.com/file/d/1Q0z8C28IUsrgJaq3VO43Kdk1_Wa0CR2k/view?usp=drivesdk","EMAIL KODE REQUEST BRANDING")</f>
        <v>EMAIL KODE REQUEST BRANDING</v>
      </c>
      <c r="U403" s="5" t="s">
        <v>3240</v>
      </c>
      <c r="V403" s="3"/>
      <c r="W403" s="3"/>
      <c r="X403" s="3"/>
    </row>
    <row r="404" spans="1:24" customHeight="1" ht="18">
      <c r="A404" s="12">
        <v>45637.455741296</v>
      </c>
      <c r="B404" s="5" t="s">
        <v>122</v>
      </c>
      <c r="C404" s="6" t="s">
        <v>3241</v>
      </c>
      <c r="D404" s="6" t="s">
        <v>22</v>
      </c>
      <c r="E404" s="6" t="s">
        <v>351</v>
      </c>
      <c r="F404" s="6" t="s">
        <v>1691</v>
      </c>
      <c r="G404" s="5" t="s">
        <v>3242</v>
      </c>
      <c r="H404" s="14" t="s">
        <v>3243</v>
      </c>
      <c r="I404" s="6" t="s">
        <v>24</v>
      </c>
      <c r="J404" s="5" t="s">
        <v>3244</v>
      </c>
      <c r="K404" s="14" t="s">
        <v>3245</v>
      </c>
      <c r="L404" s="15">
        <v>1</v>
      </c>
      <c r="M404" s="6" t="s">
        <v>38</v>
      </c>
      <c r="N404" s="14" t="s">
        <v>172</v>
      </c>
      <c r="O404" s="5" t="s">
        <v>3246</v>
      </c>
      <c r="P404" s="16" t="s">
        <v>3247</v>
      </c>
      <c r="Q404" s="5"/>
      <c r="R404" s="5" t="s">
        <v>3248</v>
      </c>
      <c r="S404" s="16" t="s">
        <v>3249</v>
      </c>
      <c r="T404" s="16" t="str">
        <f>HYPERLINK("https://drive.google.com/file/d/1-EE9Q7820O66tMO-181OXZlL7Ali1Zpd/view?usp=drivesdk","EMAIL KODE REQUEST BRANDING")</f>
        <v>EMAIL KODE REQUEST BRANDING</v>
      </c>
      <c r="U404" s="5" t="s">
        <v>3250</v>
      </c>
      <c r="V404" s="3"/>
      <c r="W404" s="3"/>
      <c r="X404" s="3"/>
    </row>
    <row r="405" spans="1:24" customHeight="1" ht="12.75">
      <c r="A405" s="12">
        <v>45637.456833414</v>
      </c>
      <c r="B405" s="5" t="s">
        <v>122</v>
      </c>
      <c r="C405" s="6" t="s">
        <v>3251</v>
      </c>
      <c r="D405" s="6" t="s">
        <v>22</v>
      </c>
      <c r="E405" s="6" t="s">
        <v>351</v>
      </c>
      <c r="F405" s="6" t="s">
        <v>1691</v>
      </c>
      <c r="G405" s="5" t="s">
        <v>3242</v>
      </c>
      <c r="H405" s="14" t="s">
        <v>1423</v>
      </c>
      <c r="I405" s="6" t="s">
        <v>24</v>
      </c>
      <c r="J405" s="5" t="s">
        <v>3244</v>
      </c>
      <c r="K405" s="14" t="s">
        <v>3252</v>
      </c>
      <c r="L405" s="15">
        <v>1</v>
      </c>
      <c r="M405" s="6" t="s">
        <v>38</v>
      </c>
      <c r="N405" s="14" t="s">
        <v>172</v>
      </c>
      <c r="O405" s="5" t="s">
        <v>3253</v>
      </c>
      <c r="P405" s="16" t="s">
        <v>3254</v>
      </c>
      <c r="Q405" s="5"/>
      <c r="R405" s="5" t="s">
        <v>3255</v>
      </c>
      <c r="S405" s="16" t="s">
        <v>3256</v>
      </c>
      <c r="T405" s="16" t="str">
        <f>HYPERLINK("https://drive.google.com/file/d/1MsQuk3QsfOJcoAH2NErWSjiNyu8mXbTX/view?usp=drivesdk","EMAIL KODE REQUEST BRANDING")</f>
        <v>EMAIL KODE REQUEST BRANDING</v>
      </c>
      <c r="U405" s="5" t="s">
        <v>3257</v>
      </c>
      <c r="V405" s="3"/>
      <c r="W405" s="3"/>
      <c r="X405" s="3"/>
    </row>
    <row r="406" spans="1:24" customHeight="1" ht="12.75">
      <c r="A406" s="12">
        <v>45638.423850116</v>
      </c>
      <c r="B406" s="5" t="s">
        <v>122</v>
      </c>
      <c r="C406" s="20" t="s">
        <v>3258</v>
      </c>
      <c r="D406" s="6" t="s">
        <v>22</v>
      </c>
      <c r="E406" s="6" t="s">
        <v>867</v>
      </c>
      <c r="F406" s="6" t="s">
        <v>1731</v>
      </c>
      <c r="G406" s="5" t="s">
        <v>3259</v>
      </c>
      <c r="H406" s="14" t="s">
        <v>901</v>
      </c>
      <c r="I406" s="6" t="s">
        <v>24</v>
      </c>
      <c r="J406" s="5" t="s">
        <v>372</v>
      </c>
      <c r="K406" s="14" t="s">
        <v>877</v>
      </c>
      <c r="L406" s="15">
        <v>1</v>
      </c>
      <c r="M406" s="6" t="s">
        <v>38</v>
      </c>
      <c r="N406" s="14" t="s">
        <v>172</v>
      </c>
      <c r="O406" s="5" t="s">
        <v>3260</v>
      </c>
      <c r="P406" s="16" t="s">
        <v>3261</v>
      </c>
      <c r="Q406" s="5"/>
      <c r="R406" s="5" t="s">
        <v>3262</v>
      </c>
      <c r="S406" s="16" t="s">
        <v>3263</v>
      </c>
      <c r="T406" s="16" t="str">
        <f>HYPERLINK("https://drive.google.com/file/d/1y3LHeoBijL_Jr1_jkVQ916nygsaIaY0_/view?usp=drivesdk","EMAIL KODE REQUEST BRANDING")</f>
        <v>EMAIL KODE REQUEST BRANDING</v>
      </c>
      <c r="U406" s="5" t="s">
        <v>3264</v>
      </c>
      <c r="V406" s="3"/>
      <c r="W406" s="3"/>
      <c r="X406" s="3"/>
    </row>
    <row r="407" spans="1:24" customHeight="1" ht="12.75">
      <c r="A407" s="12">
        <v>45638.427128403</v>
      </c>
      <c r="B407" s="5" t="s">
        <v>122</v>
      </c>
      <c r="C407" s="20" t="s">
        <v>3265</v>
      </c>
      <c r="D407" s="6" t="s">
        <v>22</v>
      </c>
      <c r="E407" s="6" t="s">
        <v>22</v>
      </c>
      <c r="F407" s="6" t="s">
        <v>22</v>
      </c>
      <c r="G407" s="5" t="s">
        <v>3266</v>
      </c>
      <c r="H407" s="14" t="s">
        <v>892</v>
      </c>
      <c r="I407" s="6" t="s">
        <v>24</v>
      </c>
      <c r="J407" s="5" t="s">
        <v>157</v>
      </c>
      <c r="K407" s="14" t="s">
        <v>3267</v>
      </c>
      <c r="L407" s="15">
        <v>1</v>
      </c>
      <c r="M407" s="6" t="s">
        <v>38</v>
      </c>
      <c r="N407" s="14" t="s">
        <v>172</v>
      </c>
      <c r="O407" s="5" t="s">
        <v>3268</v>
      </c>
      <c r="P407" s="16" t="s">
        <v>3269</v>
      </c>
      <c r="Q407" s="5"/>
      <c r="R407" s="5" t="s">
        <v>3270</v>
      </c>
      <c r="S407" s="16" t="s">
        <v>3271</v>
      </c>
      <c r="T407" s="16" t="str">
        <f>HYPERLINK("https://drive.google.com/file/d/1FNzU_TT0YLd2aP9E17cD8gDaPZG-xuoS/view?usp=drivesdk","EMAIL KODE REQUEST BRANDING")</f>
        <v>EMAIL KODE REQUEST BRANDING</v>
      </c>
      <c r="U407" s="5" t="s">
        <v>3272</v>
      </c>
      <c r="V407" s="3"/>
      <c r="W407" s="3"/>
      <c r="X407" s="3"/>
    </row>
    <row r="408" spans="1:24" customHeight="1" ht="12.75">
      <c r="A408" s="12">
        <v>45638.465079722</v>
      </c>
      <c r="B408" s="5" t="s">
        <v>122</v>
      </c>
      <c r="C408" s="20" t="s">
        <v>3273</v>
      </c>
      <c r="D408" s="6" t="s">
        <v>22</v>
      </c>
      <c r="E408" s="6" t="s">
        <v>1453</v>
      </c>
      <c r="F408" s="6" t="s">
        <v>1691</v>
      </c>
      <c r="G408" s="5" t="s">
        <v>3274</v>
      </c>
      <c r="H408" s="14" t="s">
        <v>354</v>
      </c>
      <c r="I408" s="6" t="s">
        <v>24</v>
      </c>
      <c r="J408" s="5" t="s">
        <v>25</v>
      </c>
      <c r="K408" s="14" t="s">
        <v>3275</v>
      </c>
      <c r="L408" s="15">
        <v>1</v>
      </c>
      <c r="M408" s="6" t="s">
        <v>38</v>
      </c>
      <c r="N408" s="14" t="s">
        <v>172</v>
      </c>
      <c r="O408" s="5" t="s">
        <v>3276</v>
      </c>
      <c r="P408" s="16" t="s">
        <v>3277</v>
      </c>
      <c r="Q408" s="5"/>
      <c r="R408" s="5" t="s">
        <v>3278</v>
      </c>
      <c r="S408" s="16" t="s">
        <v>3279</v>
      </c>
      <c r="T408" s="16" t="str">
        <f>HYPERLINK("https://drive.google.com/file/d/1fE3lcQCcojQe51M4s0G_OGLKtCPAfxbW/view?usp=drivesdk","EMAIL KODE REQUEST BRANDING")</f>
        <v>EMAIL KODE REQUEST BRANDING</v>
      </c>
      <c r="U408" s="5" t="s">
        <v>3280</v>
      </c>
      <c r="V408" s="3"/>
      <c r="W408" s="3"/>
      <c r="X408" s="3"/>
    </row>
    <row r="409" spans="1:24" customHeight="1" ht="12.75">
      <c r="A409" s="12">
        <v>45638.465848067</v>
      </c>
      <c r="B409" s="5" t="s">
        <v>122</v>
      </c>
      <c r="C409" s="20" t="s">
        <v>3281</v>
      </c>
      <c r="D409" s="6" t="s">
        <v>22</v>
      </c>
      <c r="E409" s="6" t="s">
        <v>1453</v>
      </c>
      <c r="F409" s="6" t="s">
        <v>1691</v>
      </c>
      <c r="G409" s="5" t="s">
        <v>3282</v>
      </c>
      <c r="H409" s="14" t="s">
        <v>901</v>
      </c>
      <c r="I409" s="6" t="s">
        <v>24</v>
      </c>
      <c r="J409" s="5" t="s">
        <v>126</v>
      </c>
      <c r="K409" s="14" t="s">
        <v>135</v>
      </c>
      <c r="L409" s="15">
        <v>1</v>
      </c>
      <c r="M409" s="6" t="s">
        <v>38</v>
      </c>
      <c r="N409" s="14" t="s">
        <v>172</v>
      </c>
      <c r="O409" s="5" t="s">
        <v>3283</v>
      </c>
      <c r="P409" s="16" t="s">
        <v>3284</v>
      </c>
      <c r="Q409" s="5"/>
      <c r="R409" s="5" t="s">
        <v>3285</v>
      </c>
      <c r="S409" s="16" t="s">
        <v>3286</v>
      </c>
      <c r="T409" s="16" t="str">
        <f>HYPERLINK("https://drive.google.com/file/d/16S4DZW3JmFV8ICSH-PIQLbmmaNWb9E_2/view?usp=drivesdk","EMAIL KODE REQUEST BRANDING")</f>
        <v>EMAIL KODE REQUEST BRANDING</v>
      </c>
      <c r="U409" s="5" t="s">
        <v>3287</v>
      </c>
      <c r="V409" s="3"/>
      <c r="W409" s="3"/>
      <c r="X409" s="3"/>
    </row>
    <row r="410" spans="1:24" customHeight="1" ht="15.75">
      <c r="A410" s="12">
        <v>45638.600339479</v>
      </c>
      <c r="B410" s="5" t="s">
        <v>74</v>
      </c>
      <c r="C410" s="20" t="s">
        <v>3288</v>
      </c>
      <c r="D410" s="6" t="s">
        <v>60</v>
      </c>
      <c r="E410" s="6" t="s">
        <v>1378</v>
      </c>
      <c r="F410" s="6" t="s">
        <v>3289</v>
      </c>
      <c r="G410" s="5" t="s">
        <v>3290</v>
      </c>
      <c r="H410" s="14" t="s">
        <v>228</v>
      </c>
      <c r="I410" s="6" t="s">
        <v>146</v>
      </c>
      <c r="J410" s="5" t="s">
        <v>294</v>
      </c>
      <c r="K410" s="14" t="s">
        <v>3291</v>
      </c>
      <c r="L410" s="15" t="s">
        <v>3292</v>
      </c>
      <c r="M410" s="6" t="s">
        <v>38</v>
      </c>
      <c r="N410" s="14" t="s">
        <v>3293</v>
      </c>
      <c r="O410" s="5" t="s">
        <v>3294</v>
      </c>
      <c r="P410" s="16" t="s">
        <v>3295</v>
      </c>
      <c r="Q410" s="5"/>
      <c r="R410" s="5" t="s">
        <v>3296</v>
      </c>
      <c r="S410" s="16" t="s">
        <v>3297</v>
      </c>
      <c r="T410" s="16" t="str">
        <f>HYPERLINK("https://drive.google.com/file/d/1hJLsDoTKyOqR5FpESljOefmaDiePZEKm/view?usp=drivesdk","EMAIL KODE REQUEST BRANDING")</f>
        <v>EMAIL KODE REQUEST BRANDING</v>
      </c>
      <c r="U410" s="5" t="s">
        <v>3298</v>
      </c>
      <c r="V410" s="3"/>
      <c r="W410" s="3"/>
      <c r="X410" s="3"/>
    </row>
    <row r="411" spans="1:24" customHeight="1" ht="12.75">
      <c r="A411" s="12">
        <v>45638.60294088</v>
      </c>
      <c r="B411" s="5" t="s">
        <v>74</v>
      </c>
      <c r="C411" s="20" t="s">
        <v>3299</v>
      </c>
      <c r="D411" s="6" t="s">
        <v>60</v>
      </c>
      <c r="E411" s="6" t="s">
        <v>1378</v>
      </c>
      <c r="F411" s="6" t="s">
        <v>77</v>
      </c>
      <c r="G411" s="5" t="s">
        <v>3300</v>
      </c>
      <c r="H411" s="14" t="s">
        <v>228</v>
      </c>
      <c r="I411" s="6" t="s">
        <v>146</v>
      </c>
      <c r="J411" s="5" t="s">
        <v>294</v>
      </c>
      <c r="K411" s="14" t="s">
        <v>3301</v>
      </c>
      <c r="L411" s="15" t="s">
        <v>1965</v>
      </c>
      <c r="M411" s="6" t="s">
        <v>38</v>
      </c>
      <c r="N411" s="14" t="s">
        <v>3293</v>
      </c>
      <c r="O411" s="5" t="s">
        <v>3302</v>
      </c>
      <c r="P411" s="16" t="s">
        <v>3303</v>
      </c>
      <c r="Q411" s="5"/>
      <c r="R411" s="5" t="s">
        <v>3304</v>
      </c>
      <c r="S411" s="16" t="s">
        <v>3305</v>
      </c>
      <c r="T411" s="16" t="str">
        <f>HYPERLINK("https://drive.google.com/file/d/1Gw1X_mbEPWo9aBM2iXQao2ZpjmiveTF-/view?usp=drivesdk","EMAIL KODE REQUEST BRANDING")</f>
        <v>EMAIL KODE REQUEST BRANDING</v>
      </c>
      <c r="U411" s="5" t="s">
        <v>3306</v>
      </c>
      <c r="V411" s="3"/>
      <c r="W411" s="3"/>
      <c r="X411" s="3"/>
    </row>
    <row r="412" spans="1:24" customHeight="1" ht="25.5">
      <c r="A412" s="12">
        <v>45638.682304282</v>
      </c>
      <c r="B412" s="5" t="s">
        <v>74</v>
      </c>
      <c r="C412" s="20" t="s">
        <v>3307</v>
      </c>
      <c r="D412" s="6" t="s">
        <v>60</v>
      </c>
      <c r="E412" s="6" t="s">
        <v>398</v>
      </c>
      <c r="F412" s="6" t="s">
        <v>77</v>
      </c>
      <c r="G412" s="5" t="s">
        <v>3308</v>
      </c>
      <c r="H412" s="14" t="s">
        <v>484</v>
      </c>
      <c r="I412" s="6" t="s">
        <v>146</v>
      </c>
      <c r="J412" s="5" t="s">
        <v>3309</v>
      </c>
      <c r="K412" s="14" t="s">
        <v>2831</v>
      </c>
      <c r="L412" s="15" t="s">
        <v>3310</v>
      </c>
      <c r="M412" s="6" t="s">
        <v>38</v>
      </c>
      <c r="N412" s="14" t="s">
        <v>540</v>
      </c>
      <c r="O412" s="5" t="s">
        <v>3311</v>
      </c>
      <c r="P412" s="16" t="s">
        <v>3312</v>
      </c>
      <c r="Q412" s="5"/>
      <c r="R412" s="5" t="s">
        <v>3313</v>
      </c>
      <c r="S412" s="16" t="s">
        <v>3314</v>
      </c>
      <c r="T412" s="16" t="str">
        <f>HYPERLINK("https://drive.google.com/file/d/1eOd9UApDuRyRs47THcrM-SsQANT-SXFK/view?usp=drivesdk","EMAIL KODE REQUEST BRANDING")</f>
        <v>EMAIL KODE REQUEST BRANDING</v>
      </c>
      <c r="U412" s="5" t="s">
        <v>3315</v>
      </c>
      <c r="V412" s="3"/>
      <c r="W412" s="3"/>
      <c r="X412" s="3"/>
    </row>
    <row r="413" spans="1:24" customHeight="1" ht="16.5">
      <c r="A413" s="12">
        <v>45639.380652315</v>
      </c>
      <c r="B413" s="5" t="s">
        <v>122</v>
      </c>
      <c r="C413" s="20" t="s">
        <v>3316</v>
      </c>
      <c r="D413" s="6" t="s">
        <v>22</v>
      </c>
      <c r="E413" s="6" t="s">
        <v>867</v>
      </c>
      <c r="F413" s="6" t="s">
        <v>1731</v>
      </c>
      <c r="G413" s="5" t="s">
        <v>3317</v>
      </c>
      <c r="H413" s="14" t="s">
        <v>901</v>
      </c>
      <c r="I413" s="6" t="s">
        <v>24</v>
      </c>
      <c r="J413" s="5" t="s">
        <v>126</v>
      </c>
      <c r="K413" s="14" t="s">
        <v>3318</v>
      </c>
      <c r="L413" s="15">
        <v>1</v>
      </c>
      <c r="M413" s="6" t="s">
        <v>38</v>
      </c>
      <c r="N413" s="14" t="s">
        <v>172</v>
      </c>
      <c r="O413" s="5" t="s">
        <v>3319</v>
      </c>
      <c r="P413" s="16" t="s">
        <v>3320</v>
      </c>
      <c r="Q413" s="5"/>
      <c r="R413" s="5" t="s">
        <v>3321</v>
      </c>
      <c r="S413" s="16" t="s">
        <v>3322</v>
      </c>
      <c r="T413" s="16" t="str">
        <f>HYPERLINK("https://drive.google.com/file/d/1Ls2jX0A0hY-SfXhB5Hi6sDq4Dakg0By5/view?usp=drivesdk","EMAIL KODE REQUEST BRANDING")</f>
        <v>EMAIL KODE REQUEST BRANDING</v>
      </c>
      <c r="U413" s="5" t="s">
        <v>3323</v>
      </c>
      <c r="V413" s="3"/>
      <c r="W413" s="3"/>
      <c r="X413" s="3"/>
    </row>
    <row r="414" spans="1:24" customHeight="1" ht="12.75">
      <c r="A414" s="12">
        <v>45639.38149235</v>
      </c>
      <c r="B414" s="5" t="s">
        <v>122</v>
      </c>
      <c r="C414" s="6" t="s">
        <v>3324</v>
      </c>
      <c r="D414" s="6" t="s">
        <v>22</v>
      </c>
      <c r="E414" s="6" t="s">
        <v>515</v>
      </c>
      <c r="F414" s="6" t="s">
        <v>2537</v>
      </c>
      <c r="G414" s="5" t="s">
        <v>3325</v>
      </c>
      <c r="H414" s="14" t="s">
        <v>125</v>
      </c>
      <c r="I414" s="6" t="s">
        <v>24</v>
      </c>
      <c r="J414" s="5" t="s">
        <v>25</v>
      </c>
      <c r="K414" s="14" t="s">
        <v>3326</v>
      </c>
      <c r="L414" s="15">
        <v>1</v>
      </c>
      <c r="M414" s="6" t="s">
        <v>38</v>
      </c>
      <c r="N414" s="14" t="s">
        <v>172</v>
      </c>
      <c r="O414" s="5" t="s">
        <v>3327</v>
      </c>
      <c r="P414" s="16" t="s">
        <v>3328</v>
      </c>
      <c r="Q414" s="5"/>
      <c r="R414" s="5" t="s">
        <v>3329</v>
      </c>
      <c r="S414" s="16" t="s">
        <v>3330</v>
      </c>
      <c r="T414" s="16" t="str">
        <f>HYPERLINK("https://drive.google.com/file/d/1-kcbXiqXZ2nf6pj8b310zDHvB76xvIsy/view?usp=drivesdk","EMAIL KODE REQUEST BRANDING")</f>
        <v>EMAIL KODE REQUEST BRANDING</v>
      </c>
      <c r="U414" s="5" t="s">
        <v>3331</v>
      </c>
      <c r="V414" s="3"/>
      <c r="W414" s="3"/>
      <c r="X414" s="3"/>
    </row>
    <row r="415" spans="1:24" customHeight="1" ht="12.75">
      <c r="A415" s="12">
        <v>45639.382453704</v>
      </c>
      <c r="B415" s="5" t="s">
        <v>122</v>
      </c>
      <c r="C415" s="6" t="s">
        <v>3332</v>
      </c>
      <c r="D415" s="6" t="s">
        <v>22</v>
      </c>
      <c r="E415" s="6" t="s">
        <v>515</v>
      </c>
      <c r="F415" s="6" t="s">
        <v>2537</v>
      </c>
      <c r="G415" s="5" t="s">
        <v>3325</v>
      </c>
      <c r="H415" s="14" t="s">
        <v>125</v>
      </c>
      <c r="I415" s="6" t="s">
        <v>24</v>
      </c>
      <c r="J415" s="5" t="s">
        <v>25</v>
      </c>
      <c r="K415" s="14" t="s">
        <v>3333</v>
      </c>
      <c r="L415" s="15">
        <v>1</v>
      </c>
      <c r="M415" s="6" t="s">
        <v>38</v>
      </c>
      <c r="N415" s="14" t="s">
        <v>172</v>
      </c>
      <c r="O415" s="5" t="s">
        <v>3334</v>
      </c>
      <c r="P415" s="16" t="s">
        <v>3335</v>
      </c>
      <c r="Q415" s="5"/>
      <c r="R415" s="5" t="s">
        <v>3336</v>
      </c>
      <c r="S415" s="16" t="s">
        <v>3337</v>
      </c>
      <c r="T415" s="16" t="str">
        <f>HYPERLINK("https://drive.google.com/file/d/19DpRA6d_fuqDKmMwN6UtDKn3R02TthWV/view?usp=drivesdk","EMAIL KODE REQUEST BRANDING")</f>
        <v>EMAIL KODE REQUEST BRANDING</v>
      </c>
      <c r="U415" s="5" t="s">
        <v>3338</v>
      </c>
      <c r="V415" s="3"/>
      <c r="W415" s="3"/>
      <c r="X415" s="3"/>
    </row>
    <row r="416" spans="1:24" customHeight="1" ht="12.75">
      <c r="A416" s="12">
        <v>45639.383288762</v>
      </c>
      <c r="B416" s="5" t="s">
        <v>122</v>
      </c>
      <c r="C416" s="6" t="s">
        <v>3339</v>
      </c>
      <c r="D416" s="6" t="s">
        <v>22</v>
      </c>
      <c r="E416" s="6" t="s">
        <v>515</v>
      </c>
      <c r="F416" s="6" t="s">
        <v>2537</v>
      </c>
      <c r="G416" s="5" t="s">
        <v>3325</v>
      </c>
      <c r="H416" s="14" t="s">
        <v>125</v>
      </c>
      <c r="I416" s="6" t="s">
        <v>24</v>
      </c>
      <c r="J416" s="5" t="s">
        <v>25</v>
      </c>
      <c r="K416" s="14" t="s">
        <v>3340</v>
      </c>
      <c r="L416" s="15">
        <v>1</v>
      </c>
      <c r="M416" s="6" t="s">
        <v>38</v>
      </c>
      <c r="N416" s="14" t="s">
        <v>172</v>
      </c>
      <c r="O416" s="5" t="s">
        <v>3341</v>
      </c>
      <c r="P416" s="16" t="s">
        <v>3342</v>
      </c>
      <c r="Q416" s="5"/>
      <c r="R416" s="5" t="s">
        <v>3343</v>
      </c>
      <c r="S416" s="16" t="s">
        <v>3344</v>
      </c>
      <c r="T416" s="16" t="str">
        <f>HYPERLINK("https://drive.google.com/file/d/1d0e2ymKplY47t1-vUZdNOofLoF_sIrG3/view?usp=drivesdk","EMAIL KODE REQUEST BRANDING")</f>
        <v>EMAIL KODE REQUEST BRANDING</v>
      </c>
      <c r="U416" s="5" t="s">
        <v>3345</v>
      </c>
      <c r="V416" s="3"/>
      <c r="W416" s="3"/>
      <c r="X416" s="3"/>
    </row>
    <row r="417" spans="1:24" customHeight="1" ht="12.75">
      <c r="A417" s="12">
        <v>45639.403661227</v>
      </c>
      <c r="B417" s="5" t="s">
        <v>122</v>
      </c>
      <c r="C417" s="6" t="s">
        <v>3346</v>
      </c>
      <c r="D417" s="6" t="s">
        <v>22</v>
      </c>
      <c r="E417" s="6" t="s">
        <v>1453</v>
      </c>
      <c r="F417" s="6" t="s">
        <v>1691</v>
      </c>
      <c r="G417" s="5" t="s">
        <v>3347</v>
      </c>
      <c r="H417" s="14" t="s">
        <v>982</v>
      </c>
      <c r="I417" s="6" t="s">
        <v>24</v>
      </c>
      <c r="J417" s="5" t="s">
        <v>113</v>
      </c>
      <c r="K417" s="14" t="s">
        <v>3348</v>
      </c>
      <c r="L417" s="15">
        <v>1</v>
      </c>
      <c r="M417" s="6" t="s">
        <v>38</v>
      </c>
      <c r="N417" s="14" t="s">
        <v>172</v>
      </c>
      <c r="O417" s="5" t="s">
        <v>3349</v>
      </c>
      <c r="P417" s="16" t="s">
        <v>3350</v>
      </c>
      <c r="Q417" s="5"/>
      <c r="R417" s="5" t="s">
        <v>3351</v>
      </c>
      <c r="S417" s="16" t="s">
        <v>3352</v>
      </c>
      <c r="T417" s="16" t="str">
        <f>HYPERLINK("https://drive.google.com/file/d/12ogjIGuG608vmLVNPN3SvgKp9MEIVsJ-/view?usp=drivesdk","EMAIL KODE REQUEST BRANDING")</f>
        <v>EMAIL KODE REQUEST BRANDING</v>
      </c>
      <c r="U417" s="5" t="s">
        <v>3353</v>
      </c>
      <c r="V417" s="3"/>
      <c r="W417" s="3"/>
      <c r="X417" s="3"/>
    </row>
    <row r="418" spans="1:24" customHeight="1" ht="12.75">
      <c r="A418" s="12">
        <v>45639.405135914</v>
      </c>
      <c r="B418" s="5" t="s">
        <v>122</v>
      </c>
      <c r="C418" s="6" t="s">
        <v>3354</v>
      </c>
      <c r="D418" s="6" t="s">
        <v>22</v>
      </c>
      <c r="E418" s="6" t="s">
        <v>1453</v>
      </c>
      <c r="F418" s="6" t="s">
        <v>1691</v>
      </c>
      <c r="G418" s="5" t="s">
        <v>3347</v>
      </c>
      <c r="H418" s="14" t="s">
        <v>354</v>
      </c>
      <c r="I418" s="6" t="s">
        <v>24</v>
      </c>
      <c r="J418" s="5" t="s">
        <v>113</v>
      </c>
      <c r="K418" s="14" t="s">
        <v>3355</v>
      </c>
      <c r="L418" s="15">
        <v>1</v>
      </c>
      <c r="M418" s="6" t="s">
        <v>38</v>
      </c>
      <c r="N418" s="14" t="s">
        <v>172</v>
      </c>
      <c r="O418" s="5" t="s">
        <v>3356</v>
      </c>
      <c r="P418" s="16" t="s">
        <v>3357</v>
      </c>
      <c r="Q418" s="5"/>
      <c r="R418" s="5" t="s">
        <v>3358</v>
      </c>
      <c r="S418" s="16" t="s">
        <v>3359</v>
      </c>
      <c r="T418" s="16" t="str">
        <f>HYPERLINK("https://drive.google.com/file/d/1PqiKfiEyXDtPWL2r1RcISYw1DVI7eMES/view?usp=drivesdk","EMAIL KODE REQUEST BRANDING")</f>
        <v>EMAIL KODE REQUEST BRANDING</v>
      </c>
      <c r="U418" s="5" t="s">
        <v>3360</v>
      </c>
      <c r="V418" s="3"/>
      <c r="W418" s="3"/>
      <c r="X418" s="3"/>
    </row>
    <row r="419" spans="1:24" customHeight="1" ht="12.75">
      <c r="A419" s="12">
        <v>45639.672325405</v>
      </c>
      <c r="B419" s="5" t="s">
        <v>223</v>
      </c>
      <c r="C419" s="6" t="s">
        <v>3361</v>
      </c>
      <c r="D419" s="6" t="s">
        <v>60</v>
      </c>
      <c r="E419" s="6" t="s">
        <v>1763</v>
      </c>
      <c r="F419" s="6" t="s">
        <v>661</v>
      </c>
      <c r="G419" s="5" t="s">
        <v>3362</v>
      </c>
      <c r="H419" s="14" t="s">
        <v>3363</v>
      </c>
      <c r="I419" s="6" t="s">
        <v>24</v>
      </c>
      <c r="J419" s="5" t="s">
        <v>92</v>
      </c>
      <c r="K419" s="14" t="s">
        <v>3364</v>
      </c>
      <c r="L419" s="15" t="s">
        <v>215</v>
      </c>
      <c r="M419" s="6" t="s">
        <v>216</v>
      </c>
      <c r="N419" s="14" t="s">
        <v>3365</v>
      </c>
      <c r="O419" s="5" t="s">
        <v>3366</v>
      </c>
      <c r="P419" s="16" t="s">
        <v>3367</v>
      </c>
      <c r="Q419" s="5"/>
      <c r="R419" s="5" t="s">
        <v>3368</v>
      </c>
      <c r="S419" s="16" t="s">
        <v>3369</v>
      </c>
      <c r="T419" s="16" t="str">
        <f>HYPERLINK("https://drive.google.com/file/d/1NlNfQtbu8WcmT8BgymslekKs7ToyVEbK/view?usp=drivesdk","EMAIL KODE REQUEST BRANDING")</f>
        <v>EMAIL KODE REQUEST BRANDING</v>
      </c>
      <c r="U419" s="5" t="s">
        <v>3370</v>
      </c>
      <c r="V419" s="3"/>
      <c r="W419" s="3"/>
      <c r="X419" s="3"/>
    </row>
    <row r="420" spans="1:24" customHeight="1" ht="12.75">
      <c r="A420" s="12">
        <v>45640.389127662</v>
      </c>
      <c r="B420" s="5" t="s">
        <v>122</v>
      </c>
      <c r="C420" s="6" t="s">
        <v>3371</v>
      </c>
      <c r="D420" s="6" t="s">
        <v>22</v>
      </c>
      <c r="E420" s="6" t="s">
        <v>370</v>
      </c>
      <c r="F420" s="6" t="s">
        <v>1731</v>
      </c>
      <c r="G420" s="5" t="s">
        <v>3372</v>
      </c>
      <c r="H420" s="14" t="s">
        <v>843</v>
      </c>
      <c r="I420" s="6" t="s">
        <v>24</v>
      </c>
      <c r="J420" s="5" t="s">
        <v>372</v>
      </c>
      <c r="K420" s="14" t="s">
        <v>3373</v>
      </c>
      <c r="L420" s="15">
        <v>1</v>
      </c>
      <c r="M420" s="6" t="s">
        <v>38</v>
      </c>
      <c r="N420" s="14" t="s">
        <v>172</v>
      </c>
      <c r="O420" s="5" t="s">
        <v>356</v>
      </c>
      <c r="P420" s="16" t="s">
        <v>3374</v>
      </c>
      <c r="Q420" s="5"/>
      <c r="R420" s="5" t="s">
        <v>3375</v>
      </c>
      <c r="S420" s="16" t="s">
        <v>3376</v>
      </c>
      <c r="T420" s="16" t="str">
        <f>HYPERLINK("https://drive.google.com/file/d/1yC-43Ye6B77vUIv2fzdujRUA4WDzJLX4/view?usp=drivesdk","EMAIL KODE REQUEST BRANDING")</f>
        <v>EMAIL KODE REQUEST BRANDING</v>
      </c>
      <c r="U420" s="5" t="s">
        <v>3377</v>
      </c>
      <c r="V420" s="3"/>
      <c r="W420" s="3"/>
      <c r="X420" s="3"/>
    </row>
    <row r="421" spans="1:24" customHeight="1" ht="15.75">
      <c r="A421" s="12">
        <v>45640.390408912</v>
      </c>
      <c r="B421" s="5" t="s">
        <v>122</v>
      </c>
      <c r="C421" s="6" t="s">
        <v>3378</v>
      </c>
      <c r="D421" s="6" t="s">
        <v>22</v>
      </c>
      <c r="E421" s="6" t="s">
        <v>1209</v>
      </c>
      <c r="F421" s="6" t="s">
        <v>1731</v>
      </c>
      <c r="G421" s="5" t="s">
        <v>3379</v>
      </c>
      <c r="H421" s="14" t="s">
        <v>3380</v>
      </c>
      <c r="I421" s="6" t="s">
        <v>24</v>
      </c>
      <c r="J421" s="5" t="s">
        <v>126</v>
      </c>
      <c r="K421" s="14" t="s">
        <v>3381</v>
      </c>
      <c r="L421" s="15">
        <v>1</v>
      </c>
      <c r="M421" s="6" t="s">
        <v>38</v>
      </c>
      <c r="N421" s="14" t="s">
        <v>172</v>
      </c>
      <c r="O421" s="5" t="s">
        <v>3382</v>
      </c>
      <c r="P421" s="16" t="s">
        <v>3383</v>
      </c>
      <c r="Q421" s="5"/>
      <c r="R421" s="5" t="s">
        <v>3384</v>
      </c>
      <c r="S421" s="16" t="s">
        <v>3385</v>
      </c>
      <c r="T421" s="16" t="str">
        <f>HYPERLINK("https://drive.google.com/file/d/1a7-BZmz7BXxnk55iFHqsKz9Ff9YaolTD/view?usp=drivesdk","EMAIL KODE REQUEST BRANDING")</f>
        <v>EMAIL KODE REQUEST BRANDING</v>
      </c>
      <c r="U421" s="5" t="s">
        <v>3386</v>
      </c>
      <c r="V421" s="3"/>
      <c r="W421" s="3"/>
      <c r="X421" s="3"/>
    </row>
    <row r="422" spans="1:24" customHeight="1" ht="12.75">
      <c r="A422" s="12">
        <v>45640.392621262</v>
      </c>
      <c r="B422" s="5" t="s">
        <v>122</v>
      </c>
      <c r="C422" s="6" t="s">
        <v>3387</v>
      </c>
      <c r="D422" s="6" t="s">
        <v>22</v>
      </c>
      <c r="E422" s="6" t="s">
        <v>1209</v>
      </c>
      <c r="F422" s="6" t="s">
        <v>1731</v>
      </c>
      <c r="G422" s="5" t="s">
        <v>3388</v>
      </c>
      <c r="H422" s="14" t="s">
        <v>3380</v>
      </c>
      <c r="I422" s="6" t="s">
        <v>24</v>
      </c>
      <c r="J422" s="5" t="s">
        <v>372</v>
      </c>
      <c r="K422" s="14" t="s">
        <v>3198</v>
      </c>
      <c r="L422" s="15">
        <v>1</v>
      </c>
      <c r="M422" s="6" t="s">
        <v>38</v>
      </c>
      <c r="N422" s="14" t="s">
        <v>172</v>
      </c>
      <c r="O422" s="5" t="s">
        <v>356</v>
      </c>
      <c r="P422" s="16" t="s">
        <v>3389</v>
      </c>
      <c r="Q422" s="5"/>
      <c r="R422" s="5" t="s">
        <v>3390</v>
      </c>
      <c r="S422" s="16" t="s">
        <v>3391</v>
      </c>
      <c r="T422" s="16" t="str">
        <f>HYPERLINK("https://drive.google.com/file/d/1xUniPu7IiYiMHsjTKMIrAoGllvGdfQfA/view?usp=drivesdk","EMAIL KODE REQUEST BRANDING")</f>
        <v>EMAIL KODE REQUEST BRANDING</v>
      </c>
      <c r="U422" s="5" t="s">
        <v>3392</v>
      </c>
      <c r="V422" s="3"/>
      <c r="W422" s="3"/>
      <c r="X422" s="3"/>
    </row>
    <row r="423" spans="1:24" customHeight="1" ht="12.75">
      <c r="A423" s="12">
        <v>45642.348824525</v>
      </c>
      <c r="B423" s="5" t="s">
        <v>122</v>
      </c>
      <c r="C423" s="6" t="s">
        <v>3393</v>
      </c>
      <c r="D423" s="6" t="s">
        <v>22</v>
      </c>
      <c r="E423" s="6" t="s">
        <v>22</v>
      </c>
      <c r="F423" s="6" t="s">
        <v>22</v>
      </c>
      <c r="G423" s="5" t="s">
        <v>3394</v>
      </c>
      <c r="H423" s="14" t="s">
        <v>892</v>
      </c>
      <c r="I423" s="6" t="s">
        <v>24</v>
      </c>
      <c r="J423" s="5" t="s">
        <v>157</v>
      </c>
      <c r="K423" s="14" t="s">
        <v>3395</v>
      </c>
      <c r="L423" s="15">
        <v>1</v>
      </c>
      <c r="M423" s="6" t="s">
        <v>38</v>
      </c>
      <c r="N423" s="14" t="s">
        <v>172</v>
      </c>
      <c r="O423" s="5" t="s">
        <v>3396</v>
      </c>
      <c r="P423" s="16" t="s">
        <v>3397</v>
      </c>
      <c r="Q423" s="5"/>
      <c r="R423" s="5" t="s">
        <v>3398</v>
      </c>
      <c r="S423" s="16" t="s">
        <v>3399</v>
      </c>
      <c r="T423" s="16" t="str">
        <f>HYPERLINK("https://drive.google.com/file/d/1LYc-nHdbz9Cetq1dUSnSWUwfZBs6PRZd/view?usp=drivesdk","EMAIL KODE REQUEST BRANDING")</f>
        <v>EMAIL KODE REQUEST BRANDING</v>
      </c>
      <c r="U423" s="5" t="s">
        <v>3400</v>
      </c>
      <c r="V423" s="3"/>
      <c r="W423" s="3"/>
      <c r="X423" s="3"/>
    </row>
    <row r="424" spans="1:24" customHeight="1" ht="12.75">
      <c r="A424" s="12">
        <v>45642.673484537</v>
      </c>
      <c r="B424" s="5" t="s">
        <v>122</v>
      </c>
      <c r="C424" s="6" t="s">
        <v>3401</v>
      </c>
      <c r="D424" s="6" t="s">
        <v>22</v>
      </c>
      <c r="E424" s="6" t="s">
        <v>1691</v>
      </c>
      <c r="F424" s="6" t="s">
        <v>1073</v>
      </c>
      <c r="G424" s="5" t="s">
        <v>3402</v>
      </c>
      <c r="H424" s="14" t="s">
        <v>125</v>
      </c>
      <c r="I424" s="6" t="s">
        <v>24</v>
      </c>
      <c r="J424" s="5" t="s">
        <v>113</v>
      </c>
      <c r="K424" s="14" t="s">
        <v>3403</v>
      </c>
      <c r="L424" s="15">
        <v>1</v>
      </c>
      <c r="M424" s="6" t="s">
        <v>38</v>
      </c>
      <c r="N424" s="14" t="s">
        <v>136</v>
      </c>
      <c r="O424" s="5" t="s">
        <v>3404</v>
      </c>
      <c r="P424" s="16" t="s">
        <v>3405</v>
      </c>
      <c r="Q424" s="5"/>
      <c r="R424" s="5" t="s">
        <v>3406</v>
      </c>
      <c r="S424" s="16" t="s">
        <v>3407</v>
      </c>
      <c r="T424" s="16" t="str">
        <f>HYPERLINK("https://drive.google.com/file/d/1qAVoWChsJIcSzKYvYG_NDqeVOXgCOwaQ/view?usp=drivesdk","EMAIL KODE REQUEST BRANDING")</f>
        <v>EMAIL KODE REQUEST BRANDING</v>
      </c>
      <c r="U424" s="5" t="s">
        <v>3408</v>
      </c>
      <c r="V424" s="3"/>
      <c r="W424" s="3"/>
      <c r="X424" s="3"/>
    </row>
    <row r="425" spans="1:24" customHeight="1" ht="12.75">
      <c r="A425" s="12">
        <v>45643.361932431</v>
      </c>
      <c r="B425" s="5" t="s">
        <v>122</v>
      </c>
      <c r="C425" s="6" t="s">
        <v>3409</v>
      </c>
      <c r="D425" s="6" t="s">
        <v>22</v>
      </c>
      <c r="E425" s="6" t="s">
        <v>179</v>
      </c>
      <c r="F425" s="6" t="s">
        <v>1731</v>
      </c>
      <c r="G425" s="5" t="s">
        <v>3410</v>
      </c>
      <c r="H425" s="14" t="s">
        <v>125</v>
      </c>
      <c r="I425" s="6" t="s">
        <v>24</v>
      </c>
      <c r="J425" s="5" t="s">
        <v>25</v>
      </c>
      <c r="K425" s="14" t="s">
        <v>3411</v>
      </c>
      <c r="L425" s="15">
        <v>1</v>
      </c>
      <c r="M425" s="6" t="s">
        <v>38</v>
      </c>
      <c r="N425" s="14" t="s">
        <v>172</v>
      </c>
      <c r="O425" s="5" t="s">
        <v>3412</v>
      </c>
      <c r="P425" s="16" t="s">
        <v>3413</v>
      </c>
      <c r="Q425" s="5"/>
      <c r="R425" s="5" t="s">
        <v>3414</v>
      </c>
      <c r="S425" s="16" t="s">
        <v>3415</v>
      </c>
      <c r="T425" s="16" t="str">
        <f>HYPERLINK("https://drive.google.com/file/d/119ymJTKjZFoXluORJ8TIbHeAULHZRdMT/view?usp=drivesdk","EMAIL KODE REQUEST BRANDING")</f>
        <v>EMAIL KODE REQUEST BRANDING</v>
      </c>
      <c r="U425" s="5" t="s">
        <v>3416</v>
      </c>
      <c r="V425" s="3"/>
      <c r="W425" s="3"/>
      <c r="X425" s="3"/>
    </row>
    <row r="426" spans="1:24" customHeight="1" ht="12.75">
      <c r="A426" s="12">
        <v>45643.362709109</v>
      </c>
      <c r="B426" s="5" t="s">
        <v>122</v>
      </c>
      <c r="C426" s="6" t="s">
        <v>3417</v>
      </c>
      <c r="D426" s="6" t="s">
        <v>22</v>
      </c>
      <c r="E426" s="6" t="s">
        <v>179</v>
      </c>
      <c r="F426" s="6" t="s">
        <v>1731</v>
      </c>
      <c r="G426" s="5" t="s">
        <v>3410</v>
      </c>
      <c r="H426" s="14" t="s">
        <v>125</v>
      </c>
      <c r="I426" s="6" t="s">
        <v>24</v>
      </c>
      <c r="J426" s="5" t="s">
        <v>25</v>
      </c>
      <c r="K426" s="14" t="s">
        <v>3418</v>
      </c>
      <c r="L426" s="15">
        <v>1</v>
      </c>
      <c r="M426" s="6" t="s">
        <v>38</v>
      </c>
      <c r="N426" s="14" t="s">
        <v>172</v>
      </c>
      <c r="O426" s="5" t="s">
        <v>3419</v>
      </c>
      <c r="P426" s="16" t="s">
        <v>3420</v>
      </c>
      <c r="Q426" s="5"/>
      <c r="R426" s="5" t="s">
        <v>3421</v>
      </c>
      <c r="S426" s="16" t="s">
        <v>3422</v>
      </c>
      <c r="T426" s="16" t="str">
        <f>HYPERLINK("https://drive.google.com/file/d/1clMl8uj8pUkR8DuB2xS6YmOjATsDqnlc/view?usp=drivesdk","EMAIL KODE REQUEST BRANDING")</f>
        <v>EMAIL KODE REQUEST BRANDING</v>
      </c>
      <c r="U426" s="5" t="s">
        <v>3423</v>
      </c>
      <c r="V426" s="3"/>
      <c r="W426" s="3"/>
      <c r="X426" s="3"/>
    </row>
    <row r="427" spans="1:24" customHeight="1" ht="12.75">
      <c r="A427" s="12">
        <v>45643.363518704</v>
      </c>
      <c r="B427" s="5" t="s">
        <v>122</v>
      </c>
      <c r="C427" s="6" t="s">
        <v>3424</v>
      </c>
      <c r="D427" s="6" t="s">
        <v>22</v>
      </c>
      <c r="E427" s="6" t="s">
        <v>179</v>
      </c>
      <c r="F427" s="6" t="s">
        <v>1731</v>
      </c>
      <c r="G427" s="5" t="s">
        <v>3410</v>
      </c>
      <c r="H427" s="14" t="s">
        <v>125</v>
      </c>
      <c r="I427" s="6" t="s">
        <v>24</v>
      </c>
      <c r="J427" s="5" t="s">
        <v>25</v>
      </c>
      <c r="K427" s="14" t="s">
        <v>3425</v>
      </c>
      <c r="L427" s="15">
        <v>1</v>
      </c>
      <c r="M427" s="6" t="s">
        <v>38</v>
      </c>
      <c r="N427" s="14" t="s">
        <v>172</v>
      </c>
      <c r="O427" s="5" t="s">
        <v>183</v>
      </c>
      <c r="P427" s="16" t="s">
        <v>3426</v>
      </c>
      <c r="Q427" s="5"/>
      <c r="R427" s="5" t="s">
        <v>3427</v>
      </c>
      <c r="S427" s="16" t="s">
        <v>3428</v>
      </c>
      <c r="T427" s="16" t="str">
        <f>HYPERLINK("https://drive.google.com/file/d/1J0Isj2ogQ20ioIhZuZyJAILcgvq30Rfq/view?usp=drivesdk","EMAIL KODE REQUEST BRANDING")</f>
        <v>EMAIL KODE REQUEST BRANDING</v>
      </c>
      <c r="U427" s="5" t="s">
        <v>3429</v>
      </c>
      <c r="V427" s="3"/>
      <c r="W427" s="3"/>
      <c r="X427" s="3"/>
    </row>
    <row r="428" spans="1:24" customHeight="1" ht="16.5">
      <c r="A428" s="12">
        <v>45643.366068333</v>
      </c>
      <c r="B428" s="5" t="s">
        <v>122</v>
      </c>
      <c r="C428" s="6" t="s">
        <v>3430</v>
      </c>
      <c r="D428" s="6" t="s">
        <v>22</v>
      </c>
      <c r="E428" s="6" t="s">
        <v>179</v>
      </c>
      <c r="F428" s="6" t="s">
        <v>1731</v>
      </c>
      <c r="G428" s="5" t="s">
        <v>3431</v>
      </c>
      <c r="H428" s="14" t="s">
        <v>2468</v>
      </c>
      <c r="I428" s="6" t="s">
        <v>24</v>
      </c>
      <c r="J428" s="5" t="s">
        <v>25</v>
      </c>
      <c r="K428" s="14" t="s">
        <v>3432</v>
      </c>
      <c r="L428" s="15">
        <v>1</v>
      </c>
      <c r="M428" s="6" t="s">
        <v>38</v>
      </c>
      <c r="N428" s="14" t="s">
        <v>172</v>
      </c>
      <c r="O428" s="5" t="s">
        <v>3433</v>
      </c>
      <c r="P428" s="16" t="s">
        <v>3434</v>
      </c>
      <c r="Q428" s="5"/>
      <c r="R428" s="5" t="s">
        <v>3435</v>
      </c>
      <c r="S428" s="16" t="s">
        <v>3436</v>
      </c>
      <c r="T428" s="16" t="str">
        <f>HYPERLINK("https://drive.google.com/file/d/1e5uU2jCKPl6gmg82dAir_A8JGBFfwN8F/view?usp=drivesdk","EMAIL KODE REQUEST BRANDING")</f>
        <v>EMAIL KODE REQUEST BRANDING</v>
      </c>
      <c r="U428" s="5" t="s">
        <v>3437</v>
      </c>
      <c r="V428" s="3"/>
      <c r="W428" s="3"/>
      <c r="X428" s="3"/>
    </row>
    <row r="429" spans="1:24" customHeight="1" ht="18.75">
      <c r="A429" s="12">
        <v>45643.368706875</v>
      </c>
      <c r="B429" s="5" t="s">
        <v>122</v>
      </c>
      <c r="C429" s="6" t="s">
        <v>3438</v>
      </c>
      <c r="D429" s="6" t="s">
        <v>22</v>
      </c>
      <c r="E429" s="6" t="s">
        <v>179</v>
      </c>
      <c r="F429" s="6" t="s">
        <v>1731</v>
      </c>
      <c r="G429" s="5" t="s">
        <v>3431</v>
      </c>
      <c r="H429" s="14" t="s">
        <v>125</v>
      </c>
      <c r="I429" s="6" t="s">
        <v>24</v>
      </c>
      <c r="J429" s="5" t="s">
        <v>25</v>
      </c>
      <c r="K429" s="14" t="s">
        <v>3439</v>
      </c>
      <c r="L429" s="15">
        <v>1</v>
      </c>
      <c r="M429" s="6" t="s">
        <v>38</v>
      </c>
      <c r="N429" s="14" t="s">
        <v>172</v>
      </c>
      <c r="O429" s="5" t="s">
        <v>3440</v>
      </c>
      <c r="P429" s="16" t="s">
        <v>3441</v>
      </c>
      <c r="Q429" s="5"/>
      <c r="R429" s="5" t="s">
        <v>3442</v>
      </c>
      <c r="S429" s="16" t="s">
        <v>3443</v>
      </c>
      <c r="T429" s="16" t="str">
        <f>HYPERLINK("https://drive.google.com/file/d/1aANekjw5fzTcxqVWaJEFU4NfG9gyFbUq/view?usp=drivesdk","EMAIL KODE REQUEST BRANDING")</f>
        <v>EMAIL KODE REQUEST BRANDING</v>
      </c>
      <c r="U429" s="5" t="s">
        <v>3444</v>
      </c>
      <c r="V429" s="3"/>
      <c r="W429" s="3"/>
      <c r="X429" s="3"/>
    </row>
    <row r="430" spans="1:24" customHeight="1" ht="12.75">
      <c r="A430" s="12">
        <v>45643.373446308</v>
      </c>
      <c r="B430" s="5" t="s">
        <v>122</v>
      </c>
      <c r="C430" s="6" t="s">
        <v>3445</v>
      </c>
      <c r="D430" s="6" t="s">
        <v>22</v>
      </c>
      <c r="E430" s="6" t="s">
        <v>1073</v>
      </c>
      <c r="F430" s="6" t="s">
        <v>22</v>
      </c>
      <c r="G430" s="5" t="s">
        <v>3446</v>
      </c>
      <c r="H430" s="14" t="s">
        <v>852</v>
      </c>
      <c r="I430" s="6" t="s">
        <v>24</v>
      </c>
      <c r="J430" s="5" t="s">
        <v>3447</v>
      </c>
      <c r="K430" s="14" t="s">
        <v>3448</v>
      </c>
      <c r="L430" s="15">
        <v>2</v>
      </c>
      <c r="M430" s="6" t="s">
        <v>26</v>
      </c>
      <c r="N430" s="14" t="s">
        <v>172</v>
      </c>
      <c r="O430" s="5" t="s">
        <v>3449</v>
      </c>
      <c r="P430" s="16" t="s">
        <v>3450</v>
      </c>
      <c r="Q430" s="5"/>
      <c r="R430" s="5" t="s">
        <v>3451</v>
      </c>
      <c r="S430" s="16" t="s">
        <v>3452</v>
      </c>
      <c r="T430" s="16" t="str">
        <f>HYPERLINK("https://drive.google.com/file/d/1csjy5IC0gW3g2iG0_QZpjk7ayuhELkoA/view?usp=drivesdk","EMAIL KODE REQUEST BRANDING")</f>
        <v>EMAIL KODE REQUEST BRANDING</v>
      </c>
      <c r="U430" s="5" t="s">
        <v>3453</v>
      </c>
      <c r="V430" s="3"/>
      <c r="W430" s="3"/>
      <c r="X430" s="3"/>
    </row>
    <row r="431" spans="1:24" customHeight="1" ht="12.75">
      <c r="A431" s="12">
        <v>45643.374966308</v>
      </c>
      <c r="B431" s="5" t="s">
        <v>122</v>
      </c>
      <c r="C431" s="6" t="s">
        <v>3454</v>
      </c>
      <c r="D431" s="6" t="s">
        <v>22</v>
      </c>
      <c r="E431" s="6" t="s">
        <v>22</v>
      </c>
      <c r="F431" s="6" t="s">
        <v>22</v>
      </c>
      <c r="G431" s="5" t="s">
        <v>3455</v>
      </c>
      <c r="H431" s="14" t="s">
        <v>852</v>
      </c>
      <c r="I431" s="6" t="s">
        <v>24</v>
      </c>
      <c r="J431" s="5" t="s">
        <v>25</v>
      </c>
      <c r="K431" s="14" t="s">
        <v>3456</v>
      </c>
      <c r="L431" s="15">
        <v>2</v>
      </c>
      <c r="M431" s="6" t="s">
        <v>26</v>
      </c>
      <c r="N431" s="14" t="s">
        <v>172</v>
      </c>
      <c r="O431" s="5" t="s">
        <v>3457</v>
      </c>
      <c r="P431" s="16" t="s">
        <v>3458</v>
      </c>
      <c r="Q431" s="5"/>
      <c r="R431" s="5" t="s">
        <v>3459</v>
      </c>
      <c r="S431" s="16" t="s">
        <v>3460</v>
      </c>
      <c r="T431" s="16" t="str">
        <f>HYPERLINK("https://drive.google.com/file/d/1hrvsj6Q1k7XKFiwahdFvb63FPfKUspti/view?usp=drivesdk","EMAIL KODE REQUEST BRANDING")</f>
        <v>EMAIL KODE REQUEST BRANDING</v>
      </c>
      <c r="U431" s="5" t="s">
        <v>3461</v>
      </c>
      <c r="V431" s="3"/>
      <c r="W431" s="3"/>
      <c r="X431" s="3"/>
    </row>
    <row r="432" spans="1:24" customHeight="1" ht="12.75">
      <c r="A432" s="12">
        <v>45643.376518796</v>
      </c>
      <c r="B432" s="5" t="s">
        <v>122</v>
      </c>
      <c r="C432" s="6" t="s">
        <v>3462</v>
      </c>
      <c r="D432" s="6" t="s">
        <v>22</v>
      </c>
      <c r="E432" s="6" t="s">
        <v>621</v>
      </c>
      <c r="F432" s="6" t="s">
        <v>1691</v>
      </c>
      <c r="G432" s="5" t="s">
        <v>3463</v>
      </c>
      <c r="H432" s="14" t="s">
        <v>125</v>
      </c>
      <c r="I432" s="6" t="s">
        <v>24</v>
      </c>
      <c r="J432" s="5" t="s">
        <v>126</v>
      </c>
      <c r="K432" s="14" t="s">
        <v>3464</v>
      </c>
      <c r="L432" s="15">
        <v>1</v>
      </c>
      <c r="M432" s="6" t="s">
        <v>38</v>
      </c>
      <c r="N432" s="14" t="s">
        <v>172</v>
      </c>
      <c r="O432" s="5" t="s">
        <v>183</v>
      </c>
      <c r="P432" s="16" t="s">
        <v>3465</v>
      </c>
      <c r="Q432" s="5"/>
      <c r="R432" s="5" t="s">
        <v>3466</v>
      </c>
      <c r="S432" s="16" t="s">
        <v>3467</v>
      </c>
      <c r="T432" s="16" t="str">
        <f>HYPERLINK("https://drive.google.com/file/d/1KQCaBhY6E_Z8WPoD0O4TtGQ1ECs-xqTb/view?usp=drivesdk","EMAIL KODE REQUEST BRANDING")</f>
        <v>EMAIL KODE REQUEST BRANDING</v>
      </c>
      <c r="U432" s="5" t="s">
        <v>3468</v>
      </c>
      <c r="V432" s="3"/>
      <c r="W432" s="3"/>
      <c r="X432" s="3"/>
    </row>
    <row r="433" spans="1:24" customHeight="1" ht="15">
      <c r="A433" s="12">
        <v>45644.64839559</v>
      </c>
      <c r="B433" s="5" t="s">
        <v>122</v>
      </c>
      <c r="C433" s="6" t="s">
        <v>3469</v>
      </c>
      <c r="D433" s="6" t="s">
        <v>22</v>
      </c>
      <c r="E433" s="6" t="s">
        <v>909</v>
      </c>
      <c r="F433" s="6" t="s">
        <v>1731</v>
      </c>
      <c r="G433" s="5" t="s">
        <v>3470</v>
      </c>
      <c r="H433" s="14" t="s">
        <v>892</v>
      </c>
      <c r="I433" s="6" t="s">
        <v>24</v>
      </c>
      <c r="J433" s="5" t="s">
        <v>126</v>
      </c>
      <c r="K433" s="14" t="s">
        <v>3471</v>
      </c>
      <c r="L433" s="15">
        <v>1</v>
      </c>
      <c r="M433" s="6" t="s">
        <v>38</v>
      </c>
      <c r="N433" s="14" t="s">
        <v>3472</v>
      </c>
      <c r="O433" s="5" t="s">
        <v>3473</v>
      </c>
      <c r="P433" s="16" t="s">
        <v>3474</v>
      </c>
      <c r="Q433" s="5"/>
      <c r="R433" s="5" t="s">
        <v>3475</v>
      </c>
      <c r="S433" s="16" t="s">
        <v>3476</v>
      </c>
      <c r="T433" s="16" t="str">
        <f>HYPERLINK("https://drive.google.com/file/d/1RUtQJnEOnsfAHSwXTfTp72AMHOJ78Nu4/view?usp=drivesdk","EMAIL KODE REQUEST BRANDING")</f>
        <v>EMAIL KODE REQUEST BRANDING</v>
      </c>
      <c r="U433" s="5" t="s">
        <v>3477</v>
      </c>
      <c r="V433" s="3"/>
      <c r="W433" s="3"/>
      <c r="X433" s="3"/>
    </row>
    <row r="434" spans="1:24" customHeight="1" ht="17.25">
      <c r="A434" s="12">
        <v>45647.402652604</v>
      </c>
      <c r="B434" s="5" t="s">
        <v>122</v>
      </c>
      <c r="C434" s="6" t="s">
        <v>3478</v>
      </c>
      <c r="D434" s="6" t="s">
        <v>22</v>
      </c>
      <c r="E434" s="6" t="s">
        <v>867</v>
      </c>
      <c r="F434" s="6" t="s">
        <v>1731</v>
      </c>
      <c r="G434" s="5" t="s">
        <v>3479</v>
      </c>
      <c r="H434" s="14" t="s">
        <v>901</v>
      </c>
      <c r="I434" s="6" t="s">
        <v>24</v>
      </c>
      <c r="J434" s="5" t="s">
        <v>372</v>
      </c>
      <c r="K434" s="14" t="s">
        <v>1202</v>
      </c>
      <c r="L434" s="15">
        <v>1</v>
      </c>
      <c r="M434" s="6" t="s">
        <v>38</v>
      </c>
      <c r="N434" s="14" t="s">
        <v>172</v>
      </c>
      <c r="O434" s="5" t="s">
        <v>3480</v>
      </c>
      <c r="P434" s="16" t="s">
        <v>3481</v>
      </c>
      <c r="Q434" s="5"/>
      <c r="R434" s="5" t="s">
        <v>3482</v>
      </c>
      <c r="S434" s="16" t="s">
        <v>3483</v>
      </c>
      <c r="T434" s="16" t="str">
        <f>HYPERLINK("https://drive.google.com/file/d/1HJmYdTZM6qY9OoyhZFXiL1IrCTe6MT8f/view?usp=drivesdk","EMAIL KODE REQUEST BRANDING")</f>
        <v>EMAIL KODE REQUEST BRANDING</v>
      </c>
      <c r="U434" s="5" t="s">
        <v>3484</v>
      </c>
      <c r="V434" s="3"/>
      <c r="W434" s="3"/>
      <c r="X434" s="3"/>
    </row>
    <row r="435" spans="1:24" customHeight="1" ht="15">
      <c r="A435" s="12">
        <v>45647.404021343</v>
      </c>
      <c r="B435" s="5" t="s">
        <v>122</v>
      </c>
      <c r="C435" s="6" t="s">
        <v>3485</v>
      </c>
      <c r="D435" s="6" t="s">
        <v>22</v>
      </c>
      <c r="E435" s="6" t="s">
        <v>867</v>
      </c>
      <c r="F435" s="6" t="s">
        <v>1731</v>
      </c>
      <c r="G435" s="5" t="s">
        <v>3486</v>
      </c>
      <c r="H435" s="14" t="s">
        <v>3487</v>
      </c>
      <c r="I435" s="6" t="s">
        <v>24</v>
      </c>
      <c r="J435" s="5" t="s">
        <v>25</v>
      </c>
      <c r="K435" s="14" t="s">
        <v>3488</v>
      </c>
      <c r="L435" s="15">
        <v>2</v>
      </c>
      <c r="M435" s="6" t="s">
        <v>38</v>
      </c>
      <c r="N435" s="14" t="s">
        <v>172</v>
      </c>
      <c r="O435" s="5" t="s">
        <v>3489</v>
      </c>
      <c r="P435" s="16" t="s">
        <v>3490</v>
      </c>
      <c r="Q435" s="5"/>
      <c r="R435" s="5" t="s">
        <v>3491</v>
      </c>
      <c r="S435" s="16" t="s">
        <v>3492</v>
      </c>
      <c r="T435" s="16" t="str">
        <f>HYPERLINK("https://drive.google.com/file/d/19L4iE8yO_CIP6ZYcZ-SEp6IfIeGUCSx9/view?usp=drivesdk","EMAIL KODE REQUEST BRANDING")</f>
        <v>EMAIL KODE REQUEST BRANDING</v>
      </c>
      <c r="U435" s="5" t="s">
        <v>3493</v>
      </c>
      <c r="V435" s="3"/>
      <c r="W435" s="3"/>
      <c r="X435" s="3"/>
    </row>
    <row r="436" spans="1:24" customHeight="1" ht="12.75">
      <c r="A436" s="12">
        <v>45647.404798692</v>
      </c>
      <c r="B436" s="5" t="s">
        <v>122</v>
      </c>
      <c r="C436" s="6" t="s">
        <v>3494</v>
      </c>
      <c r="D436" s="6" t="s">
        <v>22</v>
      </c>
      <c r="E436" s="6" t="s">
        <v>867</v>
      </c>
      <c r="F436" s="6" t="s">
        <v>1731</v>
      </c>
      <c r="G436" s="5" t="s">
        <v>3495</v>
      </c>
      <c r="H436" s="14" t="s">
        <v>843</v>
      </c>
      <c r="I436" s="6" t="s">
        <v>24</v>
      </c>
      <c r="J436" s="5" t="s">
        <v>126</v>
      </c>
      <c r="K436" s="14" t="s">
        <v>3496</v>
      </c>
      <c r="L436" s="15">
        <v>1</v>
      </c>
      <c r="M436" s="6" t="s">
        <v>38</v>
      </c>
      <c r="N436" s="14" t="s">
        <v>172</v>
      </c>
      <c r="O436" s="5" t="s">
        <v>3497</v>
      </c>
      <c r="P436" s="16" t="s">
        <v>3498</v>
      </c>
      <c r="Q436" s="5"/>
      <c r="R436" s="5" t="s">
        <v>3499</v>
      </c>
      <c r="S436" s="16" t="s">
        <v>3500</v>
      </c>
      <c r="T436" s="16" t="str">
        <f>HYPERLINK("https://drive.google.com/file/d/1UMx9MMV6D53v8PE68HSEUY2XnD98bsMp/view?usp=drivesdk","EMAIL KODE REQUEST BRANDING")</f>
        <v>EMAIL KODE REQUEST BRANDING</v>
      </c>
      <c r="U436" s="5" t="s">
        <v>3501</v>
      </c>
      <c r="V436" s="3"/>
      <c r="W436" s="3"/>
      <c r="X436" s="3"/>
    </row>
    <row r="437" spans="1:24" customHeight="1" ht="19.5">
      <c r="A437" s="12">
        <v>45647.406080799</v>
      </c>
      <c r="B437" s="5" t="s">
        <v>122</v>
      </c>
      <c r="C437" s="6" t="s">
        <v>3502</v>
      </c>
      <c r="D437" s="6" t="s">
        <v>22</v>
      </c>
      <c r="E437" s="6" t="s">
        <v>370</v>
      </c>
      <c r="F437" s="6" t="s">
        <v>1731</v>
      </c>
      <c r="G437" s="5" t="s">
        <v>3503</v>
      </c>
      <c r="H437" s="14" t="s">
        <v>1212</v>
      </c>
      <c r="I437" s="6" t="s">
        <v>24</v>
      </c>
      <c r="J437" s="5" t="s">
        <v>25</v>
      </c>
      <c r="K437" s="14" t="s">
        <v>3504</v>
      </c>
      <c r="L437" s="15">
        <v>2</v>
      </c>
      <c r="M437" s="6" t="s">
        <v>38</v>
      </c>
      <c r="N437" s="14" t="s">
        <v>172</v>
      </c>
      <c r="O437" s="5" t="s">
        <v>3505</v>
      </c>
      <c r="P437" s="16" t="s">
        <v>3506</v>
      </c>
      <c r="Q437" s="5"/>
      <c r="R437" s="5" t="s">
        <v>3507</v>
      </c>
      <c r="S437" s="16" t="s">
        <v>3508</v>
      </c>
      <c r="T437" s="16" t="str">
        <f>HYPERLINK("https://drive.google.com/file/d/1zzuVVFUyI1qleDRmCQJ7Byya_q_6Tqht/view?usp=drivesdk","EMAIL KODE REQUEST BRANDING")</f>
        <v>EMAIL KODE REQUEST BRANDING</v>
      </c>
      <c r="U437" s="5" t="s">
        <v>3509</v>
      </c>
      <c r="V437" s="3"/>
      <c r="W437" s="3"/>
      <c r="X437" s="3"/>
    </row>
    <row r="438" spans="1:24" customHeight="1" ht="16.5">
      <c r="A438" s="12">
        <v>45647.407059468</v>
      </c>
      <c r="B438" s="5" t="s">
        <v>122</v>
      </c>
      <c r="C438" s="6" t="s">
        <v>3510</v>
      </c>
      <c r="D438" s="6" t="s">
        <v>22</v>
      </c>
      <c r="E438" s="6" t="s">
        <v>1209</v>
      </c>
      <c r="F438" s="6" t="s">
        <v>1731</v>
      </c>
      <c r="G438" s="5" t="s">
        <v>3511</v>
      </c>
      <c r="H438" s="14" t="s">
        <v>3512</v>
      </c>
      <c r="I438" s="6" t="s">
        <v>24</v>
      </c>
      <c r="J438" s="5" t="s">
        <v>126</v>
      </c>
      <c r="K438" s="14" t="s">
        <v>3513</v>
      </c>
      <c r="L438" s="15">
        <v>1</v>
      </c>
      <c r="M438" s="6" t="s">
        <v>38</v>
      </c>
      <c r="N438" s="14" t="s">
        <v>172</v>
      </c>
      <c r="O438" s="5" t="s">
        <v>3514</v>
      </c>
      <c r="P438" s="16" t="s">
        <v>3515</v>
      </c>
      <c r="Q438" s="5"/>
      <c r="R438" s="5" t="s">
        <v>3516</v>
      </c>
      <c r="S438" s="16" t="s">
        <v>3517</v>
      </c>
      <c r="T438" s="16" t="str">
        <f>HYPERLINK("https://drive.google.com/file/d/1KJoKkkAE13DC_V6LCUP0Dh-VpxANUPXR/view?usp=drivesdk","EMAIL KODE REQUEST BRANDING")</f>
        <v>EMAIL KODE REQUEST BRANDING</v>
      </c>
      <c r="U438" s="5" t="s">
        <v>3518</v>
      </c>
      <c r="V438" s="3"/>
      <c r="W438" s="3"/>
      <c r="X438" s="3"/>
    </row>
    <row r="439" spans="1:24" customHeight="1" ht="16.5">
      <c r="A439" s="12">
        <v>45649.356747847</v>
      </c>
      <c r="B439" s="5" t="s">
        <v>122</v>
      </c>
      <c r="C439" s="6" t="s">
        <v>3519</v>
      </c>
      <c r="D439" s="6" t="s">
        <v>22</v>
      </c>
      <c r="E439" s="6" t="s">
        <v>1209</v>
      </c>
      <c r="F439" s="6" t="s">
        <v>1731</v>
      </c>
      <c r="G439" s="5" t="s">
        <v>3520</v>
      </c>
      <c r="H439" s="14" t="s">
        <v>1042</v>
      </c>
      <c r="I439" s="6" t="s">
        <v>24</v>
      </c>
      <c r="J439" s="5" t="s">
        <v>126</v>
      </c>
      <c r="K439" s="14" t="s">
        <v>3521</v>
      </c>
      <c r="L439" s="15">
        <v>1</v>
      </c>
      <c r="M439" s="6" t="s">
        <v>38</v>
      </c>
      <c r="N439" s="14" t="s">
        <v>172</v>
      </c>
      <c r="O439" s="5" t="s">
        <v>3522</v>
      </c>
      <c r="P439" s="16" t="s">
        <v>3523</v>
      </c>
      <c r="Q439" s="5"/>
      <c r="R439" s="5" t="s">
        <v>3524</v>
      </c>
      <c r="S439" s="16" t="s">
        <v>3525</v>
      </c>
      <c r="T439" s="16" t="str">
        <f>HYPERLINK("https://drive.google.com/file/d/121fETd2PcD1OMBTMpN1N2D4F-xnBUKtS/view?usp=drivesdk","EMAIL KODE REQUEST BRANDING")</f>
        <v>EMAIL KODE REQUEST BRANDING</v>
      </c>
      <c r="U439" s="5" t="s">
        <v>3526</v>
      </c>
      <c r="V439" s="3"/>
      <c r="W439" s="3"/>
      <c r="X439" s="3"/>
    </row>
    <row r="440" spans="1:24" customHeight="1" ht="19.5">
      <c r="A440" s="12">
        <v>45649.358602384</v>
      </c>
      <c r="B440" s="5" t="s">
        <v>122</v>
      </c>
      <c r="C440" s="6" t="s">
        <v>3527</v>
      </c>
      <c r="D440" s="6" t="s">
        <v>22</v>
      </c>
      <c r="E440" s="6" t="s">
        <v>179</v>
      </c>
      <c r="F440" s="6" t="s">
        <v>1731</v>
      </c>
      <c r="G440" s="5" t="s">
        <v>3528</v>
      </c>
      <c r="H440" s="14" t="s">
        <v>125</v>
      </c>
      <c r="I440" s="6" t="s">
        <v>24</v>
      </c>
      <c r="J440" s="5" t="s">
        <v>126</v>
      </c>
      <c r="K440" s="14" t="s">
        <v>3529</v>
      </c>
      <c r="L440" s="15">
        <v>1</v>
      </c>
      <c r="M440" s="6" t="s">
        <v>38</v>
      </c>
      <c r="N440" s="14" t="s">
        <v>172</v>
      </c>
      <c r="O440" s="5" t="s">
        <v>3530</v>
      </c>
      <c r="P440" s="16" t="s">
        <v>3531</v>
      </c>
      <c r="Q440" s="5"/>
      <c r="R440" s="5" t="s">
        <v>3532</v>
      </c>
      <c r="S440" s="16" t="s">
        <v>3533</v>
      </c>
      <c r="T440" s="16" t="str">
        <f>HYPERLINK("https://drive.google.com/file/d/1_WYLcYsA4AKGGHVJPfZ4Xw1LLuCqlhCJ/view?usp=drivesdk","EMAIL KODE REQUEST BRANDING")</f>
        <v>EMAIL KODE REQUEST BRANDING</v>
      </c>
      <c r="U440" s="5" t="s">
        <v>3534</v>
      </c>
      <c r="V440" s="3"/>
      <c r="W440" s="3"/>
      <c r="X440" s="3"/>
    </row>
    <row r="441" spans="1:24" customHeight="1" ht="12.75">
      <c r="A441" s="12">
        <v>45649.360120093</v>
      </c>
      <c r="B441" s="5" t="s">
        <v>122</v>
      </c>
      <c r="C441" s="6" t="s">
        <v>3535</v>
      </c>
      <c r="D441" s="6" t="s">
        <v>22</v>
      </c>
      <c r="E441" s="6" t="s">
        <v>2976</v>
      </c>
      <c r="F441" s="6" t="s">
        <v>1691</v>
      </c>
      <c r="G441" s="5" t="s">
        <v>3536</v>
      </c>
      <c r="H441" s="14" t="s">
        <v>125</v>
      </c>
      <c r="I441" s="6" t="s">
        <v>24</v>
      </c>
      <c r="J441" s="5" t="s">
        <v>25</v>
      </c>
      <c r="K441" s="14" t="s">
        <v>3537</v>
      </c>
      <c r="L441" s="15">
        <v>1</v>
      </c>
      <c r="M441" s="6" t="s">
        <v>38</v>
      </c>
      <c r="N441" s="14" t="s">
        <v>172</v>
      </c>
      <c r="O441" s="5" t="s">
        <v>3538</v>
      </c>
      <c r="P441" s="16" t="s">
        <v>3539</v>
      </c>
      <c r="Q441" s="5"/>
      <c r="R441" s="5" t="s">
        <v>3540</v>
      </c>
      <c r="S441" s="16" t="s">
        <v>3541</v>
      </c>
      <c r="T441" s="16" t="str">
        <f>HYPERLINK("https://drive.google.com/file/d/1qLnZxvBx6OCaxiinhvoujQuMn588LQxz/view?usp=drivesdk","EMAIL KODE REQUEST BRANDING")</f>
        <v>EMAIL KODE REQUEST BRANDING</v>
      </c>
      <c r="U441" s="5" t="s">
        <v>3542</v>
      </c>
      <c r="V441" s="3"/>
      <c r="W441" s="3"/>
      <c r="X441" s="3"/>
    </row>
    <row r="442" spans="1:24" customHeight="1" ht="12.75">
      <c r="A442" s="12">
        <v>45649.360774398</v>
      </c>
      <c r="B442" s="5" t="s">
        <v>122</v>
      </c>
      <c r="C442" s="6" t="s">
        <v>3543</v>
      </c>
      <c r="D442" s="6" t="s">
        <v>22</v>
      </c>
      <c r="E442" s="6" t="s">
        <v>2976</v>
      </c>
      <c r="F442" s="6" t="s">
        <v>1691</v>
      </c>
      <c r="G442" s="5" t="s">
        <v>3536</v>
      </c>
      <c r="H442" s="14" t="s">
        <v>713</v>
      </c>
      <c r="I442" s="6" t="s">
        <v>24</v>
      </c>
      <c r="J442" s="5" t="s">
        <v>25</v>
      </c>
      <c r="K442" s="14" t="s">
        <v>3544</v>
      </c>
      <c r="L442" s="15">
        <v>1</v>
      </c>
      <c r="M442" s="6" t="s">
        <v>26</v>
      </c>
      <c r="N442" s="14" t="s">
        <v>172</v>
      </c>
      <c r="O442" s="5" t="s">
        <v>1592</v>
      </c>
      <c r="P442" s="16" t="s">
        <v>3545</v>
      </c>
      <c r="Q442" s="5"/>
      <c r="R442" s="5" t="s">
        <v>3546</v>
      </c>
      <c r="S442" s="16" t="s">
        <v>3547</v>
      </c>
      <c r="T442" s="16" t="str">
        <f>HYPERLINK("https://drive.google.com/file/d/1LZVkdm9eNhn0xZnl2oSeBVuBY7_v0DoW/view?usp=drivesdk","EMAIL KODE REQUEST BRANDING")</f>
        <v>EMAIL KODE REQUEST BRANDING</v>
      </c>
      <c r="U442" s="5" t="s">
        <v>3548</v>
      </c>
      <c r="V442" s="3"/>
      <c r="W442" s="3"/>
      <c r="X442" s="3"/>
    </row>
    <row r="443" spans="1:24" customHeight="1" ht="12.75">
      <c r="A443" s="12">
        <v>45649.361502118</v>
      </c>
      <c r="B443" s="5" t="s">
        <v>122</v>
      </c>
      <c r="C443" s="6" t="s">
        <v>3549</v>
      </c>
      <c r="D443" s="6" t="s">
        <v>22</v>
      </c>
      <c r="E443" s="6" t="s">
        <v>2976</v>
      </c>
      <c r="F443" s="6" t="s">
        <v>1691</v>
      </c>
      <c r="G443" s="5" t="s">
        <v>3536</v>
      </c>
      <c r="H443" s="14" t="s">
        <v>713</v>
      </c>
      <c r="I443" s="6" t="s">
        <v>24</v>
      </c>
      <c r="J443" s="5" t="s">
        <v>126</v>
      </c>
      <c r="K443" s="14" t="s">
        <v>3550</v>
      </c>
      <c r="L443" s="15">
        <v>1</v>
      </c>
      <c r="M443" s="6" t="s">
        <v>38</v>
      </c>
      <c r="N443" s="14" t="s">
        <v>172</v>
      </c>
      <c r="O443" s="5" t="s">
        <v>3551</v>
      </c>
      <c r="P443" s="16" t="s">
        <v>3552</v>
      </c>
      <c r="Q443" s="5"/>
      <c r="R443" s="5" t="s">
        <v>3553</v>
      </c>
      <c r="S443" s="16" t="s">
        <v>3554</v>
      </c>
      <c r="T443" s="16" t="str">
        <f>HYPERLINK("https://drive.google.com/file/d/1yo9lC6thPcQdNBo3bVUzNTozZYniiq4K/view?usp=drivesdk","EMAIL KODE REQUEST BRANDING")</f>
        <v>EMAIL KODE REQUEST BRANDING</v>
      </c>
      <c r="U443" s="5" t="s">
        <v>3555</v>
      </c>
      <c r="V443" s="3"/>
      <c r="W443" s="3"/>
      <c r="X443" s="3"/>
    </row>
    <row r="444" spans="1:24" customHeight="1" ht="12.75">
      <c r="A444" s="12">
        <v>45649.362311088</v>
      </c>
      <c r="B444" s="5" t="s">
        <v>122</v>
      </c>
      <c r="C444" s="6" t="s">
        <v>3556</v>
      </c>
      <c r="D444" s="6" t="s">
        <v>22</v>
      </c>
      <c r="E444" s="6" t="s">
        <v>351</v>
      </c>
      <c r="F444" s="6" t="s">
        <v>1691</v>
      </c>
      <c r="G444" s="5" t="s">
        <v>3557</v>
      </c>
      <c r="H444" s="14" t="s">
        <v>852</v>
      </c>
      <c r="I444" s="6" t="s">
        <v>24</v>
      </c>
      <c r="J444" s="5" t="s">
        <v>157</v>
      </c>
      <c r="K444" s="14" t="s">
        <v>3558</v>
      </c>
      <c r="L444" s="15">
        <v>1</v>
      </c>
      <c r="M444" s="6" t="s">
        <v>38</v>
      </c>
      <c r="N444" s="14" t="s">
        <v>172</v>
      </c>
      <c r="O444" s="5" t="s">
        <v>3559</v>
      </c>
      <c r="P444" s="16" t="s">
        <v>3560</v>
      </c>
      <c r="Q444" s="5"/>
      <c r="R444" s="5" t="s">
        <v>3561</v>
      </c>
      <c r="S444" s="16" t="s">
        <v>3562</v>
      </c>
      <c r="T444" s="16" t="str">
        <f>HYPERLINK("https://drive.google.com/file/d/1bpAId1ZYiAdzU9T0sVCzBXm3Utpiavk5/view?usp=drivesdk","EMAIL KODE REQUEST BRANDING")</f>
        <v>EMAIL KODE REQUEST BRANDING</v>
      </c>
      <c r="U444" s="5" t="s">
        <v>3563</v>
      </c>
      <c r="V444" s="3"/>
      <c r="W444" s="3"/>
      <c r="X444" s="3"/>
    </row>
    <row r="445" spans="1:24" customHeight="1" ht="12.75">
      <c r="A445" s="12">
        <v>45649.363352118</v>
      </c>
      <c r="B445" s="5" t="s">
        <v>122</v>
      </c>
      <c r="C445" s="6" t="s">
        <v>3564</v>
      </c>
      <c r="D445" s="6" t="s">
        <v>22</v>
      </c>
      <c r="E445" s="6" t="s">
        <v>351</v>
      </c>
      <c r="F445" s="6" t="s">
        <v>1691</v>
      </c>
      <c r="G445" s="5" t="s">
        <v>3565</v>
      </c>
      <c r="H445" s="14" t="s">
        <v>852</v>
      </c>
      <c r="I445" s="6" t="s">
        <v>24</v>
      </c>
      <c r="J445" s="5" t="s">
        <v>25</v>
      </c>
      <c r="K445" s="14" t="s">
        <v>3566</v>
      </c>
      <c r="L445" s="15">
        <v>3</v>
      </c>
      <c r="M445" s="6" t="s">
        <v>38</v>
      </c>
      <c r="N445" s="14" t="s">
        <v>172</v>
      </c>
      <c r="O445" s="5" t="s">
        <v>356</v>
      </c>
      <c r="P445" s="16" t="s">
        <v>3567</v>
      </c>
      <c r="Q445" s="5"/>
      <c r="R445" s="5" t="s">
        <v>3568</v>
      </c>
      <c r="S445" s="16" t="s">
        <v>3569</v>
      </c>
      <c r="T445" s="16" t="str">
        <f>HYPERLINK("https://drive.google.com/file/d/1mcK_tu4G0Q-gSMpqtT9ZDU_Jp7fd-J8F/view?usp=drivesdk","EMAIL KODE REQUEST BRANDING")</f>
        <v>EMAIL KODE REQUEST BRANDING</v>
      </c>
      <c r="U445" s="5" t="s">
        <v>3570</v>
      </c>
      <c r="V445" s="3"/>
      <c r="W445" s="3"/>
      <c r="X445" s="3"/>
    </row>
    <row r="446" spans="1:24" customHeight="1" ht="12.75">
      <c r="A446" s="12">
        <v>45649.36503537</v>
      </c>
      <c r="B446" s="5" t="s">
        <v>122</v>
      </c>
      <c r="C446" s="6" t="s">
        <v>3571</v>
      </c>
      <c r="D446" s="6" t="s">
        <v>22</v>
      </c>
      <c r="E446" s="6" t="s">
        <v>2976</v>
      </c>
      <c r="F446" s="6" t="s">
        <v>1691</v>
      </c>
      <c r="G446" s="5" t="s">
        <v>3572</v>
      </c>
      <c r="H446" s="14" t="s">
        <v>3573</v>
      </c>
      <c r="I446" s="6" t="s">
        <v>24</v>
      </c>
      <c r="J446" s="5" t="s">
        <v>25</v>
      </c>
      <c r="K446" s="14" t="s">
        <v>3574</v>
      </c>
      <c r="L446" s="15">
        <v>1</v>
      </c>
      <c r="M446" s="6" t="s">
        <v>38</v>
      </c>
      <c r="N446" s="14" t="s">
        <v>172</v>
      </c>
      <c r="O446" s="5" t="s">
        <v>183</v>
      </c>
      <c r="P446" s="16" t="s">
        <v>3575</v>
      </c>
      <c r="Q446" s="5"/>
      <c r="R446" s="5" t="s">
        <v>3576</v>
      </c>
      <c r="S446" s="16" t="s">
        <v>3577</v>
      </c>
      <c r="T446" s="16" t="str">
        <f>HYPERLINK("https://drive.google.com/file/d/1rSWjXZlhgkm4K4Js5CwJF3eBEd0A-7ED/view?usp=drivesdk","EMAIL KODE REQUEST BRANDING")</f>
        <v>EMAIL KODE REQUEST BRANDING</v>
      </c>
      <c r="U446" s="5" t="s">
        <v>3578</v>
      </c>
      <c r="V446" s="3"/>
      <c r="W446" s="3"/>
      <c r="X446" s="3"/>
    </row>
    <row r="447" spans="1:24" customHeight="1" ht="12.75">
      <c r="A447" s="12">
        <v>45649.365830451</v>
      </c>
      <c r="B447" s="5" t="s">
        <v>122</v>
      </c>
      <c r="C447" s="6" t="s">
        <v>3579</v>
      </c>
      <c r="D447" s="6" t="s">
        <v>22</v>
      </c>
      <c r="E447" s="6" t="s">
        <v>2976</v>
      </c>
      <c r="F447" s="6" t="s">
        <v>1691</v>
      </c>
      <c r="G447" s="5" t="s">
        <v>3572</v>
      </c>
      <c r="H447" s="14" t="s">
        <v>3573</v>
      </c>
      <c r="I447" s="6" t="s">
        <v>24</v>
      </c>
      <c r="J447" s="5" t="s">
        <v>25</v>
      </c>
      <c r="K447" s="14" t="s">
        <v>3580</v>
      </c>
      <c r="L447" s="15">
        <v>2</v>
      </c>
      <c r="M447" s="6" t="s">
        <v>38</v>
      </c>
      <c r="N447" s="14" t="s">
        <v>172</v>
      </c>
      <c r="O447" s="5" t="s">
        <v>356</v>
      </c>
      <c r="P447" s="16" t="s">
        <v>3581</v>
      </c>
      <c r="Q447" s="5"/>
      <c r="R447" s="5" t="s">
        <v>3582</v>
      </c>
      <c r="S447" s="16" t="s">
        <v>3583</v>
      </c>
      <c r="T447" s="16" t="str">
        <f>HYPERLINK("https://drive.google.com/file/d/18Eq0rzF9Q8pvJ0283O6LRHLMX6FbgIqG/view?usp=drivesdk","EMAIL KODE REQUEST BRANDING")</f>
        <v>EMAIL KODE REQUEST BRANDING</v>
      </c>
      <c r="U447" s="5" t="s">
        <v>3584</v>
      </c>
      <c r="V447" s="3"/>
      <c r="W447" s="3"/>
      <c r="X447" s="3"/>
    </row>
    <row r="448" spans="1:24" customHeight="1" ht="12.75">
      <c r="A448" s="12">
        <v>45649.36653816</v>
      </c>
      <c r="B448" s="5" t="s">
        <v>122</v>
      </c>
      <c r="C448" s="6" t="s">
        <v>3585</v>
      </c>
      <c r="D448" s="6" t="s">
        <v>22</v>
      </c>
      <c r="E448" s="6" t="s">
        <v>351</v>
      </c>
      <c r="F448" s="6" t="s">
        <v>1691</v>
      </c>
      <c r="G448" s="5" t="s">
        <v>3586</v>
      </c>
      <c r="H448" s="14" t="s">
        <v>852</v>
      </c>
      <c r="I448" s="6" t="s">
        <v>24</v>
      </c>
      <c r="J448" s="5" t="s">
        <v>25</v>
      </c>
      <c r="K448" s="14" t="s">
        <v>3587</v>
      </c>
      <c r="L448" s="15">
        <v>2</v>
      </c>
      <c r="M448" s="6" t="s">
        <v>38</v>
      </c>
      <c r="N448" s="14" t="s">
        <v>172</v>
      </c>
      <c r="O448" s="5" t="s">
        <v>3588</v>
      </c>
      <c r="P448" s="16" t="s">
        <v>3589</v>
      </c>
      <c r="Q448" s="5"/>
      <c r="R448" s="5" t="s">
        <v>3590</v>
      </c>
      <c r="S448" s="16" t="s">
        <v>3591</v>
      </c>
      <c r="T448" s="16" t="str">
        <f>HYPERLINK("https://drive.google.com/file/d/103mY03WCYgPismwACp_Aekclv3MPM9u5/view?usp=drivesdk","EMAIL KODE REQUEST BRANDING")</f>
        <v>EMAIL KODE REQUEST BRANDING</v>
      </c>
      <c r="U448" s="5" t="s">
        <v>3584</v>
      </c>
      <c r="V448" s="3"/>
      <c r="W448" s="3"/>
      <c r="X448" s="3"/>
    </row>
    <row r="449" spans="1:24" customHeight="1" ht="12.75">
      <c r="A449" s="12">
        <v>45649.370574329</v>
      </c>
      <c r="B449" s="5" t="s">
        <v>122</v>
      </c>
      <c r="C449" s="6" t="s">
        <v>3592</v>
      </c>
      <c r="D449" s="6" t="s">
        <v>22</v>
      </c>
      <c r="E449" s="6" t="s">
        <v>418</v>
      </c>
      <c r="F449" s="6" t="s">
        <v>2617</v>
      </c>
      <c r="G449" s="5" t="s">
        <v>3593</v>
      </c>
      <c r="H449" s="14" t="s">
        <v>901</v>
      </c>
      <c r="I449" s="6" t="s">
        <v>24</v>
      </c>
      <c r="J449" s="5" t="s">
        <v>25</v>
      </c>
      <c r="K449" s="14" t="s">
        <v>3594</v>
      </c>
      <c r="L449" s="15">
        <v>2</v>
      </c>
      <c r="M449" s="6" t="s">
        <v>38</v>
      </c>
      <c r="N449" s="14" t="s">
        <v>172</v>
      </c>
      <c r="O449" s="5" t="s">
        <v>3595</v>
      </c>
      <c r="P449" s="16" t="s">
        <v>3596</v>
      </c>
      <c r="Q449" s="5"/>
      <c r="R449" s="5" t="s">
        <v>3597</v>
      </c>
      <c r="S449" s="16" t="s">
        <v>3598</v>
      </c>
      <c r="T449" s="16" t="str">
        <f>HYPERLINK("https://drive.google.com/file/d/1Su6iAPf6lpsc7WpL25ib7avgLsg7KV0z/view?usp=drivesdk","EMAIL KODE REQUEST BRANDING")</f>
        <v>EMAIL KODE REQUEST BRANDING</v>
      </c>
      <c r="U449" s="5" t="s">
        <v>3599</v>
      </c>
      <c r="V449" s="3"/>
      <c r="W449" s="3"/>
      <c r="X449" s="3"/>
    </row>
    <row r="450" spans="1:24" customHeight="1" ht="12.75">
      <c r="A450" s="12">
        <v>45649.687799873</v>
      </c>
      <c r="B450" s="5" t="s">
        <v>223</v>
      </c>
      <c r="C450" s="6" t="s">
        <v>3600</v>
      </c>
      <c r="D450" s="6" t="s">
        <v>60</v>
      </c>
      <c r="E450" s="6" t="s">
        <v>1953</v>
      </c>
      <c r="F450" s="6" t="s">
        <v>661</v>
      </c>
      <c r="G450" s="5" t="s">
        <v>3601</v>
      </c>
      <c r="H450" s="14" t="s">
        <v>644</v>
      </c>
      <c r="I450" s="6" t="s">
        <v>24</v>
      </c>
      <c r="J450" s="5" t="s">
        <v>126</v>
      </c>
      <c r="K450" s="14" t="s">
        <v>3602</v>
      </c>
      <c r="L450" s="15" t="s">
        <v>215</v>
      </c>
      <c r="M450" s="6" t="s">
        <v>26</v>
      </c>
      <c r="N450" s="14" t="s">
        <v>3365</v>
      </c>
      <c r="O450" s="5" t="s">
        <v>3603</v>
      </c>
      <c r="P450" s="16" t="s">
        <v>3604</v>
      </c>
      <c r="Q450" s="5"/>
      <c r="R450" s="5" t="s">
        <v>3605</v>
      </c>
      <c r="S450" s="16" t="s">
        <v>3606</v>
      </c>
      <c r="T450" s="16" t="str">
        <f>HYPERLINK("https://drive.google.com/file/d/1SfVHCijCmkaQS44z-QpKb_utohNvUvRq/view?usp=drivesdk","EMAIL KODE REQUEST BRANDING")</f>
        <v>EMAIL KODE REQUEST BRANDING</v>
      </c>
      <c r="U450" s="5" t="s">
        <v>3607</v>
      </c>
      <c r="V450" s="3"/>
      <c r="W450" s="3"/>
      <c r="X450" s="3"/>
    </row>
    <row r="451" spans="1:24" customHeight="1" ht="12.75">
      <c r="A451" s="12">
        <v>45650.591851806</v>
      </c>
      <c r="B451" s="5" t="s">
        <v>122</v>
      </c>
      <c r="C451" s="6" t="s">
        <v>3608</v>
      </c>
      <c r="D451" s="6" t="s">
        <v>22</v>
      </c>
      <c r="E451" s="6" t="s">
        <v>1691</v>
      </c>
      <c r="F451" s="6" t="s">
        <v>22</v>
      </c>
      <c r="G451" s="5" t="s">
        <v>3402</v>
      </c>
      <c r="H451" s="14" t="s">
        <v>125</v>
      </c>
      <c r="I451" s="6" t="s">
        <v>24</v>
      </c>
      <c r="J451" s="5" t="s">
        <v>65</v>
      </c>
      <c r="K451" s="14" t="s">
        <v>3609</v>
      </c>
      <c r="L451" s="15">
        <v>2</v>
      </c>
      <c r="M451" s="6" t="s">
        <v>38</v>
      </c>
      <c r="N451" s="14" t="s">
        <v>136</v>
      </c>
      <c r="O451" s="5" t="s">
        <v>3610</v>
      </c>
      <c r="P451" s="16" t="s">
        <v>3611</v>
      </c>
      <c r="Q451" s="5"/>
      <c r="R451" s="5" t="s">
        <v>3612</v>
      </c>
      <c r="S451" s="16" t="s">
        <v>3613</v>
      </c>
      <c r="T451" s="16" t="str">
        <f>HYPERLINK("https://drive.google.com/file/d/1j8gUHU8z0uHKyrQb1FfEMvRHNJm83B2Y/view?usp=drivesdk","EMAIL KODE REQUEST BRANDING")</f>
        <v>EMAIL KODE REQUEST BRANDING</v>
      </c>
      <c r="U451" s="5" t="s">
        <v>3614</v>
      </c>
      <c r="V451" s="3"/>
      <c r="W451" s="3"/>
      <c r="X451" s="3"/>
    </row>
    <row r="452" spans="1:24" customHeight="1" ht="18">
      <c r="A452" s="12">
        <v>45650.653980336</v>
      </c>
      <c r="B452" s="5" t="s">
        <v>122</v>
      </c>
      <c r="C452" s="6" t="s">
        <v>3615</v>
      </c>
      <c r="D452" s="6" t="s">
        <v>22</v>
      </c>
      <c r="E452" s="6" t="s">
        <v>909</v>
      </c>
      <c r="F452" s="6" t="s">
        <v>1731</v>
      </c>
      <c r="G452" s="5" t="s">
        <v>3616</v>
      </c>
      <c r="H452" s="14" t="s">
        <v>1193</v>
      </c>
      <c r="I452" s="6" t="s">
        <v>24</v>
      </c>
      <c r="J452" s="5" t="s">
        <v>126</v>
      </c>
      <c r="K452" s="14" t="s">
        <v>3617</v>
      </c>
      <c r="L452" s="15">
        <v>1</v>
      </c>
      <c r="M452" s="6" t="s">
        <v>38</v>
      </c>
      <c r="N452" s="14" t="s">
        <v>136</v>
      </c>
      <c r="O452" s="5" t="s">
        <v>3618</v>
      </c>
      <c r="P452" s="16" t="s">
        <v>3619</v>
      </c>
      <c r="Q452" s="5"/>
      <c r="R452" s="5" t="s">
        <v>3620</v>
      </c>
      <c r="S452" s="16" t="s">
        <v>3621</v>
      </c>
      <c r="T452" s="16" t="str">
        <f>HYPERLINK("https://drive.google.com/file/d/1a3f1r35hhqh4vTxrwrA4wrb8oAkBOROy/view?usp=drivesdk","EMAIL KODE REQUEST BRANDING")</f>
        <v>EMAIL KODE REQUEST BRANDING</v>
      </c>
      <c r="U452" s="5" t="s">
        <v>3622</v>
      </c>
      <c r="V452" s="3"/>
      <c r="W452" s="3"/>
      <c r="X452" s="3"/>
    </row>
    <row r="453" spans="1:24" customHeight="1" ht="12.75">
      <c r="A453" s="12">
        <v>45651.591501134</v>
      </c>
      <c r="B453" s="5" t="s">
        <v>3092</v>
      </c>
      <c r="C453" s="6" t="s">
        <v>3623</v>
      </c>
      <c r="D453" s="6" t="s">
        <v>60</v>
      </c>
      <c r="E453" s="6" t="s">
        <v>1934</v>
      </c>
      <c r="F453" s="6" t="s">
        <v>110</v>
      </c>
      <c r="G453" s="5" t="s">
        <v>3624</v>
      </c>
      <c r="H453" s="14" t="s">
        <v>1356</v>
      </c>
      <c r="I453" s="6" t="s">
        <v>24</v>
      </c>
      <c r="J453" s="5" t="s">
        <v>157</v>
      </c>
      <c r="K453" s="14" t="s">
        <v>3625</v>
      </c>
      <c r="L453" s="15">
        <v>1</v>
      </c>
      <c r="M453" s="6" t="s">
        <v>38</v>
      </c>
      <c r="N453" s="14" t="s">
        <v>3626</v>
      </c>
      <c r="O453" s="5" t="s">
        <v>2191</v>
      </c>
      <c r="P453" s="16" t="s">
        <v>3627</v>
      </c>
      <c r="Q453" s="5"/>
      <c r="R453" s="5" t="s">
        <v>3628</v>
      </c>
      <c r="S453" s="16" t="s">
        <v>3629</v>
      </c>
      <c r="T453" s="16" t="str">
        <f>HYPERLINK("https://drive.google.com/file/d/19PLARq2-4ZnvUxPNsTSy6i1Bcy5pT4tN/view?usp=drivesdk","EMAIL KODE REQUEST BRANDING")</f>
        <v>EMAIL KODE REQUEST BRANDING</v>
      </c>
      <c r="U453" s="5" t="s">
        <v>3630</v>
      </c>
      <c r="V453" s="3"/>
      <c r="W453" s="3"/>
      <c r="X453" s="3"/>
    </row>
    <row r="454" spans="1:24" customHeight="1" ht="15.75">
      <c r="A454" s="12">
        <v>45653.364662731</v>
      </c>
      <c r="B454" s="5" t="s">
        <v>122</v>
      </c>
      <c r="C454" s="6" t="s">
        <v>3631</v>
      </c>
      <c r="D454" s="6" t="s">
        <v>22</v>
      </c>
      <c r="E454" s="6" t="s">
        <v>22</v>
      </c>
      <c r="F454" s="6" t="s">
        <v>22</v>
      </c>
      <c r="G454" s="5" t="s">
        <v>3632</v>
      </c>
      <c r="H454" s="14" t="s">
        <v>125</v>
      </c>
      <c r="I454" s="6" t="s">
        <v>24</v>
      </c>
      <c r="J454" s="5" t="s">
        <v>411</v>
      </c>
      <c r="K454" s="14" t="s">
        <v>3633</v>
      </c>
      <c r="L454" s="15">
        <v>141</v>
      </c>
      <c r="M454" s="6" t="s">
        <v>38</v>
      </c>
      <c r="N454" s="14" t="s">
        <v>172</v>
      </c>
      <c r="O454" s="5" t="s">
        <v>3634</v>
      </c>
      <c r="P454" s="16" t="s">
        <v>3635</v>
      </c>
      <c r="Q454" s="5"/>
      <c r="R454" s="5" t="s">
        <v>3636</v>
      </c>
      <c r="S454" s="16" t="s">
        <v>3637</v>
      </c>
      <c r="T454" s="16" t="str">
        <f>HYPERLINK("https://drive.google.com/file/d/1scPOTeFD_96P0krHbnN1RWfosju45jhJ/view?usp=drivesdk","EMAIL KODE REQUEST BRANDING")</f>
        <v>EMAIL KODE REQUEST BRANDING</v>
      </c>
      <c r="U454" s="5" t="s">
        <v>3638</v>
      </c>
      <c r="V454" s="3"/>
      <c r="W454" s="3"/>
      <c r="X454" s="3"/>
    </row>
    <row r="455" spans="1:24" customHeight="1" ht="12.75">
      <c r="A455" s="12">
        <v>45653.487101019</v>
      </c>
      <c r="B455" s="5" t="s">
        <v>3092</v>
      </c>
      <c r="C455" s="6" t="s">
        <v>3639</v>
      </c>
      <c r="D455" s="6" t="s">
        <v>60</v>
      </c>
      <c r="E455" s="6" t="s">
        <v>2131</v>
      </c>
      <c r="F455" s="6" t="s">
        <v>110</v>
      </c>
      <c r="G455" s="5" t="s">
        <v>3640</v>
      </c>
      <c r="H455" s="14" t="s">
        <v>2190</v>
      </c>
      <c r="I455" s="6" t="s">
        <v>146</v>
      </c>
      <c r="J455" s="5" t="s">
        <v>157</v>
      </c>
      <c r="K455" s="14" t="s">
        <v>3641</v>
      </c>
      <c r="L455" s="15" t="s">
        <v>3642</v>
      </c>
      <c r="M455" s="6" t="s">
        <v>38</v>
      </c>
      <c r="N455" s="14" t="s">
        <v>2557</v>
      </c>
      <c r="O455" s="5" t="s">
        <v>3643</v>
      </c>
      <c r="P455" s="16" t="s">
        <v>3644</v>
      </c>
      <c r="Q455" s="5"/>
      <c r="R455" s="5" t="s">
        <v>3645</v>
      </c>
      <c r="S455" s="16" t="s">
        <v>3646</v>
      </c>
      <c r="T455" s="16" t="str">
        <f>HYPERLINK("https://drive.google.com/file/d/1zzkKDaEuyHE0qWjqGaUi5sfqPIe9UOvc/view?usp=drivesdk","EMAIL KODE REQUEST BRANDING")</f>
        <v>EMAIL KODE REQUEST BRANDING</v>
      </c>
      <c r="U455" s="5" t="s">
        <v>3647</v>
      </c>
      <c r="V455" s="3"/>
      <c r="W455" s="3"/>
      <c r="X455" s="3"/>
    </row>
    <row r="456" spans="1:24" customHeight="1" ht="12.75">
      <c r="A456" s="12">
        <v>45653.592682431</v>
      </c>
      <c r="B456" s="5" t="s">
        <v>3092</v>
      </c>
      <c r="C456" s="6" t="s">
        <v>3648</v>
      </c>
      <c r="D456" s="6" t="s">
        <v>60</v>
      </c>
      <c r="E456" s="6" t="s">
        <v>493</v>
      </c>
      <c r="F456" s="6" t="s">
        <v>110</v>
      </c>
      <c r="G456" s="5" t="s">
        <v>155</v>
      </c>
      <c r="H456" s="14" t="s">
        <v>3649</v>
      </c>
      <c r="I456" s="6" t="s">
        <v>24</v>
      </c>
      <c r="J456" s="5" t="s">
        <v>126</v>
      </c>
      <c r="K456" s="14" t="s">
        <v>3650</v>
      </c>
      <c r="L456" s="15">
        <v>1</v>
      </c>
      <c r="M456" s="6" t="s">
        <v>38</v>
      </c>
      <c r="N456" s="14" t="s">
        <v>3651</v>
      </c>
      <c r="O456" s="5" t="s">
        <v>3652</v>
      </c>
      <c r="P456" s="16" t="s">
        <v>3653</v>
      </c>
      <c r="Q456" s="5"/>
      <c r="R456" s="5" t="s">
        <v>3654</v>
      </c>
      <c r="S456" s="16" t="s">
        <v>3655</v>
      </c>
      <c r="T456" s="16" t="str">
        <f>HYPERLINK("https://drive.google.com/file/d/1aYBKGkqgnsA7mVxzjFnwqqnB-UGiFxJO/view?usp=drivesdk","EMAIL KODE REQUEST BRANDING")</f>
        <v>EMAIL KODE REQUEST BRANDING</v>
      </c>
      <c r="U456" s="5" t="s">
        <v>3656</v>
      </c>
      <c r="V456" s="3"/>
      <c r="W456" s="3"/>
      <c r="X456" s="3"/>
    </row>
    <row r="457" spans="1:24" customHeight="1" ht="15.75">
      <c r="A457" s="12">
        <v>45654.367224155</v>
      </c>
      <c r="B457" s="5" t="s">
        <v>122</v>
      </c>
      <c r="C457" s="6" t="s">
        <v>3657</v>
      </c>
      <c r="D457" s="6" t="s">
        <v>22</v>
      </c>
      <c r="E457" s="6" t="s">
        <v>1691</v>
      </c>
      <c r="F457" s="6" t="s">
        <v>22</v>
      </c>
      <c r="G457" s="5" t="s">
        <v>3402</v>
      </c>
      <c r="H457" s="14" t="s">
        <v>125</v>
      </c>
      <c r="I457" s="6" t="s">
        <v>24</v>
      </c>
      <c r="J457" s="5" t="s">
        <v>113</v>
      </c>
      <c r="K457" s="14" t="s">
        <v>172</v>
      </c>
      <c r="L457" s="15">
        <v>1</v>
      </c>
      <c r="M457" s="6" t="s">
        <v>38</v>
      </c>
      <c r="N457" s="14" t="s">
        <v>172</v>
      </c>
      <c r="O457" s="5" t="s">
        <v>3658</v>
      </c>
      <c r="P457" s="16" t="s">
        <v>3659</v>
      </c>
      <c r="Q457" s="5"/>
      <c r="R457" s="5" t="s">
        <v>3660</v>
      </c>
      <c r="S457" s="16" t="s">
        <v>3661</v>
      </c>
      <c r="T457" s="16" t="str">
        <f>HYPERLINK("https://drive.google.com/file/d/1nM6IV7egICzmm684hKrxN-S6Nd-4xCjG/view?usp=drivesdk","EMAIL KODE REQUEST BRANDING")</f>
        <v>EMAIL KODE REQUEST BRANDING</v>
      </c>
      <c r="U457" s="5" t="s">
        <v>3662</v>
      </c>
      <c r="V457" s="3"/>
      <c r="W457" s="3"/>
      <c r="X457" s="3"/>
    </row>
    <row r="458" spans="1:24" customHeight="1" ht="16.5">
      <c r="A458" s="12">
        <v>45654.36844978</v>
      </c>
      <c r="B458" s="5" t="s">
        <v>122</v>
      </c>
      <c r="C458" s="6" t="s">
        <v>3663</v>
      </c>
      <c r="D458" s="6" t="s">
        <v>22</v>
      </c>
      <c r="E458" s="6" t="s">
        <v>867</v>
      </c>
      <c r="F458" s="6" t="s">
        <v>1731</v>
      </c>
      <c r="G458" s="5" t="s">
        <v>3664</v>
      </c>
      <c r="H458" s="14" t="s">
        <v>901</v>
      </c>
      <c r="I458" s="6" t="s">
        <v>24</v>
      </c>
      <c r="J458" s="5" t="s">
        <v>372</v>
      </c>
      <c r="K458" s="14" t="s">
        <v>1523</v>
      </c>
      <c r="L458" s="15">
        <v>1</v>
      </c>
      <c r="M458" s="6" t="s">
        <v>38</v>
      </c>
      <c r="N458" s="14" t="s">
        <v>172</v>
      </c>
      <c r="O458" s="5" t="s">
        <v>3665</v>
      </c>
      <c r="P458" s="16" t="s">
        <v>3666</v>
      </c>
      <c r="Q458" s="5"/>
      <c r="R458" s="5" t="s">
        <v>3667</v>
      </c>
      <c r="S458" s="16" t="s">
        <v>3668</v>
      </c>
      <c r="T458" s="16" t="str">
        <f>HYPERLINK("https://drive.google.com/file/d/1Gi8Rl-7jwlhT0zqErG32NA7OlawjctsG/view?usp=drivesdk","EMAIL KODE REQUEST BRANDING")</f>
        <v>EMAIL KODE REQUEST BRANDING</v>
      </c>
      <c r="U458" s="5" t="s">
        <v>3669</v>
      </c>
      <c r="V458" s="3"/>
      <c r="W458" s="3"/>
      <c r="X458" s="3"/>
    </row>
    <row r="459" spans="1:24" customHeight="1" ht="16.5">
      <c r="A459" s="12">
        <v>45654.374431563</v>
      </c>
      <c r="B459" s="5" t="s">
        <v>122</v>
      </c>
      <c r="C459" s="6" t="s">
        <v>3670</v>
      </c>
      <c r="D459" s="6" t="s">
        <v>22</v>
      </c>
      <c r="E459" s="6" t="s">
        <v>621</v>
      </c>
      <c r="F459" s="6" t="s">
        <v>1691</v>
      </c>
      <c r="G459" s="5" t="s">
        <v>3671</v>
      </c>
      <c r="H459" s="14" t="s">
        <v>125</v>
      </c>
      <c r="I459" s="6" t="s">
        <v>24</v>
      </c>
      <c r="J459" s="5" t="s">
        <v>25</v>
      </c>
      <c r="K459" s="14" t="s">
        <v>3672</v>
      </c>
      <c r="L459" s="15">
        <v>1</v>
      </c>
      <c r="M459" s="6" t="s">
        <v>38</v>
      </c>
      <c r="N459" s="14" t="s">
        <v>172</v>
      </c>
      <c r="O459" s="5" t="s">
        <v>3673</v>
      </c>
      <c r="P459" s="16" t="s">
        <v>3674</v>
      </c>
      <c r="Q459" s="5"/>
      <c r="R459" s="5" t="s">
        <v>3675</v>
      </c>
      <c r="S459" s="16" t="s">
        <v>3676</v>
      </c>
      <c r="T459" s="16" t="str">
        <f>HYPERLINK("https://drive.google.com/file/d/1_IwJ_HE3w2YLyXXL8PufGcHHmhSnHLvg/view?usp=drivesdk","EMAIL KODE REQUEST BRANDING")</f>
        <v>EMAIL KODE REQUEST BRANDING</v>
      </c>
      <c r="U459" s="5" t="s">
        <v>3677</v>
      </c>
      <c r="V459" s="3"/>
      <c r="W459" s="3"/>
      <c r="X459" s="3"/>
    </row>
    <row r="460" spans="1:24" customHeight="1" ht="17.25">
      <c r="A460" s="12">
        <v>45654.37585919</v>
      </c>
      <c r="B460" s="5" t="s">
        <v>122</v>
      </c>
      <c r="C460" s="6" t="s">
        <v>3678</v>
      </c>
      <c r="D460" s="6" t="s">
        <v>22</v>
      </c>
      <c r="E460" s="6" t="s">
        <v>621</v>
      </c>
      <c r="F460" s="6" t="s">
        <v>1691</v>
      </c>
      <c r="G460" s="5" t="s">
        <v>3679</v>
      </c>
      <c r="H460" s="14" t="s">
        <v>125</v>
      </c>
      <c r="I460" s="6" t="s">
        <v>24</v>
      </c>
      <c r="J460" s="5" t="s">
        <v>372</v>
      </c>
      <c r="K460" s="14" t="s">
        <v>519</v>
      </c>
      <c r="L460" s="15">
        <v>2</v>
      </c>
      <c r="M460" s="6" t="s">
        <v>38</v>
      </c>
      <c r="N460" s="14" t="s">
        <v>172</v>
      </c>
      <c r="O460" s="5" t="s">
        <v>3680</v>
      </c>
      <c r="P460" s="16" t="s">
        <v>3681</v>
      </c>
      <c r="Q460" s="5"/>
      <c r="R460" s="5" t="s">
        <v>3682</v>
      </c>
      <c r="S460" s="16" t="s">
        <v>3683</v>
      </c>
      <c r="T460" s="16" t="str">
        <f>HYPERLINK("https://drive.google.com/file/d/1F5OZKj13N-u8RajC4gWTxPUtut1azrXC/view?usp=drivesdk","EMAIL KODE REQUEST BRANDING")</f>
        <v>EMAIL KODE REQUEST BRANDING</v>
      </c>
      <c r="U460" s="5" t="s">
        <v>3684</v>
      </c>
      <c r="V460" s="3"/>
      <c r="W460" s="3"/>
      <c r="X460" s="3"/>
    </row>
    <row r="461" spans="1:24" customHeight="1" ht="17.25">
      <c r="A461" s="12">
        <v>45654.377968542</v>
      </c>
      <c r="B461" s="5" t="s">
        <v>122</v>
      </c>
      <c r="C461" s="6" t="s">
        <v>3685</v>
      </c>
      <c r="D461" s="6" t="s">
        <v>22</v>
      </c>
      <c r="E461" s="6" t="s">
        <v>621</v>
      </c>
      <c r="F461" s="6" t="s">
        <v>1691</v>
      </c>
      <c r="G461" s="5" t="s">
        <v>3679</v>
      </c>
      <c r="H461" s="14" t="s">
        <v>125</v>
      </c>
      <c r="I461" s="6" t="s">
        <v>24</v>
      </c>
      <c r="J461" s="5" t="s">
        <v>1847</v>
      </c>
      <c r="K461" s="14" t="s">
        <v>3686</v>
      </c>
      <c r="L461" s="15">
        <v>3</v>
      </c>
      <c r="M461" s="6" t="s">
        <v>26</v>
      </c>
      <c r="N461" s="14" t="s">
        <v>172</v>
      </c>
      <c r="O461" s="5" t="s">
        <v>3687</v>
      </c>
      <c r="P461" s="16" t="s">
        <v>3688</v>
      </c>
      <c r="Q461" s="5"/>
      <c r="R461" s="5" t="s">
        <v>3689</v>
      </c>
      <c r="S461" s="16" t="s">
        <v>3690</v>
      </c>
      <c r="T461" s="16" t="str">
        <f>HYPERLINK("https://drive.google.com/file/d/1Jt9cR-s9M3667ALfR09PJTYM6zTk9Cwl/view?usp=drivesdk","EMAIL KODE REQUEST BRANDING")</f>
        <v>EMAIL KODE REQUEST BRANDING</v>
      </c>
      <c r="U461" s="5" t="s">
        <v>3691</v>
      </c>
      <c r="V461" s="3"/>
      <c r="W461" s="3"/>
      <c r="X461" s="3"/>
    </row>
    <row r="462" spans="1:24" customHeight="1" ht="12.75">
      <c r="A462" s="12">
        <v>45654.411789919</v>
      </c>
      <c r="B462" s="5" t="s">
        <v>3692</v>
      </c>
      <c r="C462" s="6" t="s">
        <v>3693</v>
      </c>
      <c r="D462" s="6" t="s">
        <v>22</v>
      </c>
      <c r="E462" s="6" t="s">
        <v>621</v>
      </c>
      <c r="F462" s="6" t="s">
        <v>1691</v>
      </c>
      <c r="G462" s="5" t="s">
        <v>2047</v>
      </c>
      <c r="H462" s="14" t="s">
        <v>125</v>
      </c>
      <c r="I462" s="6" t="s">
        <v>24</v>
      </c>
      <c r="J462" s="5" t="s">
        <v>1847</v>
      </c>
      <c r="K462" s="14" t="s">
        <v>2055</v>
      </c>
      <c r="L462" s="15">
        <v>1</v>
      </c>
      <c r="M462" s="6" t="s">
        <v>38</v>
      </c>
      <c r="N462" s="14" t="s">
        <v>172</v>
      </c>
      <c r="O462" s="5" t="s">
        <v>183</v>
      </c>
      <c r="P462" s="16" t="s">
        <v>3694</v>
      </c>
      <c r="Q462" s="5"/>
      <c r="R462" s="5" t="s">
        <v>3695</v>
      </c>
      <c r="S462" s="16" t="s">
        <v>3696</v>
      </c>
      <c r="T462" s="16" t="str">
        <f>HYPERLINK("https://drive.google.com/file/d/104D9vteMvXmKNj_H7KVhl7nQOAm6mIO4/view?usp=drivesdk","EMAIL KODE REQUEST BRANDING")</f>
        <v>EMAIL KODE REQUEST BRANDING</v>
      </c>
      <c r="U462" s="5" t="s">
        <v>3697</v>
      </c>
      <c r="V462" s="3"/>
      <c r="W462" s="3"/>
      <c r="X462" s="3"/>
    </row>
    <row r="463" spans="1:24" customHeight="1" ht="18.75">
      <c r="A463" s="12">
        <v>45654.436881493</v>
      </c>
      <c r="B463" s="5" t="s">
        <v>74</v>
      </c>
      <c r="C463" s="6" t="s">
        <v>3698</v>
      </c>
      <c r="D463" s="6" t="s">
        <v>60</v>
      </c>
      <c r="E463" s="6" t="s">
        <v>547</v>
      </c>
      <c r="F463" s="6" t="s">
        <v>77</v>
      </c>
      <c r="G463" s="5" t="s">
        <v>3699</v>
      </c>
      <c r="H463" s="14" t="s">
        <v>557</v>
      </c>
      <c r="I463" s="6" t="s">
        <v>24</v>
      </c>
      <c r="J463" s="5" t="s">
        <v>294</v>
      </c>
      <c r="K463" s="14" t="s">
        <v>3700</v>
      </c>
      <c r="L463" s="15" t="s">
        <v>286</v>
      </c>
      <c r="M463" s="6" t="s">
        <v>38</v>
      </c>
      <c r="N463" s="14" t="s">
        <v>3701</v>
      </c>
      <c r="O463" s="5" t="s">
        <v>3702</v>
      </c>
      <c r="P463" s="16" t="s">
        <v>3703</v>
      </c>
      <c r="Q463" s="5"/>
      <c r="R463" s="5" t="s">
        <v>3704</v>
      </c>
      <c r="S463" s="16" t="s">
        <v>3705</v>
      </c>
      <c r="T463" s="16" t="str">
        <f>HYPERLINK("https://drive.google.com/file/d/1c0gcHC_Ll4EmTZWhJ_GwFf3sRkeaZGX9/view?usp=drivesdk","EMAIL KODE REQUEST BRANDING")</f>
        <v>EMAIL KODE REQUEST BRANDING</v>
      </c>
      <c r="U463" s="5" t="s">
        <v>3706</v>
      </c>
      <c r="V463" s="3"/>
      <c r="W463" s="3"/>
      <c r="X463" s="3"/>
    </row>
    <row r="464" spans="1:24" customHeight="1" ht="38.25">
      <c r="A464" s="12">
        <v>45654.444233808</v>
      </c>
      <c r="B464" s="5" t="s">
        <v>74</v>
      </c>
      <c r="C464" s="6" t="s">
        <v>3707</v>
      </c>
      <c r="D464" s="6" t="s">
        <v>60</v>
      </c>
      <c r="E464" s="6" t="s">
        <v>76</v>
      </c>
      <c r="F464" s="6" t="s">
        <v>77</v>
      </c>
      <c r="G464" s="5" t="s">
        <v>3708</v>
      </c>
      <c r="H464" s="14" t="s">
        <v>1114</v>
      </c>
      <c r="I464" s="6" t="s">
        <v>24</v>
      </c>
      <c r="J464" s="5" t="s">
        <v>113</v>
      </c>
      <c r="K464" s="14" t="s">
        <v>3709</v>
      </c>
      <c r="L464" s="15" t="s">
        <v>1965</v>
      </c>
      <c r="M464" s="6" t="s">
        <v>38</v>
      </c>
      <c r="N464" s="14" t="s">
        <v>3710</v>
      </c>
      <c r="O464" s="5" t="s">
        <v>3711</v>
      </c>
      <c r="P464" s="16" t="s">
        <v>3712</v>
      </c>
      <c r="Q464" s="5"/>
      <c r="R464" s="5" t="s">
        <v>3713</v>
      </c>
      <c r="S464" s="16" t="s">
        <v>3714</v>
      </c>
      <c r="T464" s="16" t="str">
        <f>HYPERLINK("https://drive.google.com/file/d/12vukEGAAFV57uwlmY0bKzFef7ukpAGXk/view?usp=drivesdk","EMAIL KODE REQUEST BRANDING")</f>
        <v>EMAIL KODE REQUEST BRANDING</v>
      </c>
      <c r="U464" s="5" t="s">
        <v>3715</v>
      </c>
      <c r="V464" s="3"/>
      <c r="W464" s="3"/>
      <c r="X464" s="3"/>
    </row>
    <row r="465" spans="1:24" customHeight="1" ht="17.25">
      <c r="A465" s="12">
        <v>45659.462076262</v>
      </c>
      <c r="B465" s="5" t="s">
        <v>122</v>
      </c>
      <c r="C465" s="6" t="s">
        <v>3716</v>
      </c>
      <c r="D465" s="6" t="s">
        <v>22</v>
      </c>
      <c r="E465" s="6" t="s">
        <v>1209</v>
      </c>
      <c r="F465" s="6" t="s">
        <v>1731</v>
      </c>
      <c r="G465" s="5" t="s">
        <v>3717</v>
      </c>
      <c r="H465" s="14" t="s">
        <v>1221</v>
      </c>
      <c r="I465" s="6" t="s">
        <v>24</v>
      </c>
      <c r="J465" s="5" t="s">
        <v>25</v>
      </c>
      <c r="K465" s="14" t="s">
        <v>3718</v>
      </c>
      <c r="L465" s="15">
        <v>12</v>
      </c>
      <c r="M465" s="6" t="s">
        <v>38</v>
      </c>
      <c r="N465" s="14" t="s">
        <v>172</v>
      </c>
      <c r="O465" s="5" t="s">
        <v>3719</v>
      </c>
      <c r="P465" s="16" t="s">
        <v>3720</v>
      </c>
      <c r="Q465" s="5"/>
      <c r="R465" s="5" t="s">
        <v>3721</v>
      </c>
      <c r="S465" s="16" t="s">
        <v>3722</v>
      </c>
      <c r="T465" s="16" t="str">
        <f>HYPERLINK("https://drive.google.com/file/d/1sFPD2Q5avkroU9xuJx-wPj9vUePd1KY-/view?usp=drivesdk","EMAIL KODE REQUEST BRANDING")</f>
        <v>EMAIL KODE REQUEST BRANDING</v>
      </c>
      <c r="U465" s="5" t="s">
        <v>3723</v>
      </c>
      <c r="V465" s="3"/>
      <c r="W465" s="3"/>
      <c r="X465" s="3"/>
    </row>
    <row r="466" spans="1:24" customHeight="1" ht="15">
      <c r="A466" s="12">
        <v>45660.394547072</v>
      </c>
      <c r="B466" s="5" t="s">
        <v>122</v>
      </c>
      <c r="C466" s="6" t="s">
        <v>3724</v>
      </c>
      <c r="D466" s="6" t="s">
        <v>22</v>
      </c>
      <c r="E466" s="6" t="s">
        <v>1209</v>
      </c>
      <c r="F466" s="6" t="s">
        <v>1731</v>
      </c>
      <c r="G466" s="5" t="s">
        <v>3725</v>
      </c>
      <c r="H466" s="14" t="s">
        <v>1263</v>
      </c>
      <c r="I466" s="6" t="s">
        <v>24</v>
      </c>
      <c r="J466" s="5" t="s">
        <v>1847</v>
      </c>
      <c r="K466" s="14" t="s">
        <v>3726</v>
      </c>
      <c r="L466" s="15">
        <v>2</v>
      </c>
      <c r="M466" s="6" t="s">
        <v>216</v>
      </c>
      <c r="N466" s="14" t="s">
        <v>172</v>
      </c>
      <c r="O466" s="5" t="s">
        <v>3727</v>
      </c>
      <c r="P466" s="16" t="s">
        <v>3728</v>
      </c>
      <c r="Q466" s="5"/>
      <c r="R466" s="5" t="s">
        <v>3729</v>
      </c>
      <c r="S466" s="16" t="s">
        <v>3730</v>
      </c>
      <c r="T466" s="16" t="str">
        <f>HYPERLINK("https://drive.google.com/file/d/1pvOAQFZ-c5jsXeJ56qoGn8mk4AszTI2e/view?usp=drivesdk","EMAIL KODE REQUEST BRANDING")</f>
        <v>EMAIL KODE REQUEST BRANDING</v>
      </c>
      <c r="U466" s="5" t="s">
        <v>3731</v>
      </c>
      <c r="V466" s="3"/>
      <c r="W466" s="3"/>
      <c r="X466" s="3"/>
    </row>
    <row r="467" spans="1:24" customHeight="1" ht="16.5">
      <c r="A467" s="12">
        <v>45660.419384051</v>
      </c>
      <c r="B467" s="5" t="s">
        <v>122</v>
      </c>
      <c r="C467" s="6" t="s">
        <v>3732</v>
      </c>
      <c r="D467" s="6" t="s">
        <v>22</v>
      </c>
      <c r="E467" s="6" t="s">
        <v>1209</v>
      </c>
      <c r="F467" s="6" t="s">
        <v>1731</v>
      </c>
      <c r="G467" s="5" t="s">
        <v>3733</v>
      </c>
      <c r="H467" s="14" t="s">
        <v>3734</v>
      </c>
      <c r="I467" s="6" t="s">
        <v>24</v>
      </c>
      <c r="J467" s="5" t="s">
        <v>157</v>
      </c>
      <c r="K467" s="14" t="s">
        <v>3735</v>
      </c>
      <c r="L467" s="15">
        <v>5</v>
      </c>
      <c r="M467" s="6" t="s">
        <v>38</v>
      </c>
      <c r="N467" s="14" t="s">
        <v>172</v>
      </c>
      <c r="O467" s="5" t="s">
        <v>3736</v>
      </c>
      <c r="P467" s="16" t="s">
        <v>3737</v>
      </c>
      <c r="Q467" s="5"/>
      <c r="R467" s="5" t="s">
        <v>3738</v>
      </c>
      <c r="S467" s="16" t="s">
        <v>3739</v>
      </c>
      <c r="T467" s="16" t="str">
        <f>HYPERLINK("https://drive.google.com/file/d/1jc98q007CqkJyz-ThBBl3Yvy158FV5Xc/view?usp=drivesdk","EMAIL KODE REQUEST BRANDING")</f>
        <v>EMAIL KODE REQUEST BRANDING</v>
      </c>
      <c r="U467" s="5" t="s">
        <v>3740</v>
      </c>
      <c r="V467" s="3"/>
      <c r="W467" s="3"/>
      <c r="X467" s="3"/>
    </row>
    <row r="468" spans="1:24" customHeight="1" ht="15.75">
      <c r="A468" s="12">
        <v>45660.42022963</v>
      </c>
      <c r="B468" s="5" t="s">
        <v>122</v>
      </c>
      <c r="C468" s="6" t="s">
        <v>3741</v>
      </c>
      <c r="D468" s="6" t="s">
        <v>22</v>
      </c>
      <c r="E468" s="6" t="s">
        <v>1209</v>
      </c>
      <c r="F468" s="6" t="s">
        <v>1731</v>
      </c>
      <c r="G468" s="5" t="s">
        <v>3742</v>
      </c>
      <c r="H468" s="14" t="s">
        <v>381</v>
      </c>
      <c r="I468" s="6" t="s">
        <v>24</v>
      </c>
      <c r="J468" s="5" t="s">
        <v>372</v>
      </c>
      <c r="K468" s="14" t="s">
        <v>3743</v>
      </c>
      <c r="L468" s="15">
        <v>1</v>
      </c>
      <c r="M468" s="6" t="s">
        <v>38</v>
      </c>
      <c r="N468" s="14" t="s">
        <v>172</v>
      </c>
      <c r="O468" s="5" t="s">
        <v>3744</v>
      </c>
      <c r="P468" s="16" t="s">
        <v>3745</v>
      </c>
      <c r="Q468" s="5"/>
      <c r="R468" s="5" t="s">
        <v>3746</v>
      </c>
      <c r="S468" s="16" t="s">
        <v>3747</v>
      </c>
      <c r="T468" s="16" t="str">
        <f>HYPERLINK("https://drive.google.com/file/d/17xibSA-L4AzUJrDR7JwIAdfji6IhwvvT/view?usp=drivesdk","EMAIL KODE REQUEST BRANDING")</f>
        <v>EMAIL KODE REQUEST BRANDING</v>
      </c>
      <c r="U468" s="5" t="s">
        <v>3748</v>
      </c>
      <c r="V468" s="3"/>
      <c r="W468" s="3"/>
      <c r="X468" s="3"/>
    </row>
    <row r="469" spans="1:24" customHeight="1" ht="17.25">
      <c r="A469" s="12">
        <v>45660.428343206</v>
      </c>
      <c r="B469" s="5" t="s">
        <v>122</v>
      </c>
      <c r="C469" s="6" t="s">
        <v>3749</v>
      </c>
      <c r="D469" s="6" t="s">
        <v>22</v>
      </c>
      <c r="E469" s="6" t="s">
        <v>867</v>
      </c>
      <c r="F469" s="6" t="s">
        <v>1731</v>
      </c>
      <c r="G469" s="5" t="s">
        <v>3750</v>
      </c>
      <c r="H469" s="14" t="s">
        <v>901</v>
      </c>
      <c r="I469" s="6" t="s">
        <v>24</v>
      </c>
      <c r="J469" s="5" t="s">
        <v>25</v>
      </c>
      <c r="K469" s="14" t="s">
        <v>3751</v>
      </c>
      <c r="L469" s="15">
        <v>3</v>
      </c>
      <c r="M469" s="6" t="s">
        <v>38</v>
      </c>
      <c r="N469" s="14" t="s">
        <v>172</v>
      </c>
      <c r="O469" s="5" t="s">
        <v>3752</v>
      </c>
      <c r="P469" s="16" t="s">
        <v>3753</v>
      </c>
      <c r="Q469" s="5"/>
      <c r="R469" s="5" t="s">
        <v>3754</v>
      </c>
      <c r="S469" s="16" t="s">
        <v>3755</v>
      </c>
      <c r="T469" s="16" t="str">
        <f>HYPERLINK("https://drive.google.com/file/d/14ytvUS00LOTd1llJatBStEZQyAxHDHVY/view?usp=drivesdk","EMAIL KODE REQUEST BRANDING")</f>
        <v>EMAIL KODE REQUEST BRANDING</v>
      </c>
      <c r="U469" s="5" t="s">
        <v>3756</v>
      </c>
      <c r="V469" s="3"/>
      <c r="W469" s="3"/>
      <c r="X469" s="3"/>
    </row>
    <row r="470" spans="1:24" customHeight="1" ht="18.75">
      <c r="A470" s="12">
        <v>45660.433630752</v>
      </c>
      <c r="B470" s="5" t="s">
        <v>122</v>
      </c>
      <c r="C470" s="6" t="s">
        <v>3757</v>
      </c>
      <c r="D470" s="6" t="s">
        <v>22</v>
      </c>
      <c r="E470" s="6" t="s">
        <v>867</v>
      </c>
      <c r="F470" s="6" t="s">
        <v>1731</v>
      </c>
      <c r="G470" s="5" t="s">
        <v>3750</v>
      </c>
      <c r="H470" s="14" t="s">
        <v>901</v>
      </c>
      <c r="I470" s="6" t="s">
        <v>24</v>
      </c>
      <c r="J470" s="5" t="s">
        <v>25</v>
      </c>
      <c r="K470" s="14" t="s">
        <v>3758</v>
      </c>
      <c r="L470" s="15">
        <v>3</v>
      </c>
      <c r="M470" s="6" t="s">
        <v>38</v>
      </c>
      <c r="N470" s="14" t="s">
        <v>172</v>
      </c>
      <c r="O470" s="5" t="s">
        <v>3759</v>
      </c>
      <c r="P470" s="16" t="s">
        <v>3760</v>
      </c>
      <c r="Q470" s="5"/>
      <c r="R470" s="5" t="s">
        <v>3761</v>
      </c>
      <c r="S470" s="16" t="s">
        <v>3762</v>
      </c>
      <c r="T470" s="16" t="str">
        <f>HYPERLINK("https://drive.google.com/file/d/1Uj1cQLzL0CunzP4M_rkToBvUc6w0tgRq/view?usp=drivesdk","EMAIL KODE REQUEST BRANDING")</f>
        <v>EMAIL KODE REQUEST BRANDING</v>
      </c>
      <c r="U470" s="5" t="s">
        <v>3763</v>
      </c>
      <c r="V470" s="3"/>
      <c r="W470" s="3"/>
      <c r="X470" s="3"/>
    </row>
    <row r="471" spans="1:24" customHeight="1" ht="15">
      <c r="A471" s="12">
        <v>45661.342726562</v>
      </c>
      <c r="B471" s="5" t="s">
        <v>122</v>
      </c>
      <c r="C471" s="6" t="s">
        <v>3764</v>
      </c>
      <c r="D471" s="6" t="s">
        <v>22</v>
      </c>
      <c r="E471" s="6" t="s">
        <v>867</v>
      </c>
      <c r="F471" s="6" t="s">
        <v>1731</v>
      </c>
      <c r="G471" s="5" t="s">
        <v>3765</v>
      </c>
      <c r="H471" s="14" t="s">
        <v>901</v>
      </c>
      <c r="I471" s="6" t="s">
        <v>24</v>
      </c>
      <c r="J471" s="5" t="s">
        <v>113</v>
      </c>
      <c r="K471" s="14" t="s">
        <v>3766</v>
      </c>
      <c r="L471" s="15">
        <v>4</v>
      </c>
      <c r="M471" s="6" t="s">
        <v>38</v>
      </c>
      <c r="N471" s="14" t="s">
        <v>172</v>
      </c>
      <c r="O471" s="5" t="s">
        <v>3767</v>
      </c>
      <c r="P471" s="16" t="s">
        <v>3768</v>
      </c>
      <c r="Q471" s="5"/>
      <c r="R471" s="5" t="s">
        <v>3769</v>
      </c>
      <c r="S471" s="16" t="s">
        <v>3770</v>
      </c>
      <c r="T471" s="16" t="str">
        <f>HYPERLINK("https://drive.google.com/file/d/1NEYe97gXpo_mIfrKZGNw8NxkVfJjfewO/view?usp=drivesdk","EMAIL KODE REQUEST BRANDING")</f>
        <v>EMAIL KODE REQUEST BRANDING</v>
      </c>
      <c r="U471" s="5" t="s">
        <v>3771</v>
      </c>
      <c r="V471" s="3"/>
      <c r="W471" s="3"/>
      <c r="X471" s="3"/>
    </row>
    <row r="472" spans="1:24" customHeight="1" ht="12.75">
      <c r="A472" s="12">
        <v>45661.345765336</v>
      </c>
      <c r="B472" s="5" t="s">
        <v>122</v>
      </c>
      <c r="C472" s="6" t="s">
        <v>3772</v>
      </c>
      <c r="D472" s="6" t="s">
        <v>22</v>
      </c>
      <c r="E472" s="6" t="s">
        <v>179</v>
      </c>
      <c r="F472" s="6" t="s">
        <v>1731</v>
      </c>
      <c r="G472" s="5" t="s">
        <v>3773</v>
      </c>
      <c r="H472" s="14" t="s">
        <v>125</v>
      </c>
      <c r="I472" s="6" t="s">
        <v>24</v>
      </c>
      <c r="J472" s="5" t="s">
        <v>25</v>
      </c>
      <c r="K472" s="14" t="s">
        <v>3774</v>
      </c>
      <c r="L472" s="15">
        <v>2</v>
      </c>
      <c r="M472" s="6" t="s">
        <v>38</v>
      </c>
      <c r="N472" s="14" t="s">
        <v>172</v>
      </c>
      <c r="O472" s="5" t="s">
        <v>3775</v>
      </c>
      <c r="P472" s="16" t="s">
        <v>3776</v>
      </c>
      <c r="Q472" s="5"/>
      <c r="R472" s="5" t="s">
        <v>3777</v>
      </c>
      <c r="S472" s="16" t="s">
        <v>3778</v>
      </c>
      <c r="T472" s="16" t="str">
        <f>HYPERLINK("https://drive.google.com/file/d/1ecgsbHWPa4Y-UXXv9Bz-Tc8ZcXsA3AN9/view?usp=drivesdk","EMAIL KODE REQUEST BRANDING")</f>
        <v>EMAIL KODE REQUEST BRANDING</v>
      </c>
      <c r="U472" s="5" t="s">
        <v>3779</v>
      </c>
      <c r="V472" s="3"/>
      <c r="W472" s="3"/>
      <c r="X472" s="3"/>
    </row>
    <row r="473" spans="1:24" customHeight="1" ht="15.75">
      <c r="A473" s="12">
        <v>45661.347455671</v>
      </c>
      <c r="B473" s="5" t="s">
        <v>122</v>
      </c>
      <c r="C473" s="6" t="s">
        <v>3780</v>
      </c>
      <c r="D473" s="6" t="s">
        <v>22</v>
      </c>
      <c r="E473" s="6" t="s">
        <v>179</v>
      </c>
      <c r="F473" s="6" t="s">
        <v>1731</v>
      </c>
      <c r="G473" s="5" t="s">
        <v>3781</v>
      </c>
      <c r="H473" s="14" t="s">
        <v>125</v>
      </c>
      <c r="I473" s="6" t="s">
        <v>24</v>
      </c>
      <c r="J473" s="5" t="s">
        <v>25</v>
      </c>
      <c r="K473" s="14" t="s">
        <v>3782</v>
      </c>
      <c r="L473" s="15">
        <v>6</v>
      </c>
      <c r="M473" s="6" t="s">
        <v>38</v>
      </c>
      <c r="N473" s="14" t="s">
        <v>172</v>
      </c>
      <c r="O473" s="5" t="s">
        <v>3783</v>
      </c>
      <c r="P473" s="16" t="s">
        <v>3784</v>
      </c>
      <c r="Q473" s="5"/>
      <c r="R473" s="5" t="s">
        <v>3785</v>
      </c>
      <c r="S473" s="16" t="s">
        <v>3786</v>
      </c>
      <c r="T473" s="16" t="str">
        <f>HYPERLINK("https://drive.google.com/file/d/1BUJO-meNeryLTQayV8QPlcQZI4bPa5hA/view?usp=drivesdk","EMAIL KODE REQUEST BRANDING")</f>
        <v>EMAIL KODE REQUEST BRANDING</v>
      </c>
      <c r="U473" s="5" t="s">
        <v>3787</v>
      </c>
      <c r="V473" s="3"/>
      <c r="W473" s="3"/>
      <c r="X473" s="3"/>
    </row>
    <row r="474" spans="1:24" customHeight="1" ht="12.75">
      <c r="A474" s="12">
        <v>45661.348619502</v>
      </c>
      <c r="B474" s="5" t="s">
        <v>122</v>
      </c>
      <c r="C474" s="6" t="s">
        <v>3788</v>
      </c>
      <c r="D474" s="6" t="s">
        <v>22</v>
      </c>
      <c r="E474" s="6" t="s">
        <v>179</v>
      </c>
      <c r="F474" s="6" t="s">
        <v>1731</v>
      </c>
      <c r="G474" s="5" t="s">
        <v>3781</v>
      </c>
      <c r="H474" s="14" t="s">
        <v>125</v>
      </c>
      <c r="I474" s="6" t="s">
        <v>24</v>
      </c>
      <c r="J474" s="5" t="s">
        <v>372</v>
      </c>
      <c r="K474" s="14" t="s">
        <v>3789</v>
      </c>
      <c r="L474" s="15">
        <v>4</v>
      </c>
      <c r="M474" s="6" t="s">
        <v>38</v>
      </c>
      <c r="N474" s="14" t="s">
        <v>172</v>
      </c>
      <c r="O474" s="5" t="s">
        <v>3790</v>
      </c>
      <c r="P474" s="16" t="s">
        <v>3791</v>
      </c>
      <c r="Q474" s="5"/>
      <c r="R474" s="5" t="s">
        <v>3792</v>
      </c>
      <c r="S474" s="16" t="s">
        <v>3793</v>
      </c>
      <c r="T474" s="16" t="str">
        <f>HYPERLINK("https://drive.google.com/file/d/1vcHlQVVYJn0p7DoxiP82H-lCvZpnEaW7/view?usp=drivesdk","EMAIL KODE REQUEST BRANDING")</f>
        <v>EMAIL KODE REQUEST BRANDING</v>
      </c>
      <c r="U474" s="5" t="s">
        <v>3794</v>
      </c>
      <c r="V474" s="3"/>
      <c r="W474" s="3"/>
      <c r="X474" s="3"/>
    </row>
    <row r="475" spans="1:24" customHeight="1" ht="12.75">
      <c r="A475" s="12">
        <v>45661.349947141</v>
      </c>
      <c r="B475" s="5" t="s">
        <v>122</v>
      </c>
      <c r="C475" s="6" t="s">
        <v>3795</v>
      </c>
      <c r="D475" s="6" t="s">
        <v>22</v>
      </c>
      <c r="E475" s="6" t="s">
        <v>179</v>
      </c>
      <c r="F475" s="6" t="s">
        <v>1731</v>
      </c>
      <c r="G475" s="5" t="s">
        <v>3781</v>
      </c>
      <c r="H475" s="14" t="s">
        <v>2468</v>
      </c>
      <c r="I475" s="6" t="s">
        <v>24</v>
      </c>
      <c r="J475" s="5" t="s">
        <v>25</v>
      </c>
      <c r="K475" s="14" t="s">
        <v>3796</v>
      </c>
      <c r="L475" s="15">
        <v>1</v>
      </c>
      <c r="M475" s="6" t="s">
        <v>38</v>
      </c>
      <c r="N475" s="14" t="s">
        <v>172</v>
      </c>
      <c r="O475" s="5" t="s">
        <v>3797</v>
      </c>
      <c r="P475" s="16" t="s">
        <v>3798</v>
      </c>
      <c r="Q475" s="5"/>
      <c r="R475" s="5" t="s">
        <v>3799</v>
      </c>
      <c r="S475" s="16" t="s">
        <v>3800</v>
      </c>
      <c r="T475" s="16" t="str">
        <f>HYPERLINK("https://drive.google.com/file/d/1ZKJZsktIDSjPkh__pnRp8LsE43R8iPXI/view?usp=drivesdk","EMAIL KODE REQUEST BRANDING")</f>
        <v>EMAIL KODE REQUEST BRANDING</v>
      </c>
      <c r="U475" s="5" t="s">
        <v>3801</v>
      </c>
      <c r="V475" s="3"/>
      <c r="W475" s="3"/>
      <c r="X475" s="3"/>
    </row>
    <row r="476" spans="1:24" customHeight="1" ht="12.75">
      <c r="A476" s="12">
        <v>45661.351456354</v>
      </c>
      <c r="B476" s="5" t="s">
        <v>122</v>
      </c>
      <c r="C476" s="6" t="s">
        <v>3802</v>
      </c>
      <c r="D476" s="6" t="s">
        <v>22</v>
      </c>
      <c r="E476" s="6" t="s">
        <v>179</v>
      </c>
      <c r="F476" s="6" t="s">
        <v>1731</v>
      </c>
      <c r="G476" s="5" t="s">
        <v>3781</v>
      </c>
      <c r="H476" s="14" t="s">
        <v>2468</v>
      </c>
      <c r="I476" s="6" t="s">
        <v>24</v>
      </c>
      <c r="J476" s="5" t="s">
        <v>25</v>
      </c>
      <c r="K476" s="14" t="s">
        <v>3803</v>
      </c>
      <c r="L476" s="15">
        <v>1</v>
      </c>
      <c r="M476" s="6" t="s">
        <v>38</v>
      </c>
      <c r="N476" s="14" t="s">
        <v>2030</v>
      </c>
      <c r="O476" s="5" t="s">
        <v>3804</v>
      </c>
      <c r="P476" s="16" t="s">
        <v>3805</v>
      </c>
      <c r="Q476" s="5"/>
      <c r="R476" s="5" t="s">
        <v>3806</v>
      </c>
      <c r="S476" s="16" t="s">
        <v>3807</v>
      </c>
      <c r="T476" s="16" t="str">
        <f>HYPERLINK("https://drive.google.com/file/d/1x_ijK7TRYF0ZLomcVqk9ETtfpiKDBqs_/view?usp=drivesdk","EMAIL KODE REQUEST BRANDING")</f>
        <v>EMAIL KODE REQUEST BRANDING</v>
      </c>
      <c r="U476" s="5" t="s">
        <v>3808</v>
      </c>
      <c r="V476" s="3"/>
      <c r="W476" s="3"/>
      <c r="X476" s="3"/>
    </row>
    <row r="477" spans="1:24" customHeight="1" ht="16.5">
      <c r="A477" s="12">
        <v>45661.352146655</v>
      </c>
      <c r="B477" s="5" t="s">
        <v>122</v>
      </c>
      <c r="C477" s="6" t="s">
        <v>3809</v>
      </c>
      <c r="D477" s="6" t="s">
        <v>22</v>
      </c>
      <c r="E477" s="6" t="s">
        <v>179</v>
      </c>
      <c r="F477" s="6" t="s">
        <v>1731</v>
      </c>
      <c r="G477" s="5" t="s">
        <v>3781</v>
      </c>
      <c r="H477" s="14" t="s">
        <v>2468</v>
      </c>
      <c r="I477" s="6" t="s">
        <v>24</v>
      </c>
      <c r="J477" s="5" t="s">
        <v>25</v>
      </c>
      <c r="K477" s="14" t="s">
        <v>3810</v>
      </c>
      <c r="L477" s="15">
        <v>1</v>
      </c>
      <c r="M477" s="6" t="s">
        <v>216</v>
      </c>
      <c r="N477" s="14" t="s">
        <v>2030</v>
      </c>
      <c r="O477" s="5" t="s">
        <v>3811</v>
      </c>
      <c r="P477" s="16" t="s">
        <v>3812</v>
      </c>
      <c r="Q477" s="5"/>
      <c r="R477" s="5" t="s">
        <v>3813</v>
      </c>
      <c r="S477" s="16" t="s">
        <v>3814</v>
      </c>
      <c r="T477" s="16" t="str">
        <f>HYPERLINK("https://drive.google.com/file/d/1QCmJbTYo6uBLWsdLjF9xViXmw08n9eB-/view?usp=drivesdk","EMAIL KODE REQUEST BRANDING")</f>
        <v>EMAIL KODE REQUEST BRANDING</v>
      </c>
      <c r="U477" s="5" t="s">
        <v>3815</v>
      </c>
      <c r="V477" s="3"/>
      <c r="W477" s="3"/>
      <c r="X477" s="3"/>
    </row>
    <row r="478" spans="1:24" customHeight="1" ht="15.75">
      <c r="A478" s="12">
        <v>45661.352825035</v>
      </c>
      <c r="B478" s="5" t="s">
        <v>122</v>
      </c>
      <c r="C478" s="6" t="s">
        <v>3816</v>
      </c>
      <c r="D478" s="6" t="s">
        <v>22</v>
      </c>
      <c r="E478" s="6" t="s">
        <v>179</v>
      </c>
      <c r="F478" s="6" t="s">
        <v>1731</v>
      </c>
      <c r="G478" s="5" t="s">
        <v>3781</v>
      </c>
      <c r="H478" s="14" t="s">
        <v>2468</v>
      </c>
      <c r="I478" s="6" t="s">
        <v>24</v>
      </c>
      <c r="J478" s="5" t="s">
        <v>25</v>
      </c>
      <c r="K478" s="14" t="s">
        <v>3817</v>
      </c>
      <c r="L478" s="15">
        <v>2</v>
      </c>
      <c r="M478" s="6" t="s">
        <v>216</v>
      </c>
      <c r="N478" s="14" t="s">
        <v>172</v>
      </c>
      <c r="O478" s="5" t="s">
        <v>3818</v>
      </c>
      <c r="P478" s="16" t="s">
        <v>3819</v>
      </c>
      <c r="Q478" s="5"/>
      <c r="R478" s="5" t="s">
        <v>3820</v>
      </c>
      <c r="S478" s="16" t="s">
        <v>3821</v>
      </c>
      <c r="T478" s="16" t="str">
        <f>HYPERLINK("https://drive.google.com/file/d/1IzbetnIz0wU67DisIM-GZVRSgp5_9V6k/view?usp=drivesdk","EMAIL KODE REQUEST BRANDING")</f>
        <v>EMAIL KODE REQUEST BRANDING</v>
      </c>
      <c r="U478" s="5" t="s">
        <v>3822</v>
      </c>
      <c r="V478" s="3"/>
      <c r="W478" s="3"/>
      <c r="X478" s="3"/>
    </row>
    <row r="479" spans="1:24" customHeight="1" ht="17.25">
      <c r="A479" s="12">
        <v>45661.379082095</v>
      </c>
      <c r="B479" s="5" t="s">
        <v>122</v>
      </c>
      <c r="C479" s="6" t="s">
        <v>3823</v>
      </c>
      <c r="D479" s="6" t="s">
        <v>22</v>
      </c>
      <c r="E479" s="6" t="s">
        <v>621</v>
      </c>
      <c r="F479" s="6" t="s">
        <v>1691</v>
      </c>
      <c r="G479" s="5" t="s">
        <v>3824</v>
      </c>
      <c r="H479" s="14" t="s">
        <v>125</v>
      </c>
      <c r="I479" s="6" t="s">
        <v>24</v>
      </c>
      <c r="J479" s="5" t="s">
        <v>157</v>
      </c>
      <c r="K479" s="14" t="s">
        <v>3825</v>
      </c>
      <c r="L479" s="15">
        <v>6</v>
      </c>
      <c r="M479" s="6" t="s">
        <v>38</v>
      </c>
      <c r="N479" s="14" t="s">
        <v>172</v>
      </c>
      <c r="O479" s="5" t="s">
        <v>356</v>
      </c>
      <c r="P479" s="16" t="s">
        <v>3826</v>
      </c>
      <c r="Q479" s="5"/>
      <c r="R479" s="5" t="s">
        <v>3827</v>
      </c>
      <c r="S479" s="16" t="s">
        <v>3828</v>
      </c>
      <c r="T479" s="16" t="str">
        <f>HYPERLINK("https://drive.google.com/file/d/10I1A9nwTDxryPI8aZMzV-B-IOKHYbEVg/view?usp=drivesdk","EMAIL KODE REQUEST BRANDING")</f>
        <v>EMAIL KODE REQUEST BRANDING</v>
      </c>
      <c r="U479" s="5" t="s">
        <v>3829</v>
      </c>
      <c r="V479" s="3"/>
      <c r="W479" s="3"/>
      <c r="X479" s="3"/>
    </row>
    <row r="480" spans="1:24" customHeight="1" ht="12.75">
      <c r="A480" s="12">
        <v>45661.381454433</v>
      </c>
      <c r="B480" s="5" t="s">
        <v>122</v>
      </c>
      <c r="C480" s="6" t="s">
        <v>3830</v>
      </c>
      <c r="D480" s="6" t="s">
        <v>22</v>
      </c>
      <c r="E480" s="6" t="s">
        <v>515</v>
      </c>
      <c r="F480" s="6" t="s">
        <v>2537</v>
      </c>
      <c r="G480" s="5" t="s">
        <v>3831</v>
      </c>
      <c r="H480" s="14" t="s">
        <v>2468</v>
      </c>
      <c r="I480" s="6" t="s">
        <v>24</v>
      </c>
      <c r="J480" s="5" t="s">
        <v>113</v>
      </c>
      <c r="K480" s="14" t="s">
        <v>3832</v>
      </c>
      <c r="L480" s="15">
        <v>1</v>
      </c>
      <c r="M480" s="6" t="s">
        <v>38</v>
      </c>
      <c r="N480" s="14" t="s">
        <v>172</v>
      </c>
      <c r="O480" s="5" t="s">
        <v>3833</v>
      </c>
      <c r="P480" s="16" t="s">
        <v>3834</v>
      </c>
      <c r="Q480" s="5"/>
      <c r="R480" s="5" t="s">
        <v>3835</v>
      </c>
      <c r="S480" s="16" t="s">
        <v>3836</v>
      </c>
      <c r="T480" s="16" t="str">
        <f>HYPERLINK("https://drive.google.com/file/d/1dM2HoRnNQU-HBJmwW7k7prjyGbmVeY3k/view?usp=drivesdk","EMAIL KODE REQUEST BRANDING")</f>
        <v>EMAIL KODE REQUEST BRANDING</v>
      </c>
      <c r="U480" s="5" t="s">
        <v>3837</v>
      </c>
      <c r="V480" s="3"/>
      <c r="W480" s="3"/>
      <c r="X480" s="3"/>
    </row>
    <row r="481" spans="1:24" customHeight="1" ht="12.75">
      <c r="A481" s="12">
        <v>45661.382488495</v>
      </c>
      <c r="B481" s="5" t="s">
        <v>122</v>
      </c>
      <c r="C481" s="6" t="s">
        <v>3838</v>
      </c>
      <c r="D481" s="6" t="s">
        <v>22</v>
      </c>
      <c r="E481" s="6" t="s">
        <v>515</v>
      </c>
      <c r="F481" s="6" t="s">
        <v>2537</v>
      </c>
      <c r="G481" s="5" t="s">
        <v>3839</v>
      </c>
      <c r="H481" s="14" t="s">
        <v>843</v>
      </c>
      <c r="I481" s="6" t="s">
        <v>24</v>
      </c>
      <c r="J481" s="5" t="s">
        <v>126</v>
      </c>
      <c r="K481" s="14" t="s">
        <v>3840</v>
      </c>
      <c r="L481" s="15">
        <v>1</v>
      </c>
      <c r="M481" s="6" t="s">
        <v>38</v>
      </c>
      <c r="N481" s="14" t="s">
        <v>172</v>
      </c>
      <c r="O481" s="5" t="s">
        <v>3841</v>
      </c>
      <c r="P481" s="16" t="s">
        <v>3842</v>
      </c>
      <c r="Q481" s="5"/>
      <c r="R481" s="5" t="s">
        <v>3843</v>
      </c>
      <c r="S481" s="16" t="s">
        <v>3844</v>
      </c>
      <c r="T481" s="16" t="str">
        <f>HYPERLINK("https://drive.google.com/file/d/1HOx7c02hK6idF52xhlNAkiUezNw11aNY/view?usp=drivesdk","EMAIL KODE REQUEST BRANDING")</f>
        <v>EMAIL KODE REQUEST BRANDING</v>
      </c>
      <c r="U481" s="5" t="s">
        <v>3845</v>
      </c>
      <c r="V481" s="3"/>
      <c r="W481" s="3"/>
      <c r="X481" s="3"/>
    </row>
    <row r="482" spans="1:24" customHeight="1" ht="12.75">
      <c r="A482" s="12">
        <v>45661.383407778</v>
      </c>
      <c r="B482" s="5" t="s">
        <v>122</v>
      </c>
      <c r="C482" s="6" t="s">
        <v>3846</v>
      </c>
      <c r="D482" s="6" t="s">
        <v>22</v>
      </c>
      <c r="E482" s="6" t="s">
        <v>515</v>
      </c>
      <c r="F482" s="6" t="s">
        <v>2537</v>
      </c>
      <c r="G482" s="5" t="s">
        <v>3847</v>
      </c>
      <c r="H482" s="14" t="s">
        <v>843</v>
      </c>
      <c r="I482" s="6" t="s">
        <v>24</v>
      </c>
      <c r="J482" s="5" t="s">
        <v>126</v>
      </c>
      <c r="K482" s="14" t="s">
        <v>698</v>
      </c>
      <c r="L482" s="15">
        <v>1</v>
      </c>
      <c r="M482" s="6" t="s">
        <v>38</v>
      </c>
      <c r="N482" s="14" t="s">
        <v>172</v>
      </c>
      <c r="O482" s="5" t="s">
        <v>3848</v>
      </c>
      <c r="P482" s="16" t="s">
        <v>3849</v>
      </c>
      <c r="Q482" s="5"/>
      <c r="R482" s="5" t="s">
        <v>3850</v>
      </c>
      <c r="S482" s="16" t="s">
        <v>3851</v>
      </c>
      <c r="T482" s="16" t="str">
        <f>HYPERLINK("https://drive.google.com/file/d/1P0UhA5Q6wA1Vo7W2rz8iksRkJ5zsLjQ1/view?usp=drivesdk","EMAIL KODE REQUEST BRANDING")</f>
        <v>EMAIL KODE REQUEST BRANDING</v>
      </c>
      <c r="U482" s="5" t="s">
        <v>3852</v>
      </c>
      <c r="V482" s="3"/>
      <c r="W482" s="3"/>
      <c r="X482" s="3"/>
    </row>
    <row r="483" spans="1:24" customHeight="1" ht="14.25">
      <c r="A483" s="12">
        <v>45661.384824699</v>
      </c>
      <c r="B483" s="5" t="s">
        <v>122</v>
      </c>
      <c r="C483" s="6" t="s">
        <v>3853</v>
      </c>
      <c r="D483" s="6" t="s">
        <v>22</v>
      </c>
      <c r="E483" s="6" t="s">
        <v>515</v>
      </c>
      <c r="F483" s="6" t="s">
        <v>2537</v>
      </c>
      <c r="G483" s="5" t="s">
        <v>3854</v>
      </c>
      <c r="H483" s="14" t="s">
        <v>3855</v>
      </c>
      <c r="I483" s="6" t="s">
        <v>24</v>
      </c>
      <c r="J483" s="5" t="s">
        <v>372</v>
      </c>
      <c r="K483" s="14" t="s">
        <v>2929</v>
      </c>
      <c r="L483" s="15">
        <v>1</v>
      </c>
      <c r="M483" s="6" t="s">
        <v>38</v>
      </c>
      <c r="N483" s="14" t="s">
        <v>172</v>
      </c>
      <c r="O483" s="5" t="s">
        <v>3856</v>
      </c>
      <c r="P483" s="16" t="s">
        <v>3857</v>
      </c>
      <c r="Q483" s="5"/>
      <c r="R483" s="5" t="s">
        <v>3858</v>
      </c>
      <c r="S483" s="16" t="s">
        <v>3859</v>
      </c>
      <c r="T483" s="16" t="str">
        <f>HYPERLINK("https://drive.google.com/file/d/168PewHJNHgWuL-Cv7m7auN0G3fLTkslU/view?usp=drivesdk","EMAIL KODE REQUEST BRANDING")</f>
        <v>EMAIL KODE REQUEST BRANDING</v>
      </c>
      <c r="U483" s="5" t="s">
        <v>3860</v>
      </c>
      <c r="V483" s="3"/>
      <c r="W483" s="3"/>
      <c r="X483" s="3"/>
    </row>
    <row r="484" spans="1:24" customHeight="1" ht="12.75">
      <c r="A484" s="12">
        <v>45661.536261921</v>
      </c>
      <c r="B484" s="5" t="s">
        <v>3092</v>
      </c>
      <c r="C484" s="6" t="s">
        <v>3861</v>
      </c>
      <c r="D484" s="6" t="s">
        <v>60</v>
      </c>
      <c r="E484" s="6" t="s">
        <v>642</v>
      </c>
      <c r="F484" s="6" t="s">
        <v>62</v>
      </c>
      <c r="G484" s="5" t="s">
        <v>3862</v>
      </c>
      <c r="H484" s="14" t="s">
        <v>112</v>
      </c>
      <c r="I484" s="6" t="s">
        <v>24</v>
      </c>
      <c r="J484" s="5" t="s">
        <v>363</v>
      </c>
      <c r="K484" s="14" t="s">
        <v>3863</v>
      </c>
      <c r="L484" s="15" t="s">
        <v>215</v>
      </c>
      <c r="M484" s="6" t="s">
        <v>38</v>
      </c>
      <c r="N484" s="14" t="s">
        <v>116</v>
      </c>
      <c r="O484" s="5" t="s">
        <v>3864</v>
      </c>
      <c r="P484" s="16" t="s">
        <v>3865</v>
      </c>
      <c r="Q484" s="5"/>
      <c r="R484" s="5" t="s">
        <v>3866</v>
      </c>
      <c r="S484" s="16" t="s">
        <v>3867</v>
      </c>
      <c r="T484" s="16" t="str">
        <f>HYPERLINK("https://drive.google.com/file/d/1LdMSR816vtEU_yM4Zsk5h3rrtK2uOcye/view?usp=drivesdk","EMAIL KODE REQUEST BRANDING")</f>
        <v>EMAIL KODE REQUEST BRANDING</v>
      </c>
      <c r="U484" s="5" t="s">
        <v>3868</v>
      </c>
      <c r="V484" s="3"/>
      <c r="W484" s="3"/>
      <c r="X484" s="3"/>
    </row>
    <row r="485" spans="1:24" customHeight="1" ht="15.75">
      <c r="A485" s="12">
        <v>45661.541635058</v>
      </c>
      <c r="B485" s="5" t="s">
        <v>3869</v>
      </c>
      <c r="C485" s="6" t="s">
        <v>3870</v>
      </c>
      <c r="D485" s="6" t="s">
        <v>60</v>
      </c>
      <c r="E485" s="6" t="s">
        <v>61</v>
      </c>
      <c r="F485" s="6" t="s">
        <v>62</v>
      </c>
      <c r="G485" s="5" t="s">
        <v>3871</v>
      </c>
      <c r="H485" s="14" t="s">
        <v>473</v>
      </c>
      <c r="I485" s="6" t="s">
        <v>24</v>
      </c>
      <c r="J485" s="5" t="s">
        <v>157</v>
      </c>
      <c r="K485" s="14" t="s">
        <v>3872</v>
      </c>
      <c r="L485" s="15" t="s">
        <v>564</v>
      </c>
      <c r="M485" s="6" t="s">
        <v>38</v>
      </c>
      <c r="N485" s="14" t="s">
        <v>508</v>
      </c>
      <c r="O485" s="5" t="s">
        <v>3873</v>
      </c>
      <c r="P485" s="16" t="s">
        <v>3874</v>
      </c>
      <c r="Q485" s="5"/>
      <c r="R485" s="5" t="s">
        <v>3875</v>
      </c>
      <c r="S485" s="16" t="s">
        <v>3876</v>
      </c>
      <c r="T485" s="16" t="str">
        <f>HYPERLINK("https://drive.google.com/file/d/1Vu0Ifxkc6fOSYXzU_CHjnUi3Dq6lqZCf/view?usp=drivesdk","EMAIL KODE REQUEST BRANDING")</f>
        <v>EMAIL KODE REQUEST BRANDING</v>
      </c>
      <c r="U485" s="5" t="s">
        <v>3877</v>
      </c>
      <c r="V485" s="3"/>
      <c r="W485" s="3"/>
      <c r="X485" s="3"/>
    </row>
    <row r="486" spans="1:24" customHeight="1" ht="12.75">
      <c r="A486" s="12">
        <v>45663.414462824</v>
      </c>
      <c r="B486" s="5" t="s">
        <v>122</v>
      </c>
      <c r="C486" s="6" t="s">
        <v>3878</v>
      </c>
      <c r="D486" s="6" t="s">
        <v>22</v>
      </c>
      <c r="E486" s="6" t="s">
        <v>418</v>
      </c>
      <c r="F486" s="6" t="s">
        <v>2617</v>
      </c>
      <c r="G486" s="5" t="s">
        <v>3879</v>
      </c>
      <c r="H486" s="14" t="s">
        <v>901</v>
      </c>
      <c r="I486" s="6" t="s">
        <v>24</v>
      </c>
      <c r="J486" s="5" t="s">
        <v>1847</v>
      </c>
      <c r="K486" s="14" t="s">
        <v>3880</v>
      </c>
      <c r="L486" s="15">
        <v>4</v>
      </c>
      <c r="M486" s="6" t="s">
        <v>216</v>
      </c>
      <c r="N486" s="14" t="s">
        <v>172</v>
      </c>
      <c r="O486" s="5" t="s">
        <v>3881</v>
      </c>
      <c r="P486" s="16" t="s">
        <v>3882</v>
      </c>
      <c r="Q486" s="5"/>
      <c r="R486" s="5" t="s">
        <v>3883</v>
      </c>
      <c r="S486" s="16" t="s">
        <v>3884</v>
      </c>
      <c r="T486" s="16" t="str">
        <f>HYPERLINK("https://drive.google.com/file/d/1WGkM8q5cSousmVHn_atEg18kTmAOCq0d/view?usp=drivesdk","EMAIL KODE REQUEST BRANDING")</f>
        <v>EMAIL KODE REQUEST BRANDING</v>
      </c>
      <c r="U486" s="5" t="s">
        <v>3885</v>
      </c>
      <c r="V486" s="3"/>
      <c r="W486" s="3"/>
      <c r="X486" s="3"/>
    </row>
    <row r="487" spans="1:24" customHeight="1" ht="13.5">
      <c r="A487" s="12">
        <v>45663.42006581</v>
      </c>
      <c r="B487" s="5" t="s">
        <v>122</v>
      </c>
      <c r="C487" s="6" t="s">
        <v>3886</v>
      </c>
      <c r="D487" s="6" t="s">
        <v>22</v>
      </c>
      <c r="E487" s="6" t="s">
        <v>179</v>
      </c>
      <c r="F487" s="6" t="s">
        <v>1731</v>
      </c>
      <c r="G487" s="5" t="s">
        <v>3887</v>
      </c>
      <c r="H487" s="14" t="s">
        <v>901</v>
      </c>
      <c r="I487" s="6" t="s">
        <v>24</v>
      </c>
      <c r="J487" s="5" t="s">
        <v>126</v>
      </c>
      <c r="K487" s="14" t="s">
        <v>3888</v>
      </c>
      <c r="L487" s="15">
        <v>1</v>
      </c>
      <c r="M487" s="6" t="s">
        <v>38</v>
      </c>
      <c r="N487" s="14" t="s">
        <v>172</v>
      </c>
      <c r="O487" s="5" t="s">
        <v>268</v>
      </c>
      <c r="P487" s="16" t="s">
        <v>3889</v>
      </c>
      <c r="Q487" s="5"/>
      <c r="R487" s="5" t="s">
        <v>3890</v>
      </c>
      <c r="S487" s="16" t="s">
        <v>3891</v>
      </c>
      <c r="T487" s="16" t="str">
        <f>HYPERLINK("https://drive.google.com/file/d/1LB_mDCId5jDRC42HJ51Fk5ISl11X4Jyd/view?usp=drivesdk","EMAIL KODE REQUEST BRANDING")</f>
        <v>EMAIL KODE REQUEST BRANDING</v>
      </c>
      <c r="U487" s="5" t="s">
        <v>3892</v>
      </c>
      <c r="V487" s="3"/>
      <c r="W487" s="3"/>
      <c r="X487" s="3"/>
    </row>
    <row r="488" spans="1:24" customHeight="1" ht="12.75">
      <c r="A488" s="12">
        <v>45665.400071968</v>
      </c>
      <c r="B488" s="5" t="s">
        <v>74</v>
      </c>
      <c r="C488" s="6" t="s">
        <v>3893</v>
      </c>
      <c r="D488" s="6" t="s">
        <v>60</v>
      </c>
      <c r="E488" s="6" t="s">
        <v>3894</v>
      </c>
      <c r="F488" s="6" t="s">
        <v>77</v>
      </c>
      <c r="G488" s="5" t="s">
        <v>3895</v>
      </c>
      <c r="H488" s="14" t="s">
        <v>248</v>
      </c>
      <c r="I488" s="6" t="s">
        <v>24</v>
      </c>
      <c r="J488" s="5" t="s">
        <v>3896</v>
      </c>
      <c r="K488" s="14" t="s">
        <v>3897</v>
      </c>
      <c r="L488" s="15" t="s">
        <v>3898</v>
      </c>
      <c r="M488" s="6" t="s">
        <v>38</v>
      </c>
      <c r="N488" s="14" t="s">
        <v>540</v>
      </c>
      <c r="O488" s="5" t="s">
        <v>3899</v>
      </c>
      <c r="P488" s="16" t="s">
        <v>3900</v>
      </c>
      <c r="Q488" s="5"/>
      <c r="R488" s="5" t="s">
        <v>3901</v>
      </c>
      <c r="S488" s="16" t="s">
        <v>3902</v>
      </c>
      <c r="T488" s="16" t="str">
        <f>HYPERLINK("https://drive.google.com/file/d/1evg0lwG1hdgmCAAv-njRVBGStsJczTn6/view?usp=drivesdk","EMAIL KODE REQUEST BRANDING")</f>
        <v>EMAIL KODE REQUEST BRANDING</v>
      </c>
      <c r="U488" s="5" t="s">
        <v>3903</v>
      </c>
      <c r="V488" s="3"/>
      <c r="W488" s="3"/>
      <c r="X488" s="3"/>
    </row>
    <row r="489" spans="1:24" customHeight="1" ht="38.25">
      <c r="A489" s="12">
        <v>45666.47775478</v>
      </c>
      <c r="B489" s="5" t="s">
        <v>74</v>
      </c>
      <c r="C489" s="6" t="s">
        <v>3904</v>
      </c>
      <c r="D489" s="6" t="s">
        <v>60</v>
      </c>
      <c r="E489" s="6" t="s">
        <v>398</v>
      </c>
      <c r="F489" s="6" t="s">
        <v>77</v>
      </c>
      <c r="G489" s="5" t="s">
        <v>3905</v>
      </c>
      <c r="H489" s="14" t="s">
        <v>3906</v>
      </c>
      <c r="I489" s="6" t="s">
        <v>24</v>
      </c>
      <c r="J489" s="5" t="s">
        <v>3907</v>
      </c>
      <c r="K489" s="14" t="s">
        <v>3908</v>
      </c>
      <c r="L489" s="15" t="s">
        <v>3909</v>
      </c>
      <c r="M489" s="6" t="s">
        <v>38</v>
      </c>
      <c r="N489" s="14" t="s">
        <v>3906</v>
      </c>
      <c r="O489" s="5" t="s">
        <v>3910</v>
      </c>
      <c r="P489" s="16" t="s">
        <v>3911</v>
      </c>
      <c r="Q489" s="5"/>
      <c r="R489" s="5" t="s">
        <v>3912</v>
      </c>
      <c r="S489" s="16" t="s">
        <v>3913</v>
      </c>
      <c r="T489" s="16" t="str">
        <f>HYPERLINK("https://drive.google.com/file/d/1cFPTRGlZM2BunlLWC5owZZSRR12L8QpE/view?usp=drivesdk","EMAIL KODE REQUEST BRANDING")</f>
        <v>EMAIL KODE REQUEST BRANDING</v>
      </c>
      <c r="U489" s="5" t="s">
        <v>3914</v>
      </c>
      <c r="V489" s="3"/>
      <c r="W489" s="3"/>
      <c r="X489" s="3"/>
    </row>
    <row r="490" spans="1:24" customHeight="1" ht="12.75">
      <c r="A490" s="12">
        <v>45666.556787535</v>
      </c>
      <c r="B490" s="5" t="s">
        <v>3092</v>
      </c>
      <c r="C490" s="6" t="s">
        <v>3915</v>
      </c>
      <c r="D490" s="6" t="s">
        <v>60</v>
      </c>
      <c r="E490" s="17" t="s">
        <v>143</v>
      </c>
      <c r="F490" s="6" t="s">
        <v>110</v>
      </c>
      <c r="G490" s="5" t="s">
        <v>3916</v>
      </c>
      <c r="H490" s="14" t="s">
        <v>145</v>
      </c>
      <c r="I490" s="6" t="s">
        <v>146</v>
      </c>
      <c r="J490" s="5" t="s">
        <v>157</v>
      </c>
      <c r="K490" s="14" t="s">
        <v>3917</v>
      </c>
      <c r="L490" s="15">
        <v>1</v>
      </c>
      <c r="M490" s="6" t="s">
        <v>38</v>
      </c>
      <c r="N490" s="14" t="s">
        <v>2124</v>
      </c>
      <c r="O490" s="5" t="s">
        <v>3918</v>
      </c>
      <c r="P490" s="16" t="s">
        <v>3919</v>
      </c>
      <c r="Q490" s="5"/>
      <c r="R490" s="5" t="s">
        <v>3920</v>
      </c>
      <c r="S490" s="16" t="s">
        <v>3921</v>
      </c>
      <c r="T490" s="16" t="str">
        <f>HYPERLINK("https://drive.google.com/file/d/1XMErp_HsIS_4Vb-wKIJI8rR0RW-XLL9i/view?usp=drivesdk","EMAIL KODE REQUEST BRANDING")</f>
        <v>EMAIL KODE REQUEST BRANDING</v>
      </c>
      <c r="U490" s="5" t="s">
        <v>3922</v>
      </c>
      <c r="V490" s="3"/>
      <c r="W490" s="3"/>
      <c r="X490" s="3"/>
    </row>
    <row r="491" spans="1:24" customHeight="1" ht="12.75">
      <c r="A491" s="12">
        <v>45666.56208875</v>
      </c>
      <c r="B491" s="5" t="s">
        <v>3092</v>
      </c>
      <c r="C491" s="6" t="s">
        <v>3923</v>
      </c>
      <c r="D491" s="6" t="s">
        <v>60</v>
      </c>
      <c r="E491" s="17" t="s">
        <v>143</v>
      </c>
      <c r="F491" s="6" t="s">
        <v>110</v>
      </c>
      <c r="G491" s="5" t="s">
        <v>3916</v>
      </c>
      <c r="H491" s="14" t="s">
        <v>145</v>
      </c>
      <c r="I491" s="6" t="s">
        <v>24</v>
      </c>
      <c r="J491" s="5" t="s">
        <v>65</v>
      </c>
      <c r="K491" s="14" t="s">
        <v>3924</v>
      </c>
      <c r="L491" s="15">
        <v>1</v>
      </c>
      <c r="M491" s="6" t="s">
        <v>38</v>
      </c>
      <c r="N491" s="14" t="s">
        <v>508</v>
      </c>
      <c r="O491" s="5" t="s">
        <v>3925</v>
      </c>
      <c r="P491" s="16" t="s">
        <v>3926</v>
      </c>
      <c r="Q491" s="5"/>
      <c r="R491" s="5" t="s">
        <v>3927</v>
      </c>
      <c r="S491" s="16" t="s">
        <v>3928</v>
      </c>
      <c r="T491" s="16" t="str">
        <f>HYPERLINK("https://drive.google.com/file/d/1C-0KJzMbhY0tsVIppdhbjAaaBqhTGc12/view?usp=drivesdk","EMAIL KODE REQUEST BRANDING")</f>
        <v>EMAIL KODE REQUEST BRANDING</v>
      </c>
      <c r="U491" s="5" t="s">
        <v>3929</v>
      </c>
      <c r="V491" s="3"/>
      <c r="W491" s="3"/>
      <c r="X491" s="3"/>
    </row>
    <row r="492" spans="1:24" customHeight="1" ht="25.5">
      <c r="A492" s="12">
        <v>45666.586861319</v>
      </c>
      <c r="B492" s="5" t="s">
        <v>3092</v>
      </c>
      <c r="C492" s="6" t="s">
        <v>3930</v>
      </c>
      <c r="D492" s="6" t="s">
        <v>60</v>
      </c>
      <c r="E492" s="6" t="s">
        <v>2131</v>
      </c>
      <c r="F492" s="6" t="s">
        <v>110</v>
      </c>
      <c r="G492" s="5" t="s">
        <v>3931</v>
      </c>
      <c r="H492" s="14" t="s">
        <v>2121</v>
      </c>
      <c r="I492" s="6" t="s">
        <v>146</v>
      </c>
      <c r="J492" s="5" t="s">
        <v>157</v>
      </c>
      <c r="K492" s="14" t="s">
        <v>3932</v>
      </c>
      <c r="L492" s="15" t="s">
        <v>3933</v>
      </c>
      <c r="M492" s="6" t="s">
        <v>38</v>
      </c>
      <c r="N492" s="14" t="s">
        <v>2124</v>
      </c>
      <c r="O492" s="5" t="s">
        <v>2183</v>
      </c>
      <c r="P492" s="16" t="s">
        <v>3934</v>
      </c>
      <c r="Q492" s="5"/>
      <c r="R492" s="5" t="s">
        <v>3935</v>
      </c>
      <c r="S492" s="16" t="s">
        <v>3936</v>
      </c>
      <c r="T492" s="16" t="str">
        <f>HYPERLINK("https://drive.google.com/file/d/1eOAVy_AnbOh_ky1TqQzBmL4expiigids/view?usp=drivesdk","EMAIL KODE REQUEST BRANDING")</f>
        <v>EMAIL KODE REQUEST BRANDING</v>
      </c>
      <c r="U492" s="5" t="s">
        <v>3937</v>
      </c>
      <c r="V492" s="3"/>
      <c r="W492" s="3"/>
      <c r="X492" s="3"/>
    </row>
    <row r="493" spans="1:24" customHeight="1" ht="12.75">
      <c r="A493" s="12">
        <v>45666.989640093</v>
      </c>
      <c r="B493" s="5" t="s">
        <v>223</v>
      </c>
      <c r="C493" s="6" t="s">
        <v>3938</v>
      </c>
      <c r="D493" s="6" t="s">
        <v>60</v>
      </c>
      <c r="E493" s="6" t="s">
        <v>1872</v>
      </c>
      <c r="F493" s="6" t="s">
        <v>661</v>
      </c>
      <c r="G493" s="5" t="s">
        <v>3939</v>
      </c>
      <c r="H493" s="14" t="s">
        <v>3940</v>
      </c>
      <c r="I493" s="6" t="s">
        <v>146</v>
      </c>
      <c r="J493" s="5" t="s">
        <v>126</v>
      </c>
      <c r="K493" s="14" t="s">
        <v>3941</v>
      </c>
      <c r="L493" s="15" t="s">
        <v>215</v>
      </c>
      <c r="M493" s="6" t="s">
        <v>26</v>
      </c>
      <c r="N493" s="14" t="s">
        <v>508</v>
      </c>
      <c r="O493" s="5" t="s">
        <v>3942</v>
      </c>
      <c r="P493" s="16" t="s">
        <v>3943</v>
      </c>
      <c r="Q493" s="5"/>
      <c r="R493" s="5" t="s">
        <v>3944</v>
      </c>
      <c r="S493" s="16" t="s">
        <v>3945</v>
      </c>
      <c r="T493" s="16" t="str">
        <f>HYPERLINK("https://drive.google.com/file/d/1u7pGhrIRYRj2E4n9wMK2bD7otReqIjjC/view?usp=drivesdk","EMAIL KODE REQUEST BRANDING")</f>
        <v>EMAIL KODE REQUEST BRANDING</v>
      </c>
      <c r="U493" s="5" t="s">
        <v>3946</v>
      </c>
      <c r="V493" s="3"/>
      <c r="W493" s="3"/>
      <c r="X493" s="3"/>
    </row>
    <row r="494" spans="1:24" customHeight="1" ht="25.5">
      <c r="A494" s="12">
        <v>45667.424969803</v>
      </c>
      <c r="B494" s="5" t="s">
        <v>74</v>
      </c>
      <c r="C494" s="6" t="s">
        <v>3947</v>
      </c>
      <c r="D494" s="6" t="s">
        <v>60</v>
      </c>
      <c r="E494" s="6" t="s">
        <v>76</v>
      </c>
      <c r="F494" s="6" t="s">
        <v>77</v>
      </c>
      <c r="G494" s="5" t="s">
        <v>1981</v>
      </c>
      <c r="H494" s="14" t="s">
        <v>3948</v>
      </c>
      <c r="I494" s="6" t="s">
        <v>24</v>
      </c>
      <c r="J494" s="5" t="s">
        <v>126</v>
      </c>
      <c r="K494" s="14" t="s">
        <v>3949</v>
      </c>
      <c r="L494" s="15" t="s">
        <v>94</v>
      </c>
      <c r="M494" s="6" t="s">
        <v>38</v>
      </c>
      <c r="N494" s="14" t="s">
        <v>3948</v>
      </c>
      <c r="O494" s="5" t="s">
        <v>3950</v>
      </c>
      <c r="P494" s="16" t="s">
        <v>3951</v>
      </c>
      <c r="Q494" s="5"/>
      <c r="R494" s="5" t="s">
        <v>3952</v>
      </c>
      <c r="S494" s="16" t="s">
        <v>3953</v>
      </c>
      <c r="T494" s="16" t="str">
        <f>HYPERLINK("https://drive.google.com/file/d/1_S9a0QZ5KrPlmr1Y0-lAMsZrtZyIvJgW/view?usp=drivesdk","EMAIL KODE REQUEST BRANDING")</f>
        <v>EMAIL KODE REQUEST BRANDING</v>
      </c>
      <c r="U494" s="5" t="s">
        <v>3954</v>
      </c>
      <c r="V494" s="3"/>
      <c r="W494" s="3"/>
      <c r="X494" s="3"/>
    </row>
    <row r="495" spans="1:24" customHeight="1" ht="12.75">
      <c r="A495" s="12">
        <v>45668.379008576</v>
      </c>
      <c r="B495" s="5" t="s">
        <v>122</v>
      </c>
      <c r="C495" s="6" t="s">
        <v>3955</v>
      </c>
      <c r="D495" s="6" t="s">
        <v>22</v>
      </c>
      <c r="E495" s="6" t="s">
        <v>351</v>
      </c>
      <c r="F495" s="6" t="s">
        <v>1691</v>
      </c>
      <c r="G495" s="5" t="s">
        <v>3956</v>
      </c>
      <c r="H495" s="14" t="s">
        <v>354</v>
      </c>
      <c r="I495" s="6" t="s">
        <v>24</v>
      </c>
      <c r="J495" s="5" t="s">
        <v>3244</v>
      </c>
      <c r="K495" s="14" t="s">
        <v>3957</v>
      </c>
      <c r="L495" s="15">
        <v>2</v>
      </c>
      <c r="M495" s="6" t="s">
        <v>38</v>
      </c>
      <c r="N495" s="14" t="s">
        <v>172</v>
      </c>
      <c r="O495" s="5" t="s">
        <v>3958</v>
      </c>
      <c r="P495" s="16" t="s">
        <v>3959</v>
      </c>
      <c r="Q495" s="5"/>
      <c r="R495" s="5" t="s">
        <v>3960</v>
      </c>
      <c r="S495" s="16" t="s">
        <v>3961</v>
      </c>
      <c r="T495" s="16" t="str">
        <f>HYPERLINK("https://drive.google.com/file/d/1uUB3599hz9t1aPLcxeDA6u5l43oGHa_P/view?usp=drivesdk","EMAIL KODE REQUEST BRANDING")</f>
        <v>EMAIL KODE REQUEST BRANDING</v>
      </c>
      <c r="U495" s="5" t="s">
        <v>3962</v>
      </c>
      <c r="V495" s="3"/>
      <c r="W495" s="3"/>
      <c r="X495" s="3"/>
    </row>
    <row r="496" spans="1:24" customHeight="1" ht="15.75">
      <c r="A496" s="12">
        <v>45668.384824028</v>
      </c>
      <c r="B496" s="5" t="s">
        <v>122</v>
      </c>
      <c r="C496" s="6" t="s">
        <v>3963</v>
      </c>
      <c r="D496" s="6" t="s">
        <v>22</v>
      </c>
      <c r="E496" s="6" t="s">
        <v>351</v>
      </c>
      <c r="F496" s="6" t="s">
        <v>1691</v>
      </c>
      <c r="G496" s="5" t="s">
        <v>3964</v>
      </c>
      <c r="H496" s="14" t="s">
        <v>354</v>
      </c>
      <c r="I496" s="6" t="s">
        <v>24</v>
      </c>
      <c r="J496" s="5" t="s">
        <v>3244</v>
      </c>
      <c r="K496" s="14" t="s">
        <v>3965</v>
      </c>
      <c r="L496" s="15">
        <v>4</v>
      </c>
      <c r="M496" s="6" t="s">
        <v>38</v>
      </c>
      <c r="N496" s="14" t="s">
        <v>172</v>
      </c>
      <c r="O496" s="5" t="s">
        <v>3966</v>
      </c>
      <c r="P496" s="16" t="s">
        <v>3967</v>
      </c>
      <c r="Q496" s="5"/>
      <c r="R496" s="5" t="s">
        <v>3968</v>
      </c>
      <c r="S496" s="16" t="s">
        <v>3969</v>
      </c>
      <c r="T496" s="16" t="str">
        <f>HYPERLINK("https://drive.google.com/file/d/1Ozmmxf0gHsaycKfX1fdiwStNKz4cFmtP/view?usp=drivesdk","EMAIL KODE REQUEST BRANDING")</f>
        <v>EMAIL KODE REQUEST BRANDING</v>
      </c>
      <c r="U496" s="5" t="s">
        <v>3970</v>
      </c>
      <c r="V496" s="3"/>
      <c r="W496" s="3"/>
      <c r="X496" s="3"/>
    </row>
    <row r="497" spans="1:24" customHeight="1" ht="19.5">
      <c r="A497" s="12">
        <v>45670.371999641</v>
      </c>
      <c r="B497" s="5" t="s">
        <v>122</v>
      </c>
      <c r="C497" s="6" t="s">
        <v>3971</v>
      </c>
      <c r="D497" s="6" t="s">
        <v>22</v>
      </c>
      <c r="E497" s="6" t="s">
        <v>909</v>
      </c>
      <c r="F497" s="6" t="s">
        <v>1691</v>
      </c>
      <c r="G497" s="5" t="s">
        <v>3972</v>
      </c>
      <c r="H497" s="14" t="s">
        <v>892</v>
      </c>
      <c r="I497" s="6" t="s">
        <v>24</v>
      </c>
      <c r="J497" s="5" t="s">
        <v>126</v>
      </c>
      <c r="K497" s="14" t="s">
        <v>3973</v>
      </c>
      <c r="L497" s="15">
        <v>1</v>
      </c>
      <c r="M497" s="6" t="s">
        <v>38</v>
      </c>
      <c r="N497" s="14" t="s">
        <v>172</v>
      </c>
      <c r="O497" s="5" t="s">
        <v>3974</v>
      </c>
      <c r="P497" s="16" t="s">
        <v>3975</v>
      </c>
      <c r="Q497" s="5"/>
      <c r="R497" s="5" t="s">
        <v>3976</v>
      </c>
      <c r="S497" s="16" t="s">
        <v>3977</v>
      </c>
      <c r="T497" s="16" t="str">
        <f>HYPERLINK("https://drive.google.com/file/d/1Uc6FmCQZSKu7fwukBQA_vxiiZCOx7UFI/view?usp=drivesdk","EMAIL KODE REQUEST BRANDING")</f>
        <v>EMAIL KODE REQUEST BRANDING</v>
      </c>
      <c r="U497" s="5" t="s">
        <v>3978</v>
      </c>
      <c r="V497" s="3"/>
      <c r="W497" s="3"/>
      <c r="X497" s="3"/>
    </row>
    <row r="498" spans="1:24" customHeight="1" ht="15">
      <c r="A498" s="12">
        <v>45670.372853576</v>
      </c>
      <c r="B498" s="5" t="s">
        <v>122</v>
      </c>
      <c r="C498" s="6" t="s">
        <v>3979</v>
      </c>
      <c r="D498" s="6" t="s">
        <v>22</v>
      </c>
      <c r="E498" s="6" t="s">
        <v>867</v>
      </c>
      <c r="F498" s="6" t="s">
        <v>1731</v>
      </c>
      <c r="G498" s="5" t="s">
        <v>3980</v>
      </c>
      <c r="H498" s="14" t="s">
        <v>901</v>
      </c>
      <c r="I498" s="6" t="s">
        <v>24</v>
      </c>
      <c r="J498" s="5" t="s">
        <v>126</v>
      </c>
      <c r="K498" s="14" t="s">
        <v>714</v>
      </c>
      <c r="L498" s="15">
        <v>1</v>
      </c>
      <c r="M498" s="6" t="s">
        <v>38</v>
      </c>
      <c r="N498" s="14" t="s">
        <v>172</v>
      </c>
      <c r="O498" s="5" t="s">
        <v>3981</v>
      </c>
      <c r="P498" s="16" t="s">
        <v>3982</v>
      </c>
      <c r="Q498" s="5"/>
      <c r="R498" s="5" t="s">
        <v>3983</v>
      </c>
      <c r="S498" s="16" t="s">
        <v>3984</v>
      </c>
      <c r="T498" s="16" t="str">
        <f>HYPERLINK("https://drive.google.com/file/d/1Om1wHzBaW3FXk_SoAFFE22QXhWV6uTrK/view?usp=drivesdk","EMAIL KODE REQUEST BRANDING")</f>
        <v>EMAIL KODE REQUEST BRANDING</v>
      </c>
      <c r="U498" s="5" t="s">
        <v>3985</v>
      </c>
      <c r="V498" s="3"/>
      <c r="W498" s="3"/>
      <c r="X498" s="3"/>
    </row>
    <row r="499" spans="1:24" customHeight="1" ht="15.75">
      <c r="A499" s="12">
        <v>45670.373927859</v>
      </c>
      <c r="B499" s="5" t="s">
        <v>122</v>
      </c>
      <c r="C499" s="6" t="s">
        <v>3986</v>
      </c>
      <c r="D499" s="6" t="s">
        <v>22</v>
      </c>
      <c r="E499" s="6" t="s">
        <v>2578</v>
      </c>
      <c r="F499" s="6" t="s">
        <v>1731</v>
      </c>
      <c r="G499" s="5" t="s">
        <v>3987</v>
      </c>
      <c r="H499" s="14" t="s">
        <v>721</v>
      </c>
      <c r="I499" s="6" t="s">
        <v>24</v>
      </c>
      <c r="J499" s="5" t="s">
        <v>126</v>
      </c>
      <c r="K499" s="14" t="s">
        <v>3988</v>
      </c>
      <c r="L499" s="15">
        <v>1</v>
      </c>
      <c r="M499" s="6" t="s">
        <v>38</v>
      </c>
      <c r="N499" s="14" t="s">
        <v>172</v>
      </c>
      <c r="O499" s="5" t="s">
        <v>3989</v>
      </c>
      <c r="P499" s="16" t="s">
        <v>3990</v>
      </c>
      <c r="Q499" s="5"/>
      <c r="R499" s="5" t="s">
        <v>3991</v>
      </c>
      <c r="S499" s="16" t="s">
        <v>3992</v>
      </c>
      <c r="T499" s="16" t="str">
        <f>HYPERLINK("https://drive.google.com/file/d/1OSv02CtDE3rn9q_3zmvIop7mlCf6mSYr/view?usp=drivesdk","EMAIL KODE REQUEST BRANDING")</f>
        <v>EMAIL KODE REQUEST BRANDING</v>
      </c>
      <c r="U499" s="5" t="s">
        <v>3993</v>
      </c>
      <c r="V499" s="3"/>
      <c r="W499" s="3"/>
      <c r="X499" s="3"/>
    </row>
    <row r="500" spans="1:24" customHeight="1" ht="12.75">
      <c r="A500" s="12">
        <v>45670.375198727</v>
      </c>
      <c r="B500" s="5" t="s">
        <v>122</v>
      </c>
      <c r="C500" s="6" t="s">
        <v>3994</v>
      </c>
      <c r="D500" s="6" t="s">
        <v>22</v>
      </c>
      <c r="E500" s="6" t="s">
        <v>621</v>
      </c>
      <c r="F500" s="6" t="s">
        <v>1691</v>
      </c>
      <c r="G500" s="5" t="s">
        <v>3995</v>
      </c>
      <c r="H500" s="14" t="s">
        <v>125</v>
      </c>
      <c r="I500" s="6" t="s">
        <v>24</v>
      </c>
      <c r="J500" s="5" t="s">
        <v>25</v>
      </c>
      <c r="K500" s="14" t="s">
        <v>3996</v>
      </c>
      <c r="L500" s="15">
        <v>1</v>
      </c>
      <c r="M500" s="6" t="s">
        <v>38</v>
      </c>
      <c r="N500" s="14" t="s">
        <v>2030</v>
      </c>
      <c r="O500" s="5" t="s">
        <v>3997</v>
      </c>
      <c r="P500" s="16" t="s">
        <v>3998</v>
      </c>
      <c r="Q500" s="5"/>
      <c r="R500" s="5" t="s">
        <v>3999</v>
      </c>
      <c r="S500" s="16" t="s">
        <v>4000</v>
      </c>
      <c r="T500" s="16" t="str">
        <f>HYPERLINK("https://drive.google.com/file/d/1AUTiauaf5W73-aTYlD7Y_cYtSmDVaJrN/view?usp=drivesdk","EMAIL KODE REQUEST BRANDING")</f>
        <v>EMAIL KODE REQUEST BRANDING</v>
      </c>
      <c r="U500" s="5" t="s">
        <v>4001</v>
      </c>
      <c r="V500" s="3"/>
      <c r="W500" s="3"/>
      <c r="X500" s="3"/>
    </row>
    <row r="501" spans="1:24" customHeight="1" ht="12.75">
      <c r="A501" s="12">
        <v>45671.629597674</v>
      </c>
      <c r="B501" s="5" t="s">
        <v>3092</v>
      </c>
      <c r="C501" s="6" t="s">
        <v>4002</v>
      </c>
      <c r="D501" s="6" t="s">
        <v>60</v>
      </c>
      <c r="E501" s="6" t="s">
        <v>1934</v>
      </c>
      <c r="F501" s="6" t="s">
        <v>110</v>
      </c>
      <c r="G501" s="5" t="s">
        <v>4003</v>
      </c>
      <c r="H501" s="14" t="s">
        <v>4004</v>
      </c>
      <c r="I501" s="6" t="s">
        <v>24</v>
      </c>
      <c r="J501" s="5" t="s">
        <v>65</v>
      </c>
      <c r="K501" s="14" t="s">
        <v>4005</v>
      </c>
      <c r="L501" s="15">
        <v>1</v>
      </c>
      <c r="M501" s="6" t="s">
        <v>38</v>
      </c>
      <c r="N501" s="14" t="s">
        <v>646</v>
      </c>
      <c r="O501" s="5" t="s">
        <v>4006</v>
      </c>
      <c r="P501" s="16" t="s">
        <v>4007</v>
      </c>
      <c r="Q501" s="5"/>
      <c r="R501" s="5" t="s">
        <v>4008</v>
      </c>
      <c r="S501" s="16" t="s">
        <v>4009</v>
      </c>
      <c r="T501" s="16" t="str">
        <f>HYPERLINK("https://drive.google.com/file/d/1Rk6cQndo64ZC_4PBoqxM__sZXFtImoQV/view?usp=drivesdk","EMAIL KODE REQUEST BRANDING")</f>
        <v>EMAIL KODE REQUEST BRANDING</v>
      </c>
      <c r="U501" s="5" t="s">
        <v>4010</v>
      </c>
      <c r="V501" s="3"/>
      <c r="W501" s="3"/>
      <c r="X501" s="3"/>
    </row>
    <row r="502" spans="1:24" customHeight="1" ht="12.75">
      <c r="A502" s="12">
        <v>45673.583916331</v>
      </c>
      <c r="B502" s="5" t="s">
        <v>3092</v>
      </c>
      <c r="C502" s="6" t="s">
        <v>4011</v>
      </c>
      <c r="D502" s="6" t="s">
        <v>60</v>
      </c>
      <c r="E502" s="6" t="s">
        <v>1934</v>
      </c>
      <c r="F502" s="6" t="s">
        <v>110</v>
      </c>
      <c r="G502" s="5" t="s">
        <v>4012</v>
      </c>
      <c r="H502" s="14" t="s">
        <v>4013</v>
      </c>
      <c r="I502" s="6" t="s">
        <v>24</v>
      </c>
      <c r="J502" s="5" t="s">
        <v>126</v>
      </c>
      <c r="K502" s="14" t="s">
        <v>1936</v>
      </c>
      <c r="L502" s="15">
        <v>1</v>
      </c>
      <c r="M502" s="6" t="s">
        <v>38</v>
      </c>
      <c r="N502" s="14" t="s">
        <v>508</v>
      </c>
      <c r="O502" s="5" t="s">
        <v>785</v>
      </c>
      <c r="P502" s="16" t="s">
        <v>4014</v>
      </c>
      <c r="Q502" s="5"/>
      <c r="R502" s="5" t="s">
        <v>4015</v>
      </c>
      <c r="S502" s="16" t="s">
        <v>4016</v>
      </c>
      <c r="T502" s="16" t="str">
        <f>HYPERLINK("https://drive.google.com/file/d/1KcPEvtV-30YeO-O66_8M5wuPMoOJWfT1/view?usp=drivesdk","EMAIL KODE REQUEST BRANDING")</f>
        <v>EMAIL KODE REQUEST BRANDING</v>
      </c>
      <c r="U502" s="5" t="s">
        <v>4017</v>
      </c>
      <c r="V502" s="3"/>
      <c r="W502" s="3"/>
      <c r="X502" s="3"/>
    </row>
    <row r="503" spans="1:24" customHeight="1" ht="12.75">
      <c r="A503" s="12">
        <v>45673.66995044</v>
      </c>
      <c r="B503" s="5" t="s">
        <v>223</v>
      </c>
      <c r="C503" s="6" t="s">
        <v>4018</v>
      </c>
      <c r="D503" s="6" t="s">
        <v>60</v>
      </c>
      <c r="E503" s="6" t="s">
        <v>1763</v>
      </c>
      <c r="F503" s="6" t="s">
        <v>661</v>
      </c>
      <c r="G503" s="5" t="s">
        <v>4019</v>
      </c>
      <c r="H503" s="14" t="s">
        <v>3363</v>
      </c>
      <c r="I503" s="6" t="s">
        <v>24</v>
      </c>
      <c r="J503" s="5" t="s">
        <v>157</v>
      </c>
      <c r="K503" s="14" t="s">
        <v>3364</v>
      </c>
      <c r="L503" s="15" t="s">
        <v>215</v>
      </c>
      <c r="M503" s="6" t="s">
        <v>26</v>
      </c>
      <c r="N503" s="14" t="s">
        <v>3365</v>
      </c>
      <c r="O503" s="5" t="s">
        <v>4020</v>
      </c>
      <c r="P503" s="16" t="s">
        <v>4021</v>
      </c>
      <c r="Q503" s="5"/>
      <c r="R503" s="5" t="s">
        <v>4022</v>
      </c>
      <c r="S503" s="16" t="s">
        <v>4023</v>
      </c>
      <c r="T503" s="16" t="str">
        <f>HYPERLINK("https://drive.google.com/file/d/1ZUmrNvewQ7Bsa8ZDRCCJj5G596E3gmG8/view?usp=drivesdk","EMAIL KODE REQUEST BRANDING")</f>
        <v>EMAIL KODE REQUEST BRANDING</v>
      </c>
      <c r="U503" s="5" t="s">
        <v>4024</v>
      </c>
      <c r="V503" s="3"/>
      <c r="W503" s="3"/>
      <c r="X503" s="3"/>
    </row>
    <row r="504" spans="1:24" customHeight="1" ht="12.75">
      <c r="A504" s="12">
        <v>45677.356662824</v>
      </c>
      <c r="B504" s="5" t="s">
        <v>122</v>
      </c>
      <c r="C504" s="6" t="s">
        <v>4025</v>
      </c>
      <c r="D504" s="6" t="s">
        <v>22</v>
      </c>
      <c r="E504" s="6" t="s">
        <v>1691</v>
      </c>
      <c r="F504" s="6" t="s">
        <v>22</v>
      </c>
      <c r="G504" s="5" t="s">
        <v>3402</v>
      </c>
      <c r="H504" s="14" t="s">
        <v>125</v>
      </c>
      <c r="I504" s="6" t="s">
        <v>24</v>
      </c>
      <c r="J504" s="5" t="s">
        <v>65</v>
      </c>
      <c r="K504" s="14" t="s">
        <v>3609</v>
      </c>
      <c r="L504" s="15">
        <v>3</v>
      </c>
      <c r="M504" s="6" t="s">
        <v>26</v>
      </c>
      <c r="N504" s="14" t="s">
        <v>172</v>
      </c>
      <c r="O504" s="5" t="s">
        <v>4026</v>
      </c>
      <c r="P504" s="16" t="s">
        <v>4027</v>
      </c>
      <c r="Q504" s="5"/>
      <c r="R504" s="5" t="s">
        <v>4028</v>
      </c>
      <c r="S504" s="16" t="s">
        <v>4029</v>
      </c>
      <c r="T504" s="16" t="str">
        <f>HYPERLINK("https://drive.google.com/file/d/17h9MFKez7enMcAYOP8bvT_iktrfBP60x/view?usp=drivesdk","EMAIL KODE REQUEST BRANDING")</f>
        <v>EMAIL KODE REQUEST BRANDING</v>
      </c>
      <c r="U504" s="5" t="s">
        <v>4030</v>
      </c>
      <c r="V504" s="3"/>
      <c r="W504" s="3"/>
      <c r="X504" s="3"/>
    </row>
    <row r="505" spans="1:24" customHeight="1" ht="12.75">
      <c r="A505" s="12">
        <v>45677.36266397</v>
      </c>
      <c r="B505" s="5" t="s">
        <v>122</v>
      </c>
      <c r="C505" s="6" t="s">
        <v>4031</v>
      </c>
      <c r="D505" s="6" t="s">
        <v>22</v>
      </c>
      <c r="E505" s="6" t="s">
        <v>909</v>
      </c>
      <c r="F505" s="6" t="s">
        <v>1731</v>
      </c>
      <c r="G505" s="5" t="s">
        <v>4032</v>
      </c>
      <c r="H505" s="14" t="s">
        <v>892</v>
      </c>
      <c r="I505" s="6" t="s">
        <v>24</v>
      </c>
      <c r="J505" s="5" t="s">
        <v>25</v>
      </c>
      <c r="K505" s="14" t="s">
        <v>4033</v>
      </c>
      <c r="L505" s="15">
        <v>1</v>
      </c>
      <c r="M505" s="6" t="s">
        <v>38</v>
      </c>
      <c r="N505" s="14" t="s">
        <v>172</v>
      </c>
      <c r="O505" s="5" t="s">
        <v>4034</v>
      </c>
      <c r="P505" s="16" t="s">
        <v>4035</v>
      </c>
      <c r="Q505" s="5"/>
      <c r="R505" s="5" t="s">
        <v>4036</v>
      </c>
      <c r="S505" s="16" t="s">
        <v>4037</v>
      </c>
      <c r="T505" s="16" t="str">
        <f>HYPERLINK("https://drive.google.com/file/d/1N_bV2a-R2Amy-3Qgbpur6XHA5IbzJ_q7/view?usp=drivesdk","EMAIL KODE REQUEST BRANDING")</f>
        <v>EMAIL KODE REQUEST BRANDING</v>
      </c>
      <c r="U505" s="5" t="s">
        <v>4038</v>
      </c>
      <c r="V505" s="3"/>
      <c r="W505" s="3"/>
      <c r="X505" s="3"/>
    </row>
    <row r="506" spans="1:24" customHeight="1" ht="16.5">
      <c r="A506" s="12">
        <v>45677.364479514</v>
      </c>
      <c r="B506" s="5" t="s">
        <v>122</v>
      </c>
      <c r="C506" s="6" t="s">
        <v>4039</v>
      </c>
      <c r="D506" s="6" t="s">
        <v>22</v>
      </c>
      <c r="E506" s="6" t="s">
        <v>867</v>
      </c>
      <c r="F506" s="6" t="s">
        <v>1731</v>
      </c>
      <c r="G506" s="5" t="s">
        <v>2316</v>
      </c>
      <c r="H506" s="14" t="s">
        <v>901</v>
      </c>
      <c r="I506" s="6" t="s">
        <v>24</v>
      </c>
      <c r="J506" s="5" t="s">
        <v>25</v>
      </c>
      <c r="K506" s="14" t="s">
        <v>4040</v>
      </c>
      <c r="L506" s="15">
        <v>4</v>
      </c>
      <c r="M506" s="6" t="s">
        <v>38</v>
      </c>
      <c r="N506" s="14" t="s">
        <v>172</v>
      </c>
      <c r="O506" s="5" t="s">
        <v>4041</v>
      </c>
      <c r="P506" s="16" t="s">
        <v>4042</v>
      </c>
      <c r="Q506" s="5"/>
      <c r="R506" s="5" t="s">
        <v>4043</v>
      </c>
      <c r="S506" s="16" t="s">
        <v>4044</v>
      </c>
      <c r="T506" s="16" t="str">
        <f>HYPERLINK("https://drive.google.com/file/d/17JncWzxdgFlnVSygukRnLthXcVOTQT7O/view?usp=drivesdk","EMAIL KODE REQUEST BRANDING")</f>
        <v>EMAIL KODE REQUEST BRANDING</v>
      </c>
      <c r="U506" s="5" t="s">
        <v>4045</v>
      </c>
      <c r="V506" s="3"/>
      <c r="W506" s="3"/>
      <c r="X506" s="3"/>
    </row>
    <row r="507" spans="1:24" customHeight="1" ht="12.75">
      <c r="A507" s="12">
        <v>45677.365762257</v>
      </c>
      <c r="B507" s="5" t="s">
        <v>122</v>
      </c>
      <c r="C507" s="6" t="s">
        <v>4046</v>
      </c>
      <c r="D507" s="6" t="s">
        <v>22</v>
      </c>
      <c r="E507" s="6" t="s">
        <v>909</v>
      </c>
      <c r="F507" s="6" t="s">
        <v>1731</v>
      </c>
      <c r="G507" s="5" t="s">
        <v>4047</v>
      </c>
      <c r="H507" s="14" t="s">
        <v>892</v>
      </c>
      <c r="I507" s="6" t="s">
        <v>24</v>
      </c>
      <c r="J507" s="5" t="s">
        <v>126</v>
      </c>
      <c r="K507" s="14" t="s">
        <v>4048</v>
      </c>
      <c r="L507" s="15">
        <v>1</v>
      </c>
      <c r="M507" s="6" t="s">
        <v>38</v>
      </c>
      <c r="N507" s="14" t="s">
        <v>172</v>
      </c>
      <c r="O507" s="5" t="s">
        <v>4049</v>
      </c>
      <c r="P507" s="16" t="s">
        <v>4050</v>
      </c>
      <c r="Q507" s="5"/>
      <c r="R507" s="5" t="s">
        <v>4051</v>
      </c>
      <c r="S507" s="16" t="s">
        <v>4052</v>
      </c>
      <c r="T507" s="16" t="str">
        <f>HYPERLINK("https://drive.google.com/file/d/1T7_m9DPzAgWeGCmjZ1nYjXPb3XEmFYAC/view?usp=drivesdk","EMAIL KODE REQUEST BRANDING")</f>
        <v>EMAIL KODE REQUEST BRANDING</v>
      </c>
      <c r="U507" s="5" t="s">
        <v>4053</v>
      </c>
      <c r="V507" s="3"/>
      <c r="W507" s="3"/>
      <c r="X507" s="3"/>
    </row>
    <row r="508" spans="1:24" customHeight="1" ht="12.75">
      <c r="A508" s="12">
        <v>45677.366838264</v>
      </c>
      <c r="B508" s="5" t="s">
        <v>122</v>
      </c>
      <c r="C508" s="6" t="s">
        <v>4054</v>
      </c>
      <c r="D508" s="6" t="s">
        <v>22</v>
      </c>
      <c r="E508" s="6" t="s">
        <v>867</v>
      </c>
      <c r="F508" s="6" t="s">
        <v>1731</v>
      </c>
      <c r="G508" s="5" t="s">
        <v>4055</v>
      </c>
      <c r="H508" s="14" t="s">
        <v>843</v>
      </c>
      <c r="I508" s="6" t="s">
        <v>24</v>
      </c>
      <c r="J508" s="5" t="s">
        <v>25</v>
      </c>
      <c r="K508" s="14" t="s">
        <v>4056</v>
      </c>
      <c r="L508" s="15">
        <v>1</v>
      </c>
      <c r="M508" s="6" t="s">
        <v>38</v>
      </c>
      <c r="N508" s="14" t="s">
        <v>172</v>
      </c>
      <c r="O508" s="5" t="s">
        <v>2068</v>
      </c>
      <c r="P508" s="16" t="s">
        <v>4057</v>
      </c>
      <c r="Q508" s="5"/>
      <c r="R508" s="5" t="s">
        <v>4058</v>
      </c>
      <c r="S508" s="16" t="s">
        <v>4059</v>
      </c>
      <c r="T508" s="16" t="str">
        <f>HYPERLINK("https://drive.google.com/file/d/1OOVcLTILlU7W896tZu5OiXzu0bXK1Jjk/view?usp=drivesdk","EMAIL KODE REQUEST BRANDING")</f>
        <v>EMAIL KODE REQUEST BRANDING</v>
      </c>
      <c r="U508" s="5" t="s">
        <v>4060</v>
      </c>
      <c r="V508" s="3"/>
      <c r="W508" s="3"/>
      <c r="X508" s="3"/>
    </row>
    <row r="509" spans="1:24" customHeight="1" ht="18">
      <c r="A509" s="12">
        <v>45677.367739792</v>
      </c>
      <c r="B509" s="5" t="s">
        <v>122</v>
      </c>
      <c r="C509" s="6" t="s">
        <v>4061</v>
      </c>
      <c r="D509" s="6" t="s">
        <v>22</v>
      </c>
      <c r="E509" s="6" t="s">
        <v>909</v>
      </c>
      <c r="F509" s="6" t="s">
        <v>1731</v>
      </c>
      <c r="G509" s="5" t="s">
        <v>4062</v>
      </c>
      <c r="H509" s="14" t="s">
        <v>4063</v>
      </c>
      <c r="I509" s="6" t="s">
        <v>24</v>
      </c>
      <c r="J509" s="5" t="s">
        <v>126</v>
      </c>
      <c r="K509" s="14" t="s">
        <v>4064</v>
      </c>
      <c r="L509" s="15">
        <v>1</v>
      </c>
      <c r="M509" s="6" t="s">
        <v>38</v>
      </c>
      <c r="N509" s="14" t="s">
        <v>172</v>
      </c>
      <c r="O509" s="5" t="s">
        <v>4065</v>
      </c>
      <c r="P509" s="16" t="s">
        <v>4066</v>
      </c>
      <c r="Q509" s="5"/>
      <c r="R509" s="5" t="s">
        <v>4067</v>
      </c>
      <c r="S509" s="16" t="s">
        <v>4068</v>
      </c>
      <c r="T509" s="16" t="str">
        <f>HYPERLINK("https://drive.google.com/file/d/1NMyRDZgMe8IL-EoEDIGhZugKUANpLMKf/view?usp=drivesdk","EMAIL KODE REQUEST BRANDING")</f>
        <v>EMAIL KODE REQUEST BRANDING</v>
      </c>
      <c r="U509" s="5" t="s">
        <v>4069</v>
      </c>
      <c r="V509" s="3"/>
      <c r="W509" s="3"/>
      <c r="X509" s="3"/>
    </row>
    <row r="510" spans="1:24" customHeight="1" ht="16.5">
      <c r="A510" s="12">
        <v>45677.369581319</v>
      </c>
      <c r="B510" s="5" t="s">
        <v>122</v>
      </c>
      <c r="C510" s="6" t="s">
        <v>4070</v>
      </c>
      <c r="D510" s="6" t="s">
        <v>22</v>
      </c>
      <c r="E510" s="6" t="s">
        <v>867</v>
      </c>
      <c r="F510" s="6" t="s">
        <v>1731</v>
      </c>
      <c r="G510" s="5" t="s">
        <v>4071</v>
      </c>
      <c r="H510" s="14" t="s">
        <v>901</v>
      </c>
      <c r="I510" s="6" t="s">
        <v>24</v>
      </c>
      <c r="J510" s="5" t="s">
        <v>372</v>
      </c>
      <c r="K510" s="14" t="s">
        <v>4072</v>
      </c>
      <c r="L510" s="15">
        <v>4</v>
      </c>
      <c r="M510" s="6" t="s">
        <v>38</v>
      </c>
      <c r="N510" s="14" t="s">
        <v>172</v>
      </c>
      <c r="O510" s="5" t="s">
        <v>4073</v>
      </c>
      <c r="P510" s="16" t="s">
        <v>4074</v>
      </c>
      <c r="Q510" s="5"/>
      <c r="R510" s="5" t="s">
        <v>4075</v>
      </c>
      <c r="S510" s="16" t="s">
        <v>4076</v>
      </c>
      <c r="T510" s="16" t="str">
        <f>HYPERLINK("https://drive.google.com/file/d/11ij0-VFEffCXY8tmSPQTkDCbbfFydIKr/view?usp=drivesdk","EMAIL KODE REQUEST BRANDING")</f>
        <v>EMAIL KODE REQUEST BRANDING</v>
      </c>
      <c r="U510" s="5" t="s">
        <v>4077</v>
      </c>
      <c r="V510" s="3"/>
      <c r="W510" s="3"/>
      <c r="X510" s="3"/>
    </row>
    <row r="511" spans="1:24" customHeight="1" ht="16.5">
      <c r="A511" s="12">
        <v>45677.370731713</v>
      </c>
      <c r="B511" s="5" t="s">
        <v>122</v>
      </c>
      <c r="C511" s="6" t="s">
        <v>4078</v>
      </c>
      <c r="D511" s="6" t="s">
        <v>22</v>
      </c>
      <c r="E511" s="6" t="s">
        <v>867</v>
      </c>
      <c r="F511" s="6" t="s">
        <v>1731</v>
      </c>
      <c r="G511" s="5" t="s">
        <v>3765</v>
      </c>
      <c r="H511" s="14" t="s">
        <v>901</v>
      </c>
      <c r="I511" s="6" t="s">
        <v>24</v>
      </c>
      <c r="J511" s="5" t="s">
        <v>113</v>
      </c>
      <c r="K511" s="14" t="s">
        <v>4079</v>
      </c>
      <c r="L511" s="15">
        <v>4</v>
      </c>
      <c r="M511" s="6" t="s">
        <v>38</v>
      </c>
      <c r="N511" s="14" t="s">
        <v>172</v>
      </c>
      <c r="O511" s="5" t="s">
        <v>4080</v>
      </c>
      <c r="P511" s="16" t="s">
        <v>4081</v>
      </c>
      <c r="Q511" s="5"/>
      <c r="R511" s="5" t="s">
        <v>4082</v>
      </c>
      <c r="S511" s="16" t="s">
        <v>4083</v>
      </c>
      <c r="T511" s="16" t="str">
        <f>HYPERLINK("https://drive.google.com/file/d/1F3oPCV63Mo7bVXBfSEhocmbbYsdNVOkb/view?usp=drivesdk","EMAIL KODE REQUEST BRANDING")</f>
        <v>EMAIL KODE REQUEST BRANDING</v>
      </c>
      <c r="U511" s="5" t="s">
        <v>4084</v>
      </c>
      <c r="V511" s="3"/>
      <c r="W511" s="3"/>
      <c r="X511" s="3"/>
    </row>
    <row r="512" spans="1:24" customHeight="1" ht="16.5">
      <c r="A512" s="12">
        <v>45677.371723056</v>
      </c>
      <c r="B512" s="5" t="s">
        <v>122</v>
      </c>
      <c r="C512" s="6" t="s">
        <v>4085</v>
      </c>
      <c r="D512" s="6" t="s">
        <v>22</v>
      </c>
      <c r="E512" s="6" t="s">
        <v>867</v>
      </c>
      <c r="F512" s="6" t="s">
        <v>1731</v>
      </c>
      <c r="G512" s="5" t="s">
        <v>2418</v>
      </c>
      <c r="H512" s="14" t="s">
        <v>901</v>
      </c>
      <c r="I512" s="6" t="s">
        <v>24</v>
      </c>
      <c r="J512" s="5" t="s">
        <v>126</v>
      </c>
      <c r="K512" s="14" t="s">
        <v>4086</v>
      </c>
      <c r="L512" s="15">
        <v>1</v>
      </c>
      <c r="M512" s="6" t="s">
        <v>38</v>
      </c>
      <c r="N512" s="14" t="s">
        <v>172</v>
      </c>
      <c r="O512" s="5" t="s">
        <v>4087</v>
      </c>
      <c r="P512" s="16" t="s">
        <v>4088</v>
      </c>
      <c r="Q512" s="5"/>
      <c r="R512" s="5" t="s">
        <v>4089</v>
      </c>
      <c r="S512" s="16" t="s">
        <v>4090</v>
      </c>
      <c r="T512" s="16" t="str">
        <f>HYPERLINK("https://drive.google.com/file/d/1N06hvnLLzx2ZB_NZcUV3zEUrBkatmEu1/view?usp=drivesdk","EMAIL KODE REQUEST BRANDING")</f>
        <v>EMAIL KODE REQUEST BRANDING</v>
      </c>
      <c r="U512" s="5" t="s">
        <v>4091</v>
      </c>
      <c r="V512" s="3"/>
      <c r="W512" s="3"/>
      <c r="X512" s="3"/>
    </row>
    <row r="513" spans="1:24" customHeight="1" ht="16.5">
      <c r="A513" s="12">
        <v>45677.373037025</v>
      </c>
      <c r="B513" s="5" t="s">
        <v>122</v>
      </c>
      <c r="C513" s="6" t="s">
        <v>4092</v>
      </c>
      <c r="D513" s="6" t="s">
        <v>22</v>
      </c>
      <c r="E513" s="6" t="s">
        <v>909</v>
      </c>
      <c r="F513" s="6" t="s">
        <v>1731</v>
      </c>
      <c r="G513" s="5" t="s">
        <v>4093</v>
      </c>
      <c r="H513" s="14" t="s">
        <v>892</v>
      </c>
      <c r="I513" s="6" t="s">
        <v>24</v>
      </c>
      <c r="J513" s="5" t="s">
        <v>126</v>
      </c>
      <c r="K513" s="14" t="s">
        <v>4094</v>
      </c>
      <c r="L513" s="15">
        <v>1</v>
      </c>
      <c r="M513" s="6" t="s">
        <v>216</v>
      </c>
      <c r="N513" s="14" t="s">
        <v>172</v>
      </c>
      <c r="O513" s="5" t="s">
        <v>4095</v>
      </c>
      <c r="P513" s="16" t="s">
        <v>4096</v>
      </c>
      <c r="Q513" s="5"/>
      <c r="R513" s="5" t="s">
        <v>4097</v>
      </c>
      <c r="S513" s="16" t="s">
        <v>4098</v>
      </c>
      <c r="T513" s="16" t="str">
        <f>HYPERLINK("https://drive.google.com/file/d/16IdmzCYMPRiyPPMuTdyVHTjpEfb7dynh/view?usp=drivesdk","EMAIL KODE REQUEST BRANDING")</f>
        <v>EMAIL KODE REQUEST BRANDING</v>
      </c>
      <c r="U513" s="5" t="s">
        <v>4099</v>
      </c>
      <c r="V513" s="3"/>
      <c r="W513" s="3"/>
      <c r="X513" s="3"/>
    </row>
    <row r="514" spans="1:24" customHeight="1" ht="12.75">
      <c r="A514" s="12">
        <v>45677.374428461</v>
      </c>
      <c r="B514" s="5" t="s">
        <v>122</v>
      </c>
      <c r="C514" s="6" t="s">
        <v>4100</v>
      </c>
      <c r="D514" s="6" t="s">
        <v>22</v>
      </c>
      <c r="E514" s="6" t="s">
        <v>1453</v>
      </c>
      <c r="F514" s="6" t="s">
        <v>1691</v>
      </c>
      <c r="G514" s="5" t="s">
        <v>4101</v>
      </c>
      <c r="H514" s="14" t="s">
        <v>1423</v>
      </c>
      <c r="I514" s="6" t="s">
        <v>24</v>
      </c>
      <c r="J514" s="5" t="s">
        <v>157</v>
      </c>
      <c r="K514" s="14" t="s">
        <v>4102</v>
      </c>
      <c r="L514" s="15">
        <v>2</v>
      </c>
      <c r="M514" s="6" t="s">
        <v>38</v>
      </c>
      <c r="N514" s="14" t="s">
        <v>172</v>
      </c>
      <c r="O514" s="5" t="s">
        <v>912</v>
      </c>
      <c r="P514" s="16" t="s">
        <v>4103</v>
      </c>
      <c r="Q514" s="5"/>
      <c r="R514" s="5" t="s">
        <v>4104</v>
      </c>
      <c r="S514" s="16" t="s">
        <v>4105</v>
      </c>
      <c r="T514" s="16" t="str">
        <f>HYPERLINK("https://drive.google.com/file/d/1Zwpp-uuZ3DLitSuB5XP1VlVX369edEvD/view?usp=drivesdk","EMAIL KODE REQUEST BRANDING")</f>
        <v>EMAIL KODE REQUEST BRANDING</v>
      </c>
      <c r="U514" s="5" t="s">
        <v>4106</v>
      </c>
      <c r="V514" s="3"/>
      <c r="W514" s="3"/>
      <c r="X514" s="3"/>
    </row>
    <row r="515" spans="1:24" customHeight="1" ht="12.75">
      <c r="A515" s="12">
        <v>45677.375673021</v>
      </c>
      <c r="B515" s="5" t="s">
        <v>122</v>
      </c>
      <c r="C515" s="6" t="s">
        <v>4107</v>
      </c>
      <c r="D515" s="6" t="s">
        <v>22</v>
      </c>
      <c r="E515" s="6" t="s">
        <v>1453</v>
      </c>
      <c r="F515" s="6" t="s">
        <v>1691</v>
      </c>
      <c r="G515" s="5" t="s">
        <v>4101</v>
      </c>
      <c r="H515" s="14" t="s">
        <v>1423</v>
      </c>
      <c r="I515" s="6" t="s">
        <v>24</v>
      </c>
      <c r="J515" s="5" t="s">
        <v>113</v>
      </c>
      <c r="K515" s="14" t="s">
        <v>4108</v>
      </c>
      <c r="L515" s="15">
        <v>1</v>
      </c>
      <c r="M515" s="6" t="s">
        <v>38</v>
      </c>
      <c r="N515" s="14" t="s">
        <v>172</v>
      </c>
      <c r="O515" s="5" t="s">
        <v>4109</v>
      </c>
      <c r="P515" s="16" t="s">
        <v>4110</v>
      </c>
      <c r="Q515" s="5"/>
      <c r="R515" s="5" t="s">
        <v>4111</v>
      </c>
      <c r="S515" s="16" t="s">
        <v>4112</v>
      </c>
      <c r="T515" s="16" t="str">
        <f>HYPERLINK("https://drive.google.com/file/d/1vjAj2SJfothWQSINrmfbJiiIC4kce5EA/view?usp=drivesdk","EMAIL KODE REQUEST BRANDING")</f>
        <v>EMAIL KODE REQUEST BRANDING</v>
      </c>
      <c r="U515" s="5" t="s">
        <v>4113</v>
      </c>
      <c r="V515" s="3"/>
      <c r="W515" s="3"/>
      <c r="X515" s="3"/>
    </row>
    <row r="516" spans="1:24" customHeight="1" ht="12.75">
      <c r="A516" s="12">
        <v>45677.376780683</v>
      </c>
      <c r="B516" s="5" t="s">
        <v>122</v>
      </c>
      <c r="C516" s="6" t="s">
        <v>4114</v>
      </c>
      <c r="D516" s="6" t="s">
        <v>22</v>
      </c>
      <c r="E516" s="6" t="s">
        <v>1453</v>
      </c>
      <c r="F516" s="6" t="s">
        <v>1691</v>
      </c>
      <c r="G516" s="5" t="s">
        <v>4101</v>
      </c>
      <c r="H516" s="14" t="s">
        <v>1423</v>
      </c>
      <c r="I516" s="6" t="s">
        <v>24</v>
      </c>
      <c r="J516" s="5" t="s">
        <v>113</v>
      </c>
      <c r="K516" s="14" t="s">
        <v>4115</v>
      </c>
      <c r="L516" s="15">
        <v>1</v>
      </c>
      <c r="M516" s="6" t="s">
        <v>38</v>
      </c>
      <c r="N516" s="14" t="s">
        <v>172</v>
      </c>
      <c r="O516" s="5" t="s">
        <v>4116</v>
      </c>
      <c r="P516" s="16" t="s">
        <v>4117</v>
      </c>
      <c r="Q516" s="5"/>
      <c r="R516" s="5" t="s">
        <v>4118</v>
      </c>
      <c r="S516" s="16" t="s">
        <v>4119</v>
      </c>
      <c r="T516" s="16" t="str">
        <f>HYPERLINK("https://drive.google.com/file/d/1p0CNOO7fC4zIYK_t1ClGwpFxnGPInMbn/view?usp=drivesdk","EMAIL KODE REQUEST BRANDING")</f>
        <v>EMAIL KODE REQUEST BRANDING</v>
      </c>
      <c r="U516" s="5" t="s">
        <v>4120</v>
      </c>
      <c r="V516" s="3"/>
      <c r="W516" s="3"/>
      <c r="X516" s="3"/>
    </row>
    <row r="517" spans="1:24" customHeight="1" ht="12.75">
      <c r="A517" s="12">
        <v>45677.378516366</v>
      </c>
      <c r="B517" s="5" t="s">
        <v>122</v>
      </c>
      <c r="C517" s="6" t="s">
        <v>4121</v>
      </c>
      <c r="D517" s="6" t="s">
        <v>22</v>
      </c>
      <c r="E517" s="6" t="s">
        <v>1453</v>
      </c>
      <c r="F517" s="6" t="s">
        <v>1691</v>
      </c>
      <c r="G517" s="5" t="s">
        <v>4101</v>
      </c>
      <c r="H517" s="14" t="s">
        <v>1423</v>
      </c>
      <c r="I517" s="6" t="s">
        <v>24</v>
      </c>
      <c r="J517" s="5" t="s">
        <v>157</v>
      </c>
      <c r="K517" s="14" t="s">
        <v>4122</v>
      </c>
      <c r="L517" s="15">
        <v>1</v>
      </c>
      <c r="M517" s="6" t="s">
        <v>38</v>
      </c>
      <c r="N517" s="14" t="s">
        <v>172</v>
      </c>
      <c r="O517" s="5" t="s">
        <v>356</v>
      </c>
      <c r="P517" s="16" t="s">
        <v>4123</v>
      </c>
      <c r="Q517" s="5"/>
      <c r="R517" s="5" t="s">
        <v>4124</v>
      </c>
      <c r="S517" s="16" t="s">
        <v>4125</v>
      </c>
      <c r="T517" s="16" t="str">
        <f>HYPERLINK("https://drive.google.com/file/d/1vQT6wCzt-1IvJ39L2nsGRXNk_vwOF3bd/view?usp=drivesdk","EMAIL KODE REQUEST BRANDING")</f>
        <v>EMAIL KODE REQUEST BRANDING</v>
      </c>
      <c r="U517" s="5" t="s">
        <v>4126</v>
      </c>
      <c r="V517" s="3"/>
      <c r="W517" s="3"/>
      <c r="X517" s="3"/>
    </row>
    <row r="518" spans="1:24" customHeight="1" ht="12.75">
      <c r="A518" s="12">
        <v>45677.379754491</v>
      </c>
      <c r="B518" s="5" t="s">
        <v>122</v>
      </c>
      <c r="C518" s="6" t="s">
        <v>4127</v>
      </c>
      <c r="D518" s="6" t="s">
        <v>22</v>
      </c>
      <c r="E518" s="6" t="s">
        <v>1453</v>
      </c>
      <c r="F518" s="6" t="s">
        <v>1691</v>
      </c>
      <c r="G518" s="5" t="s">
        <v>4101</v>
      </c>
      <c r="H518" s="14" t="s">
        <v>1423</v>
      </c>
      <c r="I518" s="6" t="s">
        <v>24</v>
      </c>
      <c r="J518" s="5" t="s">
        <v>126</v>
      </c>
      <c r="K518" s="14" t="s">
        <v>4128</v>
      </c>
      <c r="L518" s="15">
        <v>1</v>
      </c>
      <c r="M518" s="6" t="s">
        <v>38</v>
      </c>
      <c r="N518" s="14" t="s">
        <v>172</v>
      </c>
      <c r="O518" s="5" t="s">
        <v>4129</v>
      </c>
      <c r="P518" s="16" t="s">
        <v>4130</v>
      </c>
      <c r="Q518" s="5"/>
      <c r="R518" s="5" t="s">
        <v>4131</v>
      </c>
      <c r="S518" s="16" t="s">
        <v>4132</v>
      </c>
      <c r="T518" s="16" t="str">
        <f>HYPERLINK("https://drive.google.com/file/d/1fHM9yGthYsGzE3pP_to1ZDilGtU40-7n/view?usp=drivesdk","EMAIL KODE REQUEST BRANDING")</f>
        <v>EMAIL KODE REQUEST BRANDING</v>
      </c>
      <c r="U518" s="5" t="s">
        <v>4133</v>
      </c>
      <c r="V518" s="3"/>
      <c r="W518" s="3"/>
      <c r="X518" s="3"/>
    </row>
    <row r="519" spans="1:24" customHeight="1" ht="16.5">
      <c r="A519" s="12">
        <v>45677.383397419</v>
      </c>
      <c r="B519" s="5" t="s">
        <v>122</v>
      </c>
      <c r="C519" s="6" t="s">
        <v>4134</v>
      </c>
      <c r="D519" s="6" t="s">
        <v>22</v>
      </c>
      <c r="E519" s="6" t="s">
        <v>621</v>
      </c>
      <c r="F519" s="6" t="s">
        <v>1691</v>
      </c>
      <c r="G519" s="5" t="s">
        <v>4135</v>
      </c>
      <c r="H519" s="14" t="s">
        <v>2468</v>
      </c>
      <c r="I519" s="6" t="s">
        <v>24</v>
      </c>
      <c r="J519" s="5" t="s">
        <v>372</v>
      </c>
      <c r="K519" s="14" t="s">
        <v>4136</v>
      </c>
      <c r="L519" s="15">
        <v>2</v>
      </c>
      <c r="M519" s="6" t="s">
        <v>38</v>
      </c>
      <c r="N519" s="14" t="s">
        <v>172</v>
      </c>
      <c r="O519" s="5" t="s">
        <v>4137</v>
      </c>
      <c r="P519" s="16" t="s">
        <v>4138</v>
      </c>
      <c r="Q519" s="5"/>
      <c r="R519" s="5" t="s">
        <v>4139</v>
      </c>
      <c r="S519" s="16" t="s">
        <v>4140</v>
      </c>
      <c r="T519" s="16" t="str">
        <f>HYPERLINK("https://drive.google.com/file/d/1CTEMc1EDjHvWhRxKLEuBt3JqcsG26i0w/view?usp=drivesdk","EMAIL KODE REQUEST BRANDING")</f>
        <v>EMAIL KODE REQUEST BRANDING</v>
      </c>
      <c r="U519" s="5" t="s">
        <v>4141</v>
      </c>
      <c r="V519" s="3"/>
      <c r="W519" s="3"/>
      <c r="X519" s="3"/>
    </row>
    <row r="520" spans="1:24" customHeight="1" ht="18">
      <c r="A520" s="12">
        <v>45677.385151435</v>
      </c>
      <c r="B520" s="5" t="s">
        <v>122</v>
      </c>
      <c r="C520" s="6" t="s">
        <v>4142</v>
      </c>
      <c r="D520" s="6" t="s">
        <v>22</v>
      </c>
      <c r="E520" s="6" t="s">
        <v>2976</v>
      </c>
      <c r="F520" s="6" t="s">
        <v>1691</v>
      </c>
      <c r="G520" s="5" t="s">
        <v>4143</v>
      </c>
      <c r="H520" s="14" t="s">
        <v>713</v>
      </c>
      <c r="I520" s="6" t="s">
        <v>24</v>
      </c>
      <c r="J520" s="5" t="s">
        <v>126</v>
      </c>
      <c r="K520" s="14" t="s">
        <v>4144</v>
      </c>
      <c r="L520" s="15">
        <v>1</v>
      </c>
      <c r="M520" s="6" t="s">
        <v>38</v>
      </c>
      <c r="N520" s="14" t="s">
        <v>172</v>
      </c>
      <c r="O520" s="5" t="s">
        <v>4145</v>
      </c>
      <c r="P520" s="16" t="s">
        <v>4146</v>
      </c>
      <c r="Q520" s="5"/>
      <c r="R520" s="5" t="s">
        <v>4147</v>
      </c>
      <c r="S520" s="16" t="s">
        <v>4148</v>
      </c>
      <c r="T520" s="16" t="str">
        <f>HYPERLINK("https://drive.google.com/file/d/1EzeC8Hgt6vnALGWqGtes0XiURFDObWCC/view?usp=drivesdk","EMAIL KODE REQUEST BRANDING")</f>
        <v>EMAIL KODE REQUEST BRANDING</v>
      </c>
      <c r="U520" s="5" t="s">
        <v>4149</v>
      </c>
      <c r="V520" s="3"/>
      <c r="W520" s="3"/>
      <c r="X520" s="3"/>
    </row>
    <row r="521" spans="1:24" customHeight="1" ht="12.75">
      <c r="A521" s="12">
        <v>45677.405462442</v>
      </c>
      <c r="B521" s="5" t="s">
        <v>122</v>
      </c>
      <c r="C521" s="6" t="s">
        <v>4150</v>
      </c>
      <c r="D521" s="6" t="s">
        <v>22</v>
      </c>
      <c r="E521" s="6" t="s">
        <v>351</v>
      </c>
      <c r="F521" s="6" t="s">
        <v>1691</v>
      </c>
      <c r="G521" s="5" t="s">
        <v>4151</v>
      </c>
      <c r="H521" s="14" t="s">
        <v>354</v>
      </c>
      <c r="I521" s="6" t="s">
        <v>24</v>
      </c>
      <c r="J521" s="5" t="s">
        <v>3244</v>
      </c>
      <c r="K521" s="14" t="s">
        <v>4152</v>
      </c>
      <c r="L521" s="15">
        <v>1</v>
      </c>
      <c r="M521" s="6" t="s">
        <v>38</v>
      </c>
      <c r="N521" s="14" t="s">
        <v>172</v>
      </c>
      <c r="O521" s="5" t="s">
        <v>4153</v>
      </c>
      <c r="P521" s="16" t="s">
        <v>4154</v>
      </c>
      <c r="Q521" s="5"/>
      <c r="R521" s="5" t="s">
        <v>4155</v>
      </c>
      <c r="S521" s="16" t="s">
        <v>4156</v>
      </c>
      <c r="T521" s="16" t="str">
        <f>HYPERLINK("https://drive.google.com/file/d/1xcBiMYRYJ-AurtfAKWJS0xdPKy_YhoSN/view?usp=drivesdk","EMAIL KODE REQUEST BRANDING")</f>
        <v>EMAIL KODE REQUEST BRANDING</v>
      </c>
      <c r="U521" s="5" t="s">
        <v>4157</v>
      </c>
      <c r="V521" s="3"/>
      <c r="W521" s="3"/>
      <c r="X521" s="3"/>
    </row>
    <row r="522" spans="1:24" customHeight="1" ht="12.75">
      <c r="A522" s="12">
        <v>45677.407619699</v>
      </c>
      <c r="B522" s="5" t="s">
        <v>122</v>
      </c>
      <c r="C522" s="6" t="s">
        <v>4158</v>
      </c>
      <c r="D522" s="6" t="s">
        <v>22</v>
      </c>
      <c r="E522" s="6" t="s">
        <v>351</v>
      </c>
      <c r="F522" s="6" t="s">
        <v>1691</v>
      </c>
      <c r="G522" s="5" t="s">
        <v>4151</v>
      </c>
      <c r="H522" s="14" t="s">
        <v>354</v>
      </c>
      <c r="I522" s="6" t="s">
        <v>24</v>
      </c>
      <c r="J522" s="5" t="s">
        <v>3244</v>
      </c>
      <c r="K522" s="14" t="s">
        <v>4159</v>
      </c>
      <c r="L522" s="15">
        <v>1</v>
      </c>
      <c r="M522" s="6" t="s">
        <v>38</v>
      </c>
      <c r="N522" s="14" t="s">
        <v>172</v>
      </c>
      <c r="O522" s="5" t="s">
        <v>4160</v>
      </c>
      <c r="P522" s="16" t="s">
        <v>4161</v>
      </c>
      <c r="Q522" s="5"/>
      <c r="R522" s="5" t="s">
        <v>4162</v>
      </c>
      <c r="S522" s="16" t="s">
        <v>4163</v>
      </c>
      <c r="T522" s="16" t="str">
        <f>HYPERLINK("https://drive.google.com/file/d/1Tq50PgI_YeJUBcQ2YiKVEQK8fRC_j6fq/view?usp=drivesdk","EMAIL KODE REQUEST BRANDING")</f>
        <v>EMAIL KODE REQUEST BRANDING</v>
      </c>
      <c r="U522" s="5" t="s">
        <v>4164</v>
      </c>
      <c r="V522" s="3"/>
      <c r="W522" s="3"/>
      <c r="X522" s="3"/>
    </row>
    <row r="523" spans="1:24" customHeight="1" ht="12.75">
      <c r="A523" s="12">
        <v>45677.40913162</v>
      </c>
      <c r="B523" s="5" t="s">
        <v>122</v>
      </c>
      <c r="C523" s="6" t="s">
        <v>4165</v>
      </c>
      <c r="D523" s="6" t="s">
        <v>22</v>
      </c>
      <c r="E523" s="6" t="s">
        <v>351</v>
      </c>
      <c r="F523" s="6" t="s">
        <v>1691</v>
      </c>
      <c r="G523" s="5" t="s">
        <v>4166</v>
      </c>
      <c r="H523" s="14" t="s">
        <v>843</v>
      </c>
      <c r="I523" s="6" t="s">
        <v>24</v>
      </c>
      <c r="J523" s="5" t="s">
        <v>3244</v>
      </c>
      <c r="K523" s="14" t="s">
        <v>4167</v>
      </c>
      <c r="L523" s="15">
        <v>1</v>
      </c>
      <c r="M523" s="6" t="s">
        <v>38</v>
      </c>
      <c r="N523" s="14" t="s">
        <v>172</v>
      </c>
      <c r="O523" s="5" t="s">
        <v>912</v>
      </c>
      <c r="P523" s="16" t="s">
        <v>4168</v>
      </c>
      <c r="Q523" s="5"/>
      <c r="R523" s="5" t="s">
        <v>4169</v>
      </c>
      <c r="S523" s="16" t="s">
        <v>4170</v>
      </c>
      <c r="T523" s="16" t="str">
        <f>HYPERLINK("https://drive.google.com/file/d/1dlQymhrLW6XbmhUqGVsPlESd2ZIj8uya/view?usp=drivesdk","EMAIL KODE REQUEST BRANDING")</f>
        <v>EMAIL KODE REQUEST BRANDING</v>
      </c>
      <c r="U523" s="5" t="s">
        <v>4171</v>
      </c>
      <c r="V523" s="3"/>
      <c r="W523" s="3"/>
      <c r="X523" s="3"/>
    </row>
    <row r="524" spans="1:24" customHeight="1" ht="12.75">
      <c r="A524" s="12">
        <v>45677.409916134</v>
      </c>
      <c r="B524" s="5" t="s">
        <v>122</v>
      </c>
      <c r="C524" s="6" t="s">
        <v>4172</v>
      </c>
      <c r="D524" s="6" t="s">
        <v>22</v>
      </c>
      <c r="E524" s="6" t="s">
        <v>351</v>
      </c>
      <c r="F524" s="6" t="s">
        <v>1691</v>
      </c>
      <c r="G524" s="5" t="s">
        <v>4166</v>
      </c>
      <c r="H524" s="14" t="s">
        <v>843</v>
      </c>
      <c r="I524" s="6" t="s">
        <v>24</v>
      </c>
      <c r="J524" s="5" t="s">
        <v>3244</v>
      </c>
      <c r="K524" s="14" t="s">
        <v>4173</v>
      </c>
      <c r="L524" s="15">
        <v>1</v>
      </c>
      <c r="M524" s="6" t="s">
        <v>38</v>
      </c>
      <c r="N524" s="14" t="s">
        <v>172</v>
      </c>
      <c r="O524" s="5" t="s">
        <v>4174</v>
      </c>
      <c r="P524" s="16" t="s">
        <v>4175</v>
      </c>
      <c r="Q524" s="5"/>
      <c r="R524" s="5" t="s">
        <v>4176</v>
      </c>
      <c r="S524" s="16" t="s">
        <v>4177</v>
      </c>
      <c r="T524" s="16" t="str">
        <f>HYPERLINK("https://drive.google.com/file/d/1GWgVlC-wwcsDrWRz366torIzLf-o7_yT/view?usp=drivesdk","EMAIL KODE REQUEST BRANDING")</f>
        <v>EMAIL KODE REQUEST BRANDING</v>
      </c>
      <c r="U524" s="5" t="s">
        <v>4178</v>
      </c>
      <c r="V524" s="3"/>
      <c r="W524" s="3"/>
      <c r="X524" s="3"/>
    </row>
    <row r="525" spans="1:24" customHeight="1" ht="12.75">
      <c r="A525" s="12">
        <v>45677.410730648</v>
      </c>
      <c r="B525" s="5" t="s">
        <v>122</v>
      </c>
      <c r="C525" s="6" t="s">
        <v>4179</v>
      </c>
      <c r="D525" s="6" t="s">
        <v>22</v>
      </c>
      <c r="E525" s="6" t="s">
        <v>351</v>
      </c>
      <c r="F525" s="6" t="s">
        <v>1691</v>
      </c>
      <c r="G525" s="5" t="s">
        <v>4166</v>
      </c>
      <c r="H525" s="14" t="s">
        <v>843</v>
      </c>
      <c r="I525" s="6" t="s">
        <v>24</v>
      </c>
      <c r="J525" s="5" t="s">
        <v>65</v>
      </c>
      <c r="K525" s="14" t="s">
        <v>2978</v>
      </c>
      <c r="L525" s="15">
        <v>1</v>
      </c>
      <c r="M525" s="6" t="s">
        <v>38</v>
      </c>
      <c r="N525" s="14" t="s">
        <v>172</v>
      </c>
      <c r="O525" s="5" t="s">
        <v>268</v>
      </c>
      <c r="P525" s="16" t="s">
        <v>4180</v>
      </c>
      <c r="Q525" s="5"/>
      <c r="R525" s="5" t="s">
        <v>4181</v>
      </c>
      <c r="S525" s="16" t="s">
        <v>4182</v>
      </c>
      <c r="T525" s="16" t="str">
        <f>HYPERLINK("https://drive.google.com/file/d/1LyNY8Yo89oVF2iNO9o70oKJa1H0mQiDx/view?usp=drivesdk","EMAIL KODE REQUEST BRANDING")</f>
        <v>EMAIL KODE REQUEST BRANDING</v>
      </c>
      <c r="U525" s="5" t="s">
        <v>4183</v>
      </c>
      <c r="V525" s="3"/>
      <c r="W525" s="3"/>
      <c r="X525" s="3"/>
    </row>
    <row r="526" spans="1:24" customHeight="1" ht="20.25">
      <c r="A526" s="12">
        <v>45678.369556088</v>
      </c>
      <c r="B526" s="5" t="s">
        <v>122</v>
      </c>
      <c r="C526" s="6" t="s">
        <v>4184</v>
      </c>
      <c r="D526" s="6" t="s">
        <v>22</v>
      </c>
      <c r="E526" s="6" t="s">
        <v>370</v>
      </c>
      <c r="F526" s="6" t="s">
        <v>1731</v>
      </c>
      <c r="G526" s="5" t="s">
        <v>4185</v>
      </c>
      <c r="H526" s="14" t="s">
        <v>125</v>
      </c>
      <c r="I526" s="6" t="s">
        <v>24</v>
      </c>
      <c r="J526" s="5" t="s">
        <v>113</v>
      </c>
      <c r="K526" s="14" t="s">
        <v>4186</v>
      </c>
      <c r="L526" s="15">
        <v>4</v>
      </c>
      <c r="M526" s="6" t="s">
        <v>38</v>
      </c>
      <c r="N526" s="14" t="s">
        <v>136</v>
      </c>
      <c r="O526" s="5" t="s">
        <v>4187</v>
      </c>
      <c r="P526" s="16" t="s">
        <v>4188</v>
      </c>
      <c r="Q526" s="5"/>
      <c r="R526" s="5" t="s">
        <v>4189</v>
      </c>
      <c r="S526" s="16" t="s">
        <v>4190</v>
      </c>
      <c r="T526" s="16" t="str">
        <f>HYPERLINK("https://drive.google.com/file/d/1DJLdS6ahNiZPTyH0WkS1uemPDmzjvXqn/view?usp=drivesdk","EMAIL KODE REQUEST BRANDING")</f>
        <v>EMAIL KODE REQUEST BRANDING</v>
      </c>
      <c r="U526" s="5" t="s">
        <v>4191</v>
      </c>
      <c r="V526" s="3"/>
      <c r="W526" s="3"/>
      <c r="X526" s="3"/>
    </row>
    <row r="527" spans="1:24" customHeight="1" ht="12.75">
      <c r="A527" s="12">
        <v>45678.383586921</v>
      </c>
      <c r="B527" s="5" t="s">
        <v>122</v>
      </c>
      <c r="C527" s="6" t="s">
        <v>4192</v>
      </c>
      <c r="D527" s="6" t="s">
        <v>22</v>
      </c>
      <c r="E527" s="6" t="s">
        <v>515</v>
      </c>
      <c r="F527" s="6" t="s">
        <v>2537</v>
      </c>
      <c r="G527" s="5" t="s">
        <v>4193</v>
      </c>
      <c r="H527" s="14" t="s">
        <v>125</v>
      </c>
      <c r="I527" s="6" t="s">
        <v>24</v>
      </c>
      <c r="J527" s="5" t="s">
        <v>113</v>
      </c>
      <c r="K527" s="14" t="s">
        <v>4194</v>
      </c>
      <c r="L527" s="15">
        <v>2</v>
      </c>
      <c r="M527" s="6" t="s">
        <v>38</v>
      </c>
      <c r="N527" s="14" t="s">
        <v>172</v>
      </c>
      <c r="O527" s="5" t="s">
        <v>4195</v>
      </c>
      <c r="P527" s="16" t="s">
        <v>4196</v>
      </c>
      <c r="Q527" s="16" t="s">
        <v>4197</v>
      </c>
      <c r="R527" s="5" t="s">
        <v>4198</v>
      </c>
      <c r="S527" s="16" t="s">
        <v>4199</v>
      </c>
      <c r="T527" s="16" t="str">
        <f>HYPERLINK("https://drive.google.com/file/d/1e3_2r15CHtelYsyrqhzGQU7AHTpld71m/view?usp=drivesdk","EMAIL KODE REQUEST BRANDING")</f>
        <v>EMAIL KODE REQUEST BRANDING</v>
      </c>
      <c r="U527" s="5" t="s">
        <v>4200</v>
      </c>
      <c r="V527" s="3"/>
      <c r="W527" s="3"/>
      <c r="X527" s="3"/>
    </row>
    <row r="528" spans="1:24" customHeight="1" ht="18">
      <c r="A528" s="12">
        <v>45678.397580486</v>
      </c>
      <c r="B528" s="5" t="s">
        <v>122</v>
      </c>
      <c r="C528" s="6" t="s">
        <v>4201</v>
      </c>
      <c r="D528" s="6" t="s">
        <v>22</v>
      </c>
      <c r="E528" s="6" t="s">
        <v>179</v>
      </c>
      <c r="F528" s="6" t="s">
        <v>1731</v>
      </c>
      <c r="G528" s="5" t="s">
        <v>4202</v>
      </c>
      <c r="H528" s="14" t="s">
        <v>2468</v>
      </c>
      <c r="I528" s="6" t="s">
        <v>24</v>
      </c>
      <c r="J528" s="5" t="s">
        <v>126</v>
      </c>
      <c r="K528" s="14" t="s">
        <v>4203</v>
      </c>
      <c r="L528" s="15">
        <v>1</v>
      </c>
      <c r="M528" s="6" t="s">
        <v>216</v>
      </c>
      <c r="N528" s="14" t="s">
        <v>172</v>
      </c>
      <c r="O528" s="5" t="s">
        <v>4204</v>
      </c>
      <c r="P528" s="16" t="s">
        <v>4205</v>
      </c>
      <c r="Q528" s="5"/>
      <c r="R528" s="5" t="s">
        <v>4206</v>
      </c>
      <c r="S528" s="16" t="s">
        <v>4207</v>
      </c>
      <c r="T528" s="16" t="str">
        <f>HYPERLINK("https://drive.google.com/file/d/18bsOFc3mJ93oDG-Yg_55WBHZE-EGvtw6/view?usp=drivesdk","EMAIL KODE REQUEST BRANDING")</f>
        <v>EMAIL KODE REQUEST BRANDING</v>
      </c>
      <c r="U528" s="5" t="s">
        <v>4208</v>
      </c>
      <c r="V528" s="3"/>
      <c r="W528" s="3"/>
      <c r="X528" s="3"/>
    </row>
    <row r="529" spans="1:24" customHeight="1" ht="12.75">
      <c r="A529" s="12">
        <v>45679.357132905</v>
      </c>
      <c r="B529" s="5" t="s">
        <v>122</v>
      </c>
      <c r="C529" s="6" t="s">
        <v>4209</v>
      </c>
      <c r="D529" s="6" t="s">
        <v>22</v>
      </c>
      <c r="E529" s="6" t="s">
        <v>1691</v>
      </c>
      <c r="F529" s="6" t="s">
        <v>22</v>
      </c>
      <c r="G529" s="5" t="s">
        <v>3402</v>
      </c>
      <c r="H529" s="14" t="s">
        <v>125</v>
      </c>
      <c r="I529" s="6" t="s">
        <v>24</v>
      </c>
      <c r="J529" s="5" t="s">
        <v>528</v>
      </c>
      <c r="K529" s="14" t="s">
        <v>4210</v>
      </c>
      <c r="L529" s="15">
        <v>2</v>
      </c>
      <c r="M529" s="6" t="s">
        <v>38</v>
      </c>
      <c r="N529" s="14" t="s">
        <v>172</v>
      </c>
      <c r="O529" s="5" t="s">
        <v>4211</v>
      </c>
      <c r="P529" s="16" t="s">
        <v>4212</v>
      </c>
      <c r="Q529" s="5"/>
      <c r="R529" s="5" t="s">
        <v>4213</v>
      </c>
      <c r="S529" s="16" t="s">
        <v>4214</v>
      </c>
      <c r="T529" s="16" t="str">
        <f>HYPERLINK("https://drive.google.com/file/d/1DOHLbyLOqAaRaGfwc5oaGPVh7lJU1Lu1/view?usp=drivesdk","EMAIL KODE REQUEST BRANDING")</f>
        <v>EMAIL KODE REQUEST BRANDING</v>
      </c>
      <c r="U529" s="5" t="s">
        <v>4215</v>
      </c>
      <c r="V529" s="3"/>
      <c r="W529" s="3"/>
      <c r="X529" s="3"/>
    </row>
    <row r="530" spans="1:24" customHeight="1" ht="18.75">
      <c r="A530" s="3"/>
      <c r="B530" s="3"/>
      <c r="C530" s="2"/>
      <c r="D530" s="2"/>
      <c r="E530" s="2"/>
      <c r="F530" s="2"/>
      <c r="G530" s="3"/>
      <c r="H530" s="4"/>
      <c r="I530" s="2"/>
      <c r="J530" s="3"/>
      <c r="K530" s="4"/>
      <c r="L530" s="1"/>
      <c r="M530" s="2"/>
      <c r="N530" s="4"/>
      <c r="O530" s="3"/>
      <c r="P530" s="3"/>
      <c r="Q530" s="3"/>
      <c r="R530" s="3"/>
      <c r="S530" s="3"/>
      <c r="T530" s="3"/>
      <c r="U530" s="3"/>
      <c r="V530" s="3"/>
      <c r="W530" s="3"/>
      <c r="X530" s="3"/>
    </row>
    <row r="531" spans="1:24" customHeight="1" ht="18.75">
      <c r="A531" s="3"/>
      <c r="B531" s="3"/>
      <c r="C531" s="2"/>
      <c r="D531" s="2"/>
      <c r="E531" s="2"/>
      <c r="F531" s="2"/>
      <c r="G531" s="3"/>
      <c r="H531" s="4"/>
      <c r="I531" s="2"/>
      <c r="J531" s="3"/>
      <c r="K531" s="4"/>
      <c r="L531" s="1"/>
      <c r="M531" s="2"/>
      <c r="N531" s="4"/>
      <c r="O531" s="3"/>
      <c r="P531" s="3"/>
      <c r="Q531" s="3"/>
      <c r="R531" s="3"/>
      <c r="S531" s="3"/>
      <c r="T531" s="3"/>
      <c r="U531" s="3"/>
      <c r="V531" s="3"/>
      <c r="W531" s="3"/>
      <c r="X531" s="3"/>
    </row>
    <row r="532" spans="1:24" customHeight="1" ht="18.75">
      <c r="A532" s="3"/>
      <c r="B532" s="3"/>
      <c r="C532" s="2"/>
      <c r="D532" s="2"/>
      <c r="E532" s="2"/>
      <c r="F532" s="2"/>
      <c r="G532" s="3"/>
      <c r="H532" s="4"/>
      <c r="I532" s="2"/>
      <c r="J532" s="3"/>
      <c r="K532" s="4"/>
      <c r="L532" s="1"/>
      <c r="M532" s="2"/>
      <c r="N532" s="4"/>
      <c r="O532" s="3"/>
      <c r="P532" s="3"/>
      <c r="Q532" s="3"/>
      <c r="R532" s="3"/>
      <c r="S532" s="3"/>
      <c r="T532" s="3"/>
      <c r="U532" s="3"/>
      <c r="V532" s="3"/>
      <c r="W532" s="3"/>
      <c r="X532" s="3"/>
    </row>
    <row r="533" spans="1:24" customHeight="1" ht="18.75">
      <c r="A533" s="3"/>
      <c r="B533" s="3"/>
      <c r="C533" s="2"/>
      <c r="D533" s="2"/>
      <c r="E533" s="2"/>
      <c r="F533" s="2"/>
      <c r="G533" s="3"/>
      <c r="H533" s="4"/>
      <c r="I533" s="2"/>
      <c r="J533" s="3"/>
      <c r="K533" s="4"/>
      <c r="L533" s="1"/>
      <c r="M533" s="2"/>
      <c r="N533" s="4"/>
      <c r="O533" s="3"/>
      <c r="P533" s="3"/>
      <c r="Q533" s="3"/>
      <c r="R533" s="3"/>
      <c r="S533" s="3"/>
      <c r="T533" s="3"/>
      <c r="U533" s="3"/>
      <c r="V533" s="3"/>
      <c r="W533" s="3"/>
      <c r="X533" s="3"/>
    </row>
    <row r="534" spans="1:24" customHeight="1" ht="18.75">
      <c r="A534" s="3"/>
      <c r="B534" s="3"/>
      <c r="C534" s="2"/>
      <c r="D534" s="2"/>
      <c r="E534" s="2"/>
      <c r="F534" s="2"/>
      <c r="G534" s="3"/>
      <c r="H534" s="4"/>
      <c r="I534" s="2"/>
      <c r="J534" s="3"/>
      <c r="K534" s="4"/>
      <c r="L534" s="1"/>
      <c r="M534" s="2"/>
      <c r="N534" s="4"/>
      <c r="O534" s="3"/>
      <c r="P534" s="3"/>
      <c r="Q534" s="3"/>
      <c r="R534" s="3"/>
      <c r="S534" s="3"/>
      <c r="T534" s="3"/>
      <c r="U534" s="3"/>
      <c r="V534" s="3"/>
      <c r="W534" s="3"/>
      <c r="X534" s="3"/>
    </row>
    <row r="535" spans="1:24" customHeight="1" ht="18.75">
      <c r="A535" s="3"/>
      <c r="B535" s="3"/>
      <c r="C535" s="2"/>
      <c r="D535" s="2"/>
      <c r="E535" s="2"/>
      <c r="F535" s="2"/>
      <c r="G535" s="3"/>
      <c r="H535" s="4"/>
      <c r="I535" s="2"/>
      <c r="J535" s="3"/>
      <c r="K535" s="4"/>
      <c r="L535" s="1"/>
      <c r="M535" s="2"/>
      <c r="N535" s="4"/>
      <c r="O535" s="3"/>
      <c r="P535" s="3"/>
      <c r="Q535" s="3"/>
      <c r="R535" s="3"/>
      <c r="S535" s="3"/>
      <c r="T535" s="3"/>
      <c r="U535" s="3"/>
      <c r="V535" s="3"/>
      <c r="W535" s="3"/>
      <c r="X535" s="3"/>
    </row>
    <row r="536" spans="1:24" customHeight="1" ht="18.75">
      <c r="A536" s="3"/>
      <c r="B536" s="3"/>
      <c r="C536" s="2"/>
      <c r="D536" s="2"/>
      <c r="E536" s="2"/>
      <c r="F536" s="2"/>
      <c r="G536" s="3"/>
      <c r="H536" s="4"/>
      <c r="I536" s="2"/>
      <c r="J536" s="3"/>
      <c r="K536" s="4"/>
      <c r="L536" s="1"/>
      <c r="M536" s="2"/>
      <c r="N536" s="4"/>
      <c r="O536" s="3"/>
      <c r="P536" s="3"/>
      <c r="Q536" s="3"/>
      <c r="R536" s="3"/>
      <c r="S536" s="3"/>
      <c r="T536" s="3"/>
      <c r="U536" s="3"/>
      <c r="V536" s="3"/>
      <c r="W536" s="3"/>
      <c r="X536" s="3"/>
    </row>
    <row r="537" spans="1:24" customHeight="1" ht="18.75">
      <c r="A537" s="3"/>
      <c r="B537" s="3"/>
      <c r="C537" s="2"/>
      <c r="D537" s="2"/>
      <c r="E537" s="2"/>
      <c r="F537" s="2"/>
      <c r="G537" s="3"/>
      <c r="H537" s="4"/>
      <c r="I537" s="2"/>
      <c r="J537" s="3"/>
      <c r="K537" s="4"/>
      <c r="L537" s="1"/>
      <c r="M537" s="2"/>
      <c r="N537" s="4"/>
      <c r="O537" s="3"/>
      <c r="P537" s="3"/>
      <c r="Q537" s="3"/>
      <c r="R537" s="3"/>
      <c r="S537" s="3"/>
      <c r="T537" s="3"/>
      <c r="U537" s="3"/>
      <c r="V537" s="3"/>
      <c r="W537" s="3"/>
      <c r="X537" s="3"/>
    </row>
    <row r="538" spans="1:24" customHeight="1" ht="18.75">
      <c r="A538" s="3"/>
      <c r="B538" s="3"/>
      <c r="C538" s="2"/>
      <c r="D538" s="2"/>
      <c r="E538" s="2"/>
      <c r="F538" s="2"/>
      <c r="G538" s="3"/>
      <c r="H538" s="4"/>
      <c r="I538" s="2"/>
      <c r="J538" s="3"/>
      <c r="K538" s="4"/>
      <c r="L538" s="1"/>
      <c r="M538" s="2"/>
      <c r="N538" s="4"/>
      <c r="O538" s="3"/>
      <c r="P538" s="3"/>
      <c r="Q538" s="3"/>
      <c r="R538" s="3"/>
      <c r="S538" s="3"/>
      <c r="T538" s="3"/>
      <c r="U538" s="3"/>
      <c r="V538" s="3"/>
      <c r="W538" s="3"/>
      <c r="X538" s="3"/>
    </row>
    <row r="539" spans="1:24" customHeight="1" ht="18.75">
      <c r="A539" s="3"/>
      <c r="B539" s="3"/>
      <c r="C539" s="2"/>
      <c r="D539" s="2"/>
      <c r="E539" s="2"/>
      <c r="F539" s="2"/>
      <c r="G539" s="3"/>
      <c r="H539" s="4"/>
      <c r="I539" s="2"/>
      <c r="J539" s="3"/>
      <c r="K539" s="4"/>
      <c r="L539" s="1"/>
      <c r="M539" s="2"/>
      <c r="N539" s="4"/>
      <c r="O539" s="3"/>
      <c r="P539" s="3"/>
      <c r="Q539" s="3"/>
      <c r="R539" s="3"/>
      <c r="S539" s="3"/>
      <c r="T539" s="3"/>
      <c r="U539" s="3"/>
      <c r="V539" s="3"/>
      <c r="W539" s="3"/>
      <c r="X539" s="3"/>
    </row>
    <row r="540" spans="1:24" customHeight="1" ht="18.75">
      <c r="A540" s="3"/>
      <c r="B540" s="3"/>
      <c r="C540" s="2"/>
      <c r="D540" s="2"/>
      <c r="E540" s="2"/>
      <c r="F540" s="2"/>
      <c r="G540" s="3"/>
      <c r="H540" s="4"/>
      <c r="I540" s="2"/>
      <c r="J540" s="3"/>
      <c r="K540" s="4"/>
      <c r="L540" s="1"/>
      <c r="M540" s="2"/>
      <c r="N540" s="4"/>
      <c r="O540" s="3"/>
      <c r="P540" s="3"/>
      <c r="Q540" s="3"/>
      <c r="R540" s="3"/>
      <c r="S540" s="3"/>
      <c r="T540" s="3"/>
      <c r="U540" s="3"/>
      <c r="V540" s="3"/>
      <c r="W540" s="3"/>
      <c r="X540" s="3"/>
    </row>
    <row r="541" spans="1:24" customHeight="1" ht="18.75">
      <c r="A541" s="3"/>
      <c r="B541" s="3"/>
      <c r="C541" s="2"/>
      <c r="D541" s="2"/>
      <c r="E541" s="2"/>
      <c r="F541" s="2"/>
      <c r="G541" s="3"/>
      <c r="H541" s="4"/>
      <c r="I541" s="2"/>
      <c r="J541" s="3"/>
      <c r="K541" s="4"/>
      <c r="L541" s="1"/>
      <c r="M541" s="2"/>
      <c r="N541" s="4"/>
      <c r="O541" s="3"/>
      <c r="P541" s="3"/>
      <c r="Q541" s="3"/>
      <c r="R541" s="3"/>
      <c r="S541" s="3"/>
      <c r="T541" s="3"/>
      <c r="U541" s="3"/>
      <c r="V541" s="3"/>
      <c r="W541" s="3"/>
      <c r="X541" s="3"/>
    </row>
    <row r="542" spans="1:24" customHeight="1" ht="18.75">
      <c r="A542" s="3"/>
      <c r="B542" s="3"/>
      <c r="C542" s="2"/>
      <c r="D542" s="2"/>
      <c r="E542" s="2"/>
      <c r="F542" s="2"/>
      <c r="G542" s="3"/>
      <c r="H542" s="4"/>
      <c r="I542" s="2"/>
      <c r="J542" s="3"/>
      <c r="K542" s="4"/>
      <c r="L542" s="1"/>
      <c r="M542" s="2"/>
      <c r="N542" s="4"/>
      <c r="O542" s="3"/>
      <c r="P542" s="3"/>
      <c r="Q542" s="3"/>
      <c r="R542" s="3"/>
      <c r="S542" s="3"/>
      <c r="T542" s="3"/>
      <c r="U542" s="3"/>
      <c r="V542" s="3"/>
      <c r="W542" s="3"/>
      <c r="X542" s="3"/>
    </row>
    <row r="543" spans="1:24" customHeight="1" ht="18.75">
      <c r="A543" s="3"/>
      <c r="B543" s="3"/>
      <c r="C543" s="2"/>
      <c r="D543" s="2"/>
      <c r="E543" s="2"/>
      <c r="F543" s="2"/>
      <c r="G543" s="3"/>
      <c r="H543" s="4"/>
      <c r="I543" s="2"/>
      <c r="J543" s="3"/>
      <c r="K543" s="4"/>
      <c r="L543" s="1"/>
      <c r="M543" s="2"/>
      <c r="N543" s="4"/>
      <c r="O543" s="3"/>
      <c r="P543" s="3"/>
      <c r="Q543" s="3"/>
      <c r="R543" s="3"/>
      <c r="S543" s="3"/>
      <c r="T543" s="3"/>
      <c r="U543" s="3"/>
      <c r="V543" s="3"/>
      <c r="W543" s="3"/>
      <c r="X543" s="3"/>
    </row>
    <row r="544" spans="1:24" customHeight="1" ht="18.75">
      <c r="A544" s="3"/>
      <c r="B544" s="3"/>
      <c r="C544" s="2"/>
      <c r="D544" s="2"/>
      <c r="E544" s="2"/>
      <c r="F544" s="2"/>
      <c r="G544" s="3"/>
      <c r="H544" s="4"/>
      <c r="I544" s="2"/>
      <c r="J544" s="3"/>
      <c r="K544" s="4"/>
      <c r="L544" s="1"/>
      <c r="M544" s="2"/>
      <c r="N544" s="4"/>
      <c r="O544" s="3"/>
      <c r="P544" s="3"/>
      <c r="Q544" s="3"/>
      <c r="R544" s="3"/>
      <c r="S544" s="3"/>
      <c r="T544" s="3"/>
      <c r="U544" s="3"/>
      <c r="V544" s="3"/>
      <c r="W544" s="3"/>
      <c r="X544" s="3"/>
    </row>
    <row r="545" spans="1:24" customHeight="1" ht="18.75">
      <c r="A545" s="3"/>
      <c r="B545" s="3"/>
      <c r="C545" s="2"/>
      <c r="D545" s="2"/>
      <c r="E545" s="2"/>
      <c r="F545" s="2"/>
      <c r="G545" s="3"/>
      <c r="H545" s="4"/>
      <c r="I545" s="2"/>
      <c r="J545" s="3"/>
      <c r="K545" s="4"/>
      <c r="L545" s="1"/>
      <c r="M545" s="2"/>
      <c r="N545" s="4"/>
      <c r="O545" s="3"/>
      <c r="P545" s="3"/>
      <c r="Q545" s="3"/>
      <c r="R545" s="3"/>
      <c r="S545" s="3"/>
      <c r="T545" s="3"/>
      <c r="U545" s="3"/>
      <c r="V545" s="3"/>
      <c r="W545" s="3"/>
      <c r="X545" s="3"/>
    </row>
    <row r="546" spans="1:24" customHeight="1" ht="18.75">
      <c r="A546" s="3"/>
      <c r="B546" s="3"/>
      <c r="C546" s="2"/>
      <c r="D546" s="2"/>
      <c r="E546" s="2"/>
      <c r="F546" s="2"/>
      <c r="G546" s="3"/>
      <c r="H546" s="4"/>
      <c r="I546" s="2"/>
      <c r="J546" s="3"/>
      <c r="K546" s="4"/>
      <c r="L546" s="1"/>
      <c r="M546" s="2"/>
      <c r="N546" s="4"/>
      <c r="O546" s="3"/>
      <c r="P546" s="3"/>
      <c r="Q546" s="3"/>
      <c r="R546" s="3"/>
      <c r="S546" s="3"/>
      <c r="T546" s="3"/>
      <c r="U546" s="3"/>
      <c r="V546" s="3"/>
      <c r="W546" s="3"/>
      <c r="X546" s="3"/>
    </row>
    <row r="547" spans="1:24" customHeight="1" ht="18.75">
      <c r="A547" s="3"/>
      <c r="B547" s="3"/>
      <c r="C547" s="2"/>
      <c r="D547" s="2"/>
      <c r="E547" s="2"/>
      <c r="F547" s="2"/>
      <c r="G547" s="3"/>
      <c r="H547" s="4"/>
      <c r="I547" s="2"/>
      <c r="J547" s="3"/>
      <c r="K547" s="4"/>
      <c r="L547" s="1"/>
      <c r="M547" s="2"/>
      <c r="N547" s="4"/>
      <c r="O547" s="3"/>
      <c r="P547" s="3"/>
      <c r="Q547" s="3"/>
      <c r="R547" s="3"/>
      <c r="S547" s="3"/>
      <c r="T547" s="3"/>
      <c r="U547" s="3"/>
      <c r="V547" s="3"/>
      <c r="W547" s="3"/>
      <c r="X547" s="3"/>
    </row>
    <row r="548" spans="1:24" customHeight="1" ht="18.75">
      <c r="A548" s="3"/>
      <c r="B548" s="3"/>
      <c r="C548" s="2"/>
      <c r="D548" s="2"/>
      <c r="E548" s="2"/>
      <c r="F548" s="2"/>
      <c r="G548" s="3"/>
      <c r="H548" s="4"/>
      <c r="I548" s="2"/>
      <c r="J548" s="3"/>
      <c r="K548" s="4"/>
      <c r="L548" s="1"/>
      <c r="M548" s="2"/>
      <c r="N548" s="4"/>
      <c r="O548" s="3"/>
      <c r="P548" s="3"/>
      <c r="Q548" s="3"/>
      <c r="R548" s="3"/>
      <c r="S548" s="3"/>
      <c r="T548" s="3"/>
      <c r="U548" s="3"/>
      <c r="V548" s="3"/>
      <c r="W548" s="3"/>
      <c r="X548" s="3"/>
    </row>
    <row r="549" spans="1:24" customHeight="1" ht="18.75">
      <c r="A549" s="3"/>
      <c r="B549" s="3"/>
      <c r="C549" s="2"/>
      <c r="D549" s="2"/>
      <c r="E549" s="2"/>
      <c r="F549" s="2"/>
      <c r="G549" s="3"/>
      <c r="H549" s="4"/>
      <c r="I549" s="2"/>
      <c r="J549" s="3"/>
      <c r="K549" s="4"/>
      <c r="L549" s="1"/>
      <c r="M549" s="2"/>
      <c r="N549" s="4"/>
      <c r="O549" s="3"/>
      <c r="P549" s="3"/>
      <c r="Q549" s="3"/>
      <c r="R549" s="3"/>
      <c r="S549" s="3"/>
      <c r="T549" s="3"/>
      <c r="U549" s="3"/>
      <c r="V549" s="3"/>
      <c r="W549" s="3"/>
      <c r="X549" s="3"/>
    </row>
    <row r="550" spans="1:24" customHeight="1" ht="18.75">
      <c r="A550" s="3"/>
      <c r="B550" s="3"/>
      <c r="C550" s="2"/>
      <c r="D550" s="2"/>
      <c r="E550" s="2"/>
      <c r="F550" s="2"/>
      <c r="G550" s="3"/>
      <c r="H550" s="4"/>
      <c r="I550" s="2"/>
      <c r="J550" s="3"/>
      <c r="K550" s="4"/>
      <c r="L550" s="1"/>
      <c r="M550" s="2"/>
      <c r="N550" s="4"/>
      <c r="O550" s="3"/>
      <c r="P550" s="3"/>
      <c r="Q550" s="3"/>
      <c r="R550" s="3"/>
      <c r="S550" s="3"/>
      <c r="T550" s="3"/>
      <c r="U550" s="3"/>
      <c r="V550" s="3"/>
      <c r="W550" s="3"/>
      <c r="X550" s="3"/>
    </row>
    <row r="551" spans="1:24" customHeight="1" ht="18.75">
      <c r="A551" s="3"/>
      <c r="B551" s="3"/>
      <c r="C551" s="2"/>
      <c r="D551" s="2"/>
      <c r="E551" s="2"/>
      <c r="F551" s="2"/>
      <c r="G551" s="3"/>
      <c r="H551" s="4"/>
      <c r="I551" s="2"/>
      <c r="J551" s="3"/>
      <c r="K551" s="4"/>
      <c r="L551" s="1"/>
      <c r="M551" s="2"/>
      <c r="N551" s="4"/>
      <c r="O551" s="3"/>
      <c r="P551" s="3"/>
      <c r="Q551" s="3"/>
      <c r="R551" s="3"/>
      <c r="S551" s="3"/>
      <c r="T551" s="3"/>
      <c r="U551" s="3"/>
      <c r="V551" s="3"/>
      <c r="W551" s="3"/>
      <c r="X551" s="3"/>
    </row>
    <row r="552" spans="1:24" customHeight="1" ht="18.75">
      <c r="A552" s="3"/>
      <c r="B552" s="3"/>
      <c r="C552" s="2"/>
      <c r="D552" s="2"/>
      <c r="E552" s="2"/>
      <c r="F552" s="2"/>
      <c r="G552" s="3"/>
      <c r="H552" s="4"/>
      <c r="I552" s="2"/>
      <c r="J552" s="3"/>
      <c r="K552" s="4"/>
      <c r="L552" s="1"/>
      <c r="M552" s="2"/>
      <c r="N552" s="4"/>
      <c r="O552" s="3"/>
      <c r="P552" s="3"/>
      <c r="Q552" s="3"/>
      <c r="R552" s="3"/>
      <c r="S552" s="3"/>
      <c r="T552" s="3"/>
      <c r="U552" s="3"/>
      <c r="V552" s="3"/>
      <c r="W552" s="3"/>
      <c r="X552" s="3"/>
    </row>
    <row r="553" spans="1:24" customHeight="1" ht="18.75">
      <c r="A553" s="3"/>
      <c r="B553" s="3"/>
      <c r="C553" s="2"/>
      <c r="D553" s="2"/>
      <c r="E553" s="2"/>
      <c r="F553" s="2"/>
      <c r="G553" s="3"/>
      <c r="H553" s="4"/>
      <c r="I553" s="2"/>
      <c r="J553" s="3"/>
      <c r="K553" s="4"/>
      <c r="L553" s="1"/>
      <c r="M553" s="2"/>
      <c r="N553" s="4"/>
      <c r="O553" s="3"/>
      <c r="P553" s="3"/>
      <c r="Q553" s="3"/>
      <c r="R553" s="3"/>
      <c r="S553" s="3"/>
      <c r="T553" s="3"/>
      <c r="U553" s="3"/>
      <c r="V553" s="3"/>
      <c r="W553" s="3"/>
      <c r="X553" s="3"/>
    </row>
    <row r="554" spans="1:24" customHeight="1" ht="18.75">
      <c r="A554" s="3"/>
      <c r="B554" s="3"/>
      <c r="C554" s="2"/>
      <c r="D554" s="2"/>
      <c r="E554" s="2"/>
      <c r="F554" s="2"/>
      <c r="G554" s="3"/>
      <c r="H554" s="4"/>
      <c r="I554" s="2"/>
      <c r="J554" s="3"/>
      <c r="K554" s="4"/>
      <c r="L554" s="1"/>
      <c r="M554" s="2"/>
      <c r="N554" s="4"/>
      <c r="O554" s="3"/>
      <c r="P554" s="3"/>
      <c r="Q554" s="3"/>
      <c r="R554" s="3"/>
      <c r="S554" s="3"/>
      <c r="T554" s="3"/>
      <c r="U554" s="3"/>
      <c r="V554" s="3"/>
      <c r="W554" s="3"/>
      <c r="X554" s="3"/>
    </row>
    <row r="555" spans="1:24" customHeight="1" ht="18.75">
      <c r="A555" s="3"/>
      <c r="B555" s="3"/>
      <c r="C555" s="2"/>
      <c r="D555" s="2"/>
      <c r="E555" s="2"/>
      <c r="F555" s="2"/>
      <c r="G555" s="3"/>
      <c r="H555" s="4"/>
      <c r="I555" s="2"/>
      <c r="J555" s="3"/>
      <c r="K555" s="4"/>
      <c r="L555" s="1"/>
      <c r="M555" s="2"/>
      <c r="N555" s="4"/>
      <c r="O555" s="3"/>
      <c r="P555" s="3"/>
      <c r="Q555" s="3"/>
      <c r="R555" s="3"/>
      <c r="S555" s="3"/>
      <c r="T555" s="3"/>
      <c r="U555" s="3"/>
      <c r="V555" s="3"/>
      <c r="W555" s="3"/>
      <c r="X555" s="3"/>
    </row>
    <row r="556" spans="1:24" customHeight="1" ht="18.75">
      <c r="A556" s="3"/>
      <c r="B556" s="3"/>
      <c r="C556" s="2"/>
      <c r="D556" s="2"/>
      <c r="E556" s="2"/>
      <c r="F556" s="2"/>
      <c r="G556" s="3"/>
      <c r="H556" s="4"/>
      <c r="I556" s="2"/>
      <c r="J556" s="3"/>
      <c r="K556" s="4"/>
      <c r="L556" s="1"/>
      <c r="M556" s="2"/>
      <c r="N556" s="4"/>
      <c r="O556" s="3"/>
      <c r="P556" s="3"/>
      <c r="Q556" s="3"/>
      <c r="R556" s="3"/>
      <c r="S556" s="3"/>
      <c r="T556" s="3"/>
      <c r="U556" s="3"/>
      <c r="V556" s="3"/>
      <c r="W556" s="3"/>
      <c r="X556" s="3"/>
    </row>
    <row r="557" spans="1:24" customHeight="1" ht="18.75">
      <c r="A557" s="3"/>
      <c r="B557" s="3"/>
      <c r="C557" s="2"/>
      <c r="D557" s="2"/>
      <c r="E557" s="2"/>
      <c r="F557" s="2"/>
      <c r="G557" s="3"/>
      <c r="H557" s="4"/>
      <c r="I557" s="2"/>
      <c r="J557" s="3"/>
      <c r="K557" s="4"/>
      <c r="L557" s="1"/>
      <c r="M557" s="2"/>
      <c r="N557" s="4"/>
      <c r="O557" s="3"/>
      <c r="P557" s="3"/>
      <c r="Q557" s="3"/>
      <c r="R557" s="3"/>
      <c r="S557" s="3"/>
      <c r="T557" s="3"/>
      <c r="U557" s="3"/>
      <c r="V557" s="3"/>
      <c r="W557" s="3"/>
      <c r="X557" s="3"/>
    </row>
    <row r="558" spans="1:24" customHeight="1" ht="18.75">
      <c r="A558" s="3"/>
      <c r="B558" s="3"/>
      <c r="C558" s="2"/>
      <c r="D558" s="2"/>
      <c r="E558" s="2"/>
      <c r="F558" s="2"/>
      <c r="G558" s="3"/>
      <c r="H558" s="4"/>
      <c r="I558" s="2"/>
      <c r="J558" s="3"/>
      <c r="K558" s="4"/>
      <c r="L558" s="1"/>
      <c r="M558" s="2"/>
      <c r="N558" s="4"/>
      <c r="O558" s="3"/>
      <c r="P558" s="3"/>
      <c r="Q558" s="3"/>
      <c r="R558" s="3"/>
      <c r="S558" s="3"/>
      <c r="T558" s="3"/>
      <c r="U558" s="3"/>
      <c r="V558" s="3"/>
      <c r="W558" s="3"/>
      <c r="X558" s="3"/>
    </row>
    <row r="559" spans="1:24" customHeight="1" ht="18.75">
      <c r="A559" s="3"/>
      <c r="B559" s="3"/>
      <c r="C559" s="2"/>
      <c r="D559" s="2"/>
      <c r="E559" s="2"/>
      <c r="F559" s="2"/>
      <c r="G559" s="3"/>
      <c r="H559" s="4"/>
      <c r="I559" s="2"/>
      <c r="J559" s="3"/>
      <c r="K559" s="4"/>
      <c r="L559" s="1"/>
      <c r="M559" s="2"/>
      <c r="N559" s="4"/>
      <c r="O559" s="3"/>
      <c r="P559" s="3"/>
      <c r="Q559" s="3"/>
      <c r="R559" s="3"/>
      <c r="S559" s="3"/>
      <c r="T559" s="3"/>
      <c r="U559" s="3"/>
      <c r="V559" s="3"/>
      <c r="W559" s="3"/>
      <c r="X559" s="3"/>
    </row>
    <row r="560" spans="1:24" customHeight="1" ht="18.75">
      <c r="A560" s="3"/>
      <c r="B560" s="3"/>
      <c r="C560" s="2"/>
      <c r="D560" s="2"/>
      <c r="E560" s="2"/>
      <c r="F560" s="2"/>
      <c r="G560" s="3"/>
      <c r="H560" s="4"/>
      <c r="I560" s="2"/>
      <c r="J560" s="3"/>
      <c r="K560" s="4"/>
      <c r="L560" s="1"/>
      <c r="M560" s="2"/>
      <c r="N560" s="4"/>
      <c r="O560" s="3"/>
      <c r="P560" s="3"/>
      <c r="Q560" s="3"/>
      <c r="R560" s="3"/>
      <c r="S560" s="3"/>
      <c r="T560" s="3"/>
      <c r="U560" s="3"/>
      <c r="V560" s="3"/>
      <c r="W560" s="3"/>
      <c r="X560" s="3"/>
    </row>
    <row r="561" spans="1:24" customHeight="1" ht="18.75">
      <c r="A561" s="3"/>
      <c r="B561" s="3"/>
      <c r="C561" s="2"/>
      <c r="D561" s="2"/>
      <c r="E561" s="2"/>
      <c r="F561" s="2"/>
      <c r="G561" s="3"/>
      <c r="H561" s="4"/>
      <c r="I561" s="2"/>
      <c r="J561" s="3"/>
      <c r="K561" s="4"/>
      <c r="L561" s="1"/>
      <c r="M561" s="2"/>
      <c r="N561" s="4"/>
      <c r="O561" s="3"/>
      <c r="P561" s="3"/>
      <c r="Q561" s="3"/>
      <c r="R561" s="3"/>
      <c r="S561" s="3"/>
      <c r="T561" s="3"/>
      <c r="U561" s="3"/>
      <c r="V561" s="3"/>
      <c r="W561" s="3"/>
      <c r="X561" s="3"/>
    </row>
    <row r="562" spans="1:24" customHeight="1" ht="18.75">
      <c r="A562" s="3"/>
      <c r="B562" s="3"/>
      <c r="C562" s="2"/>
      <c r="D562" s="2"/>
      <c r="E562" s="2"/>
      <c r="F562" s="2"/>
      <c r="G562" s="3"/>
      <c r="H562" s="4"/>
      <c r="I562" s="2"/>
      <c r="J562" s="3"/>
      <c r="K562" s="4"/>
      <c r="L562" s="1"/>
      <c r="M562" s="2"/>
      <c r="N562" s="4"/>
      <c r="O562" s="3"/>
      <c r="P562" s="3"/>
      <c r="Q562" s="3"/>
      <c r="R562" s="3"/>
      <c r="S562" s="3"/>
      <c r="T562" s="3"/>
      <c r="U562" s="3"/>
      <c r="V562" s="3"/>
      <c r="W562" s="3"/>
      <c r="X562" s="3"/>
    </row>
    <row r="563" spans="1:24" customHeight="1" ht="18.75">
      <c r="A563" s="3"/>
      <c r="B563" s="3"/>
      <c r="C563" s="2"/>
      <c r="D563" s="2"/>
      <c r="E563" s="2"/>
      <c r="F563" s="2"/>
      <c r="G563" s="3"/>
      <c r="H563" s="4"/>
      <c r="I563" s="2"/>
      <c r="J563" s="3"/>
      <c r="K563" s="4"/>
      <c r="L563" s="1"/>
      <c r="M563" s="2"/>
      <c r="N563" s="4"/>
      <c r="O563" s="3"/>
      <c r="P563" s="3"/>
      <c r="Q563" s="3"/>
      <c r="R563" s="3"/>
      <c r="S563" s="3"/>
      <c r="T563" s="3"/>
      <c r="U563" s="3"/>
      <c r="V563" s="3"/>
      <c r="W563" s="3"/>
      <c r="X563" s="3"/>
    </row>
    <row r="564" spans="1:24" customHeight="1" ht="18.75">
      <c r="A564" s="3"/>
      <c r="B564" s="3"/>
      <c r="C564" s="2"/>
      <c r="D564" s="2"/>
      <c r="E564" s="2"/>
      <c r="F564" s="2"/>
      <c r="G564" s="3"/>
      <c r="H564" s="4"/>
      <c r="I564" s="2"/>
      <c r="J564" s="3"/>
      <c r="K564" s="4"/>
      <c r="L564" s="1"/>
      <c r="M564" s="2"/>
      <c r="N564" s="4"/>
      <c r="O564" s="3"/>
      <c r="P564" s="3"/>
      <c r="Q564" s="3"/>
      <c r="R564" s="3"/>
      <c r="S564" s="3"/>
      <c r="T564" s="3"/>
      <c r="U564" s="3"/>
      <c r="V564" s="3"/>
      <c r="W564" s="3"/>
      <c r="X564" s="3"/>
    </row>
    <row r="565" spans="1:24" customHeight="1" ht="18.75">
      <c r="A565" s="3"/>
      <c r="B565" s="3"/>
      <c r="C565" s="2"/>
      <c r="D565" s="2"/>
      <c r="E565" s="2"/>
      <c r="F565" s="2"/>
      <c r="G565" s="3"/>
      <c r="H565" s="4"/>
      <c r="I565" s="2"/>
      <c r="J565" s="3"/>
      <c r="K565" s="4"/>
      <c r="L565" s="1"/>
      <c r="M565" s="2"/>
      <c r="N565" s="4"/>
      <c r="O565" s="3"/>
      <c r="P565" s="3"/>
      <c r="Q565" s="3"/>
      <c r="R565" s="3"/>
      <c r="S565" s="3"/>
      <c r="T565" s="3"/>
      <c r="U565" s="3"/>
      <c r="V565" s="3"/>
      <c r="W565" s="3"/>
      <c r="X565" s="3"/>
    </row>
    <row r="566" spans="1:24" customHeight="1" ht="18.75">
      <c r="A566" s="3"/>
      <c r="B566" s="3"/>
      <c r="C566" s="2"/>
      <c r="D566" s="2"/>
      <c r="E566" s="2"/>
      <c r="F566" s="2"/>
      <c r="G566" s="3"/>
      <c r="H566" s="4"/>
      <c r="I566" s="2"/>
      <c r="J566" s="3"/>
      <c r="K566" s="4"/>
      <c r="L566" s="1"/>
      <c r="M566" s="2"/>
      <c r="N566" s="4"/>
      <c r="O566" s="3"/>
      <c r="P566" s="3"/>
      <c r="Q566" s="3"/>
      <c r="R566" s="3"/>
      <c r="S566" s="3"/>
      <c r="T566" s="3"/>
      <c r="U566" s="3"/>
      <c r="V566" s="3"/>
      <c r="W566" s="3"/>
      <c r="X566" s="3"/>
    </row>
    <row r="567" spans="1:24" customHeight="1" ht="18.75">
      <c r="A567" s="3"/>
      <c r="B567" s="3"/>
      <c r="C567" s="2"/>
      <c r="D567" s="2"/>
      <c r="E567" s="2"/>
      <c r="F567" s="2"/>
      <c r="G567" s="3"/>
      <c r="H567" s="4"/>
      <c r="I567" s="2"/>
      <c r="J567" s="3"/>
      <c r="K567" s="4"/>
      <c r="L567" s="1"/>
      <c r="M567" s="2"/>
      <c r="N567" s="4"/>
      <c r="O567" s="3"/>
      <c r="P567" s="3"/>
      <c r="Q567" s="3"/>
      <c r="R567" s="3"/>
      <c r="S567" s="3"/>
      <c r="T567" s="3"/>
      <c r="U567" s="3"/>
      <c r="V567" s="3"/>
      <c r="W567" s="3"/>
      <c r="X567" s="3"/>
    </row>
    <row r="568" spans="1:24" customHeight="1" ht="18.75">
      <c r="A568" s="3"/>
      <c r="B568" s="3"/>
      <c r="C568" s="2"/>
      <c r="D568" s="2"/>
      <c r="E568" s="2"/>
      <c r="F568" s="2"/>
      <c r="G568" s="3"/>
      <c r="H568" s="4"/>
      <c r="I568" s="2"/>
      <c r="J568" s="3"/>
      <c r="K568" s="4"/>
      <c r="L568" s="1"/>
      <c r="M568" s="2"/>
      <c r="N568" s="4"/>
      <c r="O568" s="3"/>
      <c r="P568" s="3"/>
      <c r="Q568" s="3"/>
      <c r="R568" s="3"/>
      <c r="S568" s="3"/>
      <c r="T568" s="3"/>
      <c r="U568" s="3"/>
      <c r="V568" s="3"/>
      <c r="W568" s="3"/>
      <c r="X568" s="3"/>
    </row>
    <row r="569" spans="1:24" customHeight="1" ht="18.75">
      <c r="A569" s="3"/>
      <c r="B569" s="3"/>
      <c r="C569" s="2"/>
      <c r="D569" s="2"/>
      <c r="E569" s="2"/>
      <c r="F569" s="2"/>
      <c r="G569" s="3"/>
      <c r="H569" s="4"/>
      <c r="I569" s="2"/>
      <c r="J569" s="3"/>
      <c r="K569" s="4"/>
      <c r="L569" s="1"/>
      <c r="M569" s="2"/>
      <c r="N569" s="4"/>
      <c r="O569" s="3"/>
      <c r="P569" s="3"/>
      <c r="Q569" s="3"/>
      <c r="R569" s="3"/>
      <c r="S569" s="3"/>
      <c r="T569" s="3"/>
      <c r="U569" s="3"/>
      <c r="V569" s="3"/>
      <c r="W569" s="3"/>
      <c r="X569" s="3"/>
    </row>
    <row r="570" spans="1:24" customHeight="1" ht="18.75">
      <c r="A570" s="3"/>
      <c r="B570" s="3"/>
      <c r="C570" s="2"/>
      <c r="D570" s="2"/>
      <c r="E570" s="2"/>
      <c r="F570" s="2"/>
      <c r="G570" s="3"/>
      <c r="H570" s="4"/>
      <c r="I570" s="2"/>
      <c r="J570" s="3"/>
      <c r="K570" s="4"/>
      <c r="L570" s="1"/>
      <c r="M570" s="2"/>
      <c r="N570" s="4"/>
      <c r="O570" s="3"/>
      <c r="P570" s="3"/>
      <c r="Q570" s="3"/>
      <c r="R570" s="3"/>
      <c r="S570" s="3"/>
      <c r="T570" s="3"/>
      <c r="U570" s="3"/>
      <c r="V570" s="3"/>
      <c r="W570" s="3"/>
      <c r="X570" s="3"/>
    </row>
    <row r="571" spans="1:24" customHeight="1" ht="18.75">
      <c r="A571" s="3"/>
      <c r="B571" s="3"/>
      <c r="C571" s="2"/>
      <c r="D571" s="2"/>
      <c r="E571" s="2"/>
      <c r="F571" s="2"/>
      <c r="G571" s="3"/>
      <c r="H571" s="4"/>
      <c r="I571" s="2"/>
      <c r="J571" s="3"/>
      <c r="K571" s="4"/>
      <c r="L571" s="1"/>
      <c r="M571" s="2"/>
      <c r="N571" s="4"/>
      <c r="O571" s="3"/>
      <c r="P571" s="3"/>
      <c r="Q571" s="3"/>
      <c r="R571" s="3"/>
      <c r="S571" s="3"/>
      <c r="T571" s="3"/>
      <c r="U571" s="3"/>
      <c r="V571" s="3"/>
      <c r="W571" s="3"/>
      <c r="X571" s="3"/>
    </row>
    <row r="572" spans="1:24" customHeight="1" ht="18.75">
      <c r="A572" s="3"/>
      <c r="B572" s="3"/>
      <c r="C572" s="2"/>
      <c r="D572" s="2"/>
      <c r="E572" s="2"/>
      <c r="F572" s="2"/>
      <c r="G572" s="3"/>
      <c r="H572" s="4"/>
      <c r="I572" s="2"/>
      <c r="J572" s="3"/>
      <c r="K572" s="4"/>
      <c r="L572" s="1"/>
      <c r="M572" s="2"/>
      <c r="N572" s="4"/>
      <c r="O572" s="3"/>
      <c r="P572" s="3"/>
      <c r="Q572" s="3"/>
      <c r="R572" s="3"/>
      <c r="S572" s="3"/>
      <c r="T572" s="3"/>
      <c r="U572" s="3"/>
      <c r="V572" s="3"/>
      <c r="W572" s="3"/>
      <c r="X572" s="3"/>
    </row>
    <row r="573" spans="1:24" customHeight="1" ht="18.75">
      <c r="A573" s="3"/>
      <c r="B573" s="3"/>
      <c r="C573" s="2"/>
      <c r="D573" s="2"/>
      <c r="E573" s="2"/>
      <c r="F573" s="2"/>
      <c r="G573" s="3"/>
      <c r="H573" s="4"/>
      <c r="I573" s="2"/>
      <c r="J573" s="3"/>
      <c r="K573" s="4"/>
      <c r="L573" s="1"/>
      <c r="M573" s="2"/>
      <c r="N573" s="4"/>
      <c r="O573" s="3"/>
      <c r="P573" s="3"/>
      <c r="Q573" s="3"/>
      <c r="R573" s="3"/>
      <c r="S573" s="3"/>
      <c r="T573" s="3"/>
      <c r="U573" s="3"/>
      <c r="V573" s="3"/>
      <c r="W573" s="3"/>
      <c r="X573" s="3"/>
    </row>
    <row r="574" spans="1:24" customHeight="1" ht="18.75">
      <c r="A574" s="3"/>
      <c r="B574" s="3"/>
      <c r="C574" s="2"/>
      <c r="D574" s="2"/>
      <c r="E574" s="2"/>
      <c r="F574" s="2"/>
      <c r="G574" s="3"/>
      <c r="H574" s="4"/>
      <c r="I574" s="2"/>
      <c r="J574" s="3"/>
      <c r="K574" s="4"/>
      <c r="L574" s="1"/>
      <c r="M574" s="2"/>
      <c r="N574" s="4"/>
      <c r="O574" s="3"/>
      <c r="P574" s="3"/>
      <c r="Q574" s="3"/>
      <c r="R574" s="3"/>
      <c r="S574" s="3"/>
      <c r="T574" s="3"/>
      <c r="U574" s="3"/>
      <c r="V574" s="3"/>
      <c r="W574" s="3"/>
      <c r="X574" s="3"/>
    </row>
    <row r="575" spans="1:24" customHeight="1" ht="18.75">
      <c r="A575" s="3"/>
      <c r="B575" s="3"/>
      <c r="C575" s="2"/>
      <c r="D575" s="2"/>
      <c r="E575" s="2"/>
      <c r="F575" s="2"/>
      <c r="G575" s="3"/>
      <c r="H575" s="4"/>
      <c r="I575" s="2"/>
      <c r="J575" s="3"/>
      <c r="K575" s="4"/>
      <c r="L575" s="1"/>
      <c r="M575" s="2"/>
      <c r="N575" s="4"/>
      <c r="O575" s="3"/>
      <c r="P575" s="3"/>
      <c r="Q575" s="3"/>
      <c r="R575" s="3"/>
      <c r="S575" s="3"/>
      <c r="T575" s="3"/>
      <c r="U575" s="3"/>
      <c r="V575" s="3"/>
      <c r="W575" s="3"/>
      <c r="X575" s="3"/>
    </row>
    <row r="576" spans="1:24" customHeight="1" ht="18.75">
      <c r="A576" s="3"/>
      <c r="B576" s="3"/>
      <c r="C576" s="2"/>
      <c r="D576" s="2"/>
      <c r="E576" s="2"/>
      <c r="F576" s="2"/>
      <c r="G576" s="3"/>
      <c r="H576" s="4"/>
      <c r="I576" s="2"/>
      <c r="J576" s="3"/>
      <c r="K576" s="4"/>
      <c r="L576" s="1"/>
      <c r="M576" s="2"/>
      <c r="N576" s="4"/>
      <c r="O576" s="3"/>
      <c r="P576" s="3"/>
      <c r="Q576" s="3"/>
      <c r="R576" s="3"/>
      <c r="S576" s="3"/>
      <c r="T576" s="3"/>
      <c r="U576" s="3"/>
      <c r="V576" s="3"/>
      <c r="W576" s="3"/>
      <c r="X576" s="3"/>
    </row>
    <row r="577" spans="1:24" customHeight="1" ht="18.75">
      <c r="A577" s="3"/>
      <c r="B577" s="3"/>
      <c r="C577" s="2"/>
      <c r="D577" s="2"/>
      <c r="E577" s="2"/>
      <c r="F577" s="2"/>
      <c r="G577" s="3"/>
      <c r="H577" s="4"/>
      <c r="I577" s="2"/>
      <c r="J577" s="3"/>
      <c r="K577" s="4"/>
      <c r="L577" s="1"/>
      <c r="M577" s="2"/>
      <c r="N577" s="4"/>
      <c r="O577" s="3"/>
      <c r="P577" s="3"/>
      <c r="Q577" s="3"/>
      <c r="R577" s="3"/>
      <c r="S577" s="3"/>
      <c r="T577" s="3"/>
      <c r="U577" s="3"/>
      <c r="V577" s="3"/>
      <c r="W577" s="3"/>
      <c r="X577" s="3"/>
    </row>
    <row r="578" spans="1:24" customHeight="1" ht="18.75">
      <c r="A578" s="3"/>
      <c r="B578" s="3"/>
      <c r="C578" s="2"/>
      <c r="D578" s="2"/>
      <c r="E578" s="2"/>
      <c r="F578" s="2"/>
      <c r="G578" s="3"/>
      <c r="H578" s="4"/>
      <c r="I578" s="2"/>
      <c r="J578" s="3"/>
      <c r="K578" s="4"/>
      <c r="L578" s="1"/>
      <c r="M578" s="2"/>
      <c r="N578" s="4"/>
      <c r="O578" s="3"/>
      <c r="P578" s="3"/>
      <c r="Q578" s="3"/>
      <c r="R578" s="3"/>
      <c r="S578" s="3"/>
      <c r="T578" s="3"/>
      <c r="U578" s="3"/>
      <c r="V578" s="3"/>
      <c r="W578" s="3"/>
      <c r="X578" s="3"/>
    </row>
    <row r="579" spans="1:24" customHeight="1" ht="18.75">
      <c r="A579" s="3"/>
      <c r="B579" s="3"/>
      <c r="C579" s="2"/>
      <c r="D579" s="2"/>
      <c r="E579" s="2"/>
      <c r="F579" s="2"/>
      <c r="G579" s="3"/>
      <c r="H579" s="4"/>
      <c r="I579" s="2"/>
      <c r="J579" s="3"/>
      <c r="K579" s="4"/>
      <c r="L579" s="1"/>
      <c r="M579" s="2"/>
      <c r="N579" s="4"/>
      <c r="O579" s="3"/>
      <c r="P579" s="3"/>
      <c r="Q579" s="3"/>
      <c r="R579" s="3"/>
      <c r="S579" s="3"/>
      <c r="T579" s="3"/>
      <c r="U579" s="3"/>
      <c r="V579" s="3"/>
      <c r="W579" s="3"/>
      <c r="X579" s="3"/>
    </row>
    <row r="580" spans="1:24" customHeight="1" ht="18.75">
      <c r="A580" s="3"/>
      <c r="B580" s="3"/>
      <c r="C580" s="2"/>
      <c r="D580" s="2"/>
      <c r="E580" s="2"/>
      <c r="F580" s="2"/>
      <c r="G580" s="3"/>
      <c r="H580" s="4"/>
      <c r="I580" s="2"/>
      <c r="J580" s="3"/>
      <c r="K580" s="4"/>
      <c r="L580" s="1"/>
      <c r="M580" s="2"/>
      <c r="N580" s="4"/>
      <c r="O580" s="3"/>
      <c r="P580" s="3"/>
      <c r="Q580" s="3"/>
      <c r="R580" s="3"/>
      <c r="S580" s="3"/>
      <c r="T580" s="3"/>
      <c r="U580" s="3"/>
      <c r="V580" s="3"/>
      <c r="W580" s="3"/>
      <c r="X580" s="3"/>
    </row>
    <row r="581" spans="1:24" customHeight="1" ht="18.75">
      <c r="A581" s="3"/>
      <c r="B581" s="3"/>
      <c r="C581" s="2"/>
      <c r="D581" s="2"/>
      <c r="E581" s="2"/>
      <c r="F581" s="2"/>
      <c r="G581" s="3"/>
      <c r="H581" s="4"/>
      <c r="I581" s="2"/>
      <c r="J581" s="3"/>
      <c r="K581" s="4"/>
      <c r="L581" s="1"/>
      <c r="M581" s="2"/>
      <c r="N581" s="4"/>
      <c r="O581" s="3"/>
      <c r="P581" s="3"/>
      <c r="Q581" s="3"/>
      <c r="R581" s="3"/>
      <c r="S581" s="3"/>
      <c r="T581" s="3"/>
      <c r="U581" s="3"/>
      <c r="V581" s="3"/>
      <c r="W581" s="3"/>
      <c r="X581" s="3"/>
    </row>
    <row r="582" spans="1:24" customHeight="1" ht="18.75">
      <c r="A582" s="3"/>
      <c r="B582" s="3"/>
      <c r="C582" s="2"/>
      <c r="D582" s="2"/>
      <c r="E582" s="2"/>
      <c r="F582" s="2"/>
      <c r="G582" s="3"/>
      <c r="H582" s="4"/>
      <c r="I582" s="2"/>
      <c r="J582" s="3"/>
      <c r="K582" s="4"/>
      <c r="L582" s="1"/>
      <c r="M582" s="2"/>
      <c r="N582" s="4"/>
      <c r="O582" s="3"/>
      <c r="P582" s="3"/>
      <c r="Q582" s="3"/>
      <c r="R582" s="3"/>
      <c r="S582" s="3"/>
      <c r="T582" s="3"/>
      <c r="U582" s="3"/>
      <c r="V582" s="3"/>
      <c r="W582" s="3"/>
      <c r="X582" s="3"/>
    </row>
    <row r="583" spans="1:24" customHeight="1" ht="18.75">
      <c r="A583" s="3"/>
      <c r="B583" s="3"/>
      <c r="C583" s="2"/>
      <c r="D583" s="2"/>
      <c r="E583" s="2"/>
      <c r="F583" s="2"/>
      <c r="G583" s="3"/>
      <c r="H583" s="4"/>
      <c r="I583" s="2"/>
      <c r="J583" s="3"/>
      <c r="K583" s="4"/>
      <c r="L583" s="1"/>
      <c r="M583" s="2"/>
      <c r="N583" s="4"/>
      <c r="O583" s="3"/>
      <c r="P583" s="3"/>
      <c r="Q583" s="3"/>
      <c r="R583" s="3"/>
      <c r="S583" s="3"/>
      <c r="T583" s="3"/>
      <c r="U583" s="3"/>
      <c r="V583" s="3"/>
      <c r="W583" s="3"/>
      <c r="X583" s="3"/>
    </row>
    <row r="584" spans="1:24" customHeight="1" ht="18.75">
      <c r="A584" s="3"/>
      <c r="B584" s="3"/>
      <c r="C584" s="2"/>
      <c r="D584" s="2"/>
      <c r="E584" s="2"/>
      <c r="F584" s="2"/>
      <c r="G584" s="3"/>
      <c r="H584" s="4"/>
      <c r="I584" s="2"/>
      <c r="J584" s="3"/>
      <c r="K584" s="4"/>
      <c r="L584" s="1"/>
      <c r="M584" s="2"/>
      <c r="N584" s="4"/>
      <c r="O584" s="3"/>
      <c r="P584" s="3"/>
      <c r="Q584" s="3"/>
      <c r="R584" s="3"/>
      <c r="S584" s="3"/>
      <c r="T584" s="3"/>
      <c r="U584" s="3"/>
      <c r="V584" s="3"/>
      <c r="W584" s="3"/>
      <c r="X584" s="3"/>
    </row>
    <row r="585" spans="1:24" customHeight="1" ht="18.75">
      <c r="A585" s="3"/>
      <c r="B585" s="3"/>
      <c r="C585" s="2"/>
      <c r="D585" s="2"/>
      <c r="E585" s="2"/>
      <c r="F585" s="2"/>
      <c r="G585" s="3"/>
      <c r="H585" s="4"/>
      <c r="I585" s="2"/>
      <c r="J585" s="3"/>
      <c r="K585" s="4"/>
      <c r="L585" s="1"/>
      <c r="M585" s="2"/>
      <c r="N585" s="4"/>
      <c r="O585" s="3"/>
      <c r="P585" s="3"/>
      <c r="Q585" s="3"/>
      <c r="R585" s="3"/>
      <c r="S585" s="3"/>
      <c r="T585" s="3"/>
      <c r="U585" s="3"/>
      <c r="V585" s="3"/>
      <c r="W585" s="3"/>
      <c r="X585" s="3"/>
    </row>
    <row r="586" spans="1:24" customHeight="1" ht="18.75">
      <c r="A586" s="3"/>
      <c r="B586" s="3"/>
      <c r="C586" s="2"/>
      <c r="D586" s="2"/>
      <c r="E586" s="2"/>
      <c r="F586" s="2"/>
      <c r="G586" s="3"/>
      <c r="H586" s="4"/>
      <c r="I586" s="2"/>
      <c r="J586" s="3"/>
      <c r="K586" s="4"/>
      <c r="L586" s="1"/>
      <c r="M586" s="2"/>
      <c r="N586" s="4"/>
      <c r="O586" s="3"/>
      <c r="P586" s="3"/>
      <c r="Q586" s="3"/>
      <c r="R586" s="3"/>
      <c r="S586" s="3"/>
      <c r="T586" s="3"/>
      <c r="U586" s="3"/>
      <c r="V586" s="3"/>
      <c r="W586" s="3"/>
      <c r="X586" s="3"/>
    </row>
    <row r="587" spans="1:24" customHeight="1" ht="18.75">
      <c r="A587" s="3"/>
      <c r="B587" s="3"/>
      <c r="C587" s="2"/>
      <c r="D587" s="2"/>
      <c r="E587" s="2"/>
      <c r="F587" s="2"/>
      <c r="G587" s="3"/>
      <c r="H587" s="4"/>
      <c r="I587" s="2"/>
      <c r="J587" s="3"/>
      <c r="K587" s="4"/>
      <c r="L587" s="1"/>
      <c r="M587" s="2"/>
      <c r="N587" s="4"/>
      <c r="O587" s="3"/>
      <c r="P587" s="3"/>
      <c r="Q587" s="3"/>
      <c r="R587" s="3"/>
      <c r="S587" s="3"/>
      <c r="T587" s="3"/>
      <c r="U587" s="3"/>
      <c r="V587" s="3"/>
      <c r="W587" s="3"/>
      <c r="X587" s="3"/>
    </row>
    <row r="588" spans="1:24" customHeight="1" ht="18.75">
      <c r="A588" s="3"/>
      <c r="B588" s="3"/>
      <c r="C588" s="2"/>
      <c r="D588" s="2"/>
      <c r="E588" s="2"/>
      <c r="F588" s="2"/>
      <c r="G588" s="3"/>
      <c r="H588" s="4"/>
      <c r="I588" s="2"/>
      <c r="J588" s="3"/>
      <c r="K588" s="4"/>
      <c r="L588" s="1"/>
      <c r="M588" s="2"/>
      <c r="N588" s="4"/>
      <c r="O588" s="3"/>
      <c r="P588" s="3"/>
      <c r="Q588" s="3"/>
      <c r="R588" s="3"/>
      <c r="S588" s="3"/>
      <c r="T588" s="3"/>
      <c r="U588" s="3"/>
      <c r="V588" s="3"/>
      <c r="W588" s="3"/>
      <c r="X588" s="3"/>
    </row>
    <row r="589" spans="1:24" customHeight="1" ht="18.75">
      <c r="A589" s="3"/>
      <c r="B589" s="3"/>
      <c r="C589" s="2"/>
      <c r="D589" s="2"/>
      <c r="E589" s="2"/>
      <c r="F589" s="2"/>
      <c r="G589" s="3"/>
      <c r="H589" s="4"/>
      <c r="I589" s="2"/>
      <c r="J589" s="3"/>
      <c r="K589" s="4"/>
      <c r="L589" s="1"/>
      <c r="M589" s="2"/>
      <c r="N589" s="4"/>
      <c r="O589" s="3"/>
      <c r="P589" s="3"/>
      <c r="Q589" s="3"/>
      <c r="R589" s="3"/>
      <c r="S589" s="3"/>
      <c r="T589" s="3"/>
      <c r="U589" s="3"/>
      <c r="V589" s="3"/>
      <c r="W589" s="3"/>
      <c r="X589" s="3"/>
    </row>
    <row r="590" spans="1:24" customHeight="1" ht="18.75">
      <c r="A590" s="3"/>
      <c r="B590" s="3"/>
      <c r="C590" s="2"/>
      <c r="D590" s="2"/>
      <c r="E590" s="2"/>
      <c r="F590" s="2"/>
      <c r="G590" s="3"/>
      <c r="H590" s="4"/>
      <c r="I590" s="2"/>
      <c r="J590" s="3"/>
      <c r="K590" s="4"/>
      <c r="L590" s="1"/>
      <c r="M590" s="2"/>
      <c r="N590" s="4"/>
      <c r="O590" s="3"/>
      <c r="P590" s="3"/>
      <c r="Q590" s="3"/>
      <c r="R590" s="3"/>
      <c r="S590" s="3"/>
      <c r="T590" s="3"/>
      <c r="U590" s="3"/>
      <c r="V590" s="3"/>
      <c r="W590" s="3"/>
      <c r="X590" s="3"/>
    </row>
    <row r="591" spans="1:24" customHeight="1" ht="18.75">
      <c r="A591" s="3"/>
      <c r="B591" s="3"/>
      <c r="C591" s="2"/>
      <c r="D591" s="2"/>
      <c r="E591" s="2"/>
      <c r="F591" s="2"/>
      <c r="G591" s="3"/>
      <c r="H591" s="4"/>
      <c r="I591" s="2"/>
      <c r="J591" s="3"/>
      <c r="K591" s="4"/>
      <c r="L591" s="1"/>
      <c r="M591" s="2"/>
      <c r="N591" s="4"/>
      <c r="O591" s="3"/>
      <c r="P591" s="3"/>
      <c r="Q591" s="3"/>
      <c r="R591" s="3"/>
      <c r="S591" s="3"/>
      <c r="T591" s="3"/>
      <c r="U591" s="3"/>
      <c r="V591" s="3"/>
      <c r="W591" s="3"/>
      <c r="X591" s="3"/>
    </row>
    <row r="592" spans="1:24" customHeight="1" ht="18.75">
      <c r="A592" s="3"/>
      <c r="B592" s="3"/>
      <c r="C592" s="2"/>
      <c r="D592" s="2"/>
      <c r="E592" s="2"/>
      <c r="F592" s="2"/>
      <c r="G592" s="3"/>
      <c r="H592" s="4"/>
      <c r="I592" s="2"/>
      <c r="J592" s="3"/>
      <c r="K592" s="4"/>
      <c r="L592" s="1"/>
      <c r="M592" s="2"/>
      <c r="N592" s="4"/>
      <c r="O592" s="3"/>
      <c r="P592" s="3"/>
      <c r="Q592" s="3"/>
      <c r="R592" s="3"/>
      <c r="S592" s="3"/>
      <c r="T592" s="3"/>
      <c r="U592" s="3"/>
      <c r="V592" s="3"/>
      <c r="W592" s="3"/>
      <c r="X592" s="3"/>
    </row>
    <row r="593" spans="1:24" customHeight="1" ht="18.75">
      <c r="A593" s="3"/>
      <c r="B593" s="3"/>
      <c r="C593" s="2"/>
      <c r="D593" s="2"/>
      <c r="E593" s="2"/>
      <c r="F593" s="2"/>
      <c r="G593" s="3"/>
      <c r="H593" s="4"/>
      <c r="I593" s="2"/>
      <c r="J593" s="3"/>
      <c r="K593" s="4"/>
      <c r="L593" s="1"/>
      <c r="M593" s="2"/>
      <c r="N593" s="4"/>
      <c r="O593" s="3"/>
      <c r="P593" s="3"/>
      <c r="Q593" s="3"/>
      <c r="R593" s="3"/>
      <c r="S593" s="3"/>
      <c r="T593" s="3"/>
      <c r="U593" s="3"/>
      <c r="V593" s="3"/>
      <c r="W593" s="3"/>
      <c r="X593" s="3"/>
    </row>
    <row r="594" spans="1:24" customHeight="1" ht="18.75">
      <c r="A594" s="3"/>
      <c r="B594" s="3"/>
      <c r="C594" s="2"/>
      <c r="D594" s="2"/>
      <c r="E594" s="2"/>
      <c r="F594" s="2"/>
      <c r="G594" s="3"/>
      <c r="H594" s="4"/>
      <c r="I594" s="2"/>
      <c r="J594" s="3"/>
      <c r="K594" s="4"/>
      <c r="L594" s="1"/>
      <c r="M594" s="2"/>
      <c r="N594" s="4"/>
      <c r="O594" s="3"/>
      <c r="P594" s="3"/>
      <c r="Q594" s="3"/>
      <c r="R594" s="3"/>
      <c r="S594" s="3"/>
      <c r="T594" s="3"/>
      <c r="U594" s="3"/>
      <c r="V594" s="3"/>
      <c r="W594" s="3"/>
      <c r="X594" s="3"/>
    </row>
    <row r="595" spans="1:24" customHeight="1" ht="18.75">
      <c r="A595" s="3"/>
      <c r="B595" s="3"/>
      <c r="C595" s="2"/>
      <c r="D595" s="2"/>
      <c r="E595" s="2"/>
      <c r="F595" s="2"/>
      <c r="G595" s="3"/>
      <c r="H595" s="4"/>
      <c r="I595" s="2"/>
      <c r="J595" s="3"/>
      <c r="K595" s="4"/>
      <c r="L595" s="1"/>
      <c r="M595" s="2"/>
      <c r="N595" s="4"/>
      <c r="O595" s="3"/>
      <c r="P595" s="3"/>
      <c r="Q595" s="3"/>
      <c r="R595" s="3"/>
      <c r="S595" s="3"/>
      <c r="T595" s="3"/>
      <c r="U595" s="3"/>
      <c r="V595" s="3"/>
      <c r="W595" s="3"/>
      <c r="X595" s="3"/>
    </row>
    <row r="596" spans="1:24" customHeight="1" ht="18.75">
      <c r="A596" s="3"/>
      <c r="B596" s="3"/>
      <c r="C596" s="2"/>
      <c r="D596" s="2"/>
      <c r="E596" s="2"/>
      <c r="F596" s="2"/>
      <c r="G596" s="3"/>
      <c r="H596" s="4"/>
      <c r="I596" s="2"/>
      <c r="J596" s="3"/>
      <c r="K596" s="4"/>
      <c r="L596" s="1"/>
      <c r="M596" s="2"/>
      <c r="N596" s="4"/>
      <c r="O596" s="3"/>
      <c r="P596" s="3"/>
      <c r="Q596" s="3"/>
      <c r="R596" s="3"/>
      <c r="S596" s="3"/>
      <c r="T596" s="3"/>
      <c r="U596" s="3"/>
      <c r="V596" s="3"/>
      <c r="W596" s="3"/>
      <c r="X596" s="3"/>
    </row>
    <row r="597" spans="1:24" customHeight="1" ht="18.75">
      <c r="A597" s="3"/>
      <c r="B597" s="3"/>
      <c r="C597" s="2"/>
      <c r="D597" s="2"/>
      <c r="E597" s="2"/>
      <c r="F597" s="2"/>
      <c r="G597" s="3"/>
      <c r="H597" s="4"/>
      <c r="I597" s="2"/>
      <c r="J597" s="3"/>
      <c r="K597" s="4"/>
      <c r="L597" s="1"/>
      <c r="M597" s="2"/>
      <c r="N597" s="4"/>
      <c r="O597" s="3"/>
      <c r="P597" s="3"/>
      <c r="Q597" s="3"/>
      <c r="R597" s="3"/>
      <c r="S597" s="3"/>
      <c r="T597" s="3"/>
      <c r="U597" s="3"/>
      <c r="V597" s="3"/>
      <c r="W597" s="3"/>
      <c r="X597" s="3"/>
    </row>
    <row r="598" spans="1:24" customHeight="1" ht="18.75">
      <c r="A598" s="3"/>
      <c r="B598" s="3"/>
      <c r="C598" s="2"/>
      <c r="D598" s="2"/>
      <c r="E598" s="2"/>
      <c r="F598" s="2"/>
      <c r="G598" s="3"/>
      <c r="H598" s="4"/>
      <c r="I598" s="2"/>
      <c r="J598" s="3"/>
      <c r="K598" s="4"/>
      <c r="L598" s="1"/>
      <c r="M598" s="2"/>
      <c r="N598" s="4"/>
      <c r="O598" s="3"/>
      <c r="P598" s="3"/>
      <c r="Q598" s="3"/>
      <c r="R598" s="3"/>
      <c r="S598" s="3"/>
      <c r="T598" s="3"/>
      <c r="U598" s="3"/>
      <c r="V598" s="3"/>
      <c r="W598" s="3"/>
      <c r="X598" s="3"/>
    </row>
    <row r="599" spans="1:24" customHeight="1" ht="18.75">
      <c r="A599" s="3"/>
      <c r="B599" s="3"/>
      <c r="C599" s="2"/>
      <c r="D599" s="2"/>
      <c r="E599" s="2"/>
      <c r="F599" s="2"/>
      <c r="G599" s="3"/>
      <c r="H599" s="4"/>
      <c r="I599" s="2"/>
      <c r="J599" s="3"/>
      <c r="K599" s="4"/>
      <c r="L599" s="1"/>
      <c r="M599" s="2"/>
      <c r="N599" s="4"/>
      <c r="O599" s="3"/>
      <c r="P599" s="3"/>
      <c r="Q599" s="3"/>
      <c r="R599" s="3"/>
      <c r="S599" s="3"/>
      <c r="T599" s="3"/>
      <c r="U599" s="3"/>
      <c r="V599" s="3"/>
      <c r="W599" s="3"/>
      <c r="X599" s="3"/>
    </row>
    <row r="600" spans="1:24" customHeight="1" ht="18.75">
      <c r="A600" s="3"/>
      <c r="B600" s="3"/>
      <c r="C600" s="2"/>
      <c r="D600" s="2"/>
      <c r="E600" s="2"/>
      <c r="F600" s="2"/>
      <c r="G600" s="3"/>
      <c r="H600" s="4"/>
      <c r="I600" s="2"/>
      <c r="J600" s="3"/>
      <c r="K600" s="4"/>
      <c r="L600" s="1"/>
      <c r="M600" s="2"/>
      <c r="N600" s="4"/>
      <c r="O600" s="3"/>
      <c r="P600" s="3"/>
      <c r="Q600" s="3"/>
      <c r="R600" s="3"/>
      <c r="S600" s="3"/>
      <c r="T600" s="3"/>
      <c r="U600" s="3"/>
      <c r="V600" s="3"/>
      <c r="W600" s="3"/>
      <c r="X600" s="3"/>
    </row>
    <row r="601" spans="1:24" customHeight="1" ht="18.75">
      <c r="A601" s="3"/>
      <c r="B601" s="3"/>
      <c r="C601" s="2"/>
      <c r="D601" s="2"/>
      <c r="E601" s="2"/>
      <c r="F601" s="2"/>
      <c r="G601" s="3"/>
      <c r="H601" s="4"/>
      <c r="I601" s="2"/>
      <c r="J601" s="3"/>
      <c r="K601" s="4"/>
      <c r="L601" s="1"/>
      <c r="M601" s="2"/>
      <c r="N601" s="4"/>
      <c r="O601" s="3"/>
      <c r="P601" s="3"/>
      <c r="Q601" s="3"/>
      <c r="R601" s="3"/>
      <c r="S601" s="3"/>
      <c r="T601" s="3"/>
      <c r="U601" s="3"/>
      <c r="V601" s="3"/>
      <c r="W601" s="3"/>
      <c r="X601" s="3"/>
    </row>
    <row r="602" spans="1:24" customHeight="1" ht="18.75">
      <c r="A602" s="3"/>
      <c r="B602" s="3"/>
      <c r="C602" s="2"/>
      <c r="D602" s="2"/>
      <c r="E602" s="2"/>
      <c r="F602" s="2"/>
      <c r="G602" s="3"/>
      <c r="H602" s="4"/>
      <c r="I602" s="2"/>
      <c r="J602" s="3"/>
      <c r="K602" s="4"/>
      <c r="L602" s="1"/>
      <c r="M602" s="2"/>
      <c r="N602" s="4"/>
      <c r="O602" s="3"/>
      <c r="P602" s="3"/>
      <c r="Q602" s="3"/>
      <c r="R602" s="3"/>
      <c r="S602" s="3"/>
      <c r="T602" s="3"/>
      <c r="U602" s="3"/>
      <c r="V602" s="3"/>
      <c r="W602" s="3"/>
      <c r="X602" s="3"/>
    </row>
    <row r="603" spans="1:24" customHeight="1" ht="18.75">
      <c r="A603" s="3"/>
      <c r="B603" s="3"/>
      <c r="C603" s="2"/>
      <c r="D603" s="2"/>
      <c r="E603" s="2"/>
      <c r="F603" s="2"/>
      <c r="G603" s="3"/>
      <c r="H603" s="4"/>
      <c r="I603" s="2"/>
      <c r="J603" s="3"/>
      <c r="K603" s="4"/>
      <c r="L603" s="1"/>
      <c r="M603" s="2"/>
      <c r="N603" s="4"/>
      <c r="O603" s="3"/>
      <c r="P603" s="3"/>
      <c r="Q603" s="3"/>
      <c r="R603" s="3"/>
      <c r="S603" s="3"/>
      <c r="T603" s="3"/>
      <c r="U603" s="3"/>
      <c r="V603" s="3"/>
      <c r="W603" s="3"/>
      <c r="X603" s="3"/>
    </row>
    <row r="604" spans="1:24" customHeight="1" ht="18.75">
      <c r="A604" s="3"/>
      <c r="B604" s="3"/>
      <c r="C604" s="2"/>
      <c r="D604" s="2"/>
      <c r="E604" s="2"/>
      <c r="F604" s="2"/>
      <c r="G604" s="3"/>
      <c r="H604" s="4"/>
      <c r="I604" s="2"/>
      <c r="J604" s="3"/>
      <c r="K604" s="4"/>
      <c r="L604" s="1"/>
      <c r="M604" s="2"/>
      <c r="N604" s="4"/>
      <c r="O604" s="3"/>
      <c r="P604" s="3"/>
      <c r="Q604" s="3"/>
      <c r="R604" s="3"/>
      <c r="S604" s="3"/>
      <c r="T604" s="3"/>
      <c r="U604" s="3"/>
      <c r="V604" s="3"/>
      <c r="W604" s="3"/>
      <c r="X604" s="3"/>
    </row>
    <row r="605" spans="1:24" customHeight="1" ht="18.75">
      <c r="A605" s="3"/>
      <c r="B605" s="3"/>
      <c r="C605" s="2"/>
      <c r="D605" s="2"/>
      <c r="E605" s="2"/>
      <c r="F605" s="2"/>
      <c r="G605" s="3"/>
      <c r="H605" s="4"/>
      <c r="I605" s="2"/>
      <c r="J605" s="3"/>
      <c r="K605" s="4"/>
      <c r="L605" s="1"/>
      <c r="M605" s="2"/>
      <c r="N605" s="4"/>
      <c r="O605" s="3"/>
      <c r="P605" s="3"/>
      <c r="Q605" s="3"/>
      <c r="R605" s="3"/>
      <c r="S605" s="3"/>
      <c r="T605" s="3"/>
      <c r="U605" s="3"/>
      <c r="V605" s="3"/>
      <c r="W605" s="3"/>
      <c r="X605" s="3"/>
    </row>
    <row r="606" spans="1:24" customHeight="1" ht="18.75">
      <c r="A606" s="3"/>
      <c r="B606" s="3"/>
      <c r="C606" s="2"/>
      <c r="D606" s="2"/>
      <c r="E606" s="2"/>
      <c r="F606" s="2"/>
      <c r="G606" s="3"/>
      <c r="H606" s="4"/>
      <c r="I606" s="2"/>
      <c r="J606" s="3"/>
      <c r="K606" s="4"/>
      <c r="L606" s="1"/>
      <c r="M606" s="2"/>
      <c r="N606" s="4"/>
      <c r="O606" s="3"/>
      <c r="P606" s="3"/>
      <c r="Q606" s="3"/>
      <c r="R606" s="3"/>
      <c r="S606" s="3"/>
      <c r="T606" s="3"/>
      <c r="U606" s="3"/>
      <c r="V606" s="3"/>
      <c r="W606" s="3"/>
      <c r="X606" s="3"/>
    </row>
    <row r="607" spans="1:24" customHeight="1" ht="18.75">
      <c r="A607" s="3"/>
      <c r="B607" s="3"/>
      <c r="C607" s="2"/>
      <c r="D607" s="2"/>
      <c r="E607" s="2"/>
      <c r="F607" s="2"/>
      <c r="G607" s="3"/>
      <c r="H607" s="4"/>
      <c r="I607" s="2"/>
      <c r="J607" s="3"/>
      <c r="K607" s="4"/>
      <c r="L607" s="1"/>
      <c r="M607" s="2"/>
      <c r="N607" s="4"/>
      <c r="O607" s="3"/>
      <c r="P607" s="3"/>
      <c r="Q607" s="3"/>
      <c r="R607" s="3"/>
      <c r="S607" s="3"/>
      <c r="T607" s="3"/>
      <c r="U607" s="3"/>
      <c r="V607" s="3"/>
      <c r="W607" s="3"/>
      <c r="X607" s="3"/>
    </row>
    <row r="608" spans="1:24" customHeight="1" ht="18.75">
      <c r="A608" s="3"/>
      <c r="B608" s="3"/>
      <c r="C608" s="2"/>
      <c r="D608" s="2"/>
      <c r="E608" s="2"/>
      <c r="F608" s="2"/>
      <c r="G608" s="3"/>
      <c r="H608" s="4"/>
      <c r="I608" s="2"/>
      <c r="J608" s="3"/>
      <c r="K608" s="4"/>
      <c r="L608" s="1"/>
      <c r="M608" s="2"/>
      <c r="N608" s="4"/>
      <c r="O608" s="3"/>
      <c r="P608" s="3"/>
      <c r="Q608" s="3"/>
      <c r="R608" s="3"/>
      <c r="S608" s="3"/>
      <c r="T608" s="3"/>
      <c r="U608" s="3"/>
      <c r="V608" s="3"/>
      <c r="W608" s="3"/>
      <c r="X608" s="3"/>
    </row>
    <row r="609" spans="1:24" customHeight="1" ht="18.75">
      <c r="A609" s="3"/>
      <c r="B609" s="3"/>
      <c r="C609" s="2"/>
      <c r="D609" s="2"/>
      <c r="E609" s="2"/>
      <c r="F609" s="2"/>
      <c r="G609" s="3"/>
      <c r="H609" s="4"/>
      <c r="I609" s="2"/>
      <c r="J609" s="3"/>
      <c r="K609" s="4"/>
      <c r="L609" s="1"/>
      <c r="M609" s="2"/>
      <c r="N609" s="4"/>
      <c r="O609" s="3"/>
      <c r="P609" s="3"/>
      <c r="Q609" s="3"/>
      <c r="R609" s="3"/>
      <c r="S609" s="3"/>
      <c r="T609" s="3"/>
      <c r="U609" s="3"/>
      <c r="V609" s="3"/>
      <c r="W609" s="3"/>
      <c r="X609" s="3"/>
    </row>
    <row r="610" spans="1:24" customHeight="1" ht="18.75">
      <c r="A610" s="3"/>
      <c r="B610" s="3"/>
      <c r="C610" s="2"/>
      <c r="D610" s="2"/>
      <c r="E610" s="2"/>
      <c r="F610" s="2"/>
      <c r="G610" s="3"/>
      <c r="H610" s="4"/>
      <c r="I610" s="2"/>
      <c r="J610" s="3"/>
      <c r="K610" s="4"/>
      <c r="L610" s="1"/>
      <c r="M610" s="2"/>
      <c r="N610" s="4"/>
      <c r="O610" s="3"/>
      <c r="P610" s="3"/>
      <c r="Q610" s="3"/>
      <c r="R610" s="3"/>
      <c r="S610" s="3"/>
      <c r="T610" s="3"/>
      <c r="U610" s="3"/>
      <c r="V610" s="3"/>
      <c r="W610" s="3"/>
      <c r="X610" s="3"/>
    </row>
    <row r="611" spans="1:24" customHeight="1" ht="18.75">
      <c r="A611" s="3"/>
      <c r="B611" s="3"/>
      <c r="C611" s="2"/>
      <c r="D611" s="2"/>
      <c r="E611" s="2"/>
      <c r="F611" s="2"/>
      <c r="G611" s="3"/>
      <c r="H611" s="4"/>
      <c r="I611" s="2"/>
      <c r="J611" s="3"/>
      <c r="K611" s="4"/>
      <c r="L611" s="1"/>
      <c r="M611" s="2"/>
      <c r="N611" s="4"/>
      <c r="O611" s="3"/>
      <c r="P611" s="3"/>
      <c r="Q611" s="3"/>
      <c r="R611" s="3"/>
      <c r="S611" s="3"/>
      <c r="T611" s="3"/>
      <c r="U611" s="3"/>
      <c r="V611" s="3"/>
      <c r="W611" s="3"/>
      <c r="X611" s="3"/>
    </row>
    <row r="612" spans="1:24" customHeight="1" ht="18.75">
      <c r="A612" s="3"/>
      <c r="B612" s="3"/>
      <c r="C612" s="2"/>
      <c r="D612" s="2"/>
      <c r="E612" s="2"/>
      <c r="F612" s="2"/>
      <c r="G612" s="3"/>
      <c r="H612" s="4"/>
      <c r="I612" s="2"/>
      <c r="J612" s="3"/>
      <c r="K612" s="4"/>
      <c r="L612" s="1"/>
      <c r="M612" s="2"/>
      <c r="N612" s="4"/>
      <c r="O612" s="3"/>
      <c r="P612" s="3"/>
      <c r="Q612" s="3"/>
      <c r="R612" s="3"/>
      <c r="S612" s="3"/>
      <c r="T612" s="3"/>
      <c r="U612" s="3"/>
      <c r="V612" s="3"/>
      <c r="W612" s="3"/>
      <c r="X612" s="3"/>
    </row>
    <row r="613" spans="1:24" customHeight="1" ht="18.75">
      <c r="A613" s="3"/>
      <c r="B613" s="3"/>
      <c r="C613" s="2"/>
      <c r="D613" s="2"/>
      <c r="E613" s="2"/>
      <c r="F613" s="2"/>
      <c r="G613" s="3"/>
      <c r="H613" s="4"/>
      <c r="I613" s="2"/>
      <c r="J613" s="3"/>
      <c r="K613" s="4"/>
      <c r="L613" s="1"/>
      <c r="M613" s="2"/>
      <c r="N613" s="4"/>
      <c r="O613" s="3"/>
      <c r="P613" s="3"/>
      <c r="Q613" s="3"/>
      <c r="R613" s="3"/>
      <c r="S613" s="3"/>
      <c r="T613" s="3"/>
      <c r="U613" s="3"/>
      <c r="V613" s="3"/>
      <c r="W613" s="3"/>
      <c r="X613" s="3"/>
    </row>
    <row r="614" spans="1:24" customHeight="1" ht="18.75">
      <c r="A614" s="3"/>
      <c r="B614" s="3"/>
      <c r="C614" s="2"/>
      <c r="D614" s="2"/>
      <c r="E614" s="2"/>
      <c r="F614" s="2"/>
      <c r="G614" s="3"/>
      <c r="H614" s="4"/>
      <c r="I614" s="2"/>
      <c r="J614" s="3"/>
      <c r="K614" s="4"/>
      <c r="L614" s="1"/>
      <c r="M614" s="2"/>
      <c r="N614" s="4"/>
      <c r="O614" s="3"/>
      <c r="P614" s="3"/>
      <c r="Q614" s="3"/>
      <c r="R614" s="3"/>
      <c r="S614" s="3"/>
      <c r="T614" s="3"/>
      <c r="U614" s="3"/>
      <c r="V614" s="3"/>
      <c r="W614" s="3"/>
      <c r="X614" s="3"/>
    </row>
    <row r="615" spans="1:24" customHeight="1" ht="18.75">
      <c r="A615" s="3"/>
      <c r="B615" s="3"/>
      <c r="C615" s="2"/>
      <c r="D615" s="2"/>
      <c r="E615" s="2"/>
      <c r="F615" s="2"/>
      <c r="G615" s="3"/>
      <c r="H615" s="4"/>
      <c r="I615" s="2"/>
      <c r="J615" s="3"/>
      <c r="K615" s="4"/>
      <c r="L615" s="1"/>
      <c r="M615" s="2"/>
      <c r="N615" s="4"/>
      <c r="O615" s="3"/>
      <c r="P615" s="3"/>
      <c r="Q615" s="3"/>
      <c r="R615" s="3"/>
      <c r="S615" s="3"/>
      <c r="T615" s="3"/>
      <c r="U615" s="3"/>
      <c r="V615" s="3"/>
      <c r="W615" s="3"/>
      <c r="X615" s="3"/>
    </row>
    <row r="616" spans="1:24" customHeight="1" ht="18.75">
      <c r="A616" s="3"/>
      <c r="B616" s="3"/>
      <c r="C616" s="2"/>
      <c r="D616" s="2"/>
      <c r="E616" s="2"/>
      <c r="F616" s="2"/>
      <c r="G616" s="3"/>
      <c r="H616" s="4"/>
      <c r="I616" s="2"/>
      <c r="J616" s="3"/>
      <c r="K616" s="4"/>
      <c r="L616" s="1"/>
      <c r="M616" s="2"/>
      <c r="N616" s="4"/>
      <c r="O616" s="3"/>
      <c r="P616" s="3"/>
      <c r="Q616" s="3"/>
      <c r="R616" s="3"/>
      <c r="S616" s="3"/>
      <c r="T616" s="3"/>
      <c r="U616" s="3"/>
      <c r="V616" s="3"/>
      <c r="W616" s="3"/>
      <c r="X616" s="3"/>
    </row>
    <row r="617" spans="1:24" customHeight="1" ht="18.75">
      <c r="A617" s="3"/>
      <c r="B617" s="3"/>
      <c r="C617" s="2"/>
      <c r="D617" s="2"/>
      <c r="E617" s="2"/>
      <c r="F617" s="2"/>
      <c r="G617" s="3"/>
      <c r="H617" s="4"/>
      <c r="I617" s="2"/>
      <c r="J617" s="3"/>
      <c r="K617" s="4"/>
      <c r="L617" s="1"/>
      <c r="M617" s="2"/>
      <c r="N617" s="4"/>
      <c r="O617" s="3"/>
      <c r="P617" s="3"/>
      <c r="Q617" s="3"/>
      <c r="R617" s="3"/>
      <c r="S617" s="3"/>
      <c r="T617" s="3"/>
      <c r="U617" s="3"/>
      <c r="V617" s="3"/>
      <c r="W617" s="3"/>
      <c r="X617" s="3"/>
    </row>
    <row r="618" spans="1:24" customHeight="1" ht="18.75">
      <c r="A618" s="3"/>
      <c r="B618" s="3"/>
      <c r="C618" s="2"/>
      <c r="D618" s="2"/>
      <c r="E618" s="2"/>
      <c r="F618" s="2"/>
      <c r="G618" s="3"/>
      <c r="H618" s="4"/>
      <c r="I618" s="2"/>
      <c r="J618" s="3"/>
      <c r="K618" s="4"/>
      <c r="L618" s="1"/>
      <c r="M618" s="2"/>
      <c r="N618" s="4"/>
      <c r="O618" s="3"/>
      <c r="P618" s="3"/>
      <c r="Q618" s="3"/>
      <c r="R618" s="3"/>
      <c r="S618" s="3"/>
      <c r="T618" s="3"/>
      <c r="U618" s="3"/>
      <c r="V618" s="3"/>
      <c r="W618" s="3"/>
      <c r="X618" s="3"/>
    </row>
    <row r="619" spans="1:24" customHeight="1" ht="18.75">
      <c r="A619" s="3"/>
      <c r="B619" s="3"/>
      <c r="C619" s="2"/>
      <c r="D619" s="2"/>
      <c r="E619" s="2"/>
      <c r="F619" s="2"/>
      <c r="G619" s="3"/>
      <c r="H619" s="4"/>
      <c r="I619" s="2"/>
      <c r="J619" s="3"/>
      <c r="K619" s="4"/>
      <c r="L619" s="1"/>
      <c r="M619" s="2"/>
      <c r="N619" s="4"/>
      <c r="O619" s="3"/>
      <c r="P619" s="3"/>
      <c r="Q619" s="3"/>
      <c r="R619" s="3"/>
      <c r="S619" s="3"/>
      <c r="T619" s="3"/>
      <c r="U619" s="3"/>
      <c r="V619" s="3"/>
      <c r="W619" s="3"/>
      <c r="X619" s="3"/>
    </row>
    <row r="620" spans="1:24" customHeight="1" ht="18.75">
      <c r="A620" s="3"/>
      <c r="B620" s="3"/>
      <c r="C620" s="2"/>
      <c r="D620" s="2"/>
      <c r="E620" s="2"/>
      <c r="F620" s="2"/>
      <c r="G620" s="3"/>
      <c r="H620" s="4"/>
      <c r="I620" s="2"/>
      <c r="J620" s="3"/>
      <c r="K620" s="4"/>
      <c r="L620" s="1"/>
      <c r="M620" s="2"/>
      <c r="N620" s="4"/>
      <c r="O620" s="3"/>
      <c r="P620" s="3"/>
      <c r="Q620" s="3"/>
      <c r="R620" s="3"/>
      <c r="S620" s="3"/>
      <c r="T620" s="3"/>
      <c r="U620" s="3"/>
      <c r="V620" s="3"/>
      <c r="W620" s="3"/>
      <c r="X620" s="3"/>
    </row>
    <row r="621" spans="1:24" customHeight="1" ht="18.75">
      <c r="A621" s="3"/>
      <c r="B621" s="3"/>
      <c r="C621" s="2"/>
      <c r="D621" s="2"/>
      <c r="E621" s="2"/>
      <c r="F621" s="2"/>
      <c r="G621" s="3"/>
      <c r="H621" s="4"/>
      <c r="I621" s="2"/>
      <c r="J621" s="3"/>
      <c r="K621" s="4"/>
      <c r="L621" s="1"/>
      <c r="M621" s="2"/>
      <c r="N621" s="4"/>
      <c r="O621" s="3"/>
      <c r="P621" s="3"/>
      <c r="Q621" s="3"/>
      <c r="R621" s="3"/>
      <c r="S621" s="3"/>
      <c r="T621" s="3"/>
      <c r="U621" s="3"/>
      <c r="V621" s="3"/>
      <c r="W621" s="3"/>
      <c r="X621" s="3"/>
    </row>
    <row r="622" spans="1:24" customHeight="1" ht="18.75">
      <c r="A622" s="3"/>
      <c r="B622" s="3"/>
      <c r="C622" s="2"/>
      <c r="D622" s="2"/>
      <c r="E622" s="2"/>
      <c r="F622" s="2"/>
      <c r="G622" s="3"/>
      <c r="H622" s="4"/>
      <c r="I622" s="2"/>
      <c r="J622" s="3"/>
      <c r="K622" s="4"/>
      <c r="L622" s="1"/>
      <c r="M622" s="2"/>
      <c r="N622" s="4"/>
      <c r="O622" s="3"/>
      <c r="P622" s="3"/>
      <c r="Q622" s="3"/>
      <c r="R622" s="3"/>
      <c r="S622" s="3"/>
      <c r="T622" s="3"/>
      <c r="U622" s="3"/>
      <c r="V622" s="3"/>
      <c r="W622" s="3"/>
      <c r="X622" s="3"/>
    </row>
    <row r="623" spans="1:24" customHeight="1" ht="18.75">
      <c r="A623" s="3"/>
      <c r="B623" s="3"/>
      <c r="C623" s="2"/>
      <c r="D623" s="2"/>
      <c r="E623" s="2"/>
      <c r="F623" s="2"/>
      <c r="G623" s="3"/>
      <c r="H623" s="4"/>
      <c r="I623" s="2"/>
      <c r="J623" s="3"/>
      <c r="K623" s="4"/>
      <c r="L623" s="1"/>
      <c r="M623" s="2"/>
      <c r="N623" s="4"/>
      <c r="O623" s="3"/>
      <c r="P623" s="3"/>
      <c r="Q623" s="3"/>
      <c r="R623" s="3"/>
      <c r="S623" s="3"/>
      <c r="T623" s="3"/>
      <c r="U623" s="3"/>
      <c r="V623" s="3"/>
      <c r="W623" s="3"/>
      <c r="X623" s="3"/>
    </row>
    <row r="624" spans="1:24" customHeight="1" ht="18.75">
      <c r="A624" s="3"/>
      <c r="B624" s="3"/>
      <c r="C624" s="2"/>
      <c r="D624" s="2"/>
      <c r="E624" s="2"/>
      <c r="F624" s="2"/>
      <c r="G624" s="3"/>
      <c r="H624" s="4"/>
      <c r="I624" s="2"/>
      <c r="J624" s="3"/>
      <c r="K624" s="4"/>
      <c r="L624" s="1"/>
      <c r="M624" s="2"/>
      <c r="N624" s="4"/>
      <c r="O624" s="3"/>
      <c r="P624" s="3"/>
      <c r="Q624" s="3"/>
      <c r="R624" s="3"/>
      <c r="S624" s="3"/>
      <c r="T624" s="3"/>
      <c r="U624" s="3"/>
      <c r="V624" s="3"/>
      <c r="W624" s="3"/>
      <c r="X624" s="3"/>
    </row>
    <row r="625" spans="1:24" customHeight="1" ht="18.75">
      <c r="A625" s="3"/>
      <c r="B625" s="3"/>
      <c r="C625" s="2"/>
      <c r="D625" s="2"/>
      <c r="E625" s="2"/>
      <c r="F625" s="2"/>
      <c r="G625" s="3"/>
      <c r="H625" s="4"/>
      <c r="I625" s="2"/>
      <c r="J625" s="3"/>
      <c r="K625" s="4"/>
      <c r="L625" s="1"/>
      <c r="M625" s="2"/>
      <c r="N625" s="4"/>
      <c r="O625" s="3"/>
      <c r="P625" s="3"/>
      <c r="Q625" s="3"/>
      <c r="R625" s="3"/>
      <c r="S625" s="3"/>
      <c r="T625" s="3"/>
      <c r="U625" s="3"/>
      <c r="V625" s="3"/>
      <c r="W625" s="3"/>
      <c r="X625" s="3"/>
    </row>
    <row r="626" spans="1:24" customHeight="1" ht="18.75">
      <c r="A626" s="3"/>
      <c r="B626" s="3"/>
      <c r="C626" s="2"/>
      <c r="D626" s="2"/>
      <c r="E626" s="2"/>
      <c r="F626" s="2"/>
      <c r="G626" s="3"/>
      <c r="H626" s="4"/>
      <c r="I626" s="2"/>
      <c r="J626" s="3"/>
      <c r="K626" s="4"/>
      <c r="L626" s="1"/>
      <c r="M626" s="2"/>
      <c r="N626" s="4"/>
      <c r="O626" s="3"/>
      <c r="P626" s="3"/>
      <c r="Q626" s="3"/>
      <c r="R626" s="3"/>
      <c r="S626" s="3"/>
      <c r="T626" s="3"/>
      <c r="U626" s="3"/>
      <c r="V626" s="3"/>
      <c r="W626" s="3"/>
      <c r="X626" s="3"/>
    </row>
    <row r="627" spans="1:24" customHeight="1" ht="18.75">
      <c r="A627" s="3"/>
      <c r="B627" s="3"/>
      <c r="C627" s="2"/>
      <c r="D627" s="2"/>
      <c r="E627" s="2"/>
      <c r="F627" s="2"/>
      <c r="G627" s="3"/>
      <c r="H627" s="4"/>
      <c r="I627" s="2"/>
      <c r="J627" s="3"/>
      <c r="K627" s="4"/>
      <c r="L627" s="1"/>
      <c r="M627" s="2"/>
      <c r="N627" s="4"/>
      <c r="O627" s="3"/>
      <c r="P627" s="3"/>
      <c r="Q627" s="3"/>
      <c r="R627" s="3"/>
      <c r="S627" s="3"/>
      <c r="T627" s="3"/>
      <c r="U627" s="3"/>
      <c r="V627" s="3"/>
      <c r="W627" s="3"/>
      <c r="X627" s="3"/>
    </row>
    <row r="628" spans="1:24" customHeight="1" ht="18.75">
      <c r="A628" s="3"/>
      <c r="B628" s="3"/>
      <c r="C628" s="2"/>
      <c r="D628" s="2"/>
      <c r="E628" s="2"/>
      <c r="F628" s="2"/>
      <c r="G628" s="3"/>
      <c r="H628" s="4"/>
      <c r="I628" s="2"/>
      <c r="J628" s="3"/>
      <c r="K628" s="4"/>
      <c r="L628" s="1"/>
      <c r="M628" s="2"/>
      <c r="N628" s="4"/>
      <c r="O628" s="3"/>
      <c r="P628" s="3"/>
      <c r="Q628" s="3"/>
      <c r="R628" s="3"/>
      <c r="S628" s="3"/>
      <c r="T628" s="3"/>
      <c r="U628" s="3"/>
      <c r="V628" s="3"/>
      <c r="W628" s="3"/>
      <c r="X628" s="3"/>
    </row>
    <row r="629" spans="1:24" customHeight="1" ht="18.75">
      <c r="A629" s="3"/>
      <c r="B629" s="3"/>
      <c r="C629" s="2"/>
      <c r="D629" s="2"/>
      <c r="E629" s="2"/>
      <c r="F629" s="2"/>
      <c r="G629" s="3"/>
      <c r="H629" s="4"/>
      <c r="I629" s="2"/>
      <c r="J629" s="3"/>
      <c r="K629" s="4"/>
      <c r="L629" s="1"/>
      <c r="M629" s="2"/>
      <c r="N629" s="4"/>
      <c r="O629" s="3"/>
      <c r="P629" s="3"/>
      <c r="Q629" s="3"/>
      <c r="R629" s="3"/>
      <c r="S629" s="3"/>
      <c r="T629" s="3"/>
      <c r="U629" s="3"/>
      <c r="V629" s="3"/>
      <c r="W629" s="3"/>
      <c r="X629" s="3"/>
    </row>
    <row r="630" spans="1:24" customHeight="1" ht="13.2">
      <c r="A630" s="3"/>
      <c r="B630" s="3"/>
      <c r="C630" s="2"/>
      <c r="D630" s="2"/>
      <c r="E630" s="2"/>
      <c r="F630" s="2"/>
      <c r="G630" s="3"/>
      <c r="H630" s="4"/>
      <c r="I630" s="2"/>
      <c r="J630" s="3"/>
      <c r="K630" s="4"/>
      <c r="L630" s="1"/>
      <c r="M630" s="2"/>
      <c r="N630" s="4"/>
      <c r="O630" s="3"/>
      <c r="P630" s="3"/>
      <c r="Q630" s="3"/>
      <c r="R630" s="3"/>
      <c r="S630" s="3"/>
      <c r="T630" s="3"/>
      <c r="U630" s="3"/>
      <c r="V630" s="3"/>
      <c r="W630" s="3"/>
      <c r="X630" s="3"/>
    </row>
    <row r="631" spans="1:24" customHeight="1" ht="13.2">
      <c r="A631" s="3"/>
      <c r="B631" s="3"/>
      <c r="C631" s="2"/>
      <c r="D631" s="2"/>
      <c r="E631" s="2"/>
      <c r="F631" s="2"/>
      <c r="G631" s="3"/>
      <c r="H631" s="4"/>
      <c r="I631" s="2"/>
      <c r="J631" s="3"/>
      <c r="K631" s="4"/>
      <c r="L631" s="1"/>
      <c r="M631" s="2"/>
      <c r="N631" s="4"/>
      <c r="O631" s="3"/>
      <c r="P631" s="3"/>
      <c r="Q631" s="3"/>
      <c r="R631" s="3"/>
      <c r="S631" s="3"/>
      <c r="T631" s="3"/>
      <c r="U631" s="3"/>
      <c r="V631" s="3"/>
      <c r="W631" s="3"/>
      <c r="X631" s="3"/>
    </row>
    <row r="632" spans="1:24" customHeight="1" ht="13.2">
      <c r="A632" s="3"/>
      <c r="B632" s="3"/>
      <c r="C632" s="2"/>
      <c r="D632" s="2"/>
      <c r="E632" s="2"/>
      <c r="F632" s="2"/>
      <c r="G632" s="3"/>
      <c r="H632" s="4"/>
      <c r="I632" s="2"/>
      <c r="J632" s="3"/>
      <c r="K632" s="4"/>
      <c r="L632" s="1"/>
      <c r="M632" s="2"/>
      <c r="N632" s="4"/>
      <c r="O632" s="3"/>
      <c r="P632" s="3"/>
      <c r="Q632" s="3"/>
      <c r="R632" s="3"/>
      <c r="S632" s="3"/>
      <c r="T632" s="3"/>
      <c r="U632" s="3"/>
      <c r="V632" s="3"/>
      <c r="W632" s="3"/>
      <c r="X632" s="3"/>
    </row>
    <row r="633" spans="1:24" customHeight="1" ht="13.2">
      <c r="A633" s="3"/>
      <c r="B633" s="3"/>
      <c r="C633" s="2"/>
      <c r="D633" s="2"/>
      <c r="E633" s="2"/>
      <c r="F633" s="2"/>
      <c r="G633" s="3"/>
      <c r="H633" s="4"/>
      <c r="I633" s="2"/>
      <c r="J633" s="3"/>
      <c r="K633" s="4"/>
      <c r="L633" s="1"/>
      <c r="M633" s="2"/>
      <c r="N633" s="4"/>
      <c r="O633" s="3"/>
      <c r="P633" s="3"/>
      <c r="Q633" s="3"/>
      <c r="R633" s="3"/>
      <c r="S633" s="3"/>
      <c r="T633" s="3"/>
      <c r="U633" s="3"/>
      <c r="V633" s="3"/>
      <c r="W633" s="3"/>
      <c r="X633" s="3"/>
    </row>
    <row r="634" spans="1:24" customHeight="1" ht="13.2">
      <c r="A634" s="3"/>
      <c r="B634" s="3"/>
      <c r="C634" s="2"/>
      <c r="D634" s="2"/>
      <c r="E634" s="2"/>
      <c r="F634" s="2"/>
      <c r="G634" s="3"/>
      <c r="H634" s="4"/>
      <c r="I634" s="2"/>
      <c r="J634" s="3"/>
      <c r="K634" s="4"/>
      <c r="L634" s="1"/>
      <c r="M634" s="2"/>
      <c r="N634" s="4"/>
      <c r="O634" s="3"/>
      <c r="P634" s="3"/>
      <c r="Q634" s="3"/>
      <c r="R634" s="3"/>
      <c r="S634" s="3"/>
      <c r="T634" s="3"/>
      <c r="U634" s="3"/>
      <c r="V634" s="3"/>
      <c r="W634" s="3"/>
      <c r="X634" s="3"/>
    </row>
    <row r="635" spans="1:24" customHeight="1" ht="13.2">
      <c r="A635" s="3"/>
      <c r="B635" s="3"/>
      <c r="C635" s="2"/>
      <c r="D635" s="2"/>
      <c r="E635" s="2"/>
      <c r="F635" s="2"/>
      <c r="G635" s="3"/>
      <c r="H635" s="4"/>
      <c r="I635" s="2"/>
      <c r="J635" s="3"/>
      <c r="K635" s="4"/>
      <c r="L635" s="1"/>
      <c r="M635" s="2"/>
      <c r="N635" s="4"/>
      <c r="O635" s="3"/>
      <c r="P635" s="3"/>
      <c r="Q635" s="3"/>
      <c r="R635" s="3"/>
      <c r="S635" s="3"/>
      <c r="T635" s="3"/>
      <c r="U635" s="3"/>
      <c r="V635" s="3"/>
      <c r="W635" s="3"/>
      <c r="X635" s="3"/>
    </row>
    <row r="636" spans="1:24" customHeight="1" ht="13.2">
      <c r="A636" s="3"/>
      <c r="B636" s="3"/>
      <c r="C636" s="2"/>
      <c r="D636" s="2"/>
      <c r="E636" s="2"/>
      <c r="F636" s="2"/>
      <c r="G636" s="3"/>
      <c r="H636" s="4"/>
      <c r="I636" s="2"/>
      <c r="J636" s="3"/>
      <c r="K636" s="4"/>
      <c r="L636" s="1"/>
      <c r="M636" s="2"/>
      <c r="N636" s="4"/>
      <c r="O636" s="3"/>
      <c r="P636" s="3"/>
      <c r="Q636" s="3"/>
      <c r="R636" s="3"/>
      <c r="S636" s="3"/>
      <c r="T636" s="3"/>
      <c r="U636" s="3"/>
      <c r="V636" s="3"/>
      <c r="W636" s="3"/>
      <c r="X636" s="3"/>
    </row>
    <row r="637" spans="1:24" customHeight="1" ht="13.2">
      <c r="A637" s="3"/>
      <c r="B637" s="3"/>
      <c r="C637" s="2"/>
      <c r="D637" s="2"/>
      <c r="E637" s="2"/>
      <c r="F637" s="2"/>
      <c r="G637" s="3"/>
      <c r="H637" s="4"/>
      <c r="I637" s="2"/>
      <c r="J637" s="3"/>
      <c r="K637" s="4"/>
      <c r="L637" s="1"/>
      <c r="M637" s="2"/>
      <c r="N637" s="4"/>
      <c r="O637" s="3"/>
      <c r="P637" s="3"/>
      <c r="Q637" s="3"/>
      <c r="R637" s="3"/>
      <c r="S637" s="3"/>
      <c r="T637" s="3"/>
      <c r="U637" s="3"/>
      <c r="V637" s="3"/>
      <c r="W637" s="3"/>
      <c r="X637" s="3"/>
    </row>
    <row r="638" spans="1:24" customHeight="1" ht="13.2">
      <c r="A638" s="3"/>
      <c r="B638" s="3"/>
      <c r="C638" s="2"/>
      <c r="D638" s="2"/>
      <c r="E638" s="2"/>
      <c r="F638" s="2"/>
      <c r="G638" s="3"/>
      <c r="H638" s="4"/>
      <c r="I638" s="2"/>
      <c r="J638" s="3"/>
      <c r="K638" s="4"/>
      <c r="L638" s="1"/>
      <c r="M638" s="2"/>
      <c r="N638" s="4"/>
      <c r="O638" s="3"/>
      <c r="P638" s="3"/>
      <c r="Q638" s="3"/>
      <c r="R638" s="3"/>
      <c r="S638" s="3"/>
      <c r="T638" s="3"/>
      <c r="U638" s="3"/>
      <c r="V638" s="3"/>
      <c r="W638" s="3"/>
      <c r="X638" s="3"/>
    </row>
    <row r="639" spans="1:24" customHeight="1" ht="13.2">
      <c r="A639" s="3"/>
      <c r="B639" s="3"/>
      <c r="C639" s="2"/>
      <c r="D639" s="2"/>
      <c r="E639" s="2"/>
      <c r="F639" s="2"/>
      <c r="G639" s="3"/>
      <c r="H639" s="4"/>
      <c r="I639" s="2"/>
      <c r="J639" s="3"/>
      <c r="K639" s="4"/>
      <c r="L639" s="1"/>
      <c r="M639" s="2"/>
      <c r="N639" s="4"/>
      <c r="O639" s="3"/>
      <c r="P639" s="3"/>
      <c r="Q639" s="3"/>
      <c r="R639" s="3"/>
      <c r="S639" s="3"/>
      <c r="T639" s="3"/>
      <c r="U639" s="3"/>
      <c r="V639" s="3"/>
      <c r="W639" s="3"/>
      <c r="X639" s="3"/>
    </row>
    <row r="640" spans="1:24" customHeight="1" ht="13.2">
      <c r="A640" s="3"/>
      <c r="B640" s="3"/>
      <c r="C640" s="2"/>
      <c r="D640" s="2"/>
      <c r="E640" s="2"/>
      <c r="F640" s="2"/>
      <c r="G640" s="3"/>
      <c r="H640" s="4"/>
      <c r="I640" s="2"/>
      <c r="J640" s="3"/>
      <c r="K640" s="4"/>
      <c r="L640" s="1"/>
      <c r="M640" s="2"/>
      <c r="N640" s="4"/>
      <c r="O640" s="3"/>
      <c r="P640" s="3"/>
      <c r="Q640" s="3"/>
      <c r="R640" s="3"/>
      <c r="S640" s="3"/>
      <c r="T640" s="3"/>
      <c r="U640" s="3"/>
      <c r="V640" s="3"/>
      <c r="W640" s="3"/>
      <c r="X640" s="3"/>
    </row>
    <row r="641" spans="1:24" customHeight="1" ht="13.2">
      <c r="A641" s="3"/>
      <c r="B641" s="3"/>
      <c r="C641" s="2"/>
      <c r="D641" s="2"/>
      <c r="E641" s="2"/>
      <c r="F641" s="2"/>
      <c r="G641" s="3"/>
      <c r="H641" s="4"/>
      <c r="I641" s="2"/>
      <c r="J641" s="3"/>
      <c r="K641" s="4"/>
      <c r="L641" s="1"/>
      <c r="M641" s="2"/>
      <c r="N641" s="4"/>
      <c r="O641" s="3"/>
      <c r="P641" s="3"/>
      <c r="Q641" s="3"/>
      <c r="R641" s="3"/>
      <c r="S641" s="3"/>
      <c r="T641" s="3"/>
      <c r="U641" s="3"/>
      <c r="V641" s="3"/>
      <c r="W641" s="3"/>
      <c r="X641" s="3"/>
    </row>
    <row r="642" spans="1:24" customHeight="1" ht="13.2">
      <c r="A642" s="3"/>
      <c r="B642" s="3"/>
      <c r="C642" s="2"/>
      <c r="D642" s="2"/>
      <c r="E642" s="2"/>
      <c r="F642" s="2"/>
      <c r="G642" s="3"/>
      <c r="H642" s="4"/>
      <c r="I642" s="2"/>
      <c r="J642" s="3"/>
      <c r="K642" s="4"/>
      <c r="L642" s="1"/>
      <c r="M642" s="2"/>
      <c r="N642" s="4"/>
      <c r="O642" s="3"/>
      <c r="P642" s="3"/>
      <c r="Q642" s="3"/>
      <c r="R642" s="3"/>
      <c r="S642" s="3"/>
      <c r="T642" s="3"/>
      <c r="U642" s="3"/>
      <c r="V642" s="3"/>
      <c r="W642" s="3"/>
      <c r="X642" s="3"/>
    </row>
    <row r="643" spans="1:24" customHeight="1" ht="13.2">
      <c r="A643" s="3"/>
      <c r="B643" s="3"/>
      <c r="C643" s="2"/>
      <c r="D643" s="2"/>
      <c r="E643" s="2"/>
      <c r="F643" s="2"/>
      <c r="G643" s="3"/>
      <c r="H643" s="4"/>
      <c r="I643" s="2"/>
      <c r="J643" s="3"/>
      <c r="K643" s="4"/>
      <c r="L643" s="1"/>
      <c r="M643" s="2"/>
      <c r="N643" s="4"/>
      <c r="O643" s="3"/>
      <c r="P643" s="3"/>
      <c r="Q643" s="3"/>
      <c r="R643" s="3"/>
      <c r="S643" s="3"/>
      <c r="T643" s="3"/>
      <c r="U643" s="3"/>
      <c r="V643" s="3"/>
      <c r="W643" s="3"/>
      <c r="X643" s="3"/>
    </row>
    <row r="644" spans="1:24" customHeight="1" ht="13.2">
      <c r="A644" s="3"/>
      <c r="B644" s="3"/>
      <c r="C644" s="2"/>
      <c r="D644" s="2"/>
      <c r="E644" s="2"/>
      <c r="F644" s="2"/>
      <c r="G644" s="3"/>
      <c r="H644" s="4"/>
      <c r="I644" s="2"/>
      <c r="J644" s="3"/>
      <c r="K644" s="4"/>
      <c r="L644" s="1"/>
      <c r="M644" s="2"/>
      <c r="N644" s="4"/>
      <c r="O644" s="3"/>
      <c r="P644" s="3"/>
      <c r="Q644" s="3"/>
      <c r="R644" s="3"/>
      <c r="S644" s="3"/>
      <c r="T644" s="3"/>
      <c r="U644" s="3"/>
      <c r="V644" s="3"/>
      <c r="W644" s="3"/>
      <c r="X644" s="3"/>
    </row>
    <row r="645" spans="1:24" customHeight="1" ht="13.2">
      <c r="A645" s="3"/>
      <c r="B645" s="3"/>
      <c r="C645" s="2"/>
      <c r="D645" s="2"/>
      <c r="E645" s="2"/>
      <c r="F645" s="2"/>
      <c r="G645" s="3"/>
      <c r="H645" s="4"/>
      <c r="I645" s="2"/>
      <c r="J645" s="3"/>
      <c r="K645" s="4"/>
      <c r="L645" s="1"/>
      <c r="M645" s="2"/>
      <c r="N645" s="4"/>
      <c r="O645" s="3"/>
      <c r="P645" s="3"/>
      <c r="Q645" s="3"/>
      <c r="R645" s="3"/>
      <c r="S645" s="3"/>
      <c r="T645" s="3"/>
      <c r="U645" s="3"/>
      <c r="V645" s="3"/>
      <c r="W645" s="3"/>
      <c r="X645" s="3"/>
    </row>
    <row r="646" spans="1:24" customHeight="1" ht="13.2">
      <c r="A646" s="3"/>
      <c r="B646" s="3"/>
      <c r="C646" s="2"/>
      <c r="D646" s="2"/>
      <c r="E646" s="2"/>
      <c r="F646" s="2"/>
      <c r="G646" s="3"/>
      <c r="H646" s="4"/>
      <c r="I646" s="2"/>
      <c r="J646" s="3"/>
      <c r="K646" s="4"/>
      <c r="L646" s="1"/>
      <c r="M646" s="2"/>
      <c r="N646" s="4"/>
      <c r="O646" s="3"/>
      <c r="P646" s="3"/>
      <c r="Q646" s="3"/>
      <c r="R646" s="3"/>
      <c r="S646" s="3"/>
      <c r="T646" s="3"/>
      <c r="U646" s="3"/>
      <c r="V646" s="3"/>
      <c r="W646" s="3"/>
      <c r="X646" s="3"/>
    </row>
    <row r="647" spans="1:24" customHeight="1" ht="13.2">
      <c r="A647" s="3"/>
      <c r="B647" s="3"/>
      <c r="C647" s="2"/>
      <c r="D647" s="2"/>
      <c r="E647" s="2"/>
      <c r="F647" s="2"/>
      <c r="G647" s="3"/>
      <c r="H647" s="4"/>
      <c r="I647" s="2"/>
      <c r="J647" s="3"/>
      <c r="K647" s="4"/>
      <c r="L647" s="1"/>
      <c r="M647" s="2"/>
      <c r="N647" s="4"/>
      <c r="O647" s="3"/>
      <c r="P647" s="3"/>
      <c r="Q647" s="3"/>
      <c r="R647" s="3"/>
      <c r="S647" s="3"/>
      <c r="T647" s="3"/>
      <c r="U647" s="3"/>
      <c r="V647" s="3"/>
      <c r="W647" s="3"/>
      <c r="X647" s="3"/>
    </row>
    <row r="648" spans="1:24" customHeight="1" ht="13.2">
      <c r="A648" s="3"/>
      <c r="B648" s="3"/>
      <c r="C648" s="2"/>
      <c r="D648" s="2"/>
      <c r="E648" s="2"/>
      <c r="F648" s="2"/>
      <c r="G648" s="3"/>
      <c r="H648" s="4"/>
      <c r="I648" s="2"/>
      <c r="J648" s="3"/>
      <c r="K648" s="4"/>
      <c r="L648" s="1"/>
      <c r="M648" s="2"/>
      <c r="N648" s="4"/>
      <c r="O648" s="3"/>
      <c r="P648" s="3"/>
      <c r="Q648" s="3"/>
      <c r="R648" s="3"/>
      <c r="S648" s="3"/>
      <c r="T648" s="3"/>
      <c r="U648" s="3"/>
      <c r="V648" s="3"/>
      <c r="W648" s="3"/>
      <c r="X648" s="3"/>
    </row>
    <row r="649" spans="1:24" customHeight="1" ht="13.2">
      <c r="A649" s="3"/>
      <c r="B649" s="3"/>
      <c r="C649" s="2"/>
      <c r="D649" s="2"/>
      <c r="E649" s="2"/>
      <c r="F649" s="2"/>
      <c r="G649" s="3"/>
      <c r="H649" s="4"/>
      <c r="I649" s="2"/>
      <c r="J649" s="3"/>
      <c r="K649" s="4"/>
      <c r="L649" s="1"/>
      <c r="M649" s="2"/>
      <c r="N649" s="4"/>
      <c r="O649" s="3"/>
      <c r="P649" s="3"/>
      <c r="Q649" s="3"/>
      <c r="R649" s="3"/>
      <c r="S649" s="3"/>
      <c r="T649" s="3"/>
      <c r="U649" s="3"/>
      <c r="V649" s="3"/>
      <c r="W649" s="3"/>
      <c r="X649" s="3"/>
    </row>
    <row r="650" spans="1:24" customHeight="1" ht="13.2">
      <c r="A650" s="3"/>
      <c r="B650" s="3"/>
      <c r="C650" s="2"/>
      <c r="D650" s="2"/>
      <c r="E650" s="2"/>
      <c r="F650" s="2"/>
      <c r="G650" s="3"/>
      <c r="H650" s="4"/>
      <c r="I650" s="2"/>
      <c r="J650" s="3"/>
      <c r="K650" s="4"/>
      <c r="L650" s="1"/>
      <c r="M650" s="2"/>
      <c r="N650" s="4"/>
      <c r="O650" s="3"/>
      <c r="P650" s="3"/>
      <c r="Q650" s="3"/>
      <c r="R650" s="3"/>
      <c r="S650" s="3"/>
      <c r="T650" s="3"/>
      <c r="U650" s="3"/>
      <c r="V650" s="3"/>
      <c r="W650" s="3"/>
      <c r="X650" s="3"/>
    </row>
    <row r="651" spans="1:24" customHeight="1" ht="13.2">
      <c r="A651" s="3"/>
      <c r="B651" s="3"/>
      <c r="C651" s="2"/>
      <c r="D651" s="2"/>
      <c r="E651" s="2"/>
      <c r="F651" s="2"/>
      <c r="G651" s="3"/>
      <c r="H651" s="4"/>
      <c r="I651" s="2"/>
      <c r="J651" s="3"/>
      <c r="K651" s="4"/>
      <c r="L651" s="1"/>
      <c r="M651" s="2"/>
      <c r="N651" s="4"/>
      <c r="O651" s="3"/>
      <c r="P651" s="3"/>
      <c r="Q651" s="3"/>
      <c r="R651" s="3"/>
      <c r="S651" s="3"/>
      <c r="T651" s="3"/>
      <c r="U651" s="3"/>
      <c r="V651" s="3"/>
      <c r="W651" s="3"/>
      <c r="X651" s="3"/>
    </row>
    <row r="652" spans="1:24" customHeight="1" ht="13.2">
      <c r="A652" s="3"/>
      <c r="B652" s="3"/>
      <c r="C652" s="2"/>
      <c r="D652" s="2"/>
      <c r="E652" s="2"/>
      <c r="F652" s="2"/>
      <c r="G652" s="3"/>
      <c r="H652" s="4"/>
      <c r="I652" s="2"/>
      <c r="J652" s="3"/>
      <c r="K652" s="4"/>
      <c r="L652" s="1"/>
      <c r="M652" s="2"/>
      <c r="N652" s="4"/>
      <c r="O652" s="3"/>
      <c r="P652" s="3"/>
      <c r="Q652" s="3"/>
      <c r="R652" s="3"/>
      <c r="S652" s="3"/>
      <c r="T652" s="3"/>
      <c r="U652" s="3"/>
      <c r="V652" s="3"/>
      <c r="W652" s="3"/>
      <c r="X652" s="3"/>
    </row>
    <row r="653" spans="1:24" customHeight="1" ht="13.2">
      <c r="A653" s="3"/>
      <c r="B653" s="3"/>
      <c r="C653" s="2"/>
      <c r="D653" s="2"/>
      <c r="E653" s="2"/>
      <c r="F653" s="2"/>
      <c r="G653" s="3"/>
      <c r="H653" s="4"/>
      <c r="I653" s="2"/>
      <c r="J653" s="3"/>
      <c r="K653" s="4"/>
      <c r="L653" s="1"/>
      <c r="M653" s="2"/>
      <c r="N653" s="4"/>
      <c r="O653" s="3"/>
      <c r="P653" s="3"/>
      <c r="Q653" s="3"/>
      <c r="R653" s="3"/>
      <c r="S653" s="3"/>
      <c r="T653" s="3"/>
      <c r="U653" s="3"/>
      <c r="V653" s="3"/>
      <c r="W653" s="3"/>
      <c r="X653" s="3"/>
    </row>
    <row r="654" spans="1:24" customHeight="1" ht="13.2">
      <c r="A654" s="3"/>
      <c r="B654" s="3"/>
      <c r="C654" s="2"/>
      <c r="D654" s="2"/>
      <c r="E654" s="2"/>
      <c r="F654" s="2"/>
      <c r="G654" s="3"/>
      <c r="H654" s="4"/>
      <c r="I654" s="2"/>
      <c r="J654" s="3"/>
      <c r="K654" s="4"/>
      <c r="L654" s="1"/>
      <c r="M654" s="2"/>
      <c r="N654" s="4"/>
      <c r="O654" s="3"/>
      <c r="P654" s="3"/>
      <c r="Q654" s="3"/>
      <c r="R654" s="3"/>
      <c r="S654" s="3"/>
      <c r="T654" s="3"/>
      <c r="U654" s="3"/>
      <c r="V654" s="3"/>
      <c r="W654" s="3"/>
      <c r="X654" s="3"/>
    </row>
    <row r="655" spans="1:24" customHeight="1" ht="13.2">
      <c r="A655" s="3"/>
      <c r="B655" s="3"/>
      <c r="C655" s="2"/>
      <c r="D655" s="2"/>
      <c r="E655" s="2"/>
      <c r="F655" s="2"/>
      <c r="G655" s="3"/>
      <c r="H655" s="4"/>
      <c r="I655" s="2"/>
      <c r="J655" s="3"/>
      <c r="K655" s="4"/>
      <c r="L655" s="1"/>
      <c r="M655" s="2"/>
      <c r="N655" s="4"/>
      <c r="O655" s="3"/>
      <c r="P655" s="3"/>
      <c r="Q655" s="3"/>
      <c r="R655" s="3"/>
      <c r="S655" s="3"/>
      <c r="T655" s="3"/>
      <c r="U655" s="3"/>
      <c r="V655" s="3"/>
      <c r="W655" s="3"/>
      <c r="X655" s="3"/>
    </row>
    <row r="656" spans="1:24" customHeight="1" ht="13.2">
      <c r="A656" s="3"/>
      <c r="B656" s="3"/>
      <c r="C656" s="2"/>
      <c r="D656" s="2"/>
      <c r="E656" s="2"/>
      <c r="F656" s="2"/>
      <c r="G656" s="3"/>
      <c r="H656" s="4"/>
      <c r="I656" s="2"/>
      <c r="J656" s="3"/>
      <c r="K656" s="4"/>
      <c r="L656" s="1"/>
      <c r="M656" s="2"/>
      <c r="N656" s="4"/>
      <c r="O656" s="3"/>
      <c r="P656" s="3"/>
      <c r="Q656" s="3"/>
      <c r="R656" s="3"/>
      <c r="S656" s="3"/>
      <c r="T656" s="3"/>
      <c r="U656" s="3"/>
      <c r="V656" s="3"/>
      <c r="W656" s="3"/>
      <c r="X656" s="3"/>
    </row>
    <row r="657" spans="1:24" customHeight="1" ht="13.2">
      <c r="A657" s="3"/>
      <c r="B657" s="3"/>
      <c r="C657" s="2"/>
      <c r="D657" s="2"/>
      <c r="E657" s="2"/>
      <c r="F657" s="2"/>
      <c r="G657" s="3"/>
      <c r="H657" s="4"/>
      <c r="I657" s="2"/>
      <c r="J657" s="3"/>
      <c r="K657" s="4"/>
      <c r="L657" s="1"/>
      <c r="M657" s="2"/>
      <c r="N657" s="4"/>
      <c r="O657" s="3"/>
      <c r="P657" s="3"/>
      <c r="Q657" s="3"/>
      <c r="R657" s="3"/>
      <c r="S657" s="3"/>
      <c r="T657" s="3"/>
      <c r="U657" s="3"/>
      <c r="V657" s="3"/>
      <c r="W657" s="3"/>
      <c r="X657" s="3"/>
    </row>
    <row r="658" spans="1:24" customHeight="1" ht="13.2">
      <c r="A658" s="3"/>
      <c r="B658" s="3"/>
      <c r="C658" s="2"/>
      <c r="D658" s="2"/>
      <c r="E658" s="2"/>
      <c r="F658" s="2"/>
      <c r="G658" s="3"/>
      <c r="H658" s="4"/>
      <c r="I658" s="2"/>
      <c r="J658" s="3"/>
      <c r="K658" s="4"/>
      <c r="L658" s="1"/>
      <c r="M658" s="2"/>
      <c r="N658" s="4"/>
      <c r="O658" s="3"/>
      <c r="P658" s="3"/>
      <c r="Q658" s="3"/>
      <c r="R658" s="3"/>
      <c r="S658" s="3"/>
      <c r="T658" s="3"/>
      <c r="U658" s="3"/>
      <c r="V658" s="3"/>
      <c r="W658" s="3"/>
      <c r="X658" s="3"/>
    </row>
    <row r="659" spans="1:24" customHeight="1" ht="13.2">
      <c r="A659" s="3"/>
      <c r="B659" s="3"/>
      <c r="C659" s="2"/>
      <c r="D659" s="2"/>
      <c r="E659" s="2"/>
      <c r="F659" s="2"/>
      <c r="G659" s="3"/>
      <c r="H659" s="4"/>
      <c r="I659" s="2"/>
      <c r="J659" s="3"/>
      <c r="K659" s="4"/>
      <c r="L659" s="1"/>
      <c r="M659" s="2"/>
      <c r="N659" s="4"/>
      <c r="O659" s="3"/>
      <c r="P659" s="3"/>
      <c r="Q659" s="3"/>
      <c r="R659" s="3"/>
      <c r="S659" s="3"/>
      <c r="T659" s="3"/>
      <c r="U659" s="3"/>
      <c r="V659" s="3"/>
      <c r="W659" s="3"/>
      <c r="X659" s="3"/>
    </row>
    <row r="660" spans="1:24" customHeight="1" ht="13.2">
      <c r="A660" s="3"/>
      <c r="B660" s="3"/>
      <c r="C660" s="2"/>
      <c r="D660" s="2"/>
      <c r="E660" s="2"/>
      <c r="F660" s="2"/>
      <c r="G660" s="3"/>
      <c r="H660" s="4"/>
      <c r="I660" s="2"/>
      <c r="J660" s="3"/>
      <c r="K660" s="4"/>
      <c r="L660" s="1"/>
      <c r="M660" s="2"/>
      <c r="N660" s="4"/>
      <c r="O660" s="3"/>
      <c r="P660" s="3"/>
      <c r="Q660" s="3"/>
      <c r="R660" s="3"/>
      <c r="S660" s="3"/>
      <c r="T660" s="3"/>
      <c r="U660" s="3"/>
      <c r="V660" s="3"/>
      <c r="W660" s="3"/>
      <c r="X660" s="3"/>
    </row>
    <row r="661" spans="1:24" customHeight="1" ht="13.2">
      <c r="A661" s="3"/>
      <c r="B661" s="3"/>
      <c r="C661" s="2"/>
      <c r="D661" s="2"/>
      <c r="E661" s="2"/>
      <c r="F661" s="2"/>
      <c r="G661" s="3"/>
      <c r="H661" s="4"/>
      <c r="I661" s="2"/>
      <c r="J661" s="3"/>
      <c r="K661" s="4"/>
      <c r="L661" s="1"/>
      <c r="M661" s="2"/>
      <c r="N661" s="4"/>
      <c r="O661" s="3"/>
      <c r="P661" s="3"/>
      <c r="Q661" s="3"/>
      <c r="R661" s="3"/>
      <c r="S661" s="3"/>
      <c r="T661" s="3"/>
      <c r="U661" s="3"/>
      <c r="V661" s="3"/>
      <c r="W661" s="3"/>
      <c r="X661" s="3"/>
    </row>
    <row r="662" spans="1:24" customHeight="1" ht="13.2">
      <c r="A662" s="3"/>
      <c r="B662" s="3"/>
      <c r="C662" s="2"/>
      <c r="D662" s="2"/>
      <c r="E662" s="2"/>
      <c r="F662" s="2"/>
      <c r="G662" s="3"/>
      <c r="H662" s="4"/>
      <c r="I662" s="2"/>
      <c r="J662" s="3"/>
      <c r="K662" s="4"/>
      <c r="L662" s="1"/>
      <c r="M662" s="2"/>
      <c r="N662" s="4"/>
      <c r="O662" s="3"/>
      <c r="P662" s="3"/>
      <c r="Q662" s="3"/>
      <c r="R662" s="3"/>
      <c r="S662" s="3"/>
      <c r="T662" s="3"/>
      <c r="U662" s="3"/>
      <c r="V662" s="3"/>
      <c r="W662" s="3"/>
      <c r="X662" s="3"/>
    </row>
    <row r="663" spans="1:24" customHeight="1" ht="13.2">
      <c r="A663" s="3"/>
      <c r="B663" s="3"/>
      <c r="C663" s="2"/>
      <c r="D663" s="2"/>
      <c r="E663" s="2"/>
      <c r="F663" s="2"/>
      <c r="G663" s="3"/>
      <c r="H663" s="4"/>
      <c r="I663" s="2"/>
      <c r="J663" s="3"/>
      <c r="K663" s="4"/>
      <c r="L663" s="1"/>
      <c r="M663" s="2"/>
      <c r="N663" s="4"/>
      <c r="O663" s="3"/>
      <c r="P663" s="3"/>
      <c r="Q663" s="3"/>
      <c r="R663" s="3"/>
      <c r="S663" s="3"/>
      <c r="T663" s="3"/>
      <c r="U663" s="3"/>
      <c r="V663" s="3"/>
      <c r="W663" s="3"/>
      <c r="X663" s="3"/>
    </row>
    <row r="664" spans="1:24" customHeight="1" ht="13.2">
      <c r="A664" s="3"/>
      <c r="B664" s="3"/>
      <c r="C664" s="2"/>
      <c r="D664" s="2"/>
      <c r="E664" s="2"/>
      <c r="F664" s="2"/>
      <c r="G664" s="3"/>
      <c r="H664" s="4"/>
      <c r="I664" s="2"/>
      <c r="J664" s="3"/>
      <c r="K664" s="4"/>
      <c r="L664" s="1"/>
      <c r="M664" s="2"/>
      <c r="N664" s="4"/>
      <c r="O664" s="3"/>
      <c r="P664" s="3"/>
      <c r="Q664" s="3"/>
      <c r="R664" s="3"/>
      <c r="S664" s="3"/>
      <c r="T664" s="3"/>
      <c r="U664" s="3"/>
      <c r="V664" s="3"/>
      <c r="W664" s="3"/>
      <c r="X664" s="3"/>
    </row>
    <row r="665" spans="1:24" customHeight="1" ht="13.2">
      <c r="A665" s="3"/>
      <c r="B665" s="3"/>
      <c r="C665" s="2"/>
      <c r="D665" s="2"/>
      <c r="E665" s="2"/>
      <c r="F665" s="2"/>
      <c r="G665" s="3"/>
      <c r="H665" s="4"/>
      <c r="I665" s="2"/>
      <c r="J665" s="3"/>
      <c r="K665" s="4"/>
      <c r="L665" s="1"/>
      <c r="M665" s="2"/>
      <c r="N665" s="4"/>
      <c r="O665" s="3"/>
      <c r="P665" s="3"/>
      <c r="Q665" s="3"/>
      <c r="R665" s="3"/>
      <c r="S665" s="3"/>
      <c r="T665" s="3"/>
      <c r="U665" s="3"/>
      <c r="V665" s="3"/>
      <c r="W665" s="3"/>
      <c r="X665" s="3"/>
    </row>
    <row r="666" spans="1:24" customHeight="1" ht="13.2">
      <c r="A666" s="3"/>
      <c r="B666" s="3"/>
      <c r="C666" s="2"/>
      <c r="D666" s="2"/>
      <c r="E666" s="2"/>
      <c r="F666" s="2"/>
      <c r="G666" s="3"/>
      <c r="H666" s="4"/>
      <c r="I666" s="2"/>
      <c r="J666" s="3"/>
      <c r="K666" s="4"/>
      <c r="L666" s="1"/>
      <c r="M666" s="2"/>
      <c r="N666" s="4"/>
      <c r="O666" s="3"/>
      <c r="P666" s="3"/>
      <c r="Q666" s="3"/>
      <c r="R666" s="3"/>
      <c r="S666" s="3"/>
      <c r="T666" s="3"/>
      <c r="U666" s="3"/>
      <c r="V666" s="3"/>
      <c r="W666" s="3"/>
      <c r="X666" s="3"/>
    </row>
    <row r="667" spans="1:24" customHeight="1" ht="13.2">
      <c r="A667" s="3"/>
      <c r="B667" s="3"/>
      <c r="C667" s="2"/>
      <c r="D667" s="2"/>
      <c r="E667" s="2"/>
      <c r="F667" s="2"/>
      <c r="G667" s="3"/>
      <c r="H667" s="4"/>
      <c r="I667" s="2"/>
      <c r="J667" s="3"/>
      <c r="K667" s="4"/>
      <c r="L667" s="1"/>
      <c r="M667" s="2"/>
      <c r="N667" s="4"/>
      <c r="O667" s="3"/>
      <c r="P667" s="3"/>
      <c r="Q667" s="3"/>
      <c r="R667" s="3"/>
      <c r="S667" s="3"/>
      <c r="T667" s="3"/>
      <c r="U667" s="3"/>
      <c r="V667" s="3"/>
      <c r="W667" s="3"/>
      <c r="X667" s="3"/>
    </row>
    <row r="668" spans="1:24" customHeight="1" ht="13.2">
      <c r="A668" s="3"/>
      <c r="B668" s="3"/>
      <c r="C668" s="2"/>
      <c r="D668" s="2"/>
      <c r="E668" s="2"/>
      <c r="F668" s="2"/>
      <c r="G668" s="3"/>
      <c r="H668" s="4"/>
      <c r="I668" s="2"/>
      <c r="J668" s="3"/>
      <c r="K668" s="4"/>
      <c r="L668" s="1"/>
      <c r="M668" s="2"/>
      <c r="N668" s="4"/>
      <c r="O668" s="3"/>
      <c r="P668" s="3"/>
      <c r="Q668" s="3"/>
      <c r="R668" s="3"/>
      <c r="S668" s="3"/>
      <c r="T668" s="3"/>
      <c r="U668" s="3"/>
      <c r="V668" s="3"/>
      <c r="W668" s="3"/>
      <c r="X668" s="3"/>
    </row>
    <row r="669" spans="1:24" customHeight="1" ht="13.2">
      <c r="A669" s="3"/>
      <c r="B669" s="3"/>
      <c r="C669" s="2"/>
      <c r="D669" s="2"/>
      <c r="E669" s="2"/>
      <c r="F669" s="2"/>
      <c r="G669" s="3"/>
      <c r="H669" s="4"/>
      <c r="I669" s="2"/>
      <c r="J669" s="3"/>
      <c r="K669" s="4"/>
      <c r="L669" s="1"/>
      <c r="M669" s="2"/>
      <c r="N669" s="4"/>
      <c r="O669" s="3"/>
      <c r="P669" s="3"/>
      <c r="Q669" s="3"/>
      <c r="R669" s="3"/>
      <c r="S669" s="3"/>
      <c r="T669" s="3"/>
      <c r="U669" s="3"/>
      <c r="V669" s="3"/>
      <c r="W669" s="3"/>
      <c r="X669" s="3"/>
    </row>
    <row r="670" spans="1:24" customHeight="1" ht="13.2">
      <c r="A670" s="3"/>
      <c r="B670" s="3"/>
      <c r="C670" s="2"/>
      <c r="D670" s="2"/>
      <c r="E670" s="2"/>
      <c r="F670" s="2"/>
      <c r="G670" s="3"/>
      <c r="H670" s="4"/>
      <c r="I670" s="2"/>
      <c r="J670" s="3"/>
      <c r="K670" s="4"/>
      <c r="L670" s="1"/>
      <c r="M670" s="2"/>
      <c r="N670" s="4"/>
      <c r="O670" s="3"/>
      <c r="P670" s="3"/>
      <c r="Q670" s="3"/>
      <c r="R670" s="3"/>
      <c r="S670" s="3"/>
      <c r="T670" s="3"/>
      <c r="U670" s="3"/>
      <c r="V670" s="3"/>
      <c r="W670" s="3"/>
      <c r="X670" s="3"/>
    </row>
    <row r="671" spans="1:24" customHeight="1" ht="13.2">
      <c r="A671" s="3"/>
      <c r="B671" s="3"/>
      <c r="C671" s="2"/>
      <c r="D671" s="2"/>
      <c r="E671" s="2"/>
      <c r="F671" s="2"/>
      <c r="G671" s="3"/>
      <c r="H671" s="4"/>
      <c r="I671" s="2"/>
      <c r="J671" s="3"/>
      <c r="K671" s="4"/>
      <c r="L671" s="1"/>
      <c r="M671" s="2"/>
      <c r="N671" s="4"/>
      <c r="O671" s="3"/>
      <c r="P671" s="3"/>
      <c r="Q671" s="3"/>
      <c r="R671" s="3"/>
      <c r="S671" s="3"/>
      <c r="T671" s="3"/>
      <c r="U671" s="3"/>
      <c r="V671" s="3"/>
      <c r="W671" s="3"/>
      <c r="X671" s="3"/>
    </row>
    <row r="672" spans="1:24" customHeight="1" ht="13.2">
      <c r="A672" s="3"/>
      <c r="B672" s="3"/>
      <c r="C672" s="2"/>
      <c r="D672" s="2"/>
      <c r="E672" s="2"/>
      <c r="F672" s="2"/>
      <c r="G672" s="3"/>
      <c r="H672" s="4"/>
      <c r="I672" s="2"/>
      <c r="J672" s="3"/>
      <c r="K672" s="4"/>
      <c r="L672" s="1"/>
      <c r="M672" s="2"/>
      <c r="N672" s="4"/>
      <c r="O672" s="3"/>
      <c r="P672" s="3"/>
      <c r="Q672" s="3"/>
      <c r="R672" s="3"/>
      <c r="S672" s="3"/>
      <c r="T672" s="3"/>
      <c r="U672" s="3"/>
      <c r="V672" s="3"/>
      <c r="W672" s="3"/>
      <c r="X672" s="3"/>
    </row>
    <row r="673" spans="1:24" customHeight="1" ht="13.2">
      <c r="A673" s="3"/>
      <c r="B673" s="3"/>
      <c r="C673" s="2"/>
      <c r="D673" s="2"/>
      <c r="E673" s="2"/>
      <c r="F673" s="2"/>
      <c r="G673" s="3"/>
      <c r="H673" s="4"/>
      <c r="I673" s="2"/>
      <c r="J673" s="3"/>
      <c r="K673" s="4"/>
      <c r="L673" s="1"/>
      <c r="M673" s="2"/>
      <c r="N673" s="4"/>
      <c r="O673" s="3"/>
      <c r="P673" s="3"/>
      <c r="Q673" s="3"/>
      <c r="R673" s="3"/>
      <c r="S673" s="3"/>
      <c r="T673" s="3"/>
      <c r="U673" s="3"/>
      <c r="V673" s="3"/>
      <c r="W673" s="3"/>
      <c r="X673" s="3"/>
    </row>
    <row r="674" spans="1:24" customHeight="1" ht="13.2">
      <c r="A674" s="3"/>
      <c r="B674" s="3"/>
      <c r="C674" s="2"/>
      <c r="D674" s="2"/>
      <c r="E674" s="2"/>
      <c r="F674" s="2"/>
      <c r="G674" s="3"/>
      <c r="H674" s="4"/>
      <c r="I674" s="2"/>
      <c r="J674" s="3"/>
      <c r="K674" s="4"/>
      <c r="L674" s="1"/>
      <c r="M674" s="2"/>
      <c r="N674" s="4"/>
      <c r="O674" s="3"/>
      <c r="P674" s="3"/>
      <c r="Q674" s="3"/>
      <c r="R674" s="3"/>
      <c r="S674" s="3"/>
      <c r="T674" s="3"/>
      <c r="U674" s="3"/>
      <c r="V674" s="3"/>
      <c r="W674" s="3"/>
      <c r="X674" s="3"/>
    </row>
    <row r="675" spans="1:24" customHeight="1" ht="13.2">
      <c r="A675" s="3"/>
      <c r="B675" s="3"/>
      <c r="C675" s="2"/>
      <c r="D675" s="2"/>
      <c r="E675" s="2"/>
      <c r="F675" s="2"/>
      <c r="G675" s="3"/>
      <c r="H675" s="4"/>
      <c r="I675" s="2"/>
      <c r="J675" s="3"/>
      <c r="K675" s="4"/>
      <c r="L675" s="1"/>
      <c r="M675" s="2"/>
      <c r="N675" s="4"/>
      <c r="O675" s="3"/>
      <c r="P675" s="3"/>
      <c r="Q675" s="3"/>
      <c r="R675" s="3"/>
      <c r="S675" s="3"/>
      <c r="T675" s="3"/>
      <c r="U675" s="3"/>
      <c r="V675" s="3"/>
      <c r="W675" s="3"/>
      <c r="X675" s="3"/>
    </row>
    <row r="676" spans="1:24" customHeight="1" ht="13.2">
      <c r="A676" s="3"/>
      <c r="B676" s="3"/>
      <c r="C676" s="2"/>
      <c r="D676" s="2"/>
      <c r="E676" s="2"/>
      <c r="F676" s="2"/>
      <c r="G676" s="3"/>
      <c r="H676" s="4"/>
      <c r="I676" s="2"/>
      <c r="J676" s="3"/>
      <c r="K676" s="4"/>
      <c r="L676" s="1"/>
      <c r="M676" s="2"/>
      <c r="N676" s="4"/>
      <c r="O676" s="3"/>
      <c r="P676" s="3"/>
      <c r="Q676" s="3"/>
      <c r="R676" s="3"/>
      <c r="S676" s="3"/>
      <c r="T676" s="3"/>
      <c r="U676" s="3"/>
      <c r="V676" s="3"/>
      <c r="W676" s="3"/>
      <c r="X676" s="3"/>
    </row>
    <row r="677" spans="1:24" customHeight="1" ht="13.2">
      <c r="A677" s="3"/>
      <c r="B677" s="3"/>
      <c r="C677" s="2"/>
      <c r="D677" s="2"/>
      <c r="E677" s="2"/>
      <c r="F677" s="2"/>
      <c r="G677" s="3"/>
      <c r="H677" s="4"/>
      <c r="I677" s="2"/>
      <c r="J677" s="3"/>
      <c r="K677" s="4"/>
      <c r="L677" s="1"/>
      <c r="M677" s="2"/>
      <c r="N677" s="4"/>
      <c r="O677" s="3"/>
      <c r="P677" s="3"/>
      <c r="Q677" s="3"/>
      <c r="R677" s="3"/>
      <c r="S677" s="3"/>
      <c r="T677" s="3"/>
      <c r="U677" s="3"/>
      <c r="V677" s="3"/>
      <c r="W677" s="3"/>
      <c r="X677" s="3"/>
    </row>
    <row r="678" spans="1:24" customHeight="1" ht="13.2">
      <c r="A678" s="3"/>
      <c r="B678" s="3"/>
      <c r="C678" s="2"/>
      <c r="D678" s="2"/>
      <c r="E678" s="2"/>
      <c r="F678" s="2"/>
      <c r="G678" s="3"/>
      <c r="H678" s="4"/>
      <c r="I678" s="2"/>
      <c r="J678" s="3"/>
      <c r="K678" s="4"/>
      <c r="L678" s="1"/>
      <c r="M678" s="2"/>
      <c r="N678" s="4"/>
      <c r="O678" s="3"/>
      <c r="P678" s="3"/>
      <c r="Q678" s="3"/>
      <c r="R678" s="3"/>
      <c r="S678" s="3"/>
      <c r="T678" s="3"/>
      <c r="U678" s="3"/>
      <c r="V678" s="3"/>
      <c r="W678" s="3"/>
      <c r="X678" s="3"/>
    </row>
    <row r="679" spans="1:24" customHeight="1" ht="13.2">
      <c r="A679" s="3"/>
      <c r="B679" s="3"/>
      <c r="C679" s="2"/>
      <c r="D679" s="2"/>
      <c r="E679" s="2"/>
      <c r="F679" s="2"/>
      <c r="G679" s="3"/>
      <c r="H679" s="4"/>
      <c r="I679" s="2"/>
      <c r="J679" s="3"/>
      <c r="K679" s="4"/>
      <c r="L679" s="1"/>
      <c r="M679" s="2"/>
      <c r="N679" s="4"/>
      <c r="O679" s="3"/>
      <c r="P679" s="3"/>
      <c r="Q679" s="3"/>
      <c r="R679" s="3"/>
      <c r="S679" s="3"/>
      <c r="T679" s="3"/>
      <c r="U679" s="3"/>
      <c r="V679" s="3"/>
      <c r="W679" s="3"/>
      <c r="X679" s="3"/>
    </row>
    <row r="680" spans="1:24" customHeight="1" ht="13.2">
      <c r="A680" s="3"/>
      <c r="B680" s="3"/>
      <c r="C680" s="2"/>
      <c r="D680" s="2"/>
      <c r="E680" s="2"/>
      <c r="F680" s="2"/>
      <c r="G680" s="3"/>
      <c r="H680" s="4"/>
      <c r="I680" s="2"/>
      <c r="J680" s="3"/>
      <c r="K680" s="4"/>
      <c r="L680" s="1"/>
      <c r="M680" s="2"/>
      <c r="N680" s="4"/>
      <c r="O680" s="3"/>
      <c r="P680" s="3"/>
      <c r="Q680" s="3"/>
      <c r="R680" s="3"/>
      <c r="S680" s="3"/>
      <c r="T680" s="3"/>
      <c r="U680" s="3"/>
      <c r="V680" s="3"/>
      <c r="W680" s="3"/>
      <c r="X680" s="3"/>
    </row>
    <row r="681" spans="1:24" customHeight="1" ht="13.2">
      <c r="A681" s="3"/>
      <c r="B681" s="3"/>
      <c r="C681" s="2"/>
      <c r="D681" s="2"/>
      <c r="E681" s="2"/>
      <c r="F681" s="2"/>
      <c r="G681" s="3"/>
      <c r="H681" s="4"/>
      <c r="I681" s="2"/>
      <c r="J681" s="3"/>
      <c r="K681" s="4"/>
      <c r="L681" s="1"/>
      <c r="M681" s="2"/>
      <c r="N681" s="4"/>
      <c r="O681" s="3"/>
      <c r="P681" s="3"/>
      <c r="Q681" s="3"/>
      <c r="R681" s="3"/>
      <c r="S681" s="3"/>
      <c r="T681" s="3"/>
      <c r="U681" s="3"/>
      <c r="V681" s="3"/>
      <c r="W681" s="3"/>
      <c r="X681" s="3"/>
    </row>
    <row r="682" spans="1:24">
      <c r="A682" s="3" t="s">
        <v>4216</v>
      </c>
      <c r="B682" s="3" t="s">
        <v>4217</v>
      </c>
      <c r="C682" s="2" t="s">
        <v>4218</v>
      </c>
      <c r="D682" s="2" t="s">
        <v>22</v>
      </c>
      <c r="E682" s="2" t="s">
        <v>4219</v>
      </c>
      <c r="F682" s="2" t="s">
        <v>4220</v>
      </c>
      <c r="G682" s="3" t="s">
        <v>4221</v>
      </c>
      <c r="H682" s="4" t="s">
        <v>3363</v>
      </c>
      <c r="I682" s="2" t="s">
        <v>24</v>
      </c>
      <c r="J682" s="3" t="s">
        <v>3244</v>
      </c>
      <c r="K682" s="4" t="s">
        <v>4222</v>
      </c>
      <c r="L682" s="1">
        <v>6</v>
      </c>
      <c r="M682" s="2" t="s">
        <v>26</v>
      </c>
      <c r="N682" s="4" t="s">
        <v>4223</v>
      </c>
      <c r="O682" s="3" t="s">
        <v>4224</v>
      </c>
      <c r="P682" s="3" t="s">
        <v>4225</v>
      </c>
      <c r="Q682" s="3" t="s">
        <v>4225</v>
      </c>
      <c r="R682" s="3"/>
      <c r="S682" s="3"/>
      <c r="T682" s="3"/>
      <c r="U682" s="3"/>
      <c r="V682" s="3"/>
      <c r="W682" s="3"/>
      <c r="X682" s="3"/>
    </row>
    <row r="683" spans="1:24">
      <c r="A683" s="3" t="s">
        <v>4216</v>
      </c>
      <c r="B683" s="3" t="s">
        <v>4226</v>
      </c>
      <c r="C683" s="2" t="s">
        <v>4218</v>
      </c>
      <c r="D683" s="2" t="s">
        <v>60</v>
      </c>
      <c r="E683" s="2" t="s">
        <v>4219</v>
      </c>
      <c r="F683" s="2" t="s">
        <v>4220</v>
      </c>
      <c r="G683" s="3" t="s">
        <v>4221</v>
      </c>
      <c r="H683" s="4" t="s">
        <v>3363</v>
      </c>
      <c r="I683" s="2" t="s">
        <v>24</v>
      </c>
      <c r="J683" s="3" t="s">
        <v>1847</v>
      </c>
      <c r="K683" s="4" t="s">
        <v>4222</v>
      </c>
      <c r="L683" s="1">
        <v>6</v>
      </c>
      <c r="M683" s="2" t="s">
        <v>26</v>
      </c>
      <c r="N683" s="4" t="s">
        <v>4223</v>
      </c>
      <c r="O683" s="3" t="s">
        <v>4227</v>
      </c>
      <c r="P683" s="3" t="s">
        <v>4225</v>
      </c>
      <c r="Q683" s="3" t="s">
        <v>4225</v>
      </c>
      <c r="R683" s="3"/>
      <c r="S683" s="3"/>
      <c r="T683" s="3"/>
      <c r="U683" s="3"/>
      <c r="V683" s="3"/>
      <c r="W683" s="3"/>
      <c r="X683" s="3"/>
    </row>
    <row r="684" spans="1:24">
      <c r="A684" s="3"/>
      <c r="B684" s="3"/>
      <c r="C684" s="2" t="s">
        <v>4228</v>
      </c>
      <c r="D684" s="2" t="s">
        <v>22</v>
      </c>
      <c r="E684" s="2" t="s">
        <v>4229</v>
      </c>
      <c r="F684" s="2" t="s">
        <v>4220</v>
      </c>
      <c r="G684" s="3" t="s">
        <v>4221</v>
      </c>
      <c r="H684" s="4" t="s">
        <v>3363</v>
      </c>
      <c r="I684" s="2" t="s">
        <v>24</v>
      </c>
      <c r="J684" s="3" t="s">
        <v>4230</v>
      </c>
      <c r="K684" s="4" t="s">
        <v>4222</v>
      </c>
      <c r="L684" s="1">
        <v>6</v>
      </c>
      <c r="M684" s="2" t="s">
        <v>26</v>
      </c>
      <c r="N684" s="4" t="s">
        <v>4223</v>
      </c>
      <c r="O684" s="3" t="s">
        <v>4224</v>
      </c>
      <c r="P684" s="3"/>
      <c r="Q684" s="3"/>
      <c r="R684" s="3"/>
      <c r="S684" s="3"/>
      <c r="T684" s="3"/>
      <c r="U684" s="3"/>
      <c r="V684" s="3"/>
      <c r="W684" s="3"/>
      <c r="X684" s="3"/>
    </row>
    <row r="685" spans="1:24">
      <c r="A685" s="3" t="s">
        <v>4231</v>
      </c>
      <c r="B685" s="3" t="s">
        <v>4232</v>
      </c>
      <c r="C685" s="2" t="s">
        <v>4218</v>
      </c>
      <c r="D685" s="2" t="s">
        <v>22</v>
      </c>
      <c r="E685" s="2" t="s">
        <v>4219</v>
      </c>
      <c r="F685" s="2" t="s">
        <v>4220</v>
      </c>
      <c r="G685" s="3" t="s">
        <v>4221</v>
      </c>
      <c r="H685" s="4" t="s">
        <v>3363</v>
      </c>
      <c r="I685" s="2" t="s">
        <v>24</v>
      </c>
      <c r="J685" s="3" t="s">
        <v>65</v>
      </c>
      <c r="K685" s="4" t="s">
        <v>4222</v>
      </c>
      <c r="L685" s="1">
        <v>6</v>
      </c>
      <c r="M685" s="2" t="s">
        <v>26</v>
      </c>
      <c r="N685" s="4" t="s">
        <v>4223</v>
      </c>
      <c r="O685" s="3" t="s">
        <v>4233</v>
      </c>
      <c r="P685" s="3" t="s">
        <v>4225</v>
      </c>
      <c r="Q685" s="3"/>
      <c r="R685" s="3"/>
      <c r="S685" s="3"/>
      <c r="T685" s="3"/>
      <c r="U685" s="3"/>
      <c r="V685" s="3"/>
      <c r="W685" s="3"/>
      <c r="X685" s="3"/>
    </row>
    <row r="686" spans="1:24">
      <c r="A686" s="3" t="s">
        <v>4231</v>
      </c>
      <c r="B686" s="3" t="s">
        <v>4234</v>
      </c>
      <c r="C686" s="2" t="s">
        <v>4235</v>
      </c>
      <c r="D686" s="2" t="s">
        <v>22</v>
      </c>
      <c r="E686" s="2" t="s">
        <v>4236</v>
      </c>
      <c r="F686" s="2" t="s">
        <v>4237</v>
      </c>
      <c r="G686" s="3" t="s">
        <v>4238</v>
      </c>
      <c r="H686" s="4" t="s">
        <v>4239</v>
      </c>
      <c r="I686" s="2" t="s">
        <v>24</v>
      </c>
      <c r="J686" s="3" t="s">
        <v>157</v>
      </c>
      <c r="K686" s="4" t="s">
        <v>4240</v>
      </c>
      <c r="L686" s="1">
        <v>3</v>
      </c>
      <c r="M686" s="2" t="s">
        <v>26</v>
      </c>
      <c r="N686" s="4" t="s">
        <v>4223</v>
      </c>
      <c r="O686" s="3" t="s">
        <v>4241</v>
      </c>
      <c r="P686" s="3"/>
      <c r="Q686" s="3"/>
      <c r="R686" s="3"/>
      <c r="S686" s="3"/>
      <c r="T686" s="3"/>
      <c r="U686" s="3"/>
      <c r="V686" s="3"/>
      <c r="W686" s="3"/>
      <c r="X686" s="3"/>
    </row>
    <row r="687" spans="1:24">
      <c r="A687" s="3" t="s">
        <v>4231</v>
      </c>
      <c r="B687" s="3" t="s">
        <v>4242</v>
      </c>
      <c r="C687" s="2" t="s">
        <v>4218</v>
      </c>
      <c r="D687" s="2" t="s">
        <v>22</v>
      </c>
      <c r="E687" s="2" t="s">
        <v>4219</v>
      </c>
      <c r="F687" s="2" t="s">
        <v>4220</v>
      </c>
      <c r="G687" s="3" t="s">
        <v>4221</v>
      </c>
      <c r="H687" s="4" t="s">
        <v>3363</v>
      </c>
      <c r="I687" s="2" t="s">
        <v>24</v>
      </c>
      <c r="J687" s="3" t="s">
        <v>4243</v>
      </c>
      <c r="K687" s="4" t="s">
        <v>4222</v>
      </c>
      <c r="L687" s="1">
        <v>6</v>
      </c>
      <c r="M687" s="2" t="s">
        <v>38</v>
      </c>
      <c r="N687" s="4" t="s">
        <v>4223</v>
      </c>
      <c r="O687" s="3" t="s">
        <v>4244</v>
      </c>
      <c r="P687" s="3"/>
      <c r="Q687" s="3"/>
      <c r="R687" s="3"/>
      <c r="S687" s="3"/>
      <c r="T687" s="3"/>
      <c r="U687" s="3"/>
      <c r="V687" s="3"/>
      <c r="W687" s="3"/>
      <c r="X687" s="3"/>
    </row>
    <row r="688" spans="1:24">
      <c r="A688" s="3" t="s">
        <v>4245</v>
      </c>
      <c r="B688" s="3" t="s">
        <v>4246</v>
      </c>
      <c r="C688" s="2" t="s">
        <v>4235</v>
      </c>
      <c r="D688" s="2" t="s">
        <v>22</v>
      </c>
      <c r="E688" s="2" t="s">
        <v>4247</v>
      </c>
      <c r="F688" s="2" t="s">
        <v>4237</v>
      </c>
      <c r="G688" s="3" t="s">
        <v>4238</v>
      </c>
      <c r="H688" s="4" t="s">
        <v>4248</v>
      </c>
      <c r="I688" s="2" t="s">
        <v>24</v>
      </c>
      <c r="J688" s="3" t="s">
        <v>157</v>
      </c>
      <c r="K688" s="4" t="s">
        <v>4249</v>
      </c>
      <c r="L688" s="1">
        <v>5</v>
      </c>
      <c r="M688" s="2" t="s">
        <v>38</v>
      </c>
      <c r="N688" s="4" t="s">
        <v>4223</v>
      </c>
      <c r="O688" s="3" t="s">
        <v>4244</v>
      </c>
      <c r="P688" s="3"/>
      <c r="Q688" s="3"/>
      <c r="R688" s="3"/>
      <c r="S688" s="3"/>
      <c r="T688" s="3"/>
      <c r="U688" s="3"/>
      <c r="V688" s="3"/>
      <c r="W688" s="3"/>
      <c r="X688" s="3"/>
    </row>
    <row r="689" spans="1:24">
      <c r="A689" s="3" t="s">
        <v>4250</v>
      </c>
      <c r="B689" s="3" t="s">
        <v>4251</v>
      </c>
      <c r="C689" s="2" t="s">
        <v>4252</v>
      </c>
      <c r="D689" s="2" t="s">
        <v>22</v>
      </c>
      <c r="E689" s="2" t="s">
        <v>4253</v>
      </c>
      <c r="F689" s="2" t="s">
        <v>4220</v>
      </c>
      <c r="G689" s="3" t="s">
        <v>4254</v>
      </c>
      <c r="H689" s="4" t="s">
        <v>4255</v>
      </c>
      <c r="I689" s="2" t="s">
        <v>24</v>
      </c>
      <c r="J689" s="3" t="s">
        <v>4256</v>
      </c>
      <c r="K689" s="4" t="s">
        <v>4222</v>
      </c>
      <c r="L689" s="1">
        <v>6</v>
      </c>
      <c r="M689" s="2" t="s">
        <v>26</v>
      </c>
      <c r="N689" s="4" t="s">
        <v>4223</v>
      </c>
      <c r="O689" s="3" t="s">
        <v>4233</v>
      </c>
      <c r="P689" s="3" t="s">
        <v>4225</v>
      </c>
      <c r="Q689" s="3"/>
      <c r="R689" s="3"/>
      <c r="S689" s="3"/>
      <c r="T689" s="3"/>
      <c r="U689" s="3"/>
      <c r="V689" s="3"/>
      <c r="W689" s="3"/>
      <c r="X689" s="3"/>
    </row>
    <row r="690" spans="1:24">
      <c r="A690" s="3"/>
      <c r="B690" s="3"/>
      <c r="C690" s="2" t="s">
        <v>4252</v>
      </c>
      <c r="D690" s="2" t="s">
        <v>22</v>
      </c>
      <c r="E690" s="2" t="s">
        <v>4253</v>
      </c>
      <c r="F690" s="2" t="s">
        <v>4220</v>
      </c>
      <c r="G690" s="3" t="s">
        <v>4254</v>
      </c>
      <c r="H690" s="4" t="s">
        <v>4255</v>
      </c>
      <c r="I690" s="2" t="s">
        <v>24</v>
      </c>
      <c r="J690" s="3" t="s">
        <v>4257</v>
      </c>
      <c r="K690" s="4" t="s">
        <v>4222</v>
      </c>
      <c r="L690" s="1">
        <v>6</v>
      </c>
      <c r="M690" s="2" t="s">
        <v>26</v>
      </c>
      <c r="N690" s="4" t="s">
        <v>4223</v>
      </c>
      <c r="O690" s="3" t="s">
        <v>4233</v>
      </c>
      <c r="P690" s="3"/>
      <c r="Q690" s="3"/>
      <c r="R690" s="3"/>
      <c r="S690" s="3"/>
      <c r="T690" s="3"/>
      <c r="U690" s="3"/>
      <c r="V690" s="3"/>
      <c r="W690" s="3"/>
      <c r="X690" s="3"/>
    </row>
    <row r="691" spans="1:24">
      <c r="A691" s="3" t="s">
        <v>4250</v>
      </c>
      <c r="B691" s="3" t="s">
        <v>4258</v>
      </c>
      <c r="C691" s="2" t="s">
        <v>4252</v>
      </c>
      <c r="D691" s="2" t="s">
        <v>60</v>
      </c>
      <c r="E691" s="2" t="s">
        <v>4253</v>
      </c>
      <c r="F691" s="2" t="s">
        <v>4220</v>
      </c>
      <c r="G691" s="3" t="s">
        <v>4254</v>
      </c>
      <c r="H691" s="4" t="s">
        <v>4255</v>
      </c>
      <c r="I691" s="2" t="s">
        <v>4259</v>
      </c>
      <c r="J691" s="3" t="s">
        <v>4260</v>
      </c>
      <c r="K691" s="4" t="s">
        <v>4222</v>
      </c>
      <c r="L691" s="1">
        <v>6</v>
      </c>
      <c r="M691" s="2" t="s">
        <v>26</v>
      </c>
      <c r="N691" s="4" t="s">
        <v>4223</v>
      </c>
      <c r="O691" s="3" t="s">
        <v>4244</v>
      </c>
      <c r="P691" s="3"/>
      <c r="Q691" s="3"/>
      <c r="R691" s="3"/>
      <c r="S691" s="3"/>
      <c r="T691" s="3"/>
      <c r="U691" s="3"/>
      <c r="V691" s="3"/>
      <c r="W691" s="3"/>
      <c r="X691" s="3"/>
    </row>
    <row r="692" spans="1:24">
      <c r="A692" s="3"/>
      <c r="B692" s="3"/>
      <c r="C692" s="2" t="s">
        <v>4252</v>
      </c>
      <c r="D692" s="2" t="s">
        <v>22</v>
      </c>
      <c r="E692" s="2" t="s">
        <v>4253</v>
      </c>
      <c r="F692" s="2" t="s">
        <v>4220</v>
      </c>
      <c r="G692" s="3" t="s">
        <v>4254</v>
      </c>
      <c r="H692" s="4" t="s">
        <v>4255</v>
      </c>
      <c r="I692" s="2" t="s">
        <v>4259</v>
      </c>
      <c r="J692" s="3" t="s">
        <v>4257</v>
      </c>
      <c r="K692" s="4" t="s">
        <v>4222</v>
      </c>
      <c r="L692" s="1">
        <v>6</v>
      </c>
      <c r="M692" s="2" t="s">
        <v>26</v>
      </c>
      <c r="N692" s="4" t="s">
        <v>4223</v>
      </c>
      <c r="O692" s="3" t="s">
        <v>4233</v>
      </c>
      <c r="P692" s="3"/>
      <c r="Q692" s="3"/>
      <c r="R692" s="3"/>
      <c r="S692" s="3"/>
      <c r="T692" s="3"/>
      <c r="U692" s="3"/>
      <c r="V692" s="3"/>
      <c r="W692" s="3"/>
      <c r="X692" s="3"/>
    </row>
    <row r="693" spans="1:24">
      <c r="A693" s="3" t="s">
        <v>4250</v>
      </c>
      <c r="B693" s="3" t="s">
        <v>4261</v>
      </c>
      <c r="C693" s="2" t="s">
        <v>4252</v>
      </c>
      <c r="D693" s="2" t="s">
        <v>22</v>
      </c>
      <c r="E693" s="2" t="s">
        <v>4253</v>
      </c>
      <c r="F693" s="2" t="s">
        <v>4220</v>
      </c>
      <c r="G693" s="3" t="s">
        <v>4254</v>
      </c>
      <c r="H693" s="4" t="s">
        <v>4255</v>
      </c>
      <c r="I693" s="2" t="s">
        <v>24</v>
      </c>
      <c r="J693" s="3" t="s">
        <v>1847</v>
      </c>
      <c r="K693" s="4" t="s">
        <v>4222</v>
      </c>
      <c r="L693" s="1">
        <v>6</v>
      </c>
      <c r="M693" s="2" t="s">
        <v>26</v>
      </c>
      <c r="N693" s="4" t="s">
        <v>4223</v>
      </c>
      <c r="O693" s="3" t="s">
        <v>4244</v>
      </c>
      <c r="P693" s="3"/>
      <c r="Q693" s="3"/>
      <c r="R693" s="3"/>
      <c r="S693" s="3"/>
      <c r="T693" s="3"/>
      <c r="U693" s="3"/>
      <c r="V693" s="3"/>
      <c r="W693" s="3"/>
      <c r="X693" s="3"/>
    </row>
    <row r="694" spans="1:24">
      <c r="A694" s="3"/>
      <c r="B694" s="3"/>
      <c r="C694" s="2" t="s">
        <v>4252</v>
      </c>
      <c r="D694" s="2" t="s">
        <v>60</v>
      </c>
      <c r="E694" s="2" t="s">
        <v>4253</v>
      </c>
      <c r="F694" s="2" t="s">
        <v>4220</v>
      </c>
      <c r="G694" s="3" t="s">
        <v>4254</v>
      </c>
      <c r="H694" s="4" t="s">
        <v>4255</v>
      </c>
      <c r="I694" s="2" t="s">
        <v>24</v>
      </c>
      <c r="J694" s="3" t="s">
        <v>4262</v>
      </c>
      <c r="K694" s="4" t="s">
        <v>4222</v>
      </c>
      <c r="L694" s="1">
        <v>6</v>
      </c>
      <c r="M694" s="2" t="s">
        <v>26</v>
      </c>
      <c r="N694" s="4" t="s">
        <v>4223</v>
      </c>
      <c r="O694" s="3" t="s">
        <v>4244</v>
      </c>
      <c r="P694" s="3"/>
      <c r="Q694" s="3"/>
      <c r="R694" s="3"/>
      <c r="S694" s="3"/>
      <c r="T694" s="3"/>
      <c r="U694" s="3"/>
      <c r="V694" s="3"/>
      <c r="W694" s="3"/>
      <c r="X694" s="3"/>
    </row>
    <row r="695" spans="1:24">
      <c r="A695" s="3" t="s">
        <v>4250</v>
      </c>
      <c r="B695" s="3" t="s">
        <v>4263</v>
      </c>
      <c r="C695" s="2" t="s">
        <v>4252</v>
      </c>
      <c r="D695" s="2" t="s">
        <v>22</v>
      </c>
      <c r="E695" s="2" t="s">
        <v>4253</v>
      </c>
      <c r="F695" s="2" t="s">
        <v>4220</v>
      </c>
      <c r="G695" s="3" t="s">
        <v>4254</v>
      </c>
      <c r="H695" s="4" t="s">
        <v>4255</v>
      </c>
      <c r="I695" s="2" t="s">
        <v>24</v>
      </c>
      <c r="J695" s="3" t="s">
        <v>4256</v>
      </c>
      <c r="K695" s="4" t="s">
        <v>4222</v>
      </c>
      <c r="L695" s="1">
        <v>6</v>
      </c>
      <c r="M695" s="2" t="s">
        <v>38</v>
      </c>
      <c r="N695" s="4" t="s">
        <v>4223</v>
      </c>
      <c r="O695" s="3" t="s">
        <v>4244</v>
      </c>
      <c r="P695" s="3"/>
      <c r="Q695" s="3"/>
      <c r="R695" s="3"/>
      <c r="S695" s="3"/>
      <c r="T695" s="3"/>
      <c r="U695" s="3"/>
      <c r="V695" s="3"/>
      <c r="W695" s="3"/>
      <c r="X695" s="3"/>
    </row>
    <row r="696" spans="1:24">
      <c r="A696" s="3" t="s">
        <v>4264</v>
      </c>
      <c r="B696" s="3" t="s">
        <v>4265</v>
      </c>
      <c r="C696" s="2" t="s">
        <v>4252</v>
      </c>
      <c r="D696" s="2" t="s">
        <v>60</v>
      </c>
      <c r="E696" s="2" t="s">
        <v>4253</v>
      </c>
      <c r="F696" s="2" t="s">
        <v>4220</v>
      </c>
      <c r="G696" s="3" t="s">
        <v>4254</v>
      </c>
      <c r="H696" s="4" t="s">
        <v>4255</v>
      </c>
      <c r="I696" s="2" t="s">
        <v>4259</v>
      </c>
      <c r="J696" s="3" t="s">
        <v>4256</v>
      </c>
      <c r="K696" s="4" t="s">
        <v>4222</v>
      </c>
      <c r="L696" s="1">
        <v>6</v>
      </c>
      <c r="M696" s="2" t="s">
        <v>38</v>
      </c>
      <c r="N696" s="4" t="s">
        <v>4223</v>
      </c>
      <c r="O696" s="3" t="s">
        <v>4244</v>
      </c>
      <c r="P696" s="3"/>
      <c r="Q696" s="3"/>
      <c r="R696" s="3"/>
      <c r="S696" s="3"/>
      <c r="T696" s="3"/>
      <c r="U696" s="3"/>
      <c r="V696" s="3"/>
      <c r="W696" s="3"/>
      <c r="X696" s="3"/>
    </row>
    <row r="697" spans="1:24">
      <c r="A697" s="3" t="s">
        <v>4266</v>
      </c>
      <c r="B697" s="3" t="s">
        <v>4267</v>
      </c>
      <c r="C697" s="2" t="s">
        <v>4268</v>
      </c>
      <c r="D697" s="2" t="s">
        <v>22</v>
      </c>
      <c r="E697" s="2" t="s">
        <v>4269</v>
      </c>
      <c r="F697" s="2" t="s">
        <v>4270</v>
      </c>
      <c r="G697" s="3" t="s">
        <v>4271</v>
      </c>
      <c r="H697" s="4" t="s">
        <v>4272</v>
      </c>
      <c r="I697" s="2" t="s">
        <v>4259</v>
      </c>
      <c r="J697" s="3" t="s">
        <v>3244</v>
      </c>
      <c r="K697" s="4" t="s">
        <v>4273</v>
      </c>
      <c r="L697" s="1">
        <v>6</v>
      </c>
      <c r="M697" s="2" t="s">
        <v>26</v>
      </c>
      <c r="N697" s="4" t="s">
        <v>4223</v>
      </c>
      <c r="O697" s="3" t="s">
        <v>4244</v>
      </c>
      <c r="P697" s="3"/>
      <c r="Q697" s="3"/>
      <c r="R697" s="3"/>
      <c r="S697" s="3"/>
      <c r="T697" s="3"/>
      <c r="U697" s="3"/>
      <c r="V697" s="3"/>
      <c r="W697" s="3"/>
      <c r="X697" s="3"/>
    </row>
    <row r="698" spans="1:24">
      <c r="A698" s="3"/>
      <c r="B698" s="3"/>
      <c r="C698" s="2" t="s">
        <v>4252</v>
      </c>
      <c r="D698" s="2" t="s">
        <v>60</v>
      </c>
      <c r="E698" s="2" t="s">
        <v>4274</v>
      </c>
      <c r="F698" s="2" t="s">
        <v>4220</v>
      </c>
      <c r="G698" s="3" t="s">
        <v>4254</v>
      </c>
      <c r="H698" s="4" t="s">
        <v>4275</v>
      </c>
      <c r="I698" s="2" t="s">
        <v>24</v>
      </c>
      <c r="J698" s="3" t="s">
        <v>4257</v>
      </c>
      <c r="K698" s="4" t="s">
        <v>4222</v>
      </c>
      <c r="L698" s="1">
        <v>6</v>
      </c>
      <c r="M698" s="2" t="s">
        <v>38</v>
      </c>
      <c r="N698" s="4" t="s">
        <v>4223</v>
      </c>
      <c r="O698" s="3" t="s">
        <v>4276</v>
      </c>
      <c r="P698" s="3"/>
      <c r="Q698" s="3"/>
      <c r="R698" s="3"/>
      <c r="S698" s="3"/>
      <c r="T698" s="3"/>
      <c r="U698" s="3"/>
      <c r="V698" s="3"/>
      <c r="W698" s="3"/>
      <c r="X698" s="3"/>
    </row>
    <row r="699" spans="1:24">
      <c r="A699" s="3"/>
      <c r="B699" s="3"/>
      <c r="C699" s="2" t="s">
        <v>4252</v>
      </c>
      <c r="D699" s="2" t="s">
        <v>22</v>
      </c>
      <c r="E699" s="2" t="s">
        <v>4274</v>
      </c>
      <c r="F699" s="2" t="s">
        <v>4220</v>
      </c>
      <c r="G699" s="3" t="s">
        <v>4254</v>
      </c>
      <c r="H699" s="4" t="s">
        <v>4277</v>
      </c>
      <c r="I699" s="2" t="s">
        <v>24</v>
      </c>
      <c r="J699" s="3" t="s">
        <v>4278</v>
      </c>
      <c r="K699" s="4" t="s">
        <v>4222</v>
      </c>
      <c r="L699" s="1">
        <v>6</v>
      </c>
      <c r="M699" s="2" t="s">
        <v>26</v>
      </c>
      <c r="N699" s="4" t="s">
        <v>4223</v>
      </c>
      <c r="O699" s="3" t="s">
        <v>4244</v>
      </c>
      <c r="P699" s="3"/>
      <c r="Q699" s="3"/>
      <c r="R699" s="3"/>
      <c r="S699" s="3"/>
      <c r="T699" s="3"/>
      <c r="U699" s="3"/>
      <c r="V699" s="3"/>
      <c r="W699" s="3"/>
      <c r="X699" s="3"/>
    </row>
    <row r="700" spans="1:24">
      <c r="A700" s="3"/>
      <c r="B700" s="3"/>
      <c r="C700" s="2" t="s">
        <v>4252</v>
      </c>
      <c r="D700" s="2" t="s">
        <v>22</v>
      </c>
      <c r="E700" s="2" t="s">
        <v>4253</v>
      </c>
      <c r="F700" s="2" t="s">
        <v>4220</v>
      </c>
      <c r="G700" s="3" t="s">
        <v>4254</v>
      </c>
      <c r="H700" s="4" t="s">
        <v>4255</v>
      </c>
      <c r="I700" s="2" t="s">
        <v>24</v>
      </c>
      <c r="J700" s="3" t="s">
        <v>4279</v>
      </c>
      <c r="K700" s="4" t="s">
        <v>4222</v>
      </c>
      <c r="L700" s="1">
        <v>6</v>
      </c>
      <c r="M700" s="2" t="s">
        <v>216</v>
      </c>
      <c r="N700" s="4" t="s">
        <v>4223</v>
      </c>
      <c r="O700" s="3" t="s">
        <v>4244</v>
      </c>
      <c r="P700" s="3"/>
      <c r="Q700" s="3"/>
      <c r="R700" s="3"/>
      <c r="S700" s="3"/>
      <c r="T700" s="3"/>
      <c r="U700" s="3"/>
      <c r="V700" s="3"/>
      <c r="W700" s="3"/>
      <c r="X700" s="3"/>
    </row>
    <row r="701" spans="1:24">
      <c r="A701" s="3" t="s">
        <v>4280</v>
      </c>
      <c r="B701" s="3" t="s">
        <v>4281</v>
      </c>
      <c r="C701" s="2" t="s">
        <v>4282</v>
      </c>
      <c r="D701" s="2" t="s">
        <v>22</v>
      </c>
      <c r="E701" s="2" t="s">
        <v>4283</v>
      </c>
      <c r="F701" s="2" t="s">
        <v>4284</v>
      </c>
      <c r="G701" s="3" t="s">
        <v>4285</v>
      </c>
      <c r="H701" s="4" t="s">
        <v>4286</v>
      </c>
      <c r="I701" s="2" t="s">
        <v>24</v>
      </c>
      <c r="J701" s="3" t="s">
        <v>4287</v>
      </c>
      <c r="K701" s="4" t="s">
        <v>4288</v>
      </c>
      <c r="L701" s="1">
        <v>4</v>
      </c>
      <c r="M701" s="2" t="s">
        <v>26</v>
      </c>
      <c r="N701" s="4" t="s">
        <v>4223</v>
      </c>
      <c r="O701" s="3" t="s">
        <v>4289</v>
      </c>
      <c r="P701" s="3"/>
      <c r="Q701" s="3"/>
      <c r="R701" s="3"/>
      <c r="S701" s="3"/>
      <c r="T701" s="3"/>
      <c r="U701" s="3"/>
      <c r="V701" s="3"/>
      <c r="W701" s="3"/>
      <c r="X701" s="3"/>
    </row>
    <row r="702" spans="1:24">
      <c r="A702" s="3" t="s">
        <v>4280</v>
      </c>
      <c r="B702" s="3" t="s">
        <v>4290</v>
      </c>
      <c r="C702" s="2" t="s">
        <v>4282</v>
      </c>
      <c r="D702" s="2" t="s">
        <v>22</v>
      </c>
      <c r="E702" s="2" t="s">
        <v>4283</v>
      </c>
      <c r="F702" s="2" t="s">
        <v>4284</v>
      </c>
      <c r="G702" s="3" t="s">
        <v>4285</v>
      </c>
      <c r="H702" s="4" t="s">
        <v>4286</v>
      </c>
      <c r="I702" s="2" t="s">
        <v>24</v>
      </c>
      <c r="J702" s="3" t="s">
        <v>372</v>
      </c>
      <c r="K702" s="4" t="s">
        <v>4288</v>
      </c>
      <c r="L702" s="1">
        <v>4</v>
      </c>
      <c r="M702" s="2" t="s">
        <v>38</v>
      </c>
      <c r="N702" s="4" t="s">
        <v>4223</v>
      </c>
      <c r="O702" s="3" t="s">
        <v>4244</v>
      </c>
      <c r="P702" s="3"/>
      <c r="Q702" s="3"/>
      <c r="R702" s="3"/>
      <c r="S702" s="3"/>
      <c r="T702" s="3"/>
      <c r="U702" s="3"/>
      <c r="V702" s="3"/>
      <c r="W702" s="3"/>
      <c r="X702" s="3"/>
    </row>
    <row r="703" spans="1:24">
      <c r="A703" s="3" t="s">
        <v>4280</v>
      </c>
      <c r="B703" s="3" t="s">
        <v>4291</v>
      </c>
      <c r="C703" s="2" t="s">
        <v>4282</v>
      </c>
      <c r="D703" s="2" t="s">
        <v>60</v>
      </c>
      <c r="E703" s="2" t="s">
        <v>4283</v>
      </c>
      <c r="F703" s="2" t="s">
        <v>4284</v>
      </c>
      <c r="G703" s="3" t="s">
        <v>4285</v>
      </c>
      <c r="H703" s="4" t="s">
        <v>4286</v>
      </c>
      <c r="I703" s="2" t="s">
        <v>24</v>
      </c>
      <c r="J703" s="3" t="s">
        <v>4292</v>
      </c>
      <c r="K703" s="4" t="s">
        <v>4288</v>
      </c>
      <c r="L703" s="1">
        <v>4</v>
      </c>
      <c r="M703" s="2" t="s">
        <v>26</v>
      </c>
      <c r="N703" s="4" t="s">
        <v>4223</v>
      </c>
      <c r="O703" s="3" t="s">
        <v>4244</v>
      </c>
      <c r="P703" s="3"/>
      <c r="Q703" s="3"/>
      <c r="R703" s="3"/>
      <c r="S703" s="3"/>
      <c r="T703" s="3"/>
      <c r="U703" s="3"/>
      <c r="V703" s="3"/>
      <c r="W703" s="3"/>
      <c r="X703" s="3"/>
    </row>
    <row r="704" spans="1:24">
      <c r="A704" s="3" t="s">
        <v>4280</v>
      </c>
      <c r="B704" s="3" t="s">
        <v>4293</v>
      </c>
      <c r="C704" s="2" t="s">
        <v>4282</v>
      </c>
      <c r="D704" s="2" t="s">
        <v>22</v>
      </c>
      <c r="E704" s="2" t="s">
        <v>4283</v>
      </c>
      <c r="F704" s="2" t="s">
        <v>4284</v>
      </c>
      <c r="G704" s="3" t="s">
        <v>4285</v>
      </c>
      <c r="H704" s="4" t="s">
        <v>4286</v>
      </c>
      <c r="I704" s="2" t="s">
        <v>24</v>
      </c>
      <c r="J704" s="3" t="s">
        <v>518</v>
      </c>
      <c r="K704" s="4" t="s">
        <v>4288</v>
      </c>
      <c r="L704" s="1">
        <v>4</v>
      </c>
      <c r="M704" s="2" t="s">
        <v>38</v>
      </c>
      <c r="N704" s="4" t="s">
        <v>4223</v>
      </c>
      <c r="O704" s="3" t="s">
        <v>4244</v>
      </c>
      <c r="P704" s="3"/>
      <c r="Q704" s="3"/>
      <c r="R704" s="3"/>
      <c r="S704" s="3"/>
      <c r="T704" s="3"/>
      <c r="U704" s="3"/>
      <c r="V704" s="3"/>
      <c r="W704" s="3"/>
      <c r="X704" s="3"/>
    </row>
    <row r="705" spans="1:24">
      <c r="A705" s="3" t="s">
        <v>4280</v>
      </c>
      <c r="B705" s="3" t="s">
        <v>4294</v>
      </c>
      <c r="C705" s="2" t="s">
        <v>4282</v>
      </c>
      <c r="D705" s="2" t="s">
        <v>22</v>
      </c>
      <c r="E705" s="2" t="s">
        <v>4283</v>
      </c>
      <c r="F705" s="2" t="s">
        <v>4284</v>
      </c>
      <c r="G705" s="3" t="s">
        <v>4285</v>
      </c>
      <c r="H705" s="4" t="s">
        <v>4286</v>
      </c>
      <c r="I705" s="2" t="s">
        <v>24</v>
      </c>
      <c r="J705" s="3" t="s">
        <v>363</v>
      </c>
      <c r="K705" s="4" t="s">
        <v>4288</v>
      </c>
      <c r="L705" s="1">
        <v>4</v>
      </c>
      <c r="M705" s="2" t="s">
        <v>38</v>
      </c>
      <c r="N705" s="4" t="s">
        <v>4223</v>
      </c>
      <c r="O705" s="3" t="s">
        <v>4244</v>
      </c>
      <c r="P705" s="3"/>
      <c r="Q705" s="3"/>
      <c r="R705" s="3"/>
      <c r="S705" s="3"/>
      <c r="T705" s="3"/>
      <c r="U705" s="3"/>
      <c r="V705" s="3"/>
      <c r="W705" s="3"/>
      <c r="X705" s="3"/>
    </row>
    <row r="706" spans="1:24">
      <c r="A706" s="3" t="s">
        <v>4280</v>
      </c>
      <c r="B706" s="3" t="s">
        <v>4295</v>
      </c>
      <c r="C706" s="2" t="s">
        <v>4282</v>
      </c>
      <c r="D706" s="2" t="s">
        <v>22</v>
      </c>
      <c r="E706" s="2" t="s">
        <v>4283</v>
      </c>
      <c r="F706" s="2" t="s">
        <v>4284</v>
      </c>
      <c r="G706" s="3" t="s">
        <v>4285</v>
      </c>
      <c r="H706" s="4" t="s">
        <v>4286</v>
      </c>
      <c r="I706" s="2" t="s">
        <v>24</v>
      </c>
      <c r="J706" s="3" t="s">
        <v>518</v>
      </c>
      <c r="K706" s="4" t="s">
        <v>4288</v>
      </c>
      <c r="L706" s="1">
        <v>4</v>
      </c>
      <c r="M706" s="2" t="s">
        <v>26</v>
      </c>
      <c r="N706" s="4" t="s">
        <v>4223</v>
      </c>
      <c r="O706" s="3" t="s">
        <v>4244</v>
      </c>
      <c r="P706" s="3"/>
      <c r="Q706" s="3"/>
      <c r="R706" s="3"/>
      <c r="S706" s="3"/>
      <c r="T706" s="3"/>
      <c r="U706" s="3"/>
      <c r="V706" s="3"/>
      <c r="W706" s="3"/>
      <c r="X706" s="3"/>
    </row>
    <row r="707" spans="1:24">
      <c r="A707" s="3" t="s">
        <v>4280</v>
      </c>
      <c r="B707" s="3" t="s">
        <v>4296</v>
      </c>
      <c r="C707" s="2" t="s">
        <v>4282</v>
      </c>
      <c r="D707" s="2" t="s">
        <v>22</v>
      </c>
      <c r="E707" s="2" t="s">
        <v>4283</v>
      </c>
      <c r="F707" s="2" t="s">
        <v>4284</v>
      </c>
      <c r="G707" s="3" t="s">
        <v>4285</v>
      </c>
      <c r="H707" s="4" t="s">
        <v>4286</v>
      </c>
      <c r="I707" s="2" t="s">
        <v>4259</v>
      </c>
      <c r="J707" s="3" t="s">
        <v>4260</v>
      </c>
      <c r="K707" s="4" t="s">
        <v>4288</v>
      </c>
      <c r="L707" s="1">
        <v>4</v>
      </c>
      <c r="M707" s="2" t="s">
        <v>26</v>
      </c>
      <c r="N707" s="4" t="s">
        <v>4223</v>
      </c>
      <c r="O707" s="3" t="s">
        <v>4244</v>
      </c>
      <c r="P707" s="3"/>
      <c r="Q707" s="3"/>
      <c r="R707" s="3"/>
      <c r="S707" s="3"/>
      <c r="T707" s="3"/>
      <c r="U707" s="3"/>
      <c r="V707" s="3"/>
      <c r="W707" s="3"/>
      <c r="X707" s="3"/>
    </row>
    <row r="708" spans="1:24">
      <c r="A708" s="3" t="s">
        <v>4297</v>
      </c>
      <c r="B708" s="3" t="s">
        <v>4298</v>
      </c>
      <c r="C708" s="2" t="s">
        <v>4282</v>
      </c>
      <c r="D708" s="2" t="s">
        <v>22</v>
      </c>
      <c r="E708" s="2" t="s">
        <v>4283</v>
      </c>
      <c r="F708" s="2" t="s">
        <v>4284</v>
      </c>
      <c r="G708" s="3" t="s">
        <v>4285</v>
      </c>
      <c r="H708" s="4" t="s">
        <v>4286</v>
      </c>
      <c r="I708" s="2" t="s">
        <v>24</v>
      </c>
      <c r="J708" s="3" t="s">
        <v>3244</v>
      </c>
      <c r="K708" s="4" t="s">
        <v>4288</v>
      </c>
      <c r="L708" s="1">
        <v>4</v>
      </c>
      <c r="M708" s="2" t="s">
        <v>26</v>
      </c>
      <c r="N708" s="4" t="s">
        <v>4223</v>
      </c>
      <c r="O708" s="3" t="s">
        <v>4299</v>
      </c>
      <c r="P708" s="3"/>
      <c r="Q708" s="3"/>
      <c r="R708" s="3"/>
      <c r="S708" s="3"/>
      <c r="T708" s="3"/>
      <c r="U708" s="3"/>
      <c r="V708" s="3"/>
      <c r="W708" s="3"/>
      <c r="X708" s="3"/>
    </row>
    <row r="709" spans="1:24">
      <c r="A709" s="3" t="s">
        <v>4300</v>
      </c>
      <c r="B709" s="3" t="s">
        <v>4301</v>
      </c>
      <c r="C709" s="2" t="s">
        <v>4282</v>
      </c>
      <c r="D709" s="2" t="s">
        <v>22</v>
      </c>
      <c r="E709" s="2" t="s">
        <v>4283</v>
      </c>
      <c r="F709" s="2" t="s">
        <v>4284</v>
      </c>
      <c r="G709" s="3" t="s">
        <v>4285</v>
      </c>
      <c r="H709" s="4" t="s">
        <v>4286</v>
      </c>
      <c r="I709" s="2" t="s">
        <v>24</v>
      </c>
      <c r="J709" s="3" t="s">
        <v>3244</v>
      </c>
      <c r="K709" s="4" t="s">
        <v>4288</v>
      </c>
      <c r="L709" s="1">
        <v>4</v>
      </c>
      <c r="M709" s="2" t="s">
        <v>216</v>
      </c>
      <c r="N709" s="4" t="s">
        <v>4223</v>
      </c>
      <c r="O709" s="3" t="s">
        <v>4302</v>
      </c>
      <c r="P709" s="3" t="s">
        <v>4225</v>
      </c>
      <c r="Q709" s="3" t="s">
        <v>4225</v>
      </c>
      <c r="R709" s="3"/>
      <c r="S709" s="3"/>
      <c r="T709" s="3"/>
      <c r="U709" s="3"/>
      <c r="V709" s="3"/>
      <c r="W709" s="3"/>
      <c r="X709" s="3"/>
    </row>
    <row r="710" spans="1:24">
      <c r="A710" s="3" t="s">
        <v>4300</v>
      </c>
      <c r="B710" s="3" t="s">
        <v>4303</v>
      </c>
      <c r="C710" s="2" t="s">
        <v>4282</v>
      </c>
      <c r="D710" s="2" t="s">
        <v>60</v>
      </c>
      <c r="E710" s="2" t="s">
        <v>4283</v>
      </c>
      <c r="F710" s="2" t="s">
        <v>4284</v>
      </c>
      <c r="G710" s="3" t="s">
        <v>4285</v>
      </c>
      <c r="H710" s="4" t="s">
        <v>4286</v>
      </c>
      <c r="I710" s="2" t="s">
        <v>24</v>
      </c>
      <c r="J710" s="3" t="s">
        <v>4260</v>
      </c>
      <c r="K710" s="4" t="s">
        <v>4288</v>
      </c>
      <c r="L710" s="1">
        <v>4</v>
      </c>
      <c r="M710" s="2" t="s">
        <v>26</v>
      </c>
      <c r="N710" s="4" t="s">
        <v>4223</v>
      </c>
      <c r="O710" s="3" t="s">
        <v>4289</v>
      </c>
      <c r="P710" s="3"/>
      <c r="Q710" s="3"/>
      <c r="R710" s="3"/>
      <c r="S710" s="3"/>
      <c r="T710" s="3"/>
      <c r="U710" s="3"/>
      <c r="V710" s="3"/>
      <c r="W710" s="3"/>
      <c r="X710" s="3"/>
    </row>
    <row r="711" spans="1:24">
      <c r="A711" s="3" t="s">
        <v>4304</v>
      </c>
      <c r="B711" s="3" t="s">
        <v>4305</v>
      </c>
      <c r="C711" s="2" t="s">
        <v>4282</v>
      </c>
      <c r="D711" s="2" t="s">
        <v>22</v>
      </c>
      <c r="E711" s="2" t="s">
        <v>4283</v>
      </c>
      <c r="F711" s="2" t="s">
        <v>4284</v>
      </c>
      <c r="G711" s="3" t="s">
        <v>4285</v>
      </c>
      <c r="H711" s="4" t="s">
        <v>4286</v>
      </c>
      <c r="I711" s="2" t="s">
        <v>24</v>
      </c>
      <c r="J711" s="3" t="s">
        <v>4260</v>
      </c>
      <c r="K711" s="4" t="s">
        <v>4288</v>
      </c>
      <c r="L711" s="1">
        <v>4</v>
      </c>
      <c r="M711" s="2" t="s">
        <v>38</v>
      </c>
      <c r="N711" s="4" t="s">
        <v>4223</v>
      </c>
      <c r="O711" s="3" t="s">
        <v>4244</v>
      </c>
      <c r="P711" s="3"/>
      <c r="Q711" s="3"/>
      <c r="R711" s="3"/>
      <c r="S711" s="3"/>
      <c r="T711" s="3"/>
      <c r="U711" s="3"/>
      <c r="V711" s="3"/>
      <c r="W711" s="3"/>
      <c r="X711" s="3"/>
    </row>
    <row r="712" spans="1:24">
      <c r="A712" s="3" t="s">
        <v>4306</v>
      </c>
      <c r="B712" s="3" t="s">
        <v>4307</v>
      </c>
      <c r="C712" s="2" t="s">
        <v>4282</v>
      </c>
      <c r="D712" s="2" t="s">
        <v>22</v>
      </c>
      <c r="E712" s="2" t="s">
        <v>4283</v>
      </c>
      <c r="F712" s="2" t="s">
        <v>4284</v>
      </c>
      <c r="G712" s="3" t="s">
        <v>4285</v>
      </c>
      <c r="H712" s="4" t="s">
        <v>4286</v>
      </c>
      <c r="I712" s="2" t="s">
        <v>24</v>
      </c>
      <c r="J712" s="3" t="s">
        <v>25</v>
      </c>
      <c r="K712" s="4" t="s">
        <v>4288</v>
      </c>
      <c r="L712" s="1">
        <v>4</v>
      </c>
      <c r="M712" s="2" t="s">
        <v>26</v>
      </c>
      <c r="N712" s="4" t="s">
        <v>4223</v>
      </c>
      <c r="O712" s="3" t="s">
        <v>4244</v>
      </c>
      <c r="P712" s="3"/>
      <c r="Q712" s="3"/>
      <c r="R712" s="3"/>
      <c r="S712" s="3"/>
      <c r="T712" s="3"/>
      <c r="U712" s="3"/>
      <c r="V712" s="3"/>
      <c r="W712" s="3"/>
      <c r="X712" s="3"/>
    </row>
    <row r="713" spans="1:24">
      <c r="A713" s="3"/>
      <c r="B713" s="3"/>
      <c r="C713" s="2" t="s">
        <v>4308</v>
      </c>
      <c r="D713" s="2" t="s">
        <v>22</v>
      </c>
      <c r="E713" s="2" t="s">
        <v>4283</v>
      </c>
      <c r="F713" s="2" t="s">
        <v>4284</v>
      </c>
      <c r="G713" s="3" t="s">
        <v>4285</v>
      </c>
      <c r="H713" s="4" t="s">
        <v>4286</v>
      </c>
      <c r="I713" s="2" t="s">
        <v>24</v>
      </c>
      <c r="J713" s="3" t="s">
        <v>4309</v>
      </c>
      <c r="K713" s="4" t="s">
        <v>4288</v>
      </c>
      <c r="L713" s="1">
        <v>4</v>
      </c>
      <c r="M713" s="2" t="s">
        <v>38</v>
      </c>
      <c r="N713" s="4" t="s">
        <v>4223</v>
      </c>
      <c r="O713" s="3" t="s">
        <v>4310</v>
      </c>
      <c r="P713" s="3"/>
      <c r="Q713" s="3"/>
      <c r="R713" s="3"/>
      <c r="S713" s="3"/>
      <c r="T713" s="3"/>
      <c r="U713" s="3"/>
      <c r="V713" s="3"/>
      <c r="W713" s="3"/>
      <c r="X713" s="3"/>
    </row>
    <row r="714" spans="1:24">
      <c r="A714" s="3"/>
      <c r="B714" s="3"/>
      <c r="C714" s="2" t="s">
        <v>4308</v>
      </c>
      <c r="D714" s="2" t="s">
        <v>22</v>
      </c>
      <c r="E714" s="2" t="s">
        <v>4283</v>
      </c>
      <c r="F714" s="2" t="s">
        <v>4284</v>
      </c>
      <c r="G714" s="3" t="s">
        <v>4285</v>
      </c>
      <c r="H714" s="4" t="s">
        <v>4286</v>
      </c>
      <c r="I714" s="2" t="s">
        <v>24</v>
      </c>
      <c r="J714" s="3" t="s">
        <v>4311</v>
      </c>
      <c r="K714" s="4" t="s">
        <v>4288</v>
      </c>
      <c r="L714" s="1">
        <v>4</v>
      </c>
      <c r="M714" s="2" t="s">
        <v>38</v>
      </c>
      <c r="N714" s="4" t="s">
        <v>4223</v>
      </c>
      <c r="O714" s="3" t="s">
        <v>4312</v>
      </c>
    </row>
  </sheetData>
  <autoFilter ref="A1:O1"/>
  <hyperlinks>
    <hyperlink ref="P2" r:id="rId_hyperlink_1"/>
    <hyperlink ref="S2" r:id="rId_hyperlink_2"/>
    <hyperlink ref="P3" r:id="rId_hyperlink_3"/>
    <hyperlink ref="S3" r:id="rId_hyperlink_4"/>
    <hyperlink ref="P4" r:id="rId_hyperlink_5"/>
    <hyperlink ref="S4" r:id="rId_hyperlink_6"/>
    <hyperlink ref="P5" r:id="rId_hyperlink_7"/>
    <hyperlink ref="S5" r:id="rId_hyperlink_8"/>
    <hyperlink ref="P6" r:id="rId_hyperlink_9"/>
    <hyperlink ref="S6" r:id="rId_hyperlink_10"/>
    <hyperlink ref="P7" r:id="rId_hyperlink_11"/>
    <hyperlink ref="S7" r:id="rId_hyperlink_12"/>
    <hyperlink ref="P8" r:id="rId_hyperlink_13"/>
    <hyperlink ref="S8" r:id="rId_hyperlink_14"/>
    <hyperlink ref="P9" r:id="rId_hyperlink_15"/>
    <hyperlink ref="S9" r:id="rId_hyperlink_16"/>
    <hyperlink ref="P10" r:id="rId_hyperlink_17"/>
    <hyperlink ref="S10" r:id="rId_hyperlink_18"/>
    <hyperlink ref="P11" r:id="rId_hyperlink_19"/>
    <hyperlink ref="S11" r:id="rId_hyperlink_20"/>
    <hyperlink ref="P12" r:id="rId_hyperlink_21"/>
    <hyperlink ref="S12" r:id="rId_hyperlink_22"/>
    <hyperlink ref="E13" r:id="rId_hyperlink_23"/>
    <hyperlink ref="P13" r:id="rId_hyperlink_24"/>
    <hyperlink ref="S13" r:id="rId_hyperlink_25"/>
    <hyperlink ref="E14" r:id="rId_hyperlink_26"/>
    <hyperlink ref="S14" r:id="rId_hyperlink_27"/>
    <hyperlink ref="P15" r:id="rId_hyperlink_28"/>
    <hyperlink ref="S15" r:id="rId_hyperlink_29"/>
    <hyperlink ref="P16" r:id="rId_hyperlink_30"/>
    <hyperlink ref="Q16" r:id="rId_hyperlink_31"/>
    <hyperlink ref="S16" r:id="rId_hyperlink_32"/>
    <hyperlink ref="P17" r:id="rId_hyperlink_33"/>
    <hyperlink ref="S17" r:id="rId_hyperlink_34"/>
    <hyperlink ref="P18" r:id="rId_hyperlink_35"/>
    <hyperlink ref="S18" r:id="rId_hyperlink_36"/>
    <hyperlink ref="P19" r:id="rId_hyperlink_37"/>
    <hyperlink ref="S19" r:id="rId_hyperlink_38"/>
    <hyperlink ref="S20" r:id="rId_hyperlink_39"/>
    <hyperlink ref="P21" r:id="rId_hyperlink_40"/>
    <hyperlink ref="S21" r:id="rId_hyperlink_41"/>
    <hyperlink ref="P22" r:id="rId_hyperlink_42"/>
    <hyperlink ref="S22" r:id="rId_hyperlink_43"/>
    <hyperlink ref="P23" r:id="rId_hyperlink_44"/>
    <hyperlink ref="S23" r:id="rId_hyperlink_45"/>
    <hyperlink ref="P24" r:id="rId_hyperlink_46"/>
    <hyperlink ref="S24" r:id="rId_hyperlink_47"/>
    <hyperlink ref="P25" r:id="rId_hyperlink_48"/>
    <hyperlink ref="S25" r:id="rId_hyperlink_49"/>
    <hyperlink ref="P26" r:id="rId_hyperlink_50"/>
    <hyperlink ref="S26" r:id="rId_hyperlink_51"/>
    <hyperlink ref="P27" r:id="rId_hyperlink_52"/>
    <hyperlink ref="S27" r:id="rId_hyperlink_53"/>
    <hyperlink ref="P28" r:id="rId_hyperlink_54"/>
    <hyperlink ref="S28" r:id="rId_hyperlink_55"/>
    <hyperlink ref="P29" r:id="rId_hyperlink_56"/>
    <hyperlink ref="S29" r:id="rId_hyperlink_57"/>
    <hyperlink ref="P30" r:id="rId_hyperlink_58"/>
    <hyperlink ref="S30" r:id="rId_hyperlink_59"/>
    <hyperlink ref="P31" r:id="rId_hyperlink_60"/>
    <hyperlink ref="S31" r:id="rId_hyperlink_61"/>
    <hyperlink ref="P32" r:id="rId_hyperlink_62"/>
    <hyperlink ref="S32" r:id="rId_hyperlink_63"/>
    <hyperlink ref="P33" r:id="rId_hyperlink_64"/>
    <hyperlink ref="S33" r:id="rId_hyperlink_65"/>
    <hyperlink ref="P34" r:id="rId_hyperlink_66"/>
    <hyperlink ref="S34" r:id="rId_hyperlink_67"/>
    <hyperlink ref="P35" r:id="rId_hyperlink_68"/>
    <hyperlink ref="S35" r:id="rId_hyperlink_69"/>
    <hyperlink ref="P36" r:id="rId_hyperlink_70"/>
    <hyperlink ref="S36" r:id="rId_hyperlink_71"/>
    <hyperlink ref="P37" r:id="rId_hyperlink_72"/>
    <hyperlink ref="S37" r:id="rId_hyperlink_73"/>
    <hyperlink ref="P38" r:id="rId_hyperlink_74"/>
    <hyperlink ref="S38" r:id="rId_hyperlink_75"/>
    <hyperlink ref="P39" r:id="rId_hyperlink_76"/>
    <hyperlink ref="S39" r:id="rId_hyperlink_77"/>
    <hyperlink ref="P40" r:id="rId_hyperlink_78"/>
    <hyperlink ref="S40" r:id="rId_hyperlink_79"/>
    <hyperlink ref="S41" r:id="rId_hyperlink_80"/>
    <hyperlink ref="P42" r:id="rId_hyperlink_81"/>
    <hyperlink ref="S42" r:id="rId_hyperlink_82"/>
    <hyperlink ref="P43" r:id="rId_hyperlink_83"/>
    <hyperlink ref="S43" r:id="rId_hyperlink_84"/>
    <hyperlink ref="P44" r:id="rId_hyperlink_85"/>
    <hyperlink ref="S44" r:id="rId_hyperlink_86"/>
    <hyperlink ref="P45" r:id="rId_hyperlink_87"/>
    <hyperlink ref="S45" r:id="rId_hyperlink_88"/>
    <hyperlink ref="P46" r:id="rId_hyperlink_89"/>
    <hyperlink ref="S46" r:id="rId_hyperlink_90"/>
    <hyperlink ref="P47" r:id="rId_hyperlink_91"/>
    <hyperlink ref="S47" r:id="rId_hyperlink_92"/>
    <hyperlink ref="P48" r:id="rId_hyperlink_93"/>
    <hyperlink ref="S48" r:id="rId_hyperlink_94"/>
    <hyperlink ref="P49" r:id="rId_hyperlink_95"/>
    <hyperlink ref="S49" r:id="rId_hyperlink_96"/>
    <hyperlink ref="P50" r:id="rId_hyperlink_97"/>
    <hyperlink ref="S50" r:id="rId_hyperlink_98"/>
    <hyperlink ref="E51" r:id="rId_hyperlink_99"/>
    <hyperlink ref="P51" r:id="rId_hyperlink_100"/>
    <hyperlink ref="S51" r:id="rId_hyperlink_101"/>
    <hyperlink ref="P52" r:id="rId_hyperlink_102"/>
    <hyperlink ref="S52" r:id="rId_hyperlink_103"/>
    <hyperlink ref="S53" r:id="rId_hyperlink_104"/>
    <hyperlink ref="P54" r:id="rId_hyperlink_105"/>
    <hyperlink ref="Q54" r:id="rId_hyperlink_106"/>
    <hyperlink ref="S54" r:id="rId_hyperlink_107"/>
    <hyperlink ref="P55" r:id="rId_hyperlink_108"/>
    <hyperlink ref="S55" r:id="rId_hyperlink_109"/>
    <hyperlink ref="S56" r:id="rId_hyperlink_110"/>
    <hyperlink ref="P57" r:id="rId_hyperlink_111"/>
    <hyperlink ref="S57" r:id="rId_hyperlink_112"/>
    <hyperlink ref="E58" r:id="rId_hyperlink_113"/>
    <hyperlink ref="P58" r:id="rId_hyperlink_114"/>
    <hyperlink ref="S58" r:id="rId_hyperlink_115"/>
    <hyperlink ref="E59" r:id="rId_hyperlink_116"/>
    <hyperlink ref="P59" r:id="rId_hyperlink_117"/>
    <hyperlink ref="S59" r:id="rId_hyperlink_118"/>
    <hyperlink ref="P60" r:id="rId_hyperlink_119"/>
    <hyperlink ref="S60" r:id="rId_hyperlink_120"/>
    <hyperlink ref="P61" r:id="rId_hyperlink_121"/>
    <hyperlink ref="S61" r:id="rId_hyperlink_122"/>
    <hyperlink ref="P62" r:id="rId_hyperlink_123"/>
    <hyperlink ref="S62" r:id="rId_hyperlink_124"/>
    <hyperlink ref="P63" r:id="rId_hyperlink_125"/>
    <hyperlink ref="S63" r:id="rId_hyperlink_126"/>
    <hyperlink ref="P64" r:id="rId_hyperlink_127"/>
    <hyperlink ref="S64" r:id="rId_hyperlink_128"/>
    <hyperlink ref="P65" r:id="rId_hyperlink_129"/>
    <hyperlink ref="S65" r:id="rId_hyperlink_130"/>
    <hyperlink ref="P66" r:id="rId_hyperlink_131"/>
    <hyperlink ref="S66" r:id="rId_hyperlink_132"/>
    <hyperlink ref="P67" r:id="rId_hyperlink_133"/>
    <hyperlink ref="S67" r:id="rId_hyperlink_134"/>
    <hyperlink ref="P68" r:id="rId_hyperlink_135"/>
    <hyperlink ref="S68" r:id="rId_hyperlink_136"/>
    <hyperlink ref="P69" r:id="rId_hyperlink_137"/>
    <hyperlink ref="S69" r:id="rId_hyperlink_138"/>
    <hyperlink ref="P70" r:id="rId_hyperlink_139"/>
    <hyperlink ref="S70" r:id="rId_hyperlink_140"/>
    <hyperlink ref="P71" r:id="rId_hyperlink_141"/>
    <hyperlink ref="S71" r:id="rId_hyperlink_142"/>
    <hyperlink ref="P72" r:id="rId_hyperlink_143"/>
    <hyperlink ref="S72" r:id="rId_hyperlink_144"/>
    <hyperlink ref="P73" r:id="rId_hyperlink_145"/>
    <hyperlink ref="S73" r:id="rId_hyperlink_146"/>
    <hyperlink ref="P74" r:id="rId_hyperlink_147"/>
    <hyperlink ref="S74" r:id="rId_hyperlink_148"/>
    <hyperlink ref="P75" r:id="rId_hyperlink_149"/>
    <hyperlink ref="S75" r:id="rId_hyperlink_150"/>
    <hyperlink ref="P76" r:id="rId_hyperlink_151"/>
    <hyperlink ref="S76" r:id="rId_hyperlink_152"/>
    <hyperlink ref="P77" r:id="rId_hyperlink_153"/>
    <hyperlink ref="Q77" r:id="rId_hyperlink_154"/>
    <hyperlink ref="S77" r:id="rId_hyperlink_155"/>
    <hyperlink ref="P78" r:id="rId_hyperlink_156"/>
    <hyperlink ref="S78" r:id="rId_hyperlink_157"/>
    <hyperlink ref="P79" r:id="rId_hyperlink_158"/>
    <hyperlink ref="S79" r:id="rId_hyperlink_159"/>
    <hyperlink ref="P80" r:id="rId_hyperlink_160"/>
    <hyperlink ref="S80" r:id="rId_hyperlink_161"/>
    <hyperlink ref="P81" r:id="rId_hyperlink_162"/>
    <hyperlink ref="S81" r:id="rId_hyperlink_163"/>
    <hyperlink ref="P82" r:id="rId_hyperlink_164"/>
    <hyperlink ref="S82" r:id="rId_hyperlink_165"/>
    <hyperlink ref="P83" r:id="rId_hyperlink_166"/>
    <hyperlink ref="S83" r:id="rId_hyperlink_167"/>
    <hyperlink ref="P84" r:id="rId_hyperlink_168"/>
    <hyperlink ref="S84" r:id="rId_hyperlink_169"/>
    <hyperlink ref="P85" r:id="rId_hyperlink_170"/>
    <hyperlink ref="S85" r:id="rId_hyperlink_171"/>
    <hyperlink ref="P86" r:id="rId_hyperlink_172"/>
    <hyperlink ref="S86" r:id="rId_hyperlink_173"/>
    <hyperlink ref="P87" r:id="rId_hyperlink_174"/>
    <hyperlink ref="S87" r:id="rId_hyperlink_175"/>
    <hyperlink ref="P88" r:id="rId_hyperlink_176"/>
    <hyperlink ref="S88" r:id="rId_hyperlink_177"/>
    <hyperlink ref="P89" r:id="rId_hyperlink_178"/>
    <hyperlink ref="S89" r:id="rId_hyperlink_179"/>
    <hyperlink ref="E90" r:id="rId_hyperlink_180"/>
    <hyperlink ref="P90" r:id="rId_hyperlink_181"/>
    <hyperlink ref="S90" r:id="rId_hyperlink_182"/>
    <hyperlink ref="P91" r:id="rId_hyperlink_183"/>
    <hyperlink ref="S91" r:id="rId_hyperlink_184"/>
    <hyperlink ref="P92" r:id="rId_hyperlink_185"/>
    <hyperlink ref="S92" r:id="rId_hyperlink_186"/>
    <hyperlink ref="P93" r:id="rId_hyperlink_187"/>
    <hyperlink ref="S93" r:id="rId_hyperlink_188"/>
    <hyperlink ref="S94" r:id="rId_hyperlink_189"/>
    <hyperlink ref="P95" r:id="rId_hyperlink_190"/>
    <hyperlink ref="S95" r:id="rId_hyperlink_191"/>
    <hyperlink ref="P96" r:id="rId_hyperlink_192"/>
    <hyperlink ref="S96" r:id="rId_hyperlink_193"/>
    <hyperlink ref="P97" r:id="rId_hyperlink_194"/>
    <hyperlink ref="S97" r:id="rId_hyperlink_195"/>
    <hyperlink ref="P98" r:id="rId_hyperlink_196"/>
    <hyperlink ref="S98" r:id="rId_hyperlink_197"/>
    <hyperlink ref="P99" r:id="rId_hyperlink_198"/>
    <hyperlink ref="S99" r:id="rId_hyperlink_199"/>
    <hyperlink ref="P100" r:id="rId_hyperlink_200"/>
    <hyperlink ref="S100" r:id="rId_hyperlink_201"/>
    <hyperlink ref="P101" r:id="rId_hyperlink_202"/>
    <hyperlink ref="S101" r:id="rId_hyperlink_203"/>
    <hyperlink ref="P102" r:id="rId_hyperlink_204"/>
    <hyperlink ref="S102" r:id="rId_hyperlink_205"/>
    <hyperlink ref="P103" r:id="rId_hyperlink_206"/>
    <hyperlink ref="S103" r:id="rId_hyperlink_207"/>
    <hyperlink ref="P104" r:id="rId_hyperlink_208"/>
    <hyperlink ref="S104" r:id="rId_hyperlink_209"/>
    <hyperlink ref="P105" r:id="rId_hyperlink_210"/>
    <hyperlink ref="S105" r:id="rId_hyperlink_211"/>
    <hyperlink ref="P106" r:id="rId_hyperlink_212"/>
    <hyperlink ref="S106" r:id="rId_hyperlink_213"/>
    <hyperlink ref="P107" r:id="rId_hyperlink_214"/>
    <hyperlink ref="S107" r:id="rId_hyperlink_215"/>
    <hyperlink ref="P108" r:id="rId_hyperlink_216"/>
    <hyperlink ref="S108" r:id="rId_hyperlink_217"/>
    <hyperlink ref="P109" r:id="rId_hyperlink_218"/>
    <hyperlink ref="S109" r:id="rId_hyperlink_219"/>
    <hyperlink ref="P110" r:id="rId_hyperlink_220"/>
    <hyperlink ref="S110" r:id="rId_hyperlink_221"/>
    <hyperlink ref="P111" r:id="rId_hyperlink_222"/>
    <hyperlink ref="S111" r:id="rId_hyperlink_223"/>
    <hyperlink ref="P112" r:id="rId_hyperlink_224"/>
    <hyperlink ref="S112" r:id="rId_hyperlink_225"/>
    <hyperlink ref="P113" r:id="rId_hyperlink_226"/>
    <hyperlink ref="S113" r:id="rId_hyperlink_227"/>
    <hyperlink ref="P114" r:id="rId_hyperlink_228"/>
    <hyperlink ref="S114" r:id="rId_hyperlink_229"/>
    <hyperlink ref="P115" r:id="rId_hyperlink_230"/>
    <hyperlink ref="S115" r:id="rId_hyperlink_231"/>
    <hyperlink ref="P116" r:id="rId_hyperlink_232"/>
    <hyperlink ref="S116" r:id="rId_hyperlink_233"/>
    <hyperlink ref="P117" r:id="rId_hyperlink_234"/>
    <hyperlink ref="S117" r:id="rId_hyperlink_235"/>
    <hyperlink ref="P118" r:id="rId_hyperlink_236"/>
    <hyperlink ref="S118" r:id="rId_hyperlink_237"/>
    <hyperlink ref="P119" r:id="rId_hyperlink_238"/>
    <hyperlink ref="S119" r:id="rId_hyperlink_239"/>
    <hyperlink ref="P120" r:id="rId_hyperlink_240"/>
    <hyperlink ref="S120" r:id="rId_hyperlink_241"/>
    <hyperlink ref="P121" r:id="rId_hyperlink_242"/>
    <hyperlink ref="S121" r:id="rId_hyperlink_243"/>
    <hyperlink ref="P122" r:id="rId_hyperlink_244"/>
    <hyperlink ref="S122" r:id="rId_hyperlink_245"/>
    <hyperlink ref="P123" r:id="rId_hyperlink_246"/>
    <hyperlink ref="S123" r:id="rId_hyperlink_247"/>
    <hyperlink ref="P124" r:id="rId_hyperlink_248"/>
    <hyperlink ref="S124" r:id="rId_hyperlink_249"/>
    <hyperlink ref="P125" r:id="rId_hyperlink_250"/>
    <hyperlink ref="S125" r:id="rId_hyperlink_251"/>
    <hyperlink ref="P126" r:id="rId_hyperlink_252"/>
    <hyperlink ref="S126" r:id="rId_hyperlink_253"/>
    <hyperlink ref="P127" r:id="rId_hyperlink_254"/>
    <hyperlink ref="S127" r:id="rId_hyperlink_255"/>
    <hyperlink ref="P128" r:id="rId_hyperlink_256"/>
    <hyperlink ref="S128" r:id="rId_hyperlink_257"/>
    <hyperlink ref="P129" r:id="rId_hyperlink_258"/>
    <hyperlink ref="S129" r:id="rId_hyperlink_259"/>
    <hyperlink ref="P130" r:id="rId_hyperlink_260"/>
    <hyperlink ref="S130" r:id="rId_hyperlink_261"/>
    <hyperlink ref="P131" r:id="rId_hyperlink_262"/>
    <hyperlink ref="S131" r:id="rId_hyperlink_263"/>
    <hyperlink ref="P132" r:id="rId_hyperlink_264"/>
    <hyperlink ref="S132" r:id="rId_hyperlink_265"/>
    <hyperlink ref="P133" r:id="rId_hyperlink_266"/>
    <hyperlink ref="S133" r:id="rId_hyperlink_267"/>
    <hyperlink ref="P134" r:id="rId_hyperlink_268"/>
    <hyperlink ref="S134" r:id="rId_hyperlink_269"/>
    <hyperlink ref="P135" r:id="rId_hyperlink_270"/>
    <hyperlink ref="S135" r:id="rId_hyperlink_271"/>
    <hyperlink ref="P136" r:id="rId_hyperlink_272"/>
    <hyperlink ref="S136" r:id="rId_hyperlink_273"/>
    <hyperlink ref="P137" r:id="rId_hyperlink_274"/>
    <hyperlink ref="S137" r:id="rId_hyperlink_275"/>
    <hyperlink ref="P138" r:id="rId_hyperlink_276"/>
    <hyperlink ref="S138" r:id="rId_hyperlink_277"/>
    <hyperlink ref="P139" r:id="rId_hyperlink_278"/>
    <hyperlink ref="S139" r:id="rId_hyperlink_279"/>
    <hyperlink ref="P140" r:id="rId_hyperlink_280"/>
    <hyperlink ref="S140" r:id="rId_hyperlink_281"/>
    <hyperlink ref="P141" r:id="rId_hyperlink_282"/>
    <hyperlink ref="S141" r:id="rId_hyperlink_283"/>
    <hyperlink ref="P142" r:id="rId_hyperlink_284"/>
    <hyperlink ref="S142" r:id="rId_hyperlink_285"/>
    <hyperlink ref="P143" r:id="rId_hyperlink_286"/>
    <hyperlink ref="S143" r:id="rId_hyperlink_287"/>
    <hyperlink ref="P144" r:id="rId_hyperlink_288"/>
    <hyperlink ref="S144" r:id="rId_hyperlink_289"/>
    <hyperlink ref="P145" r:id="rId_hyperlink_290"/>
    <hyperlink ref="S145" r:id="rId_hyperlink_291"/>
    <hyperlink ref="P146" r:id="rId_hyperlink_292"/>
    <hyperlink ref="S146" r:id="rId_hyperlink_293"/>
    <hyperlink ref="P147" r:id="rId_hyperlink_294"/>
    <hyperlink ref="S147" r:id="rId_hyperlink_295"/>
    <hyperlink ref="P148" r:id="rId_hyperlink_296"/>
    <hyperlink ref="S148" r:id="rId_hyperlink_297"/>
    <hyperlink ref="P149" r:id="rId_hyperlink_298"/>
    <hyperlink ref="S149" r:id="rId_hyperlink_299"/>
    <hyperlink ref="P150" r:id="rId_hyperlink_300"/>
    <hyperlink ref="S150" r:id="rId_hyperlink_301"/>
    <hyperlink ref="P151" r:id="rId_hyperlink_302"/>
    <hyperlink ref="S151" r:id="rId_hyperlink_303"/>
    <hyperlink ref="P152" r:id="rId_hyperlink_304"/>
    <hyperlink ref="S152" r:id="rId_hyperlink_305"/>
    <hyperlink ref="P153" r:id="rId_hyperlink_306"/>
    <hyperlink ref="S153" r:id="rId_hyperlink_307"/>
    <hyperlink ref="P154" r:id="rId_hyperlink_308"/>
    <hyperlink ref="S154" r:id="rId_hyperlink_309"/>
    <hyperlink ref="P155" r:id="rId_hyperlink_310"/>
    <hyperlink ref="S155" r:id="rId_hyperlink_311"/>
    <hyperlink ref="P156" r:id="rId_hyperlink_312"/>
    <hyperlink ref="S156" r:id="rId_hyperlink_313"/>
    <hyperlink ref="P157" r:id="rId_hyperlink_314"/>
    <hyperlink ref="Q157" r:id="rId_hyperlink_315"/>
    <hyperlink ref="S157" r:id="rId_hyperlink_316"/>
    <hyperlink ref="P158" r:id="rId_hyperlink_317"/>
    <hyperlink ref="S158" r:id="rId_hyperlink_318"/>
    <hyperlink ref="P159" r:id="rId_hyperlink_319"/>
    <hyperlink ref="S159" r:id="rId_hyperlink_320"/>
    <hyperlink ref="P160" r:id="rId_hyperlink_321"/>
    <hyperlink ref="S160" r:id="rId_hyperlink_322"/>
    <hyperlink ref="P161" r:id="rId_hyperlink_323"/>
    <hyperlink ref="S161" r:id="rId_hyperlink_324"/>
    <hyperlink ref="P162" r:id="rId_hyperlink_325"/>
    <hyperlink ref="S162" r:id="rId_hyperlink_326"/>
    <hyperlink ref="P163" r:id="rId_hyperlink_327"/>
    <hyperlink ref="S163" r:id="rId_hyperlink_328"/>
    <hyperlink ref="P164" r:id="rId_hyperlink_329"/>
    <hyperlink ref="S164" r:id="rId_hyperlink_330"/>
    <hyperlink ref="P165" r:id="rId_hyperlink_331"/>
    <hyperlink ref="S165" r:id="rId_hyperlink_332"/>
    <hyperlink ref="P166" r:id="rId_hyperlink_333"/>
    <hyperlink ref="S166" r:id="rId_hyperlink_334"/>
    <hyperlink ref="P167" r:id="rId_hyperlink_335"/>
    <hyperlink ref="S167" r:id="rId_hyperlink_336"/>
    <hyperlink ref="P168" r:id="rId_hyperlink_337"/>
    <hyperlink ref="S168" r:id="rId_hyperlink_338"/>
    <hyperlink ref="P169" r:id="rId_hyperlink_339"/>
    <hyperlink ref="Q169" r:id="rId_hyperlink_340"/>
    <hyperlink ref="S169" r:id="rId_hyperlink_341"/>
    <hyperlink ref="P170" r:id="rId_hyperlink_342"/>
    <hyperlink ref="S170" r:id="rId_hyperlink_343"/>
    <hyperlink ref="P171" r:id="rId_hyperlink_344"/>
    <hyperlink ref="S171" r:id="rId_hyperlink_345"/>
    <hyperlink ref="P172" r:id="rId_hyperlink_346"/>
    <hyperlink ref="S172" r:id="rId_hyperlink_347"/>
    <hyperlink ref="P173" r:id="rId_hyperlink_348"/>
    <hyperlink ref="S173" r:id="rId_hyperlink_349"/>
    <hyperlink ref="P174" r:id="rId_hyperlink_350"/>
    <hyperlink ref="S174" r:id="rId_hyperlink_351"/>
    <hyperlink ref="P175" r:id="rId_hyperlink_352"/>
    <hyperlink ref="S175" r:id="rId_hyperlink_353"/>
    <hyperlink ref="P176" r:id="rId_hyperlink_354"/>
    <hyperlink ref="S176" r:id="rId_hyperlink_355"/>
    <hyperlink ref="P177" r:id="rId_hyperlink_356"/>
    <hyperlink ref="S177" r:id="rId_hyperlink_357"/>
    <hyperlink ref="P178" r:id="rId_hyperlink_358"/>
    <hyperlink ref="S178" r:id="rId_hyperlink_359"/>
    <hyperlink ref="P179" r:id="rId_hyperlink_360"/>
    <hyperlink ref="Q179" r:id="rId_hyperlink_361"/>
    <hyperlink ref="S179" r:id="rId_hyperlink_362"/>
    <hyperlink ref="P180" r:id="rId_hyperlink_363"/>
    <hyperlink ref="Q180" r:id="rId_hyperlink_364"/>
    <hyperlink ref="S180" r:id="rId_hyperlink_365"/>
    <hyperlink ref="P181" r:id="rId_hyperlink_366"/>
    <hyperlink ref="S181" r:id="rId_hyperlink_367"/>
    <hyperlink ref="P182" r:id="rId_hyperlink_368"/>
    <hyperlink ref="S182" r:id="rId_hyperlink_369"/>
    <hyperlink ref="P183" r:id="rId_hyperlink_370"/>
    <hyperlink ref="S183" r:id="rId_hyperlink_371"/>
    <hyperlink ref="P184" r:id="rId_hyperlink_372"/>
    <hyperlink ref="S184" r:id="rId_hyperlink_373"/>
    <hyperlink ref="P185" r:id="rId_hyperlink_374"/>
    <hyperlink ref="S185" r:id="rId_hyperlink_375"/>
    <hyperlink ref="P186" r:id="rId_hyperlink_376"/>
    <hyperlink ref="S186" r:id="rId_hyperlink_377"/>
    <hyperlink ref="P187" r:id="rId_hyperlink_378"/>
    <hyperlink ref="S187" r:id="rId_hyperlink_379"/>
    <hyperlink ref="P188" r:id="rId_hyperlink_380"/>
    <hyperlink ref="S188" r:id="rId_hyperlink_381"/>
    <hyperlink ref="P189" r:id="rId_hyperlink_382"/>
    <hyperlink ref="S189" r:id="rId_hyperlink_383"/>
    <hyperlink ref="P190" r:id="rId_hyperlink_384"/>
    <hyperlink ref="S190" r:id="rId_hyperlink_385"/>
    <hyperlink ref="P191" r:id="rId_hyperlink_386"/>
    <hyperlink ref="S191" r:id="rId_hyperlink_387"/>
    <hyperlink ref="P192" r:id="rId_hyperlink_388"/>
    <hyperlink ref="S192" r:id="rId_hyperlink_389"/>
    <hyperlink ref="P193" r:id="rId_hyperlink_390"/>
    <hyperlink ref="S193" r:id="rId_hyperlink_391"/>
    <hyperlink ref="P194" r:id="rId_hyperlink_392"/>
    <hyperlink ref="S194" r:id="rId_hyperlink_393"/>
    <hyperlink ref="P195" r:id="rId_hyperlink_394"/>
    <hyperlink ref="S195" r:id="rId_hyperlink_395"/>
    <hyperlink ref="P196" r:id="rId_hyperlink_396"/>
    <hyperlink ref="S196" r:id="rId_hyperlink_397"/>
    <hyperlink ref="P197" r:id="rId_hyperlink_398"/>
    <hyperlink ref="S197" r:id="rId_hyperlink_399"/>
    <hyperlink ref="P198" r:id="rId_hyperlink_400"/>
    <hyperlink ref="S198" r:id="rId_hyperlink_401"/>
    <hyperlink ref="P199" r:id="rId_hyperlink_402"/>
    <hyperlink ref="S199" r:id="rId_hyperlink_403"/>
    <hyperlink ref="P200" r:id="rId_hyperlink_404"/>
    <hyperlink ref="S200" r:id="rId_hyperlink_405"/>
    <hyperlink ref="P201" r:id="rId_hyperlink_406"/>
    <hyperlink ref="S201" r:id="rId_hyperlink_407"/>
    <hyperlink ref="P202" r:id="rId_hyperlink_408"/>
    <hyperlink ref="S202" r:id="rId_hyperlink_409"/>
    <hyperlink ref="P203" r:id="rId_hyperlink_410"/>
    <hyperlink ref="S203" r:id="rId_hyperlink_411"/>
    <hyperlink ref="P204" r:id="rId_hyperlink_412"/>
    <hyperlink ref="S204" r:id="rId_hyperlink_413"/>
    <hyperlink ref="P205" r:id="rId_hyperlink_414"/>
    <hyperlink ref="S205" r:id="rId_hyperlink_415"/>
    <hyperlink ref="P206" r:id="rId_hyperlink_416"/>
    <hyperlink ref="S206" r:id="rId_hyperlink_417"/>
    <hyperlink ref="P207" r:id="rId_hyperlink_418"/>
    <hyperlink ref="S207" r:id="rId_hyperlink_419"/>
    <hyperlink ref="P208" r:id="rId_hyperlink_420"/>
    <hyperlink ref="S208" r:id="rId_hyperlink_421"/>
    <hyperlink ref="P209" r:id="rId_hyperlink_422"/>
    <hyperlink ref="S209" r:id="rId_hyperlink_423"/>
    <hyperlink ref="P210" r:id="rId_hyperlink_424"/>
    <hyperlink ref="Q210" r:id="rId_hyperlink_425"/>
    <hyperlink ref="S210" r:id="rId_hyperlink_426"/>
    <hyperlink ref="P211" r:id="rId_hyperlink_427"/>
    <hyperlink ref="S211" r:id="rId_hyperlink_428"/>
    <hyperlink ref="P212" r:id="rId_hyperlink_429"/>
    <hyperlink ref="S212" r:id="rId_hyperlink_430"/>
    <hyperlink ref="P213" r:id="rId_hyperlink_431"/>
    <hyperlink ref="S213" r:id="rId_hyperlink_432"/>
    <hyperlink ref="P214" r:id="rId_hyperlink_433"/>
    <hyperlink ref="S214" r:id="rId_hyperlink_434"/>
    <hyperlink ref="P215" r:id="rId_hyperlink_435"/>
    <hyperlink ref="S215" r:id="rId_hyperlink_436"/>
    <hyperlink ref="P216" r:id="rId_hyperlink_437"/>
    <hyperlink ref="S216" r:id="rId_hyperlink_438"/>
    <hyperlink ref="P217" r:id="rId_hyperlink_439"/>
    <hyperlink ref="S217" r:id="rId_hyperlink_440"/>
    <hyperlink ref="P218" r:id="rId_hyperlink_441"/>
    <hyperlink ref="S218" r:id="rId_hyperlink_442"/>
    <hyperlink ref="P219" r:id="rId_hyperlink_443"/>
    <hyperlink ref="S219" r:id="rId_hyperlink_444"/>
    <hyperlink ref="P220" r:id="rId_hyperlink_445"/>
    <hyperlink ref="S220" r:id="rId_hyperlink_446"/>
    <hyperlink ref="P221" r:id="rId_hyperlink_447"/>
    <hyperlink ref="S221" r:id="rId_hyperlink_448"/>
    <hyperlink ref="P222" r:id="rId_hyperlink_449"/>
    <hyperlink ref="S222" r:id="rId_hyperlink_450"/>
    <hyperlink ref="P223" r:id="rId_hyperlink_451"/>
    <hyperlink ref="S223" r:id="rId_hyperlink_452"/>
    <hyperlink ref="P224" r:id="rId_hyperlink_453"/>
    <hyperlink ref="S224" r:id="rId_hyperlink_454"/>
    <hyperlink ref="P225" r:id="rId_hyperlink_455"/>
    <hyperlink ref="S225" r:id="rId_hyperlink_456"/>
    <hyperlink ref="P226" r:id="rId_hyperlink_457"/>
    <hyperlink ref="S226" r:id="rId_hyperlink_458"/>
    <hyperlink ref="P227" r:id="rId_hyperlink_459"/>
    <hyperlink ref="S227" r:id="rId_hyperlink_460"/>
    <hyperlink ref="P228" r:id="rId_hyperlink_461"/>
    <hyperlink ref="S228" r:id="rId_hyperlink_462"/>
    <hyperlink ref="P229" r:id="rId_hyperlink_463"/>
    <hyperlink ref="Q229" r:id="rId_hyperlink_464"/>
    <hyperlink ref="S229" r:id="rId_hyperlink_465"/>
    <hyperlink ref="P230" r:id="rId_hyperlink_466"/>
    <hyperlink ref="S230" r:id="rId_hyperlink_467"/>
    <hyperlink ref="E231" r:id="rId_hyperlink_468"/>
    <hyperlink ref="P231" r:id="rId_hyperlink_469"/>
    <hyperlink ref="S231" r:id="rId_hyperlink_470"/>
    <hyperlink ref="P232" r:id="rId_hyperlink_471"/>
    <hyperlink ref="S232" r:id="rId_hyperlink_472"/>
    <hyperlink ref="P233" r:id="rId_hyperlink_473"/>
    <hyperlink ref="S233" r:id="rId_hyperlink_474"/>
    <hyperlink ref="P234" r:id="rId_hyperlink_475"/>
    <hyperlink ref="S234" r:id="rId_hyperlink_476"/>
    <hyperlink ref="P235" r:id="rId_hyperlink_477"/>
    <hyperlink ref="S235" r:id="rId_hyperlink_478"/>
    <hyperlink ref="P236" r:id="rId_hyperlink_479"/>
    <hyperlink ref="S236" r:id="rId_hyperlink_480"/>
    <hyperlink ref="P237" r:id="rId_hyperlink_481"/>
    <hyperlink ref="S237" r:id="rId_hyperlink_482"/>
    <hyperlink ref="P238" r:id="rId_hyperlink_483"/>
    <hyperlink ref="S238" r:id="rId_hyperlink_484"/>
    <hyperlink ref="P239" r:id="rId_hyperlink_485"/>
    <hyperlink ref="S239" r:id="rId_hyperlink_486"/>
    <hyperlink ref="P240" r:id="rId_hyperlink_487"/>
    <hyperlink ref="S240" r:id="rId_hyperlink_488"/>
    <hyperlink ref="P241" r:id="rId_hyperlink_489"/>
    <hyperlink ref="S241" r:id="rId_hyperlink_490"/>
    <hyperlink ref="P242" r:id="rId_hyperlink_491"/>
    <hyperlink ref="S242" r:id="rId_hyperlink_492"/>
    <hyperlink ref="P243" r:id="rId_hyperlink_493"/>
    <hyperlink ref="S243" r:id="rId_hyperlink_494"/>
    <hyperlink ref="P244" r:id="rId_hyperlink_495"/>
    <hyperlink ref="S244" r:id="rId_hyperlink_496"/>
    <hyperlink ref="P245" r:id="rId_hyperlink_497"/>
    <hyperlink ref="S245" r:id="rId_hyperlink_498"/>
    <hyperlink ref="P246" r:id="rId_hyperlink_499"/>
    <hyperlink ref="S246" r:id="rId_hyperlink_500"/>
    <hyperlink ref="P247" r:id="rId_hyperlink_501"/>
    <hyperlink ref="S247" r:id="rId_hyperlink_502"/>
    <hyperlink ref="P248" r:id="rId_hyperlink_503"/>
    <hyperlink ref="Q248" r:id="rId_hyperlink_504"/>
    <hyperlink ref="S248" r:id="rId_hyperlink_505"/>
    <hyperlink ref="P249" r:id="rId_hyperlink_506"/>
    <hyperlink ref="S249" r:id="rId_hyperlink_507"/>
    <hyperlink ref="P250" r:id="rId_hyperlink_508"/>
    <hyperlink ref="S250" r:id="rId_hyperlink_509"/>
    <hyperlink ref="P251" r:id="rId_hyperlink_510"/>
    <hyperlink ref="S251" r:id="rId_hyperlink_511"/>
    <hyperlink ref="P252" r:id="rId_hyperlink_512"/>
    <hyperlink ref="S252" r:id="rId_hyperlink_513"/>
    <hyperlink ref="P253" r:id="rId_hyperlink_514"/>
    <hyperlink ref="S253" r:id="rId_hyperlink_515"/>
    <hyperlink ref="P254" r:id="rId_hyperlink_516"/>
    <hyperlink ref="S254" r:id="rId_hyperlink_517"/>
    <hyperlink ref="P255" r:id="rId_hyperlink_518"/>
    <hyperlink ref="S255" r:id="rId_hyperlink_519"/>
    <hyperlink ref="P256" r:id="rId_hyperlink_520"/>
    <hyperlink ref="S256" r:id="rId_hyperlink_521"/>
    <hyperlink ref="S257" r:id="rId_hyperlink_522"/>
    <hyperlink ref="P258" r:id="rId_hyperlink_523"/>
    <hyperlink ref="S258" r:id="rId_hyperlink_524"/>
    <hyperlink ref="P259" r:id="rId_hyperlink_525"/>
    <hyperlink ref="S259" r:id="rId_hyperlink_526"/>
    <hyperlink ref="P260" r:id="rId_hyperlink_527"/>
    <hyperlink ref="S260" r:id="rId_hyperlink_528"/>
    <hyperlink ref="P261" r:id="rId_hyperlink_529"/>
    <hyperlink ref="S261" r:id="rId_hyperlink_530"/>
    <hyperlink ref="P262" r:id="rId_hyperlink_531"/>
    <hyperlink ref="S262" r:id="rId_hyperlink_532"/>
    <hyperlink ref="E263" r:id="rId_hyperlink_533"/>
    <hyperlink ref="P263" r:id="rId_hyperlink_534"/>
    <hyperlink ref="S263" r:id="rId_hyperlink_535"/>
    <hyperlink ref="E264" r:id="rId_hyperlink_536"/>
    <hyperlink ref="P264" r:id="rId_hyperlink_537"/>
    <hyperlink ref="S264" r:id="rId_hyperlink_538"/>
    <hyperlink ref="P265" r:id="rId_hyperlink_539"/>
    <hyperlink ref="S265" r:id="rId_hyperlink_540"/>
    <hyperlink ref="P266" r:id="rId_hyperlink_541"/>
    <hyperlink ref="S266" r:id="rId_hyperlink_542"/>
    <hyperlink ref="P267" r:id="rId_hyperlink_543"/>
    <hyperlink ref="S267" r:id="rId_hyperlink_544"/>
    <hyperlink ref="P268" r:id="rId_hyperlink_545"/>
    <hyperlink ref="S268" r:id="rId_hyperlink_546"/>
    <hyperlink ref="S269" r:id="rId_hyperlink_547"/>
    <hyperlink ref="P270" r:id="rId_hyperlink_548"/>
    <hyperlink ref="S270" r:id="rId_hyperlink_549"/>
    <hyperlink ref="P271" r:id="rId_hyperlink_550"/>
    <hyperlink ref="S271" r:id="rId_hyperlink_551"/>
    <hyperlink ref="P272" r:id="rId_hyperlink_552"/>
    <hyperlink ref="S272" r:id="rId_hyperlink_553"/>
    <hyperlink ref="P273" r:id="rId_hyperlink_554"/>
    <hyperlink ref="S273" r:id="rId_hyperlink_555"/>
    <hyperlink ref="P274" r:id="rId_hyperlink_556"/>
    <hyperlink ref="S274" r:id="rId_hyperlink_557"/>
    <hyperlink ref="P275" r:id="rId_hyperlink_558"/>
    <hyperlink ref="S275" r:id="rId_hyperlink_559"/>
    <hyperlink ref="P276" r:id="rId_hyperlink_560"/>
    <hyperlink ref="S276" r:id="rId_hyperlink_561"/>
    <hyperlink ref="P277" r:id="rId_hyperlink_562"/>
    <hyperlink ref="S277" r:id="rId_hyperlink_563"/>
    <hyperlink ref="P278" r:id="rId_hyperlink_564"/>
    <hyperlink ref="S278" r:id="rId_hyperlink_565"/>
    <hyperlink ref="P279" r:id="rId_hyperlink_566"/>
    <hyperlink ref="S279" r:id="rId_hyperlink_567"/>
    <hyperlink ref="P280" r:id="rId_hyperlink_568"/>
    <hyperlink ref="S280" r:id="rId_hyperlink_569"/>
    <hyperlink ref="P281" r:id="rId_hyperlink_570"/>
    <hyperlink ref="S281" r:id="rId_hyperlink_571"/>
    <hyperlink ref="P282" r:id="rId_hyperlink_572"/>
    <hyperlink ref="S282" r:id="rId_hyperlink_573"/>
    <hyperlink ref="P283" r:id="rId_hyperlink_574"/>
    <hyperlink ref="S283" r:id="rId_hyperlink_575"/>
    <hyperlink ref="P284" r:id="rId_hyperlink_576"/>
    <hyperlink ref="S284" r:id="rId_hyperlink_577"/>
    <hyperlink ref="P285" r:id="rId_hyperlink_578"/>
    <hyperlink ref="S285" r:id="rId_hyperlink_579"/>
    <hyperlink ref="P286" r:id="rId_hyperlink_580"/>
    <hyperlink ref="S286" r:id="rId_hyperlink_581"/>
    <hyperlink ref="P287" r:id="rId_hyperlink_582"/>
    <hyperlink ref="S287" r:id="rId_hyperlink_583"/>
    <hyperlink ref="P288" r:id="rId_hyperlink_584"/>
    <hyperlink ref="S288" r:id="rId_hyperlink_585"/>
    <hyperlink ref="P289" r:id="rId_hyperlink_586"/>
    <hyperlink ref="S289" r:id="rId_hyperlink_587"/>
    <hyperlink ref="P290" r:id="rId_hyperlink_588"/>
    <hyperlink ref="S290" r:id="rId_hyperlink_589"/>
    <hyperlink ref="P291" r:id="rId_hyperlink_590"/>
    <hyperlink ref="Q291" r:id="rId_hyperlink_591"/>
    <hyperlink ref="S291" r:id="rId_hyperlink_592"/>
    <hyperlink ref="P292" r:id="rId_hyperlink_593"/>
    <hyperlink ref="S292" r:id="rId_hyperlink_594"/>
    <hyperlink ref="P293" r:id="rId_hyperlink_595"/>
    <hyperlink ref="S293" r:id="rId_hyperlink_596"/>
    <hyperlink ref="P294" r:id="rId_hyperlink_597"/>
    <hyperlink ref="S294" r:id="rId_hyperlink_598"/>
    <hyperlink ref="P295" r:id="rId_hyperlink_599"/>
    <hyperlink ref="S295" r:id="rId_hyperlink_600"/>
    <hyperlink ref="P296" r:id="rId_hyperlink_601"/>
    <hyperlink ref="S296" r:id="rId_hyperlink_602"/>
    <hyperlink ref="P297" r:id="rId_hyperlink_603"/>
    <hyperlink ref="S297" r:id="rId_hyperlink_604"/>
    <hyperlink ref="P298" r:id="rId_hyperlink_605"/>
    <hyperlink ref="S298" r:id="rId_hyperlink_606"/>
    <hyperlink ref="P299" r:id="rId_hyperlink_607"/>
    <hyperlink ref="S299" r:id="rId_hyperlink_608"/>
    <hyperlink ref="P300" r:id="rId_hyperlink_609"/>
    <hyperlink ref="S300" r:id="rId_hyperlink_610"/>
    <hyperlink ref="P301" r:id="rId_hyperlink_611"/>
    <hyperlink ref="S301" r:id="rId_hyperlink_612"/>
    <hyperlink ref="P302" r:id="rId_hyperlink_613"/>
    <hyperlink ref="S302" r:id="rId_hyperlink_614"/>
    <hyperlink ref="P303" r:id="rId_hyperlink_615"/>
    <hyperlink ref="S303" r:id="rId_hyperlink_616"/>
    <hyperlink ref="P304" r:id="rId_hyperlink_617"/>
    <hyperlink ref="S304" r:id="rId_hyperlink_618"/>
    <hyperlink ref="P305" r:id="rId_hyperlink_619"/>
    <hyperlink ref="S305" r:id="rId_hyperlink_620"/>
    <hyperlink ref="P306" r:id="rId_hyperlink_621"/>
    <hyperlink ref="S306" r:id="rId_hyperlink_622"/>
    <hyperlink ref="P307" r:id="rId_hyperlink_623"/>
    <hyperlink ref="S307" r:id="rId_hyperlink_624"/>
    <hyperlink ref="P308" r:id="rId_hyperlink_625"/>
    <hyperlink ref="S308" r:id="rId_hyperlink_626"/>
    <hyperlink ref="P309" r:id="rId_hyperlink_627"/>
    <hyperlink ref="Q309" r:id="rId_hyperlink_628"/>
    <hyperlink ref="S309" r:id="rId_hyperlink_629"/>
    <hyperlink ref="P310" r:id="rId_hyperlink_630"/>
    <hyperlink ref="S310" r:id="rId_hyperlink_631"/>
    <hyperlink ref="P311" r:id="rId_hyperlink_632"/>
    <hyperlink ref="S311" r:id="rId_hyperlink_633"/>
    <hyperlink ref="P312" r:id="rId_hyperlink_634"/>
    <hyperlink ref="S312" r:id="rId_hyperlink_635"/>
    <hyperlink ref="P313" r:id="rId_hyperlink_636"/>
    <hyperlink ref="S313" r:id="rId_hyperlink_637"/>
    <hyperlink ref="P314" r:id="rId_hyperlink_638"/>
    <hyperlink ref="S314" r:id="rId_hyperlink_639"/>
    <hyperlink ref="P315" r:id="rId_hyperlink_640"/>
    <hyperlink ref="S315" r:id="rId_hyperlink_641"/>
    <hyperlink ref="P316" r:id="rId_hyperlink_642"/>
    <hyperlink ref="S316" r:id="rId_hyperlink_643"/>
    <hyperlink ref="P317" r:id="rId_hyperlink_644"/>
    <hyperlink ref="S317" r:id="rId_hyperlink_645"/>
    <hyperlink ref="P318" r:id="rId_hyperlink_646"/>
    <hyperlink ref="S318" r:id="rId_hyperlink_647"/>
    <hyperlink ref="P319" r:id="rId_hyperlink_648"/>
    <hyperlink ref="S319" r:id="rId_hyperlink_649"/>
    <hyperlink ref="P320" r:id="rId_hyperlink_650"/>
    <hyperlink ref="S320" r:id="rId_hyperlink_651"/>
    <hyperlink ref="P321" r:id="rId_hyperlink_652"/>
    <hyperlink ref="S321" r:id="rId_hyperlink_653"/>
    <hyperlink ref="P322" r:id="rId_hyperlink_654"/>
    <hyperlink ref="S322" r:id="rId_hyperlink_655"/>
    <hyperlink ref="P323" r:id="rId_hyperlink_656"/>
    <hyperlink ref="S323" r:id="rId_hyperlink_657"/>
    <hyperlink ref="P324" r:id="rId_hyperlink_658"/>
    <hyperlink ref="S324" r:id="rId_hyperlink_659"/>
    <hyperlink ref="P325" r:id="rId_hyperlink_660"/>
    <hyperlink ref="S325" r:id="rId_hyperlink_661"/>
    <hyperlink ref="P326" r:id="rId_hyperlink_662"/>
    <hyperlink ref="S326" r:id="rId_hyperlink_663"/>
    <hyperlink ref="P327" r:id="rId_hyperlink_664"/>
    <hyperlink ref="S327" r:id="rId_hyperlink_665"/>
    <hyperlink ref="P328" r:id="rId_hyperlink_666"/>
    <hyperlink ref="S328" r:id="rId_hyperlink_667"/>
    <hyperlink ref="P329" r:id="rId_hyperlink_668"/>
    <hyperlink ref="S329" r:id="rId_hyperlink_669"/>
    <hyperlink ref="P330" r:id="rId_hyperlink_670"/>
    <hyperlink ref="S330" r:id="rId_hyperlink_671"/>
    <hyperlink ref="P331" r:id="rId_hyperlink_672"/>
    <hyperlink ref="S331" r:id="rId_hyperlink_673"/>
    <hyperlink ref="P332" r:id="rId_hyperlink_674"/>
    <hyperlink ref="S332" r:id="rId_hyperlink_675"/>
    <hyperlink ref="P333" r:id="rId_hyperlink_676"/>
    <hyperlink ref="S333" r:id="rId_hyperlink_677"/>
    <hyperlink ref="P334" r:id="rId_hyperlink_678"/>
    <hyperlink ref="S334" r:id="rId_hyperlink_679"/>
    <hyperlink ref="P335" r:id="rId_hyperlink_680"/>
    <hyperlink ref="S335" r:id="rId_hyperlink_681"/>
    <hyperlink ref="P336" r:id="rId_hyperlink_682"/>
    <hyperlink ref="S336" r:id="rId_hyperlink_683"/>
    <hyperlink ref="P337" r:id="rId_hyperlink_684"/>
    <hyperlink ref="S337" r:id="rId_hyperlink_685"/>
    <hyperlink ref="P338" r:id="rId_hyperlink_686"/>
    <hyperlink ref="S338" r:id="rId_hyperlink_687"/>
    <hyperlink ref="P339" r:id="rId_hyperlink_688"/>
    <hyperlink ref="S339" r:id="rId_hyperlink_689"/>
    <hyperlink ref="P340" r:id="rId_hyperlink_690"/>
    <hyperlink ref="Q340" r:id="rId_hyperlink_691"/>
    <hyperlink ref="S340" r:id="rId_hyperlink_692"/>
    <hyperlink ref="P341" r:id="rId_hyperlink_693"/>
    <hyperlink ref="S341" r:id="rId_hyperlink_694"/>
    <hyperlink ref="S342" r:id="rId_hyperlink_695"/>
    <hyperlink ref="P343" r:id="rId_hyperlink_696"/>
    <hyperlink ref="S343" r:id="rId_hyperlink_697"/>
    <hyperlink ref="P344" r:id="rId_hyperlink_698"/>
    <hyperlink ref="S344" r:id="rId_hyperlink_699"/>
    <hyperlink ref="P345" r:id="rId_hyperlink_700"/>
    <hyperlink ref="S345" r:id="rId_hyperlink_701"/>
    <hyperlink ref="P346" r:id="rId_hyperlink_702"/>
    <hyperlink ref="S346" r:id="rId_hyperlink_703"/>
    <hyperlink ref="P347" r:id="rId_hyperlink_704"/>
    <hyperlink ref="S347" r:id="rId_hyperlink_705"/>
    <hyperlink ref="P348" r:id="rId_hyperlink_706"/>
    <hyperlink ref="S348" r:id="rId_hyperlink_707"/>
    <hyperlink ref="P349" r:id="rId_hyperlink_708"/>
    <hyperlink ref="S349" r:id="rId_hyperlink_709"/>
    <hyperlink ref="P350" r:id="rId_hyperlink_710"/>
    <hyperlink ref="S350" r:id="rId_hyperlink_711"/>
    <hyperlink ref="P351" r:id="rId_hyperlink_712"/>
    <hyperlink ref="S351" r:id="rId_hyperlink_713"/>
    <hyperlink ref="P352" r:id="rId_hyperlink_714"/>
    <hyperlink ref="S352" r:id="rId_hyperlink_715"/>
    <hyperlink ref="P353" r:id="rId_hyperlink_716"/>
    <hyperlink ref="S353" r:id="rId_hyperlink_717"/>
    <hyperlink ref="P354" r:id="rId_hyperlink_718"/>
    <hyperlink ref="S354" r:id="rId_hyperlink_719"/>
    <hyperlink ref="P355" r:id="rId_hyperlink_720"/>
    <hyperlink ref="S355" r:id="rId_hyperlink_721"/>
    <hyperlink ref="P356" r:id="rId_hyperlink_722"/>
    <hyperlink ref="S356" r:id="rId_hyperlink_723"/>
    <hyperlink ref="P357" r:id="rId_hyperlink_724"/>
    <hyperlink ref="S357" r:id="rId_hyperlink_725"/>
    <hyperlink ref="P358" r:id="rId_hyperlink_726"/>
    <hyperlink ref="S358" r:id="rId_hyperlink_727"/>
    <hyperlink ref="P359" r:id="rId_hyperlink_728"/>
    <hyperlink ref="S359" r:id="rId_hyperlink_729"/>
    <hyperlink ref="P360" r:id="rId_hyperlink_730"/>
    <hyperlink ref="S360" r:id="rId_hyperlink_731"/>
    <hyperlink ref="P361" r:id="rId_hyperlink_732"/>
    <hyperlink ref="S361" r:id="rId_hyperlink_733"/>
    <hyperlink ref="P362" r:id="rId_hyperlink_734"/>
    <hyperlink ref="S362" r:id="rId_hyperlink_735"/>
    <hyperlink ref="P363" r:id="rId_hyperlink_736"/>
    <hyperlink ref="S363" r:id="rId_hyperlink_737"/>
    <hyperlink ref="P364" r:id="rId_hyperlink_738"/>
    <hyperlink ref="S364" r:id="rId_hyperlink_739"/>
    <hyperlink ref="P365" r:id="rId_hyperlink_740"/>
    <hyperlink ref="S365" r:id="rId_hyperlink_741"/>
    <hyperlink ref="P366" r:id="rId_hyperlink_742"/>
    <hyperlink ref="S366" r:id="rId_hyperlink_743"/>
    <hyperlink ref="P367" r:id="rId_hyperlink_744"/>
    <hyperlink ref="S367" r:id="rId_hyperlink_745"/>
    <hyperlink ref="P368" r:id="rId_hyperlink_746"/>
    <hyperlink ref="S368" r:id="rId_hyperlink_747"/>
    <hyperlink ref="P369" r:id="rId_hyperlink_748"/>
    <hyperlink ref="S369" r:id="rId_hyperlink_749"/>
    <hyperlink ref="P370" r:id="rId_hyperlink_750"/>
    <hyperlink ref="S370" r:id="rId_hyperlink_751"/>
    <hyperlink ref="P371" r:id="rId_hyperlink_752"/>
    <hyperlink ref="S371" r:id="rId_hyperlink_753"/>
    <hyperlink ref="P372" r:id="rId_hyperlink_754"/>
    <hyperlink ref="S372" r:id="rId_hyperlink_755"/>
    <hyperlink ref="P373" r:id="rId_hyperlink_756"/>
    <hyperlink ref="S373" r:id="rId_hyperlink_757"/>
    <hyperlink ref="P374" r:id="rId_hyperlink_758"/>
    <hyperlink ref="S374" r:id="rId_hyperlink_759"/>
    <hyperlink ref="P375" r:id="rId_hyperlink_760"/>
    <hyperlink ref="S375" r:id="rId_hyperlink_761"/>
    <hyperlink ref="P376" r:id="rId_hyperlink_762"/>
    <hyperlink ref="S376" r:id="rId_hyperlink_763"/>
    <hyperlink ref="P377" r:id="rId_hyperlink_764"/>
    <hyperlink ref="S377" r:id="rId_hyperlink_765"/>
    <hyperlink ref="P378" r:id="rId_hyperlink_766"/>
    <hyperlink ref="S378" r:id="rId_hyperlink_767"/>
    <hyperlink ref="P379" r:id="rId_hyperlink_768"/>
    <hyperlink ref="S379" r:id="rId_hyperlink_769"/>
    <hyperlink ref="P380" r:id="rId_hyperlink_770"/>
    <hyperlink ref="S380" r:id="rId_hyperlink_771"/>
    <hyperlink ref="P381" r:id="rId_hyperlink_772"/>
    <hyperlink ref="S381" r:id="rId_hyperlink_773"/>
    <hyperlink ref="P382" r:id="rId_hyperlink_774"/>
    <hyperlink ref="S382" r:id="rId_hyperlink_775"/>
    <hyperlink ref="P383" r:id="rId_hyperlink_776"/>
    <hyperlink ref="S383" r:id="rId_hyperlink_777"/>
    <hyperlink ref="P384" r:id="rId_hyperlink_778"/>
    <hyperlink ref="S384" r:id="rId_hyperlink_779"/>
    <hyperlink ref="P385" r:id="rId_hyperlink_780"/>
    <hyperlink ref="S385" r:id="rId_hyperlink_781"/>
    <hyperlink ref="P386" r:id="rId_hyperlink_782"/>
    <hyperlink ref="S386" r:id="rId_hyperlink_783"/>
    <hyperlink ref="P387" r:id="rId_hyperlink_784"/>
    <hyperlink ref="S387" r:id="rId_hyperlink_785"/>
    <hyperlink ref="P388" r:id="rId_hyperlink_786"/>
    <hyperlink ref="S388" r:id="rId_hyperlink_787"/>
    <hyperlink ref="P389" r:id="rId_hyperlink_788"/>
    <hyperlink ref="S389" r:id="rId_hyperlink_789"/>
    <hyperlink ref="P390" r:id="rId_hyperlink_790"/>
    <hyperlink ref="S390" r:id="rId_hyperlink_791"/>
    <hyperlink ref="P391" r:id="rId_hyperlink_792"/>
    <hyperlink ref="S391" r:id="rId_hyperlink_793"/>
    <hyperlink ref="P392" r:id="rId_hyperlink_794"/>
    <hyperlink ref="S392" r:id="rId_hyperlink_795"/>
    <hyperlink ref="P393" r:id="rId_hyperlink_796"/>
    <hyperlink ref="S393" r:id="rId_hyperlink_797"/>
    <hyperlink ref="P394" r:id="rId_hyperlink_798"/>
    <hyperlink ref="S394" r:id="rId_hyperlink_799"/>
    <hyperlink ref="P395" r:id="rId_hyperlink_800"/>
    <hyperlink ref="S395" r:id="rId_hyperlink_801"/>
    <hyperlink ref="P396" r:id="rId_hyperlink_802"/>
    <hyperlink ref="S396" r:id="rId_hyperlink_803"/>
    <hyperlink ref="P397" r:id="rId_hyperlink_804"/>
    <hyperlink ref="S397" r:id="rId_hyperlink_805"/>
    <hyperlink ref="P398" r:id="rId_hyperlink_806"/>
    <hyperlink ref="S398" r:id="rId_hyperlink_807"/>
    <hyperlink ref="P399" r:id="rId_hyperlink_808"/>
    <hyperlink ref="S399" r:id="rId_hyperlink_809"/>
    <hyperlink ref="P400" r:id="rId_hyperlink_810"/>
    <hyperlink ref="S400" r:id="rId_hyperlink_811"/>
    <hyperlink ref="P401" r:id="rId_hyperlink_812"/>
    <hyperlink ref="S401" r:id="rId_hyperlink_813"/>
    <hyperlink ref="P402" r:id="rId_hyperlink_814"/>
    <hyperlink ref="S402" r:id="rId_hyperlink_815"/>
    <hyperlink ref="P403" r:id="rId_hyperlink_816"/>
    <hyperlink ref="S403" r:id="rId_hyperlink_817"/>
    <hyperlink ref="P404" r:id="rId_hyperlink_818"/>
    <hyperlink ref="S404" r:id="rId_hyperlink_819"/>
    <hyperlink ref="P405" r:id="rId_hyperlink_820"/>
    <hyperlink ref="S405" r:id="rId_hyperlink_821"/>
    <hyperlink ref="P406" r:id="rId_hyperlink_822"/>
    <hyperlink ref="S406" r:id="rId_hyperlink_823"/>
    <hyperlink ref="P407" r:id="rId_hyperlink_824"/>
    <hyperlink ref="S407" r:id="rId_hyperlink_825"/>
    <hyperlink ref="P408" r:id="rId_hyperlink_826"/>
    <hyperlink ref="S408" r:id="rId_hyperlink_827"/>
    <hyperlink ref="P409" r:id="rId_hyperlink_828"/>
    <hyperlink ref="S409" r:id="rId_hyperlink_829"/>
    <hyperlink ref="P410" r:id="rId_hyperlink_830"/>
    <hyperlink ref="S410" r:id="rId_hyperlink_831"/>
    <hyperlink ref="P411" r:id="rId_hyperlink_832"/>
    <hyperlink ref="S411" r:id="rId_hyperlink_833"/>
    <hyperlink ref="P412" r:id="rId_hyperlink_834"/>
    <hyperlink ref="S412" r:id="rId_hyperlink_835"/>
    <hyperlink ref="P413" r:id="rId_hyperlink_836"/>
    <hyperlink ref="S413" r:id="rId_hyperlink_837"/>
    <hyperlink ref="P414" r:id="rId_hyperlink_838"/>
    <hyperlink ref="S414" r:id="rId_hyperlink_839"/>
    <hyperlink ref="P415" r:id="rId_hyperlink_840"/>
    <hyperlink ref="S415" r:id="rId_hyperlink_841"/>
    <hyperlink ref="P416" r:id="rId_hyperlink_842"/>
    <hyperlink ref="S416" r:id="rId_hyperlink_843"/>
    <hyperlink ref="P417" r:id="rId_hyperlink_844"/>
    <hyperlink ref="S417" r:id="rId_hyperlink_845"/>
    <hyperlink ref="P418" r:id="rId_hyperlink_846"/>
    <hyperlink ref="S418" r:id="rId_hyperlink_847"/>
    <hyperlink ref="P419" r:id="rId_hyperlink_848"/>
    <hyperlink ref="S419" r:id="rId_hyperlink_849"/>
    <hyperlink ref="P420" r:id="rId_hyperlink_850"/>
    <hyperlink ref="S420" r:id="rId_hyperlink_851"/>
    <hyperlink ref="P421" r:id="rId_hyperlink_852"/>
    <hyperlink ref="S421" r:id="rId_hyperlink_853"/>
    <hyperlink ref="P422" r:id="rId_hyperlink_854"/>
    <hyperlink ref="S422" r:id="rId_hyperlink_855"/>
    <hyperlink ref="P423" r:id="rId_hyperlink_856"/>
    <hyperlink ref="S423" r:id="rId_hyperlink_857"/>
    <hyperlink ref="P424" r:id="rId_hyperlink_858"/>
    <hyperlink ref="S424" r:id="rId_hyperlink_859"/>
    <hyperlink ref="P425" r:id="rId_hyperlink_860"/>
    <hyperlink ref="S425" r:id="rId_hyperlink_861"/>
    <hyperlink ref="P426" r:id="rId_hyperlink_862"/>
    <hyperlink ref="S426" r:id="rId_hyperlink_863"/>
    <hyperlink ref="P427" r:id="rId_hyperlink_864"/>
    <hyperlink ref="S427" r:id="rId_hyperlink_865"/>
    <hyperlink ref="P428" r:id="rId_hyperlink_866"/>
    <hyperlink ref="S428" r:id="rId_hyperlink_867"/>
    <hyperlink ref="P429" r:id="rId_hyperlink_868"/>
    <hyperlink ref="S429" r:id="rId_hyperlink_869"/>
    <hyperlink ref="P430" r:id="rId_hyperlink_870"/>
    <hyperlink ref="S430" r:id="rId_hyperlink_871"/>
    <hyperlink ref="P431" r:id="rId_hyperlink_872"/>
    <hyperlink ref="S431" r:id="rId_hyperlink_873"/>
    <hyperlink ref="P432" r:id="rId_hyperlink_874"/>
    <hyperlink ref="S432" r:id="rId_hyperlink_875"/>
    <hyperlink ref="P433" r:id="rId_hyperlink_876"/>
    <hyperlink ref="S433" r:id="rId_hyperlink_877"/>
    <hyperlink ref="P434" r:id="rId_hyperlink_878"/>
    <hyperlink ref="S434" r:id="rId_hyperlink_879"/>
    <hyperlink ref="P435" r:id="rId_hyperlink_880"/>
    <hyperlink ref="S435" r:id="rId_hyperlink_881"/>
    <hyperlink ref="P436" r:id="rId_hyperlink_882"/>
    <hyperlink ref="S436" r:id="rId_hyperlink_883"/>
    <hyperlink ref="P437" r:id="rId_hyperlink_884"/>
    <hyperlink ref="S437" r:id="rId_hyperlink_885"/>
    <hyperlink ref="P438" r:id="rId_hyperlink_886"/>
    <hyperlink ref="S438" r:id="rId_hyperlink_887"/>
    <hyperlink ref="P439" r:id="rId_hyperlink_888"/>
    <hyperlink ref="S439" r:id="rId_hyperlink_889"/>
    <hyperlink ref="P440" r:id="rId_hyperlink_890"/>
    <hyperlink ref="S440" r:id="rId_hyperlink_891"/>
    <hyperlink ref="P441" r:id="rId_hyperlink_892"/>
    <hyperlink ref="S441" r:id="rId_hyperlink_893"/>
    <hyperlink ref="P442" r:id="rId_hyperlink_894"/>
    <hyperlink ref="S442" r:id="rId_hyperlink_895"/>
    <hyperlink ref="P443" r:id="rId_hyperlink_896"/>
    <hyperlink ref="S443" r:id="rId_hyperlink_897"/>
    <hyperlink ref="P444" r:id="rId_hyperlink_898"/>
    <hyperlink ref="S444" r:id="rId_hyperlink_899"/>
    <hyperlink ref="P445" r:id="rId_hyperlink_900"/>
    <hyperlink ref="S445" r:id="rId_hyperlink_901"/>
    <hyperlink ref="P446" r:id="rId_hyperlink_902"/>
    <hyperlink ref="S446" r:id="rId_hyperlink_903"/>
    <hyperlink ref="P447" r:id="rId_hyperlink_904"/>
    <hyperlink ref="S447" r:id="rId_hyperlink_905"/>
    <hyperlink ref="P448" r:id="rId_hyperlink_906"/>
    <hyperlink ref="S448" r:id="rId_hyperlink_907"/>
    <hyperlink ref="P449" r:id="rId_hyperlink_908"/>
    <hyperlink ref="S449" r:id="rId_hyperlink_909"/>
    <hyperlink ref="P450" r:id="rId_hyperlink_910"/>
    <hyperlink ref="S450" r:id="rId_hyperlink_911"/>
    <hyperlink ref="P451" r:id="rId_hyperlink_912"/>
    <hyperlink ref="S451" r:id="rId_hyperlink_913"/>
    <hyperlink ref="P452" r:id="rId_hyperlink_914"/>
    <hyperlink ref="S452" r:id="rId_hyperlink_915"/>
    <hyperlink ref="P453" r:id="rId_hyperlink_916"/>
    <hyperlink ref="S453" r:id="rId_hyperlink_917"/>
    <hyperlink ref="P454" r:id="rId_hyperlink_918"/>
    <hyperlink ref="S454" r:id="rId_hyperlink_919"/>
    <hyperlink ref="P455" r:id="rId_hyperlink_920"/>
    <hyperlink ref="S455" r:id="rId_hyperlink_921"/>
    <hyperlink ref="P456" r:id="rId_hyperlink_922"/>
    <hyperlink ref="S456" r:id="rId_hyperlink_923"/>
    <hyperlink ref="P457" r:id="rId_hyperlink_924"/>
    <hyperlink ref="S457" r:id="rId_hyperlink_925"/>
    <hyperlink ref="P458" r:id="rId_hyperlink_926"/>
    <hyperlink ref="S458" r:id="rId_hyperlink_927"/>
    <hyperlink ref="P459" r:id="rId_hyperlink_928"/>
    <hyperlink ref="S459" r:id="rId_hyperlink_929"/>
    <hyperlink ref="P460" r:id="rId_hyperlink_930"/>
    <hyperlink ref="S460" r:id="rId_hyperlink_931"/>
    <hyperlink ref="P461" r:id="rId_hyperlink_932"/>
    <hyperlink ref="S461" r:id="rId_hyperlink_933"/>
    <hyperlink ref="P462" r:id="rId_hyperlink_934"/>
    <hyperlink ref="S462" r:id="rId_hyperlink_935"/>
    <hyperlink ref="P463" r:id="rId_hyperlink_936"/>
    <hyperlink ref="S463" r:id="rId_hyperlink_937"/>
    <hyperlink ref="P464" r:id="rId_hyperlink_938"/>
    <hyperlink ref="S464" r:id="rId_hyperlink_939"/>
    <hyperlink ref="P465" r:id="rId_hyperlink_940"/>
    <hyperlink ref="S465" r:id="rId_hyperlink_941"/>
    <hyperlink ref="P466" r:id="rId_hyperlink_942"/>
    <hyperlink ref="S466" r:id="rId_hyperlink_943"/>
    <hyperlink ref="P467" r:id="rId_hyperlink_944"/>
    <hyperlink ref="S467" r:id="rId_hyperlink_945"/>
    <hyperlink ref="P468" r:id="rId_hyperlink_946"/>
    <hyperlink ref="S468" r:id="rId_hyperlink_947"/>
    <hyperlink ref="P469" r:id="rId_hyperlink_948"/>
    <hyperlink ref="S469" r:id="rId_hyperlink_949"/>
    <hyperlink ref="P470" r:id="rId_hyperlink_950"/>
    <hyperlink ref="S470" r:id="rId_hyperlink_951"/>
    <hyperlink ref="P471" r:id="rId_hyperlink_952"/>
    <hyperlink ref="S471" r:id="rId_hyperlink_953"/>
    <hyperlink ref="P472" r:id="rId_hyperlink_954"/>
    <hyperlink ref="S472" r:id="rId_hyperlink_955"/>
    <hyperlink ref="P473" r:id="rId_hyperlink_956"/>
    <hyperlink ref="S473" r:id="rId_hyperlink_957"/>
    <hyperlink ref="P474" r:id="rId_hyperlink_958"/>
    <hyperlink ref="S474" r:id="rId_hyperlink_959"/>
    <hyperlink ref="P475" r:id="rId_hyperlink_960"/>
    <hyperlink ref="S475" r:id="rId_hyperlink_961"/>
    <hyperlink ref="P476" r:id="rId_hyperlink_962"/>
    <hyperlink ref="S476" r:id="rId_hyperlink_963"/>
    <hyperlink ref="P477" r:id="rId_hyperlink_964"/>
    <hyperlink ref="S477" r:id="rId_hyperlink_965"/>
    <hyperlink ref="P478" r:id="rId_hyperlink_966"/>
    <hyperlink ref="S478" r:id="rId_hyperlink_967"/>
    <hyperlink ref="P479" r:id="rId_hyperlink_968"/>
    <hyperlink ref="S479" r:id="rId_hyperlink_969"/>
    <hyperlink ref="P480" r:id="rId_hyperlink_970"/>
    <hyperlink ref="S480" r:id="rId_hyperlink_971"/>
    <hyperlink ref="P481" r:id="rId_hyperlink_972"/>
    <hyperlink ref="S481" r:id="rId_hyperlink_973"/>
    <hyperlink ref="P482" r:id="rId_hyperlink_974"/>
    <hyperlink ref="S482" r:id="rId_hyperlink_975"/>
    <hyperlink ref="P483" r:id="rId_hyperlink_976"/>
    <hyperlink ref="S483" r:id="rId_hyperlink_977"/>
    <hyperlink ref="P484" r:id="rId_hyperlink_978"/>
    <hyperlink ref="S484" r:id="rId_hyperlink_979"/>
    <hyperlink ref="P485" r:id="rId_hyperlink_980"/>
    <hyperlink ref="S485" r:id="rId_hyperlink_981"/>
    <hyperlink ref="P486" r:id="rId_hyperlink_982"/>
    <hyperlink ref="S486" r:id="rId_hyperlink_983"/>
    <hyperlink ref="P487" r:id="rId_hyperlink_984"/>
    <hyperlink ref="S487" r:id="rId_hyperlink_985"/>
    <hyperlink ref="P488" r:id="rId_hyperlink_986"/>
    <hyperlink ref="S488" r:id="rId_hyperlink_987"/>
    <hyperlink ref="P489" r:id="rId_hyperlink_988"/>
    <hyperlink ref="S489" r:id="rId_hyperlink_989"/>
    <hyperlink ref="E490" r:id="rId_hyperlink_990"/>
    <hyperlink ref="P490" r:id="rId_hyperlink_991"/>
    <hyperlink ref="S490" r:id="rId_hyperlink_992"/>
    <hyperlink ref="E491" r:id="rId_hyperlink_993"/>
    <hyperlink ref="P491" r:id="rId_hyperlink_994"/>
    <hyperlink ref="S491" r:id="rId_hyperlink_995"/>
    <hyperlink ref="P492" r:id="rId_hyperlink_996"/>
    <hyperlink ref="S492" r:id="rId_hyperlink_997"/>
    <hyperlink ref="P493" r:id="rId_hyperlink_998"/>
    <hyperlink ref="S493" r:id="rId_hyperlink_999"/>
    <hyperlink ref="P494" r:id="rId_hyperlink_1000"/>
    <hyperlink ref="S494" r:id="rId_hyperlink_1001"/>
    <hyperlink ref="P495" r:id="rId_hyperlink_1002"/>
    <hyperlink ref="S495" r:id="rId_hyperlink_1003"/>
    <hyperlink ref="P496" r:id="rId_hyperlink_1004"/>
    <hyperlink ref="S496" r:id="rId_hyperlink_1005"/>
    <hyperlink ref="P497" r:id="rId_hyperlink_1006"/>
    <hyperlink ref="S497" r:id="rId_hyperlink_1007"/>
    <hyperlink ref="P498" r:id="rId_hyperlink_1008"/>
    <hyperlink ref="S498" r:id="rId_hyperlink_1009"/>
    <hyperlink ref="P499" r:id="rId_hyperlink_1010"/>
    <hyperlink ref="S499" r:id="rId_hyperlink_1011"/>
    <hyperlink ref="P500" r:id="rId_hyperlink_1012"/>
    <hyperlink ref="S500" r:id="rId_hyperlink_1013"/>
    <hyperlink ref="P501" r:id="rId_hyperlink_1014"/>
    <hyperlink ref="S501" r:id="rId_hyperlink_1015"/>
    <hyperlink ref="P502" r:id="rId_hyperlink_1016"/>
    <hyperlink ref="S502" r:id="rId_hyperlink_1017"/>
    <hyperlink ref="P503" r:id="rId_hyperlink_1018"/>
    <hyperlink ref="S503" r:id="rId_hyperlink_1019"/>
    <hyperlink ref="P504" r:id="rId_hyperlink_1020"/>
    <hyperlink ref="S504" r:id="rId_hyperlink_1021"/>
    <hyperlink ref="P505" r:id="rId_hyperlink_1022"/>
    <hyperlink ref="S505" r:id="rId_hyperlink_1023"/>
    <hyperlink ref="P506" r:id="rId_hyperlink_1024"/>
    <hyperlink ref="S506" r:id="rId_hyperlink_1025"/>
    <hyperlink ref="P507" r:id="rId_hyperlink_1026"/>
    <hyperlink ref="S507" r:id="rId_hyperlink_1027"/>
    <hyperlink ref="P508" r:id="rId_hyperlink_1028"/>
    <hyperlink ref="S508" r:id="rId_hyperlink_1029"/>
    <hyperlink ref="P509" r:id="rId_hyperlink_1030"/>
    <hyperlink ref="S509" r:id="rId_hyperlink_1031"/>
    <hyperlink ref="P510" r:id="rId_hyperlink_1032"/>
    <hyperlink ref="S510" r:id="rId_hyperlink_1033"/>
    <hyperlink ref="P511" r:id="rId_hyperlink_1034"/>
    <hyperlink ref="S511" r:id="rId_hyperlink_1035"/>
    <hyperlink ref="P512" r:id="rId_hyperlink_1036"/>
    <hyperlink ref="S512" r:id="rId_hyperlink_1037"/>
    <hyperlink ref="P513" r:id="rId_hyperlink_1038"/>
    <hyperlink ref="S513" r:id="rId_hyperlink_1039"/>
    <hyperlink ref="P514" r:id="rId_hyperlink_1040"/>
    <hyperlink ref="S514" r:id="rId_hyperlink_1041"/>
    <hyperlink ref="P515" r:id="rId_hyperlink_1042"/>
    <hyperlink ref="S515" r:id="rId_hyperlink_1043"/>
    <hyperlink ref="P516" r:id="rId_hyperlink_1044"/>
    <hyperlink ref="S516" r:id="rId_hyperlink_1045"/>
    <hyperlink ref="P517" r:id="rId_hyperlink_1046"/>
    <hyperlink ref="S517" r:id="rId_hyperlink_1047"/>
    <hyperlink ref="P518" r:id="rId_hyperlink_1048"/>
    <hyperlink ref="S518" r:id="rId_hyperlink_1049"/>
    <hyperlink ref="P519" r:id="rId_hyperlink_1050"/>
    <hyperlink ref="S519" r:id="rId_hyperlink_1051"/>
    <hyperlink ref="P520" r:id="rId_hyperlink_1052"/>
    <hyperlink ref="S520" r:id="rId_hyperlink_1053"/>
    <hyperlink ref="P521" r:id="rId_hyperlink_1054"/>
    <hyperlink ref="S521" r:id="rId_hyperlink_1055"/>
    <hyperlink ref="P522" r:id="rId_hyperlink_1056"/>
    <hyperlink ref="S522" r:id="rId_hyperlink_1057"/>
    <hyperlink ref="P523" r:id="rId_hyperlink_1058"/>
    <hyperlink ref="S523" r:id="rId_hyperlink_1059"/>
    <hyperlink ref="P524" r:id="rId_hyperlink_1060"/>
    <hyperlink ref="S524" r:id="rId_hyperlink_1061"/>
    <hyperlink ref="P525" r:id="rId_hyperlink_1062"/>
    <hyperlink ref="S525" r:id="rId_hyperlink_1063"/>
    <hyperlink ref="P526" r:id="rId_hyperlink_1064"/>
    <hyperlink ref="S526" r:id="rId_hyperlink_1065"/>
    <hyperlink ref="P527" r:id="rId_hyperlink_1066"/>
    <hyperlink ref="Q527" r:id="rId_hyperlink_1067"/>
    <hyperlink ref="S527" r:id="rId_hyperlink_1068"/>
    <hyperlink ref="P528" r:id="rId_hyperlink_1069"/>
    <hyperlink ref="S528" r:id="rId_hyperlink_1070"/>
    <hyperlink ref="P529" r:id="rId_hyperlink_1071"/>
    <hyperlink ref="S529" r:id="rId_hyperlink_1072"/>
    <hyperlink ref="T2" r:id="rId_hyperlink_1073" tooltip="KODE REQUEST TOOLS BRANDING - RB1" display="KODE REQUEST TOOLS BRANDING - RB1"/>
    <hyperlink ref="T3" r:id="rId_hyperlink_1074" tooltip="KODE REQUEST TOOLS BRANDING - RB1" display="KODE REQUEST TOOLS BRANDING - RB1"/>
    <hyperlink ref="T4" r:id="rId_hyperlink_1075" tooltip="KODE REQUEST TOOLS BRANDING - RB1" display="KODE REQUEST TOOLS BRANDING - RB1"/>
    <hyperlink ref="T5" r:id="rId_hyperlink_1076" tooltip="KODE REQUEST TOOLS BRANDING - &lt;&lt;ID&gt;&gt;" display="KODE REQUEST TOOLS BRANDING - &lt;&lt;ID&gt;&gt;"/>
    <hyperlink ref="T6" r:id="rId_hyperlink_1077" tooltip="KODE REQUEST TOOLS BRANDING - RB5" display="KODE REQUEST TOOLS BRANDING - RB5"/>
    <hyperlink ref="T7" r:id="rId_hyperlink_1078" tooltip="KODE REQUEST TOOLS BRANDING - RB6" display="KODE REQUEST TOOLS BRANDING - RB6"/>
    <hyperlink ref="T8" r:id="rId_hyperlink_1079" tooltip="KODE REQUEST TOOLS BRANDING - RB7" display="KODE REQUEST TOOLS BRANDING - RB7"/>
    <hyperlink ref="T9" r:id="rId_hyperlink_1080" tooltip="KODE REQUEST TOOLS BRANDING - RB8" display="KODE REQUEST TOOLS BRANDING - RB8"/>
    <hyperlink ref="T10" r:id="rId_hyperlink_1081" tooltip="KODE REQUEST TOOLS BRANDING - RB9" display="KODE REQUEST TOOLS BRANDING - RB9"/>
    <hyperlink ref="T11" r:id="rId_hyperlink_1082" tooltip="KODE REQUEST TOOLS BRANDING - RB10" display="KODE REQUEST TOOLS BRANDING - RB10"/>
    <hyperlink ref="T12" r:id="rId_hyperlink_1083" tooltip="KODE REQUEST TOOLS BRANDING - RB11" display="KODE REQUEST TOOLS BRANDING - RB11"/>
    <hyperlink ref="T13" r:id="rId_hyperlink_1084" tooltip="KODE REQUEST TOOLS BRANDING - RB12" display="KODE REQUEST TOOLS BRANDING - RB12"/>
    <hyperlink ref="T14" r:id="rId_hyperlink_1085" tooltip="KODE REQUEST TOOLS BRANDING - RB13" display="KODE REQUEST TOOLS BRANDING - RB13"/>
    <hyperlink ref="T15" r:id="rId_hyperlink_1086" tooltip="KODE REQUEST TOOLS BRANDING - RB14" display="KODE REQUEST TOOLS BRANDING - RB14"/>
    <hyperlink ref="T16" r:id="rId_hyperlink_1087" tooltip="KODE REQUEST TOOLS BRANDING - RB15" display="KODE REQUEST TOOLS BRANDING - RB15"/>
    <hyperlink ref="T17" r:id="rId_hyperlink_1088" tooltip="KODE REQUEST TOOLS BRANDING - RB16" display="KODE REQUEST TOOLS BRANDING - RB16"/>
    <hyperlink ref="T18" r:id="rId_hyperlink_1089" tooltip="KODE REQUEST TOOLS BRANDING - RB17" display="KODE REQUEST TOOLS BRANDING - RB17"/>
    <hyperlink ref="T19" r:id="rId_hyperlink_1090" tooltip="KODE REQUEST TOOLS BRANDING - RB18" display="KODE REQUEST TOOLS BRANDING - RB18"/>
    <hyperlink ref="T20" r:id="rId_hyperlink_1091" tooltip="KODE REQUEST TOOLS BRANDING - RB19" display="KODE REQUEST TOOLS BRANDING - RB19"/>
    <hyperlink ref="T21" r:id="rId_hyperlink_1092" tooltip="KODE REQUEST TOOLS BRANDING - RB20" display="KODE REQUEST TOOLS BRANDING - RB20"/>
    <hyperlink ref="T22" r:id="rId_hyperlink_1093" tooltip="KODE REQUEST TOOLS BRANDING - RB21" display="KODE REQUEST TOOLS BRANDING - RB21"/>
    <hyperlink ref="T23" r:id="rId_hyperlink_1094" tooltip="KODE REQUEST TOOLS BRANDING - RB22" display="KODE REQUEST TOOLS BRANDING - RB22"/>
    <hyperlink ref="T24" r:id="rId_hyperlink_1095" tooltip="KODE REQUEST TOOLS BRANDING - RB23" display="KODE REQUEST TOOLS BRANDING - RB23"/>
    <hyperlink ref="T25" r:id="rId_hyperlink_1096" tooltip="KODE REQUEST TOOLS BRANDING - RB24" display="KODE REQUEST TOOLS BRANDING - RB24"/>
    <hyperlink ref="T26" r:id="rId_hyperlink_1097" tooltip="KODE REQUEST TOOLS BRANDING - RB25" display="KODE REQUEST TOOLS BRANDING - RB25"/>
    <hyperlink ref="T27" r:id="rId_hyperlink_1098" tooltip="KODE REQUEST TOOLS BRANDING - RB26" display="KODE REQUEST TOOLS BRANDING - RB26"/>
    <hyperlink ref="T28" r:id="rId_hyperlink_1099" tooltip="KODE REQUEST TOOLS BRANDING - RB27" display="KODE REQUEST TOOLS BRANDING - RB27"/>
    <hyperlink ref="T29" r:id="rId_hyperlink_1100" tooltip="KODE REQUEST TOOLS BRANDING - RB28" display="KODE REQUEST TOOLS BRANDING - RB28"/>
    <hyperlink ref="T30" r:id="rId_hyperlink_1101" tooltip="KODE REQUEST TOOLS BRANDING - RB29" display="KODE REQUEST TOOLS BRANDING - RB29"/>
    <hyperlink ref="T31" r:id="rId_hyperlink_1102" tooltip="KODE REQUEST TOOLS BRANDING - RB30" display="KODE REQUEST TOOLS BRANDING - RB30"/>
    <hyperlink ref="T32" r:id="rId_hyperlink_1103" tooltip="KODE REQUEST TOOLS BRANDING - RB31" display="KODE REQUEST TOOLS BRANDING - RB31"/>
    <hyperlink ref="T33" r:id="rId_hyperlink_1104" tooltip="KODE REQUEST TOOLS BRANDING - RB32" display="KODE REQUEST TOOLS BRANDING - RB32"/>
    <hyperlink ref="T34" r:id="rId_hyperlink_1105" tooltip="KODE REQUEST TOOLS BRANDING - RB33" display="KODE REQUEST TOOLS BRANDING - RB33"/>
    <hyperlink ref="T35" r:id="rId_hyperlink_1106" tooltip="KODE REQUEST TOOLS BRANDING - RB34" display="KODE REQUEST TOOLS BRANDING - RB34"/>
    <hyperlink ref="T36" r:id="rId_hyperlink_1107" tooltip="KODE REQUEST TOOLS BRANDING - RB35" display="KODE REQUEST TOOLS BRANDING - RB35"/>
    <hyperlink ref="T37" r:id="rId_hyperlink_1108" tooltip="KODE REQUEST TOOLS BRANDING - RB36" display="KODE REQUEST TOOLS BRANDING - RB36"/>
    <hyperlink ref="T38" r:id="rId_hyperlink_1109" tooltip="KODE REQUEST TOOLS BRANDING - RB37" display="KODE REQUEST TOOLS BRANDING - RB37"/>
    <hyperlink ref="T39" r:id="rId_hyperlink_1110" tooltip="KODE REQUEST TOOLS BRANDING - RB38" display="KODE REQUEST TOOLS BRANDING - RB38"/>
    <hyperlink ref="T40" r:id="rId_hyperlink_1111" tooltip="KODE REQUEST TOOLS BRANDING - RB39" display="KODE REQUEST TOOLS BRANDING - RB39"/>
    <hyperlink ref="T41" r:id="rId_hyperlink_1112" tooltip="KODE REQUEST TOOLS BRANDING - RB40" display="KODE REQUEST TOOLS BRANDING - RB40"/>
    <hyperlink ref="T42" r:id="rId_hyperlink_1113" tooltip="KODE REQUEST TOOLS BRANDING - RB41" display="KODE REQUEST TOOLS BRANDING - RB41"/>
    <hyperlink ref="T43" r:id="rId_hyperlink_1114" tooltip="KODE REQUEST TOOLS BRANDING - RB42" display="KODE REQUEST TOOLS BRANDING - RB42"/>
    <hyperlink ref="T44" r:id="rId_hyperlink_1115" tooltip="KODE REQUEST TOOLS BRANDING - RB43" display="KODE REQUEST TOOLS BRANDING - RB43"/>
    <hyperlink ref="T45" r:id="rId_hyperlink_1116" tooltip="KODE REQUEST TOOLS BRANDING - RB44" display="KODE REQUEST TOOLS BRANDING - RB44"/>
    <hyperlink ref="T46" r:id="rId_hyperlink_1117" tooltip="KODE REQUEST TOOLS BRANDING - RB45" display="KODE REQUEST TOOLS BRANDING - RB45"/>
    <hyperlink ref="T47" r:id="rId_hyperlink_1118" tooltip="KODE REQUEST TOOLS BRANDING - RB46" display="KODE REQUEST TOOLS BRANDING - RB46"/>
    <hyperlink ref="T48" r:id="rId_hyperlink_1119" tooltip="KODE REQUEST TOOLS BRANDING - RB47" display="KODE REQUEST TOOLS BRANDING - RB47"/>
    <hyperlink ref="T49" r:id="rId_hyperlink_1120" tooltip="KODE REQUEST TOOLS BRANDING - RB48" display="KODE REQUEST TOOLS BRANDING - RB48"/>
    <hyperlink ref="T50" r:id="rId_hyperlink_1121" tooltip="KODE REQUEST TOOLS BRANDING - RB49" display="KODE REQUEST TOOLS BRANDING - RB49"/>
    <hyperlink ref="T51" r:id="rId_hyperlink_1122" tooltip="KODE REQUEST TOOLS BRANDING - RB50" display="KODE REQUEST TOOLS BRANDING - RB50"/>
    <hyperlink ref="T52" r:id="rId_hyperlink_1123" tooltip="KODE REQUEST TOOLS BRANDING - RB51" display="KODE REQUEST TOOLS BRANDING - RB51"/>
    <hyperlink ref="T53" r:id="rId_hyperlink_1124" tooltip="KODE REQUEST TOOLS BRANDING - RB52" display="KODE REQUEST TOOLS BRANDING - RB52"/>
    <hyperlink ref="T54" r:id="rId_hyperlink_1125" tooltip="EMAIL KODE REQUEST BRANDING" display="EMAIL KODE REQUEST BRANDING"/>
    <hyperlink ref="T55" r:id="rId_hyperlink_1126" tooltip="EMAIL KODE REQUEST BRANDING" display="EMAIL KODE REQUEST BRANDING"/>
    <hyperlink ref="T56" r:id="rId_hyperlink_1127" tooltip="EMAIL KODE REQUEST BRANDING" display="EMAIL KODE REQUEST BRANDING"/>
    <hyperlink ref="T57" r:id="rId_hyperlink_1128" tooltip="EMAIL KODE REQUEST BRANDING" display="EMAIL KODE REQUEST BRANDING"/>
    <hyperlink ref="T58" r:id="rId_hyperlink_1129" tooltip="EMAIL KODE REQUEST BRANDING" display="EMAIL KODE REQUEST BRANDING"/>
    <hyperlink ref="T59" r:id="rId_hyperlink_1130" tooltip="EMAIL KODE REQUEST BRANDING" display="EMAIL KODE REQUEST BRANDING"/>
    <hyperlink ref="T60" r:id="rId_hyperlink_1131" tooltip="EMAIL KODE REQUEST BRANDING" display="EMAIL KODE REQUEST BRANDING"/>
    <hyperlink ref="T61" r:id="rId_hyperlink_1132" tooltip="EMAIL KODE REQUEST BRANDING" display="EMAIL KODE REQUEST BRANDING"/>
    <hyperlink ref="T62" r:id="rId_hyperlink_1133" tooltip="EMAIL KODE REQUEST BRANDING" display="EMAIL KODE REQUEST BRANDING"/>
    <hyperlink ref="T63" r:id="rId_hyperlink_1134" tooltip="EMAIL KODE REQUEST BRANDING" display="EMAIL KODE REQUEST BRANDING"/>
    <hyperlink ref="T64" r:id="rId_hyperlink_1135" tooltip="EMAIL KODE REQUEST BRANDING" display="EMAIL KODE REQUEST BRANDING"/>
    <hyperlink ref="T65" r:id="rId_hyperlink_1136" tooltip="EMAIL KODE REQUEST BRANDING" display="EMAIL KODE REQUEST BRANDING"/>
    <hyperlink ref="T66" r:id="rId_hyperlink_1137" tooltip="EMAIL KODE REQUEST BRANDING" display="EMAIL KODE REQUEST BRANDING"/>
    <hyperlink ref="T67" r:id="rId_hyperlink_1138" tooltip="EMAIL KODE REQUEST BRANDING" display="EMAIL KODE REQUEST BRANDING"/>
    <hyperlink ref="T68" r:id="rId_hyperlink_1139" tooltip="EMAIL KODE REQUEST BRANDING" display="EMAIL KODE REQUEST BRANDING"/>
    <hyperlink ref="T69" r:id="rId_hyperlink_1140" tooltip="EMAIL KODE REQUEST BRANDING" display="EMAIL KODE REQUEST BRANDING"/>
    <hyperlink ref="T70" r:id="rId_hyperlink_1141" tooltip="EMAIL KODE REQUEST BRANDING" display="EMAIL KODE REQUEST BRANDING"/>
    <hyperlink ref="T71" r:id="rId_hyperlink_1142" tooltip="EMAIL KODE REQUEST BRANDING" display="EMAIL KODE REQUEST BRANDING"/>
    <hyperlink ref="T72" r:id="rId_hyperlink_1143" tooltip="EMAIL KODE REQUEST BRANDING" display="EMAIL KODE REQUEST BRANDING"/>
    <hyperlink ref="T73" r:id="rId_hyperlink_1144" tooltip="EMAIL KODE REQUEST BRANDING" display="EMAIL KODE REQUEST BRANDING"/>
    <hyperlink ref="T74" r:id="rId_hyperlink_1145" tooltip="EMAIL KODE REQUEST BRANDING" display="EMAIL KODE REQUEST BRANDING"/>
    <hyperlink ref="T75" r:id="rId_hyperlink_1146" tooltip="EMAIL KODE REQUEST BRANDING" display="EMAIL KODE REQUEST BRANDING"/>
    <hyperlink ref="T76" r:id="rId_hyperlink_1147" tooltip="EMAIL KODE REQUEST BRANDING" display="EMAIL KODE REQUEST BRANDING"/>
    <hyperlink ref="T77" r:id="rId_hyperlink_1148" tooltip="EMAIL KODE REQUEST BRANDING" display="EMAIL KODE REQUEST BRANDING"/>
    <hyperlink ref="T78" r:id="rId_hyperlink_1149" tooltip="EMAIL KODE REQUEST BRANDING" display="EMAIL KODE REQUEST BRANDING"/>
    <hyperlink ref="T79" r:id="rId_hyperlink_1150" tooltip="EMAIL KODE REQUEST BRANDING" display="EMAIL KODE REQUEST BRANDING"/>
    <hyperlink ref="T80" r:id="rId_hyperlink_1151" tooltip="EMAIL KODE REQUEST BRANDING" display="EMAIL KODE REQUEST BRANDING"/>
    <hyperlink ref="T81" r:id="rId_hyperlink_1152" tooltip="EMAIL KODE REQUEST BRANDING" display="EMAIL KODE REQUEST BRANDING"/>
    <hyperlink ref="T82" r:id="rId_hyperlink_1153" tooltip="EMAIL KODE REQUEST BRANDING" display="EMAIL KODE REQUEST BRANDING"/>
    <hyperlink ref="T83" r:id="rId_hyperlink_1154" tooltip="EMAIL KODE REQUEST BRANDING" display="EMAIL KODE REQUEST BRANDING"/>
    <hyperlink ref="T84" r:id="rId_hyperlink_1155" tooltip="EMAIL KODE REQUEST BRANDING" display="EMAIL KODE REQUEST BRANDING"/>
    <hyperlink ref="T85" r:id="rId_hyperlink_1156" tooltip="EMAIL KODE REQUEST BRANDING" display="EMAIL KODE REQUEST BRANDING"/>
    <hyperlink ref="T86" r:id="rId_hyperlink_1157" tooltip="EMAIL KODE REQUEST BRANDING" display="EMAIL KODE REQUEST BRANDING"/>
    <hyperlink ref="T87" r:id="rId_hyperlink_1158" tooltip="EMAIL KODE REQUEST BRANDING" display="EMAIL KODE REQUEST BRANDING"/>
    <hyperlink ref="T88" r:id="rId_hyperlink_1159" tooltip="EMAIL KODE REQUEST BRANDING" display="EMAIL KODE REQUEST BRANDING"/>
    <hyperlink ref="T89" r:id="rId_hyperlink_1160" tooltip="EMAIL KODE REQUEST BRANDING" display="EMAIL KODE REQUEST BRANDING"/>
    <hyperlink ref="T90" r:id="rId_hyperlink_1161" tooltip="EMAIL KODE REQUEST BRANDING" display="EMAIL KODE REQUEST BRANDING"/>
    <hyperlink ref="T91" r:id="rId_hyperlink_1162" tooltip="EMAIL KODE REQUEST BRANDING" display="EMAIL KODE REQUEST BRANDING"/>
    <hyperlink ref="T92" r:id="rId_hyperlink_1163" tooltip="EMAIL KODE REQUEST BRANDING" display="EMAIL KODE REQUEST BRANDING"/>
    <hyperlink ref="T93" r:id="rId_hyperlink_1164" tooltip="EMAIL KODE REQUEST BRANDING" display="EMAIL KODE REQUEST BRANDING"/>
    <hyperlink ref="T94" r:id="rId_hyperlink_1165" tooltip="EMAIL KODE REQUEST BRANDING" display="EMAIL KODE REQUEST BRANDING"/>
    <hyperlink ref="T95" r:id="rId_hyperlink_1166" tooltip="EMAIL KODE REQUEST BRANDING" display="EMAIL KODE REQUEST BRANDING"/>
    <hyperlink ref="T96" r:id="rId_hyperlink_1167" tooltip="EMAIL KODE REQUEST BRANDING" display="EMAIL KODE REQUEST BRANDING"/>
    <hyperlink ref="T97" r:id="rId_hyperlink_1168" tooltip="EMAIL KODE REQUEST BRANDING" display="EMAIL KODE REQUEST BRANDING"/>
    <hyperlink ref="T98" r:id="rId_hyperlink_1169" tooltip="EMAIL KODE REQUEST BRANDING" display="EMAIL KODE REQUEST BRANDING"/>
    <hyperlink ref="T99" r:id="rId_hyperlink_1170" tooltip="EMAIL KODE REQUEST BRANDING" display="EMAIL KODE REQUEST BRANDING"/>
    <hyperlink ref="T100" r:id="rId_hyperlink_1171" tooltip="EMAIL KODE REQUEST BRANDING" display="EMAIL KODE REQUEST BRANDING"/>
    <hyperlink ref="T101" r:id="rId_hyperlink_1172" tooltip="EMAIL KODE REQUEST BRANDING" display="EMAIL KODE REQUEST BRANDING"/>
    <hyperlink ref="T102" r:id="rId_hyperlink_1173" tooltip="EMAIL KODE REQUEST BRANDING" display="EMAIL KODE REQUEST BRANDING"/>
    <hyperlink ref="T103" r:id="rId_hyperlink_1174" tooltip="EMAIL KODE REQUEST BRANDING" display="EMAIL KODE REQUEST BRANDING"/>
    <hyperlink ref="T104" r:id="rId_hyperlink_1175" tooltip="EMAIL KODE REQUEST BRANDING" display="EMAIL KODE REQUEST BRANDING"/>
    <hyperlink ref="T105" r:id="rId_hyperlink_1176" tooltip="EMAIL KODE REQUEST BRANDING" display="EMAIL KODE REQUEST BRANDING"/>
    <hyperlink ref="T106" r:id="rId_hyperlink_1177" tooltip="EMAIL KODE REQUEST BRANDING" display="EMAIL KODE REQUEST BRANDING"/>
    <hyperlink ref="T107" r:id="rId_hyperlink_1178" tooltip="EMAIL KODE REQUEST BRANDING" display="EMAIL KODE REQUEST BRANDING"/>
    <hyperlink ref="T108" r:id="rId_hyperlink_1179" tooltip="EMAIL KODE REQUEST BRANDING" display="EMAIL KODE REQUEST BRANDING"/>
    <hyperlink ref="T109" r:id="rId_hyperlink_1180" tooltip="EMAIL KODE REQUEST BRANDING" display="EMAIL KODE REQUEST BRANDING"/>
    <hyperlink ref="T110" r:id="rId_hyperlink_1181" tooltip="EMAIL KODE REQUEST BRANDING" display="EMAIL KODE REQUEST BRANDING"/>
    <hyperlink ref="T111" r:id="rId_hyperlink_1182" tooltip="EMAIL KODE REQUEST BRANDING" display="EMAIL KODE REQUEST BRANDING"/>
    <hyperlink ref="T112" r:id="rId_hyperlink_1183" tooltip="EMAIL KODE REQUEST BRANDING" display="EMAIL KODE REQUEST BRANDING"/>
    <hyperlink ref="T113" r:id="rId_hyperlink_1184" tooltip="EMAIL KODE REQUEST BRANDING" display="EMAIL KODE REQUEST BRANDING"/>
    <hyperlink ref="T114" r:id="rId_hyperlink_1185" tooltip="EMAIL KODE REQUEST BRANDING" display="EMAIL KODE REQUEST BRANDING"/>
    <hyperlink ref="T115" r:id="rId_hyperlink_1186" tooltip="EMAIL KODE REQUEST BRANDING" display="EMAIL KODE REQUEST BRANDING"/>
    <hyperlink ref="T116" r:id="rId_hyperlink_1187" tooltip="EMAIL KODE REQUEST BRANDING" display="EMAIL KODE REQUEST BRANDING"/>
    <hyperlink ref="T117" r:id="rId_hyperlink_1188" tooltip="EMAIL KODE REQUEST BRANDING" display="EMAIL KODE REQUEST BRANDING"/>
    <hyperlink ref="T118" r:id="rId_hyperlink_1189" tooltip="EMAIL KODE REQUEST BRANDING" display="EMAIL KODE REQUEST BRANDING"/>
    <hyperlink ref="T119" r:id="rId_hyperlink_1190" tooltip="EMAIL KODE REQUEST BRANDING" display="EMAIL KODE REQUEST BRANDING"/>
    <hyperlink ref="T120" r:id="rId_hyperlink_1191" tooltip="EMAIL KODE REQUEST BRANDING" display="EMAIL KODE REQUEST BRANDING"/>
    <hyperlink ref="T121" r:id="rId_hyperlink_1192" tooltip="EMAIL KODE REQUEST BRANDING" display="EMAIL KODE REQUEST BRANDING"/>
    <hyperlink ref="T122" r:id="rId_hyperlink_1193" tooltip="EMAIL KODE REQUEST BRANDING" display="EMAIL KODE REQUEST BRANDING"/>
    <hyperlink ref="T123" r:id="rId_hyperlink_1194" tooltip="EMAIL KODE REQUEST BRANDING" display="EMAIL KODE REQUEST BRANDING"/>
    <hyperlink ref="T124" r:id="rId_hyperlink_1195" tooltip="EMAIL KODE REQUEST BRANDING" display="EMAIL KODE REQUEST BRANDING"/>
    <hyperlink ref="T125" r:id="rId_hyperlink_1196" tooltip="EMAIL KODE REQUEST BRANDING" display="EMAIL KODE REQUEST BRANDING"/>
    <hyperlink ref="T126" r:id="rId_hyperlink_1197" tooltip="EMAIL KODE REQUEST BRANDING" display="EMAIL KODE REQUEST BRANDING"/>
    <hyperlink ref="T127" r:id="rId_hyperlink_1198" tooltip="EMAIL KODE REQUEST BRANDING" display="EMAIL KODE REQUEST BRANDING"/>
    <hyperlink ref="T128" r:id="rId_hyperlink_1199" tooltip="EMAIL KODE REQUEST BRANDING" display="EMAIL KODE REQUEST BRANDING"/>
    <hyperlink ref="T129" r:id="rId_hyperlink_1200" tooltip="EMAIL KODE REQUEST BRANDING" display="EMAIL KODE REQUEST BRANDING"/>
    <hyperlink ref="T130" r:id="rId_hyperlink_1201" tooltip="EMAIL KODE REQUEST BRANDING" display="EMAIL KODE REQUEST BRANDING"/>
    <hyperlink ref="T131" r:id="rId_hyperlink_1202" tooltip="EMAIL KODE REQUEST BRANDING" display="EMAIL KODE REQUEST BRANDING"/>
    <hyperlink ref="T132" r:id="rId_hyperlink_1203" tooltip="EMAIL KODE REQUEST BRANDING" display="EMAIL KODE REQUEST BRANDING"/>
    <hyperlink ref="T133" r:id="rId_hyperlink_1204" tooltip="EMAIL KODE REQUEST BRANDING" display="EMAIL KODE REQUEST BRANDING"/>
    <hyperlink ref="T134" r:id="rId_hyperlink_1205" tooltip="EMAIL KODE REQUEST BRANDING" display="EMAIL KODE REQUEST BRANDING"/>
    <hyperlink ref="T135" r:id="rId_hyperlink_1206" tooltip="EMAIL KODE REQUEST BRANDING" display="EMAIL KODE REQUEST BRANDING"/>
    <hyperlink ref="T136" r:id="rId_hyperlink_1207" tooltip="EMAIL KODE REQUEST BRANDING" display="EMAIL KODE REQUEST BRANDING"/>
    <hyperlink ref="T137" r:id="rId_hyperlink_1208" tooltip="EMAIL KODE REQUEST BRANDING" display="EMAIL KODE REQUEST BRANDING"/>
    <hyperlink ref="T138" r:id="rId_hyperlink_1209" tooltip="EMAIL KODE REQUEST BRANDING" display="EMAIL KODE REQUEST BRANDING"/>
    <hyperlink ref="T139" r:id="rId_hyperlink_1210" tooltip="EMAIL KODE REQUEST BRANDING" display="EMAIL KODE REQUEST BRANDING"/>
    <hyperlink ref="T140" r:id="rId_hyperlink_1211" tooltip="EMAIL KODE REQUEST BRANDING" display="EMAIL KODE REQUEST BRANDING"/>
    <hyperlink ref="T141" r:id="rId_hyperlink_1212" tooltip="EMAIL KODE REQUEST BRANDING" display="EMAIL KODE REQUEST BRANDING"/>
    <hyperlink ref="T142" r:id="rId_hyperlink_1213" tooltip="EMAIL KODE REQUEST BRANDING" display="EMAIL KODE REQUEST BRANDING"/>
    <hyperlink ref="T143" r:id="rId_hyperlink_1214" tooltip="EMAIL KODE REQUEST BRANDING" display="EMAIL KODE REQUEST BRANDING"/>
    <hyperlink ref="T144" r:id="rId_hyperlink_1215" tooltip="EMAIL KODE REQUEST BRANDING" display="EMAIL KODE REQUEST BRANDING"/>
    <hyperlink ref="T145" r:id="rId_hyperlink_1216" tooltip="EMAIL KODE REQUEST BRANDING" display="EMAIL KODE REQUEST BRANDING"/>
    <hyperlink ref="T146" r:id="rId_hyperlink_1217" tooltip="EMAIL KODE REQUEST BRANDING" display="EMAIL KODE REQUEST BRANDING"/>
    <hyperlink ref="T147" r:id="rId_hyperlink_1218" tooltip="EMAIL KODE REQUEST BRANDING" display="EMAIL KODE REQUEST BRANDING"/>
    <hyperlink ref="T148" r:id="rId_hyperlink_1219" tooltip="EMAIL KODE REQUEST BRANDING" display="EMAIL KODE REQUEST BRANDING"/>
    <hyperlink ref="T149" r:id="rId_hyperlink_1220" tooltip="EMAIL KODE REQUEST BRANDING" display="EMAIL KODE REQUEST BRANDING"/>
    <hyperlink ref="T150" r:id="rId_hyperlink_1221" tooltip="EMAIL KODE REQUEST BRANDING" display="EMAIL KODE REQUEST BRANDING"/>
    <hyperlink ref="T151" r:id="rId_hyperlink_1222" tooltip="EMAIL KODE REQUEST BRANDING" display="EMAIL KODE REQUEST BRANDING"/>
    <hyperlink ref="T152" r:id="rId_hyperlink_1223" tooltip="EMAIL KODE REQUEST BRANDING" display="EMAIL KODE REQUEST BRANDING"/>
    <hyperlink ref="T153" r:id="rId_hyperlink_1224" tooltip="EMAIL KODE REQUEST BRANDING" display="EMAIL KODE REQUEST BRANDING"/>
    <hyperlink ref="T154" r:id="rId_hyperlink_1225" tooltip="EMAIL KODE REQUEST BRANDING" display="EMAIL KODE REQUEST BRANDING"/>
    <hyperlink ref="T155" r:id="rId_hyperlink_1226" tooltip="EMAIL KODE REQUEST BRANDING" display="EMAIL KODE REQUEST BRANDING"/>
    <hyperlink ref="T156" r:id="rId_hyperlink_1227" tooltip="EMAIL KODE REQUEST BRANDING" display="EMAIL KODE REQUEST BRANDING"/>
    <hyperlink ref="T157" r:id="rId_hyperlink_1228" tooltip="EMAIL KODE REQUEST BRANDING" display="EMAIL KODE REQUEST BRANDING"/>
    <hyperlink ref="T158" r:id="rId_hyperlink_1229" tooltip="EMAIL KODE REQUEST BRANDING" display="EMAIL KODE REQUEST BRANDING"/>
    <hyperlink ref="T159" r:id="rId_hyperlink_1230" tooltip="EMAIL KODE REQUEST BRANDING" display="EMAIL KODE REQUEST BRANDING"/>
    <hyperlink ref="T160" r:id="rId_hyperlink_1231" tooltip="EMAIL KODE REQUEST BRANDING" display="EMAIL KODE REQUEST BRANDING"/>
    <hyperlink ref="T161" r:id="rId_hyperlink_1232" tooltip="EMAIL KODE REQUEST BRANDING" display="EMAIL KODE REQUEST BRANDING"/>
    <hyperlink ref="T162" r:id="rId_hyperlink_1233" tooltip="EMAIL KODE REQUEST BRANDING" display="EMAIL KODE REQUEST BRANDING"/>
    <hyperlink ref="T163" r:id="rId_hyperlink_1234" tooltip="EMAIL KODE REQUEST BRANDING" display="EMAIL KODE REQUEST BRANDING"/>
    <hyperlink ref="T164" r:id="rId_hyperlink_1235" tooltip="EMAIL KODE REQUEST BRANDING" display="EMAIL KODE REQUEST BRANDING"/>
    <hyperlink ref="T165" r:id="rId_hyperlink_1236" tooltip="EMAIL KODE REQUEST BRANDING" display="EMAIL KODE REQUEST BRANDING"/>
    <hyperlink ref="T166" r:id="rId_hyperlink_1237" tooltip="EMAIL KODE REQUEST BRANDING" display="EMAIL KODE REQUEST BRANDING"/>
    <hyperlink ref="T167" r:id="rId_hyperlink_1238" tooltip="EMAIL KODE REQUEST BRANDING" display="EMAIL KODE REQUEST BRANDING"/>
    <hyperlink ref="T168" r:id="rId_hyperlink_1239" tooltip="EMAIL KODE REQUEST BRANDING" display="EMAIL KODE REQUEST BRANDING"/>
    <hyperlink ref="T169" r:id="rId_hyperlink_1240" tooltip="EMAIL KODE REQUEST BRANDING" display="EMAIL KODE REQUEST BRANDING"/>
    <hyperlink ref="T170" r:id="rId_hyperlink_1241" tooltip="EMAIL KODE REQUEST BRANDING" display="EMAIL KODE REQUEST BRANDING"/>
    <hyperlink ref="T171" r:id="rId_hyperlink_1242" tooltip="EMAIL KODE REQUEST BRANDING" display="EMAIL KODE REQUEST BRANDING"/>
    <hyperlink ref="T172" r:id="rId_hyperlink_1243" tooltip="EMAIL KODE REQUEST BRANDING" display="EMAIL KODE REQUEST BRANDING"/>
    <hyperlink ref="T173" r:id="rId_hyperlink_1244" tooltip="EMAIL KODE REQUEST BRANDING" display="EMAIL KODE REQUEST BRANDING"/>
    <hyperlink ref="T174" r:id="rId_hyperlink_1245" tooltip="EMAIL KODE REQUEST BRANDING" display="EMAIL KODE REQUEST BRANDING"/>
    <hyperlink ref="T175" r:id="rId_hyperlink_1246" tooltip="EMAIL KODE REQUEST BRANDING" display="EMAIL KODE REQUEST BRANDING"/>
    <hyperlink ref="T176" r:id="rId_hyperlink_1247" tooltip="EMAIL KODE REQUEST BRANDING" display="EMAIL KODE REQUEST BRANDING"/>
    <hyperlink ref="T177" r:id="rId_hyperlink_1248" tooltip="EMAIL KODE REQUEST BRANDING" display="EMAIL KODE REQUEST BRANDING"/>
    <hyperlink ref="T178" r:id="rId_hyperlink_1249" tooltip="EMAIL KODE REQUEST BRANDING" display="EMAIL KODE REQUEST BRANDING"/>
    <hyperlink ref="T179" r:id="rId_hyperlink_1250" tooltip="EMAIL KODE REQUEST BRANDING" display="EMAIL KODE REQUEST BRANDING"/>
    <hyperlink ref="T180" r:id="rId_hyperlink_1251" tooltip="EMAIL KODE REQUEST BRANDING" display="EMAIL KODE REQUEST BRANDING"/>
    <hyperlink ref="T181" r:id="rId_hyperlink_1252" tooltip="EMAIL KODE REQUEST BRANDING" display="EMAIL KODE REQUEST BRANDING"/>
    <hyperlink ref="T182" r:id="rId_hyperlink_1253" tooltip="EMAIL KODE REQUEST BRANDING" display="EMAIL KODE REQUEST BRANDING"/>
    <hyperlink ref="T183" r:id="rId_hyperlink_1254" tooltip="EMAIL KODE REQUEST BRANDING" display="EMAIL KODE REQUEST BRANDING"/>
    <hyperlink ref="T184" r:id="rId_hyperlink_1255" tooltip="EMAIL KODE REQUEST BRANDING" display="EMAIL KODE REQUEST BRANDING"/>
    <hyperlink ref="T185" r:id="rId_hyperlink_1256" tooltip="EMAIL KODE REQUEST BRANDING" display="EMAIL KODE REQUEST BRANDING"/>
    <hyperlink ref="T186" r:id="rId_hyperlink_1257" tooltip="EMAIL KODE REQUEST BRANDING" display="EMAIL KODE REQUEST BRANDING"/>
    <hyperlink ref="T187" r:id="rId_hyperlink_1258" tooltip="EMAIL KODE REQUEST BRANDING" display="EMAIL KODE REQUEST BRANDING"/>
    <hyperlink ref="T188" r:id="rId_hyperlink_1259" tooltip="EMAIL KODE REQUEST BRANDING" display="EMAIL KODE REQUEST BRANDING"/>
    <hyperlink ref="T189" r:id="rId_hyperlink_1260" tooltip="EMAIL KODE REQUEST BRANDING" display="EMAIL KODE REQUEST BRANDING"/>
    <hyperlink ref="T190" r:id="rId_hyperlink_1261" tooltip="EMAIL KODE REQUEST BRANDING" display="EMAIL KODE REQUEST BRANDING"/>
    <hyperlink ref="T191" r:id="rId_hyperlink_1262" tooltip="EMAIL KODE REQUEST BRANDING" display="EMAIL KODE REQUEST BRANDING"/>
    <hyperlink ref="T192" r:id="rId_hyperlink_1263" tooltip="EMAIL KODE REQUEST BRANDING" display="EMAIL KODE REQUEST BRANDING"/>
    <hyperlink ref="T193" r:id="rId_hyperlink_1264" tooltip="EMAIL KODE REQUEST BRANDING" display="EMAIL KODE REQUEST BRANDING"/>
    <hyperlink ref="T194" r:id="rId_hyperlink_1265" tooltip="EMAIL KODE REQUEST BRANDING" display="EMAIL KODE REQUEST BRANDING"/>
    <hyperlink ref="T195" r:id="rId_hyperlink_1266" tooltip="EMAIL KODE REQUEST BRANDING" display="EMAIL KODE REQUEST BRANDING"/>
    <hyperlink ref="T196" r:id="rId_hyperlink_1267" tooltip="EMAIL KODE REQUEST BRANDING" display="EMAIL KODE REQUEST BRANDING"/>
    <hyperlink ref="T197" r:id="rId_hyperlink_1268" tooltip="EMAIL KODE REQUEST BRANDING" display="EMAIL KODE REQUEST BRANDING"/>
    <hyperlink ref="T198" r:id="rId_hyperlink_1269" tooltip="EMAIL KODE REQUEST BRANDING" display="EMAIL KODE REQUEST BRANDING"/>
    <hyperlink ref="T199" r:id="rId_hyperlink_1270" tooltip="EMAIL KODE REQUEST BRANDING" display="EMAIL KODE REQUEST BRANDING"/>
    <hyperlink ref="T200" r:id="rId_hyperlink_1271" tooltip="EMAIL KODE REQUEST BRANDING" display="EMAIL KODE REQUEST BRANDING"/>
    <hyperlink ref="T201" r:id="rId_hyperlink_1272" tooltip="EMAIL KODE REQUEST BRANDING" display="EMAIL KODE REQUEST BRANDING"/>
    <hyperlink ref="T202" r:id="rId_hyperlink_1273" tooltip="EMAIL KODE REQUEST BRANDING" display="EMAIL KODE REQUEST BRANDING"/>
    <hyperlink ref="T203" r:id="rId_hyperlink_1274" tooltip="EMAIL KODE REQUEST BRANDING" display="EMAIL KODE REQUEST BRANDING"/>
    <hyperlink ref="T204" r:id="rId_hyperlink_1275" tooltip="EMAIL KODE REQUEST BRANDING" display="EMAIL KODE REQUEST BRANDING"/>
    <hyperlink ref="T205" r:id="rId_hyperlink_1276" tooltip="EMAIL KODE REQUEST BRANDING" display="EMAIL KODE REQUEST BRANDING"/>
    <hyperlink ref="T206" r:id="rId_hyperlink_1277" tooltip="EMAIL KODE REQUEST BRANDING" display="EMAIL KODE REQUEST BRANDING"/>
    <hyperlink ref="T207" r:id="rId_hyperlink_1278" tooltip="EMAIL KODE REQUEST BRANDING" display="EMAIL KODE REQUEST BRANDING"/>
    <hyperlink ref="T208" r:id="rId_hyperlink_1279" tooltip="EMAIL KODE REQUEST BRANDING" display="EMAIL KODE REQUEST BRANDING"/>
    <hyperlink ref="T209" r:id="rId_hyperlink_1280" tooltip="EMAIL KODE REQUEST BRANDING" display="EMAIL KODE REQUEST BRANDING"/>
    <hyperlink ref="T210" r:id="rId_hyperlink_1281" tooltip="EMAIL KODE REQUEST BRANDING" display="EMAIL KODE REQUEST BRANDING"/>
    <hyperlink ref="T211" r:id="rId_hyperlink_1282" tooltip="EMAIL KODE REQUEST BRANDING" display="EMAIL KODE REQUEST BRANDING"/>
    <hyperlink ref="T212" r:id="rId_hyperlink_1283" tooltip="EMAIL KODE REQUEST BRANDING" display="EMAIL KODE REQUEST BRANDING"/>
    <hyperlink ref="T213" r:id="rId_hyperlink_1284" tooltip="EMAIL KODE REQUEST BRANDING" display="EMAIL KODE REQUEST BRANDING"/>
    <hyperlink ref="T214" r:id="rId_hyperlink_1285" tooltip="EMAIL KODE REQUEST BRANDING" display="EMAIL KODE REQUEST BRANDING"/>
    <hyperlink ref="T215" r:id="rId_hyperlink_1286" tooltip="EMAIL KODE REQUEST BRANDING" display="EMAIL KODE REQUEST BRANDING"/>
    <hyperlink ref="T216" r:id="rId_hyperlink_1287" tooltip="EMAIL KODE REQUEST BRANDING" display="EMAIL KODE REQUEST BRANDING"/>
    <hyperlink ref="T217" r:id="rId_hyperlink_1288" tooltip="EMAIL KODE REQUEST BRANDING" display="EMAIL KODE REQUEST BRANDING"/>
    <hyperlink ref="T218" r:id="rId_hyperlink_1289" tooltip="EMAIL KODE REQUEST BRANDING" display="EMAIL KODE REQUEST BRANDING"/>
    <hyperlink ref="T219" r:id="rId_hyperlink_1290" tooltip="EMAIL KODE REQUEST BRANDING" display="EMAIL KODE REQUEST BRANDING"/>
    <hyperlink ref="T220" r:id="rId_hyperlink_1291" tooltip="EMAIL KODE REQUEST BRANDING" display="EMAIL KODE REQUEST BRANDING"/>
    <hyperlink ref="T221" r:id="rId_hyperlink_1292" tooltip="EMAIL KODE REQUEST BRANDING" display="EMAIL KODE REQUEST BRANDING"/>
    <hyperlink ref="T222" r:id="rId_hyperlink_1293" tooltip="EMAIL KODE REQUEST BRANDING" display="EMAIL KODE REQUEST BRANDING"/>
    <hyperlink ref="T223" r:id="rId_hyperlink_1294" tooltip="EMAIL KODE REQUEST BRANDING" display="EMAIL KODE REQUEST BRANDING"/>
    <hyperlink ref="T224" r:id="rId_hyperlink_1295" tooltip="EMAIL KODE REQUEST BRANDING" display="EMAIL KODE REQUEST BRANDING"/>
    <hyperlink ref="T225" r:id="rId_hyperlink_1296" tooltip="EMAIL KODE REQUEST BRANDING" display="EMAIL KODE REQUEST BRANDING"/>
    <hyperlink ref="T226" r:id="rId_hyperlink_1297" tooltip="EMAIL KODE REQUEST BRANDING" display="EMAIL KODE REQUEST BRANDING"/>
    <hyperlink ref="T227" r:id="rId_hyperlink_1298" tooltip="EMAIL KODE REQUEST BRANDING" display="EMAIL KODE REQUEST BRANDING"/>
    <hyperlink ref="T228" r:id="rId_hyperlink_1299" tooltip="EMAIL KODE REQUEST BRANDING" display="EMAIL KODE REQUEST BRANDING"/>
    <hyperlink ref="T229" r:id="rId_hyperlink_1300" tooltip="EMAIL KODE REQUEST BRANDING" display="EMAIL KODE REQUEST BRANDING"/>
    <hyperlink ref="T230" r:id="rId_hyperlink_1301" tooltip="EMAIL KODE REQUEST BRANDING" display="EMAIL KODE REQUEST BRANDING"/>
    <hyperlink ref="T231" r:id="rId_hyperlink_1302" tooltip="EMAIL KODE REQUEST BRANDING" display="EMAIL KODE REQUEST BRANDING"/>
    <hyperlink ref="T232" r:id="rId_hyperlink_1303" tooltip="EMAIL KODE REQUEST BRANDING" display="EMAIL KODE REQUEST BRANDING"/>
    <hyperlink ref="T233" r:id="rId_hyperlink_1304" tooltip="EMAIL KODE REQUEST BRANDING" display="EMAIL KODE REQUEST BRANDING"/>
    <hyperlink ref="T234" r:id="rId_hyperlink_1305" tooltip="EMAIL KODE REQUEST BRANDING" display="EMAIL KODE REQUEST BRANDING"/>
    <hyperlink ref="T235" r:id="rId_hyperlink_1306" tooltip="EMAIL KODE REQUEST BRANDING" display="EMAIL KODE REQUEST BRANDING"/>
    <hyperlink ref="T236" r:id="rId_hyperlink_1307" tooltip="EMAIL KODE REQUEST BRANDING" display="EMAIL KODE REQUEST BRANDING"/>
    <hyperlink ref="T237" r:id="rId_hyperlink_1308" tooltip="EMAIL KODE REQUEST BRANDING" display="EMAIL KODE REQUEST BRANDING"/>
    <hyperlink ref="T238" r:id="rId_hyperlink_1309" tooltip="EMAIL KODE REQUEST BRANDING" display="EMAIL KODE REQUEST BRANDING"/>
    <hyperlink ref="T239" r:id="rId_hyperlink_1310" tooltip="EMAIL KODE REQUEST BRANDING" display="EMAIL KODE REQUEST BRANDING"/>
    <hyperlink ref="T240" r:id="rId_hyperlink_1311" tooltip="EMAIL KODE REQUEST BRANDING" display="EMAIL KODE REQUEST BRANDING"/>
    <hyperlink ref="T241" r:id="rId_hyperlink_1312" tooltip="EMAIL KODE REQUEST BRANDING" display="EMAIL KODE REQUEST BRANDING"/>
    <hyperlink ref="T242" r:id="rId_hyperlink_1313" tooltip="EMAIL KODE REQUEST BRANDING" display="EMAIL KODE REQUEST BRANDING"/>
    <hyperlink ref="T243" r:id="rId_hyperlink_1314" tooltip="EMAIL KODE REQUEST BRANDING" display="EMAIL KODE REQUEST BRANDING"/>
    <hyperlink ref="T244" r:id="rId_hyperlink_1315" tooltip="EMAIL KODE REQUEST BRANDING" display="EMAIL KODE REQUEST BRANDING"/>
    <hyperlink ref="T245" r:id="rId_hyperlink_1316" tooltip="EMAIL KODE REQUEST BRANDING" display="EMAIL KODE REQUEST BRANDING"/>
    <hyperlink ref="T246" r:id="rId_hyperlink_1317" tooltip="EMAIL KODE REQUEST BRANDING" display="EMAIL KODE REQUEST BRANDING"/>
    <hyperlink ref="T247" r:id="rId_hyperlink_1318" tooltip="EMAIL KODE REQUEST BRANDING" display="EMAIL KODE REQUEST BRANDING"/>
    <hyperlink ref="T248" r:id="rId_hyperlink_1319" tooltip="EMAIL KODE REQUEST BRANDING" display="EMAIL KODE REQUEST BRANDING"/>
    <hyperlink ref="T249" r:id="rId_hyperlink_1320" tooltip="EMAIL KODE REQUEST BRANDING" display="EMAIL KODE REQUEST BRANDING"/>
    <hyperlink ref="T250" r:id="rId_hyperlink_1321" tooltip="EMAIL KODE REQUEST BRANDING" display="EMAIL KODE REQUEST BRANDING"/>
    <hyperlink ref="T251" r:id="rId_hyperlink_1322" tooltip="EMAIL KODE REQUEST BRANDING" display="EMAIL KODE REQUEST BRANDING"/>
    <hyperlink ref="T252" r:id="rId_hyperlink_1323" tooltip="EMAIL KODE REQUEST BRANDING" display="EMAIL KODE REQUEST BRANDING"/>
    <hyperlink ref="T253" r:id="rId_hyperlink_1324" tooltip="EMAIL KODE REQUEST BRANDING" display="EMAIL KODE REQUEST BRANDING"/>
    <hyperlink ref="T254" r:id="rId_hyperlink_1325" tooltip="EMAIL KODE REQUEST BRANDING" display="EMAIL KODE REQUEST BRANDING"/>
    <hyperlink ref="T255" r:id="rId_hyperlink_1326" tooltip="EMAIL KODE REQUEST BRANDING" display="EMAIL KODE REQUEST BRANDING"/>
    <hyperlink ref="T256" r:id="rId_hyperlink_1327" tooltip="EMAIL KODE REQUEST BRANDING" display="EMAIL KODE REQUEST BRANDING"/>
    <hyperlink ref="T257" r:id="rId_hyperlink_1328" tooltip="EMAIL KODE REQUEST BRANDING" display="EMAIL KODE REQUEST BRANDING"/>
    <hyperlink ref="T258" r:id="rId_hyperlink_1329" tooltip="EMAIL KODE REQUEST BRANDING" display="EMAIL KODE REQUEST BRANDING"/>
    <hyperlink ref="T259" r:id="rId_hyperlink_1330" tooltip="EMAIL KODE REQUEST BRANDING" display="EMAIL KODE REQUEST BRANDING"/>
    <hyperlink ref="T260" r:id="rId_hyperlink_1331" tooltip="EMAIL KODE REQUEST BRANDING" display="EMAIL KODE REQUEST BRANDING"/>
    <hyperlink ref="T261" r:id="rId_hyperlink_1332" tooltip="EMAIL KODE REQUEST BRANDING" display="EMAIL KODE REQUEST BRANDING"/>
    <hyperlink ref="T262" r:id="rId_hyperlink_1333" tooltip="EMAIL KODE REQUEST BRANDING" display="EMAIL KODE REQUEST BRANDING"/>
    <hyperlink ref="T263" r:id="rId_hyperlink_1334" tooltip="EMAIL KODE REQUEST BRANDING" display="EMAIL KODE REQUEST BRANDING"/>
    <hyperlink ref="T264" r:id="rId_hyperlink_1335" tooltip="EMAIL KODE REQUEST BRANDING" display="EMAIL KODE REQUEST BRANDING"/>
    <hyperlink ref="T265" r:id="rId_hyperlink_1336" tooltip="EMAIL KODE REQUEST BRANDING" display="EMAIL KODE REQUEST BRANDING"/>
    <hyperlink ref="T266" r:id="rId_hyperlink_1337" tooltip="EMAIL KODE REQUEST BRANDING" display="EMAIL KODE REQUEST BRANDING"/>
    <hyperlink ref="T267" r:id="rId_hyperlink_1338" tooltip="EMAIL KODE REQUEST BRANDING" display="EMAIL KODE REQUEST BRANDING"/>
    <hyperlink ref="T268" r:id="rId_hyperlink_1339" tooltip="EMAIL KODE REQUEST BRANDING" display="EMAIL KODE REQUEST BRANDING"/>
    <hyperlink ref="T269" r:id="rId_hyperlink_1340" tooltip="EMAIL KODE REQUEST BRANDING" display="EMAIL KODE REQUEST BRANDING"/>
    <hyperlink ref="T270" r:id="rId_hyperlink_1341" tooltip="EMAIL KODE REQUEST BRANDING" display="EMAIL KODE REQUEST BRANDING"/>
    <hyperlink ref="T271" r:id="rId_hyperlink_1342" tooltip="EMAIL KODE REQUEST BRANDING" display="EMAIL KODE REQUEST BRANDING"/>
    <hyperlink ref="T272" r:id="rId_hyperlink_1343" tooltip="EMAIL KODE REQUEST BRANDING" display="EMAIL KODE REQUEST BRANDING"/>
    <hyperlink ref="T273" r:id="rId_hyperlink_1344" tooltip="EMAIL KODE REQUEST BRANDING" display="EMAIL KODE REQUEST BRANDING"/>
    <hyperlink ref="T274" r:id="rId_hyperlink_1345" tooltip="EMAIL KODE REQUEST BRANDING" display="EMAIL KODE REQUEST BRANDING"/>
    <hyperlink ref="T275" r:id="rId_hyperlink_1346" tooltip="EMAIL KODE REQUEST BRANDING" display="EMAIL KODE REQUEST BRANDING"/>
    <hyperlink ref="T276" r:id="rId_hyperlink_1347" tooltip="EMAIL KODE REQUEST BRANDING" display="EMAIL KODE REQUEST BRANDING"/>
    <hyperlink ref="T277" r:id="rId_hyperlink_1348" tooltip="EMAIL KODE REQUEST BRANDING" display="EMAIL KODE REQUEST BRANDING"/>
    <hyperlink ref="T278" r:id="rId_hyperlink_1349" tooltip="EMAIL KODE REQUEST BRANDING" display="EMAIL KODE REQUEST BRANDING"/>
    <hyperlink ref="T279" r:id="rId_hyperlink_1350" tooltip="EMAIL KODE REQUEST BRANDING" display="EMAIL KODE REQUEST BRANDING"/>
    <hyperlink ref="T280" r:id="rId_hyperlink_1351" tooltip="EMAIL KODE REQUEST BRANDING" display="EMAIL KODE REQUEST BRANDING"/>
    <hyperlink ref="T281" r:id="rId_hyperlink_1352" tooltip="EMAIL KODE REQUEST BRANDING" display="EMAIL KODE REQUEST BRANDING"/>
    <hyperlink ref="T282" r:id="rId_hyperlink_1353" tooltip="EMAIL KODE REQUEST BRANDING" display="EMAIL KODE REQUEST BRANDING"/>
    <hyperlink ref="T283" r:id="rId_hyperlink_1354" tooltip="EMAIL KODE REQUEST BRANDING" display="EMAIL KODE REQUEST BRANDING"/>
    <hyperlink ref="T284" r:id="rId_hyperlink_1355" tooltip="EMAIL KODE REQUEST BRANDING" display="EMAIL KODE REQUEST BRANDING"/>
    <hyperlink ref="T285" r:id="rId_hyperlink_1356" tooltip="EMAIL KODE REQUEST BRANDING" display="EMAIL KODE REQUEST BRANDING"/>
    <hyperlink ref="T286" r:id="rId_hyperlink_1357" tooltip="EMAIL KODE REQUEST BRANDING" display="EMAIL KODE REQUEST BRANDING"/>
    <hyperlink ref="T287" r:id="rId_hyperlink_1358" tooltip="EMAIL KODE REQUEST BRANDING" display="EMAIL KODE REQUEST BRANDING"/>
    <hyperlink ref="T288" r:id="rId_hyperlink_1359" tooltip="EMAIL KODE REQUEST BRANDING" display="EMAIL KODE REQUEST BRANDING"/>
    <hyperlink ref="T289" r:id="rId_hyperlink_1360" tooltip="EMAIL KODE REQUEST BRANDING" display="EMAIL KODE REQUEST BRANDING"/>
    <hyperlink ref="T290" r:id="rId_hyperlink_1361" tooltip="EMAIL KODE REQUEST BRANDING" display="EMAIL KODE REQUEST BRANDING"/>
    <hyperlink ref="T291" r:id="rId_hyperlink_1362" tooltip="EMAIL KODE REQUEST BRANDING" display="EMAIL KODE REQUEST BRANDING"/>
    <hyperlink ref="T292" r:id="rId_hyperlink_1363" tooltip="EMAIL KODE REQUEST BRANDING" display="EMAIL KODE REQUEST BRANDING"/>
    <hyperlink ref="T293" r:id="rId_hyperlink_1364" tooltip="EMAIL KODE REQUEST BRANDING" display="EMAIL KODE REQUEST BRANDING"/>
    <hyperlink ref="T294" r:id="rId_hyperlink_1365" tooltip="EMAIL KODE REQUEST BRANDING" display="EMAIL KODE REQUEST BRANDING"/>
    <hyperlink ref="T295" r:id="rId_hyperlink_1366" tooltip="EMAIL KODE REQUEST BRANDING" display="EMAIL KODE REQUEST BRANDING"/>
    <hyperlink ref="T296" r:id="rId_hyperlink_1367" tooltip="EMAIL KODE REQUEST BRANDING" display="EMAIL KODE REQUEST BRANDING"/>
    <hyperlink ref="T297" r:id="rId_hyperlink_1368" tooltip="EMAIL KODE REQUEST BRANDING" display="EMAIL KODE REQUEST BRANDING"/>
    <hyperlink ref="T298" r:id="rId_hyperlink_1369" tooltip="EMAIL KODE REQUEST BRANDING" display="EMAIL KODE REQUEST BRANDING"/>
    <hyperlink ref="T299" r:id="rId_hyperlink_1370" tooltip="EMAIL KODE REQUEST BRANDING" display="EMAIL KODE REQUEST BRANDING"/>
    <hyperlink ref="T300" r:id="rId_hyperlink_1371" tooltip="EMAIL KODE REQUEST BRANDING" display="EMAIL KODE REQUEST BRANDING"/>
    <hyperlink ref="T301" r:id="rId_hyperlink_1372" tooltip="EMAIL KODE REQUEST BRANDING" display="EMAIL KODE REQUEST BRANDING"/>
    <hyperlink ref="T302" r:id="rId_hyperlink_1373" tooltip="EMAIL KODE REQUEST BRANDING" display="EMAIL KODE REQUEST BRANDING"/>
    <hyperlink ref="T303" r:id="rId_hyperlink_1374" tooltip="EMAIL KODE REQUEST BRANDING" display="EMAIL KODE REQUEST BRANDING"/>
    <hyperlink ref="T304" r:id="rId_hyperlink_1375" tooltip="EMAIL KODE REQUEST BRANDING" display="EMAIL KODE REQUEST BRANDING"/>
    <hyperlink ref="T305" r:id="rId_hyperlink_1376" tooltip="EMAIL KODE REQUEST BRANDING" display="EMAIL KODE REQUEST BRANDING"/>
    <hyperlink ref="T306" r:id="rId_hyperlink_1377" tooltip="EMAIL KODE REQUEST BRANDING" display="EMAIL KODE REQUEST BRANDING"/>
    <hyperlink ref="T307" r:id="rId_hyperlink_1378" tooltip="EMAIL KODE REQUEST BRANDING" display="EMAIL KODE REQUEST BRANDING"/>
    <hyperlink ref="T308" r:id="rId_hyperlink_1379" tooltip="EMAIL KODE REQUEST BRANDING" display="EMAIL KODE REQUEST BRANDING"/>
    <hyperlink ref="T309" r:id="rId_hyperlink_1380" tooltip="EMAIL KODE REQUEST BRANDING" display="EMAIL KODE REQUEST BRANDING"/>
    <hyperlink ref="T310" r:id="rId_hyperlink_1381" tooltip="EMAIL KODE REQUEST BRANDING" display="EMAIL KODE REQUEST BRANDING"/>
    <hyperlink ref="T311" r:id="rId_hyperlink_1382" tooltip="EMAIL KODE REQUEST BRANDING" display="EMAIL KODE REQUEST BRANDING"/>
    <hyperlink ref="T312" r:id="rId_hyperlink_1383" tooltip="EMAIL KODE REQUEST BRANDING" display="EMAIL KODE REQUEST BRANDING"/>
    <hyperlink ref="T313" r:id="rId_hyperlink_1384" tooltip="EMAIL KODE REQUEST BRANDING" display="EMAIL KODE REQUEST BRANDING"/>
    <hyperlink ref="T314" r:id="rId_hyperlink_1385" tooltip="EMAIL KODE REQUEST BRANDING" display="EMAIL KODE REQUEST BRANDING"/>
    <hyperlink ref="T315" r:id="rId_hyperlink_1386" tooltip="EMAIL KODE REQUEST BRANDING" display="EMAIL KODE REQUEST BRANDING"/>
    <hyperlink ref="T316" r:id="rId_hyperlink_1387" tooltip="EMAIL KODE REQUEST BRANDING" display="EMAIL KODE REQUEST BRANDING"/>
    <hyperlink ref="T317" r:id="rId_hyperlink_1388" tooltip="EMAIL KODE REQUEST BRANDING" display="EMAIL KODE REQUEST BRANDING"/>
    <hyperlink ref="T318" r:id="rId_hyperlink_1389" tooltip="EMAIL KODE REQUEST BRANDING" display="EMAIL KODE REQUEST BRANDING"/>
    <hyperlink ref="T319" r:id="rId_hyperlink_1390" tooltip="EMAIL KODE REQUEST BRANDING" display="EMAIL KODE REQUEST BRANDING"/>
    <hyperlink ref="T320" r:id="rId_hyperlink_1391" tooltip="EMAIL KODE REQUEST BRANDING" display="EMAIL KODE REQUEST BRANDING"/>
    <hyperlink ref="T321" r:id="rId_hyperlink_1392" tooltip="EMAIL KODE REQUEST BRANDING" display="EMAIL KODE REQUEST BRANDING"/>
    <hyperlink ref="T322" r:id="rId_hyperlink_1393" tooltip="EMAIL KODE REQUEST BRANDING" display="EMAIL KODE REQUEST BRANDING"/>
    <hyperlink ref="T323" r:id="rId_hyperlink_1394" tooltip="EMAIL KODE REQUEST BRANDING" display="EMAIL KODE REQUEST BRANDING"/>
    <hyperlink ref="T324" r:id="rId_hyperlink_1395" tooltip="EMAIL KODE REQUEST BRANDING" display="EMAIL KODE REQUEST BRANDING"/>
    <hyperlink ref="T325" r:id="rId_hyperlink_1396" tooltip="EMAIL KODE REQUEST BRANDING" display="EMAIL KODE REQUEST BRANDING"/>
    <hyperlink ref="T326" r:id="rId_hyperlink_1397" tooltip="EMAIL KODE REQUEST BRANDING" display="EMAIL KODE REQUEST BRANDING"/>
    <hyperlink ref="T327" r:id="rId_hyperlink_1398" tooltip="EMAIL KODE REQUEST BRANDING" display="EMAIL KODE REQUEST BRANDING"/>
    <hyperlink ref="T328" r:id="rId_hyperlink_1399" tooltip="EMAIL KODE REQUEST BRANDING" display="EMAIL KODE REQUEST BRANDING"/>
    <hyperlink ref="T329" r:id="rId_hyperlink_1400" tooltip="EMAIL KODE REQUEST BRANDING" display="EMAIL KODE REQUEST BRANDING"/>
    <hyperlink ref="T330" r:id="rId_hyperlink_1401" tooltip="EMAIL KODE REQUEST BRANDING" display="EMAIL KODE REQUEST BRANDING"/>
    <hyperlink ref="T331" r:id="rId_hyperlink_1402" tooltip="EMAIL KODE REQUEST BRANDING" display="EMAIL KODE REQUEST BRANDING"/>
    <hyperlink ref="T332" r:id="rId_hyperlink_1403" tooltip="EMAIL KODE REQUEST BRANDING" display="EMAIL KODE REQUEST BRANDING"/>
    <hyperlink ref="T333" r:id="rId_hyperlink_1404" tooltip="EMAIL KODE REQUEST BRANDING" display="EMAIL KODE REQUEST BRANDING"/>
    <hyperlink ref="T334" r:id="rId_hyperlink_1405" tooltip="EMAIL KODE REQUEST BRANDING" display="EMAIL KODE REQUEST BRANDING"/>
    <hyperlink ref="T335" r:id="rId_hyperlink_1406" tooltip="EMAIL KODE REQUEST BRANDING" display="EMAIL KODE REQUEST BRANDING"/>
    <hyperlink ref="T336" r:id="rId_hyperlink_1407" tooltip="EMAIL KODE REQUEST BRANDING" display="EMAIL KODE REQUEST BRANDING"/>
    <hyperlink ref="T337" r:id="rId_hyperlink_1408" tooltip="EMAIL KODE REQUEST BRANDING" display="EMAIL KODE REQUEST BRANDING"/>
    <hyperlink ref="T338" r:id="rId_hyperlink_1409" tooltip="EMAIL KODE REQUEST BRANDING" display="EMAIL KODE REQUEST BRANDING"/>
    <hyperlink ref="T339" r:id="rId_hyperlink_1410" tooltip="EMAIL KODE REQUEST BRANDING" display="EMAIL KODE REQUEST BRANDING"/>
    <hyperlink ref="T340" r:id="rId_hyperlink_1411" tooltip="EMAIL KODE REQUEST BRANDING" display="EMAIL KODE REQUEST BRANDING"/>
    <hyperlink ref="T341" r:id="rId_hyperlink_1412" tooltip="EMAIL KODE REQUEST BRANDING" display="EMAIL KODE REQUEST BRANDING"/>
    <hyperlink ref="T342" r:id="rId_hyperlink_1413" tooltip="EMAIL KODE REQUEST BRANDING" display="EMAIL KODE REQUEST BRANDING"/>
    <hyperlink ref="T343" r:id="rId_hyperlink_1414" tooltip="EMAIL KODE REQUEST BRANDING" display="EMAIL KODE REQUEST BRANDING"/>
    <hyperlink ref="T344" r:id="rId_hyperlink_1415" tooltip="EMAIL KODE REQUEST BRANDING" display="EMAIL KODE REQUEST BRANDING"/>
    <hyperlink ref="T345" r:id="rId_hyperlink_1416" tooltip="EMAIL KODE REQUEST BRANDING" display="EMAIL KODE REQUEST BRANDING"/>
    <hyperlink ref="T346" r:id="rId_hyperlink_1417" tooltip="EMAIL KODE REQUEST BRANDING" display="EMAIL KODE REQUEST BRANDING"/>
    <hyperlink ref="T347" r:id="rId_hyperlink_1418" tooltip="EMAIL KODE REQUEST BRANDING" display="EMAIL KODE REQUEST BRANDING"/>
    <hyperlink ref="T348" r:id="rId_hyperlink_1419" tooltip="EMAIL KODE REQUEST BRANDING" display="EMAIL KODE REQUEST BRANDING"/>
    <hyperlink ref="T349" r:id="rId_hyperlink_1420" tooltip="EMAIL KODE REQUEST BRANDING" display="EMAIL KODE REQUEST BRANDING"/>
    <hyperlink ref="T350" r:id="rId_hyperlink_1421" tooltip="EMAIL KODE REQUEST BRANDING" display="EMAIL KODE REQUEST BRANDING"/>
    <hyperlink ref="T351" r:id="rId_hyperlink_1422" tooltip="EMAIL KODE REQUEST BRANDING" display="EMAIL KODE REQUEST BRANDING"/>
    <hyperlink ref="T352" r:id="rId_hyperlink_1423" tooltip="EMAIL KODE REQUEST BRANDING" display="EMAIL KODE REQUEST BRANDING"/>
    <hyperlink ref="T353" r:id="rId_hyperlink_1424" tooltip="EMAIL KODE REQUEST BRANDING" display="EMAIL KODE REQUEST BRANDING"/>
    <hyperlink ref="T354" r:id="rId_hyperlink_1425" tooltip="EMAIL KODE REQUEST BRANDING" display="EMAIL KODE REQUEST BRANDING"/>
    <hyperlink ref="T355" r:id="rId_hyperlink_1426" tooltip="EMAIL KODE REQUEST BRANDING" display="EMAIL KODE REQUEST BRANDING"/>
    <hyperlink ref="T356" r:id="rId_hyperlink_1427" tooltip="EMAIL KODE REQUEST BRANDING" display="EMAIL KODE REQUEST BRANDING"/>
    <hyperlink ref="T357" r:id="rId_hyperlink_1428" tooltip="EMAIL KODE REQUEST BRANDING" display="EMAIL KODE REQUEST BRANDING"/>
    <hyperlink ref="T358" r:id="rId_hyperlink_1429" tooltip="EMAIL KODE REQUEST BRANDING" display="EMAIL KODE REQUEST BRANDING"/>
    <hyperlink ref="T359" r:id="rId_hyperlink_1430" tooltip="EMAIL KODE REQUEST BRANDING" display="EMAIL KODE REQUEST BRANDING"/>
    <hyperlink ref="T360" r:id="rId_hyperlink_1431" tooltip="EMAIL KODE REQUEST BRANDING" display="EMAIL KODE REQUEST BRANDING"/>
    <hyperlink ref="T361" r:id="rId_hyperlink_1432" tooltip="EMAIL KODE REQUEST BRANDING" display="EMAIL KODE REQUEST BRANDING"/>
    <hyperlink ref="T362" r:id="rId_hyperlink_1433" tooltip="EMAIL KODE REQUEST BRANDING" display="EMAIL KODE REQUEST BRANDING"/>
    <hyperlink ref="T363" r:id="rId_hyperlink_1434" tooltip="EMAIL KODE REQUEST BRANDING" display="EMAIL KODE REQUEST BRANDING"/>
    <hyperlink ref="T364" r:id="rId_hyperlink_1435" tooltip="EMAIL KODE REQUEST BRANDING" display="EMAIL KODE REQUEST BRANDING"/>
    <hyperlink ref="T365" r:id="rId_hyperlink_1436" tooltip="EMAIL KODE REQUEST BRANDING" display="EMAIL KODE REQUEST BRANDING"/>
    <hyperlink ref="T366" r:id="rId_hyperlink_1437" tooltip="EMAIL KODE REQUEST BRANDING" display="EMAIL KODE REQUEST BRANDING"/>
    <hyperlink ref="T367" r:id="rId_hyperlink_1438" tooltip="EMAIL KODE REQUEST BRANDING" display="EMAIL KODE REQUEST BRANDING"/>
    <hyperlink ref="T368" r:id="rId_hyperlink_1439" tooltip="EMAIL KODE REQUEST BRANDING" display="EMAIL KODE REQUEST BRANDING"/>
    <hyperlink ref="T369" r:id="rId_hyperlink_1440" tooltip="EMAIL KODE REQUEST BRANDING" display="EMAIL KODE REQUEST BRANDING"/>
    <hyperlink ref="T370" r:id="rId_hyperlink_1441" tooltip="EMAIL KODE REQUEST BRANDING" display="EMAIL KODE REQUEST BRANDING"/>
    <hyperlink ref="T371" r:id="rId_hyperlink_1442" tooltip="EMAIL KODE REQUEST BRANDING" display="EMAIL KODE REQUEST BRANDING"/>
    <hyperlink ref="T372" r:id="rId_hyperlink_1443" tooltip="EMAIL KODE REQUEST BRANDING" display="EMAIL KODE REQUEST BRANDING"/>
    <hyperlink ref="T373" r:id="rId_hyperlink_1444" tooltip="EMAIL KODE REQUEST BRANDING" display="EMAIL KODE REQUEST BRANDING"/>
    <hyperlink ref="T374" r:id="rId_hyperlink_1445" tooltip="EMAIL KODE REQUEST BRANDING" display="EMAIL KODE REQUEST BRANDING"/>
    <hyperlink ref="T375" r:id="rId_hyperlink_1446" tooltip="EMAIL KODE REQUEST BRANDING" display="EMAIL KODE REQUEST BRANDING"/>
    <hyperlink ref="T376" r:id="rId_hyperlink_1447" tooltip="EMAIL KODE REQUEST BRANDING" display="EMAIL KODE REQUEST BRANDING"/>
    <hyperlink ref="T377" r:id="rId_hyperlink_1448" tooltip="EMAIL KODE REQUEST BRANDING" display="EMAIL KODE REQUEST BRANDING"/>
    <hyperlink ref="T378" r:id="rId_hyperlink_1449" tooltip="EMAIL KODE REQUEST BRANDING" display="EMAIL KODE REQUEST BRANDING"/>
    <hyperlink ref="T379" r:id="rId_hyperlink_1450" tooltip="EMAIL KODE REQUEST BRANDING" display="EMAIL KODE REQUEST BRANDING"/>
    <hyperlink ref="T380" r:id="rId_hyperlink_1451" tooltip="EMAIL KODE REQUEST BRANDING" display="EMAIL KODE REQUEST BRANDING"/>
    <hyperlink ref="T381" r:id="rId_hyperlink_1452" tooltip="EMAIL KODE REQUEST BRANDING" display="EMAIL KODE REQUEST BRANDING"/>
    <hyperlink ref="T382" r:id="rId_hyperlink_1453" tooltip="EMAIL KODE REQUEST BRANDING" display="EMAIL KODE REQUEST BRANDING"/>
    <hyperlink ref="T383" r:id="rId_hyperlink_1454" tooltip="EMAIL KODE REQUEST BRANDING" display="EMAIL KODE REQUEST BRANDING"/>
    <hyperlink ref="T384" r:id="rId_hyperlink_1455" tooltip="EMAIL KODE REQUEST BRANDING" display="EMAIL KODE REQUEST BRANDING"/>
    <hyperlink ref="T385" r:id="rId_hyperlink_1456" tooltip="EMAIL KODE REQUEST BRANDING" display="EMAIL KODE REQUEST BRANDING"/>
    <hyperlink ref="T386" r:id="rId_hyperlink_1457" tooltip="EMAIL KODE REQUEST BRANDING" display="EMAIL KODE REQUEST BRANDING"/>
    <hyperlink ref="T387" r:id="rId_hyperlink_1458" tooltip="EMAIL KODE REQUEST BRANDING" display="EMAIL KODE REQUEST BRANDING"/>
    <hyperlink ref="T388" r:id="rId_hyperlink_1459" tooltip="EMAIL KODE REQUEST BRANDING" display="EMAIL KODE REQUEST BRANDING"/>
    <hyperlink ref="T389" r:id="rId_hyperlink_1460" tooltip="EMAIL KODE REQUEST BRANDING" display="EMAIL KODE REQUEST BRANDING"/>
    <hyperlink ref="T390" r:id="rId_hyperlink_1461" tooltip="EMAIL KODE REQUEST BRANDING" display="EMAIL KODE REQUEST BRANDING"/>
    <hyperlink ref="T391" r:id="rId_hyperlink_1462" tooltip="EMAIL KODE REQUEST BRANDING" display="EMAIL KODE REQUEST BRANDING"/>
    <hyperlink ref="T392" r:id="rId_hyperlink_1463" tooltip="EMAIL KODE REQUEST BRANDING" display="EMAIL KODE REQUEST BRANDING"/>
    <hyperlink ref="T393" r:id="rId_hyperlink_1464" tooltip="EMAIL KODE REQUEST BRANDING" display="EMAIL KODE REQUEST BRANDING"/>
    <hyperlink ref="T394" r:id="rId_hyperlink_1465" tooltip="EMAIL KODE REQUEST BRANDING" display="EMAIL KODE REQUEST BRANDING"/>
    <hyperlink ref="T395" r:id="rId_hyperlink_1466" tooltip="EMAIL KODE REQUEST BRANDING" display="EMAIL KODE REQUEST BRANDING"/>
    <hyperlink ref="T396" r:id="rId_hyperlink_1467" tooltip="EMAIL KODE REQUEST BRANDING" display="EMAIL KODE REQUEST BRANDING"/>
    <hyperlink ref="T397" r:id="rId_hyperlink_1468" tooltip="EMAIL KODE REQUEST BRANDING" display="EMAIL KODE REQUEST BRANDING"/>
    <hyperlink ref="T398" r:id="rId_hyperlink_1469" tooltip="EMAIL KODE REQUEST BRANDING" display="EMAIL KODE REQUEST BRANDING"/>
    <hyperlink ref="T399" r:id="rId_hyperlink_1470" tooltip="EMAIL KODE REQUEST BRANDING" display="EMAIL KODE REQUEST BRANDING"/>
    <hyperlink ref="T400" r:id="rId_hyperlink_1471" tooltip="EMAIL KODE REQUEST BRANDING" display="EMAIL KODE REQUEST BRANDING"/>
    <hyperlink ref="T401" r:id="rId_hyperlink_1472" tooltip="EMAIL KODE REQUEST BRANDING" display="EMAIL KODE REQUEST BRANDING"/>
    <hyperlink ref="T402" r:id="rId_hyperlink_1473" tooltip="EMAIL KODE REQUEST BRANDING" display="EMAIL KODE REQUEST BRANDING"/>
    <hyperlink ref="T403" r:id="rId_hyperlink_1474" tooltip="EMAIL KODE REQUEST BRANDING" display="EMAIL KODE REQUEST BRANDING"/>
    <hyperlink ref="T404" r:id="rId_hyperlink_1475" tooltip="EMAIL KODE REQUEST BRANDING" display="EMAIL KODE REQUEST BRANDING"/>
    <hyperlink ref="T405" r:id="rId_hyperlink_1476" tooltip="EMAIL KODE REQUEST BRANDING" display="EMAIL KODE REQUEST BRANDING"/>
    <hyperlink ref="T406" r:id="rId_hyperlink_1477" tooltip="EMAIL KODE REQUEST BRANDING" display="EMAIL KODE REQUEST BRANDING"/>
    <hyperlink ref="T407" r:id="rId_hyperlink_1478" tooltip="EMAIL KODE REQUEST BRANDING" display="EMAIL KODE REQUEST BRANDING"/>
    <hyperlink ref="T408" r:id="rId_hyperlink_1479" tooltip="EMAIL KODE REQUEST BRANDING" display="EMAIL KODE REQUEST BRANDING"/>
    <hyperlink ref="T409" r:id="rId_hyperlink_1480" tooltip="EMAIL KODE REQUEST BRANDING" display="EMAIL KODE REQUEST BRANDING"/>
    <hyperlink ref="T410" r:id="rId_hyperlink_1481" tooltip="EMAIL KODE REQUEST BRANDING" display="EMAIL KODE REQUEST BRANDING"/>
    <hyperlink ref="T411" r:id="rId_hyperlink_1482" tooltip="EMAIL KODE REQUEST BRANDING" display="EMAIL KODE REQUEST BRANDING"/>
    <hyperlink ref="T412" r:id="rId_hyperlink_1483" tooltip="EMAIL KODE REQUEST BRANDING" display="EMAIL KODE REQUEST BRANDING"/>
    <hyperlink ref="T413" r:id="rId_hyperlink_1484" tooltip="EMAIL KODE REQUEST BRANDING" display="EMAIL KODE REQUEST BRANDING"/>
    <hyperlink ref="T414" r:id="rId_hyperlink_1485" tooltip="EMAIL KODE REQUEST BRANDING" display="EMAIL KODE REQUEST BRANDING"/>
    <hyperlink ref="T415" r:id="rId_hyperlink_1486" tooltip="EMAIL KODE REQUEST BRANDING" display="EMAIL KODE REQUEST BRANDING"/>
    <hyperlink ref="T416" r:id="rId_hyperlink_1487" tooltip="EMAIL KODE REQUEST BRANDING" display="EMAIL KODE REQUEST BRANDING"/>
    <hyperlink ref="T417" r:id="rId_hyperlink_1488" tooltip="EMAIL KODE REQUEST BRANDING" display="EMAIL KODE REQUEST BRANDING"/>
    <hyperlink ref="T418" r:id="rId_hyperlink_1489" tooltip="EMAIL KODE REQUEST BRANDING" display="EMAIL KODE REQUEST BRANDING"/>
    <hyperlink ref="T419" r:id="rId_hyperlink_1490" tooltip="EMAIL KODE REQUEST BRANDING" display="EMAIL KODE REQUEST BRANDING"/>
    <hyperlink ref="T420" r:id="rId_hyperlink_1491" tooltip="EMAIL KODE REQUEST BRANDING" display="EMAIL KODE REQUEST BRANDING"/>
    <hyperlink ref="T421" r:id="rId_hyperlink_1492" tooltip="EMAIL KODE REQUEST BRANDING" display="EMAIL KODE REQUEST BRANDING"/>
    <hyperlink ref="T422" r:id="rId_hyperlink_1493" tooltip="EMAIL KODE REQUEST BRANDING" display="EMAIL KODE REQUEST BRANDING"/>
    <hyperlink ref="T423" r:id="rId_hyperlink_1494" tooltip="EMAIL KODE REQUEST BRANDING" display="EMAIL KODE REQUEST BRANDING"/>
    <hyperlink ref="T424" r:id="rId_hyperlink_1495" tooltip="EMAIL KODE REQUEST BRANDING" display="EMAIL KODE REQUEST BRANDING"/>
    <hyperlink ref="T425" r:id="rId_hyperlink_1496" tooltip="EMAIL KODE REQUEST BRANDING" display="EMAIL KODE REQUEST BRANDING"/>
    <hyperlink ref="T426" r:id="rId_hyperlink_1497" tooltip="EMAIL KODE REQUEST BRANDING" display="EMAIL KODE REQUEST BRANDING"/>
    <hyperlink ref="T427" r:id="rId_hyperlink_1498" tooltip="EMAIL KODE REQUEST BRANDING" display="EMAIL KODE REQUEST BRANDING"/>
    <hyperlink ref="T428" r:id="rId_hyperlink_1499" tooltip="EMAIL KODE REQUEST BRANDING" display="EMAIL KODE REQUEST BRANDING"/>
    <hyperlink ref="T429" r:id="rId_hyperlink_1500" tooltip="EMAIL KODE REQUEST BRANDING" display="EMAIL KODE REQUEST BRANDING"/>
    <hyperlink ref="T430" r:id="rId_hyperlink_1501" tooltip="EMAIL KODE REQUEST BRANDING" display="EMAIL KODE REQUEST BRANDING"/>
    <hyperlink ref="T431" r:id="rId_hyperlink_1502" tooltip="EMAIL KODE REQUEST BRANDING" display="EMAIL KODE REQUEST BRANDING"/>
    <hyperlink ref="T432" r:id="rId_hyperlink_1503" tooltip="EMAIL KODE REQUEST BRANDING" display="EMAIL KODE REQUEST BRANDING"/>
    <hyperlink ref="T433" r:id="rId_hyperlink_1504" tooltip="EMAIL KODE REQUEST BRANDING" display="EMAIL KODE REQUEST BRANDING"/>
    <hyperlink ref="T434" r:id="rId_hyperlink_1505" tooltip="EMAIL KODE REQUEST BRANDING" display="EMAIL KODE REQUEST BRANDING"/>
    <hyperlink ref="T435" r:id="rId_hyperlink_1506" tooltip="EMAIL KODE REQUEST BRANDING" display="EMAIL KODE REQUEST BRANDING"/>
    <hyperlink ref="T436" r:id="rId_hyperlink_1507" tooltip="EMAIL KODE REQUEST BRANDING" display="EMAIL KODE REQUEST BRANDING"/>
    <hyperlink ref="T437" r:id="rId_hyperlink_1508" tooltip="EMAIL KODE REQUEST BRANDING" display="EMAIL KODE REQUEST BRANDING"/>
    <hyperlink ref="T438" r:id="rId_hyperlink_1509" tooltip="EMAIL KODE REQUEST BRANDING" display="EMAIL KODE REQUEST BRANDING"/>
    <hyperlink ref="T439" r:id="rId_hyperlink_1510" tooltip="EMAIL KODE REQUEST BRANDING" display="EMAIL KODE REQUEST BRANDING"/>
    <hyperlink ref="T440" r:id="rId_hyperlink_1511" tooltip="EMAIL KODE REQUEST BRANDING" display="EMAIL KODE REQUEST BRANDING"/>
    <hyperlink ref="T441" r:id="rId_hyperlink_1512" tooltip="EMAIL KODE REQUEST BRANDING" display="EMAIL KODE REQUEST BRANDING"/>
    <hyperlink ref="T442" r:id="rId_hyperlink_1513" tooltip="EMAIL KODE REQUEST BRANDING" display="EMAIL KODE REQUEST BRANDING"/>
    <hyperlink ref="T443" r:id="rId_hyperlink_1514" tooltip="EMAIL KODE REQUEST BRANDING" display="EMAIL KODE REQUEST BRANDING"/>
    <hyperlink ref="T444" r:id="rId_hyperlink_1515" tooltip="EMAIL KODE REQUEST BRANDING" display="EMAIL KODE REQUEST BRANDING"/>
    <hyperlink ref="T445" r:id="rId_hyperlink_1516" tooltip="EMAIL KODE REQUEST BRANDING" display="EMAIL KODE REQUEST BRANDING"/>
    <hyperlink ref="T446" r:id="rId_hyperlink_1517" tooltip="EMAIL KODE REQUEST BRANDING" display="EMAIL KODE REQUEST BRANDING"/>
    <hyperlink ref="T447" r:id="rId_hyperlink_1518" tooltip="EMAIL KODE REQUEST BRANDING" display="EMAIL KODE REQUEST BRANDING"/>
    <hyperlink ref="T448" r:id="rId_hyperlink_1519" tooltip="EMAIL KODE REQUEST BRANDING" display="EMAIL KODE REQUEST BRANDING"/>
    <hyperlink ref="T449" r:id="rId_hyperlink_1520" tooltip="EMAIL KODE REQUEST BRANDING" display="EMAIL KODE REQUEST BRANDING"/>
    <hyperlink ref="T450" r:id="rId_hyperlink_1521" tooltip="EMAIL KODE REQUEST BRANDING" display="EMAIL KODE REQUEST BRANDING"/>
    <hyperlink ref="T451" r:id="rId_hyperlink_1522" tooltip="EMAIL KODE REQUEST BRANDING" display="EMAIL KODE REQUEST BRANDING"/>
    <hyperlink ref="T452" r:id="rId_hyperlink_1523" tooltip="EMAIL KODE REQUEST BRANDING" display="EMAIL KODE REQUEST BRANDING"/>
    <hyperlink ref="T453" r:id="rId_hyperlink_1524" tooltip="EMAIL KODE REQUEST BRANDING" display="EMAIL KODE REQUEST BRANDING"/>
    <hyperlink ref="T454" r:id="rId_hyperlink_1525" tooltip="EMAIL KODE REQUEST BRANDING" display="EMAIL KODE REQUEST BRANDING"/>
    <hyperlink ref="T455" r:id="rId_hyperlink_1526" tooltip="EMAIL KODE REQUEST BRANDING" display="EMAIL KODE REQUEST BRANDING"/>
    <hyperlink ref="T456" r:id="rId_hyperlink_1527" tooltip="EMAIL KODE REQUEST BRANDING" display="EMAIL KODE REQUEST BRANDING"/>
    <hyperlink ref="T457" r:id="rId_hyperlink_1528" tooltip="EMAIL KODE REQUEST BRANDING" display="EMAIL KODE REQUEST BRANDING"/>
    <hyperlink ref="T458" r:id="rId_hyperlink_1529" tooltip="EMAIL KODE REQUEST BRANDING" display="EMAIL KODE REQUEST BRANDING"/>
    <hyperlink ref="T459" r:id="rId_hyperlink_1530" tooltip="EMAIL KODE REQUEST BRANDING" display="EMAIL KODE REQUEST BRANDING"/>
    <hyperlink ref="T460" r:id="rId_hyperlink_1531" tooltip="EMAIL KODE REQUEST BRANDING" display="EMAIL KODE REQUEST BRANDING"/>
    <hyperlink ref="T461" r:id="rId_hyperlink_1532" tooltip="EMAIL KODE REQUEST BRANDING" display="EMAIL KODE REQUEST BRANDING"/>
    <hyperlink ref="T462" r:id="rId_hyperlink_1533" tooltip="EMAIL KODE REQUEST BRANDING" display="EMAIL KODE REQUEST BRANDING"/>
    <hyperlink ref="T463" r:id="rId_hyperlink_1534" tooltip="EMAIL KODE REQUEST BRANDING" display="EMAIL KODE REQUEST BRANDING"/>
    <hyperlink ref="T464" r:id="rId_hyperlink_1535" tooltip="EMAIL KODE REQUEST BRANDING" display="EMAIL KODE REQUEST BRANDING"/>
    <hyperlink ref="T465" r:id="rId_hyperlink_1536" tooltip="EMAIL KODE REQUEST BRANDING" display="EMAIL KODE REQUEST BRANDING"/>
    <hyperlink ref="T466" r:id="rId_hyperlink_1537" tooltip="EMAIL KODE REQUEST BRANDING" display="EMAIL KODE REQUEST BRANDING"/>
    <hyperlink ref="T467" r:id="rId_hyperlink_1538" tooltip="EMAIL KODE REQUEST BRANDING" display="EMAIL KODE REQUEST BRANDING"/>
    <hyperlink ref="T468" r:id="rId_hyperlink_1539" tooltip="EMAIL KODE REQUEST BRANDING" display="EMAIL KODE REQUEST BRANDING"/>
    <hyperlink ref="T469" r:id="rId_hyperlink_1540" tooltip="EMAIL KODE REQUEST BRANDING" display="EMAIL KODE REQUEST BRANDING"/>
    <hyperlink ref="T470" r:id="rId_hyperlink_1541" tooltip="EMAIL KODE REQUEST BRANDING" display="EMAIL KODE REQUEST BRANDING"/>
    <hyperlink ref="T471" r:id="rId_hyperlink_1542" tooltip="EMAIL KODE REQUEST BRANDING" display="EMAIL KODE REQUEST BRANDING"/>
    <hyperlink ref="T472" r:id="rId_hyperlink_1543" tooltip="EMAIL KODE REQUEST BRANDING" display="EMAIL KODE REQUEST BRANDING"/>
    <hyperlink ref="T473" r:id="rId_hyperlink_1544" tooltip="EMAIL KODE REQUEST BRANDING" display="EMAIL KODE REQUEST BRANDING"/>
    <hyperlink ref="T474" r:id="rId_hyperlink_1545" tooltip="EMAIL KODE REQUEST BRANDING" display="EMAIL KODE REQUEST BRANDING"/>
    <hyperlink ref="T475" r:id="rId_hyperlink_1546" tooltip="EMAIL KODE REQUEST BRANDING" display="EMAIL KODE REQUEST BRANDING"/>
    <hyperlink ref="T476" r:id="rId_hyperlink_1547" tooltip="EMAIL KODE REQUEST BRANDING" display="EMAIL KODE REQUEST BRANDING"/>
    <hyperlink ref="T477" r:id="rId_hyperlink_1548" tooltip="EMAIL KODE REQUEST BRANDING" display="EMAIL KODE REQUEST BRANDING"/>
    <hyperlink ref="T478" r:id="rId_hyperlink_1549" tooltip="EMAIL KODE REQUEST BRANDING" display="EMAIL KODE REQUEST BRANDING"/>
    <hyperlink ref="T479" r:id="rId_hyperlink_1550" tooltip="EMAIL KODE REQUEST BRANDING" display="EMAIL KODE REQUEST BRANDING"/>
    <hyperlink ref="T480" r:id="rId_hyperlink_1551" tooltip="EMAIL KODE REQUEST BRANDING" display="EMAIL KODE REQUEST BRANDING"/>
    <hyperlink ref="T481" r:id="rId_hyperlink_1552" tooltip="EMAIL KODE REQUEST BRANDING" display="EMAIL KODE REQUEST BRANDING"/>
    <hyperlink ref="T482" r:id="rId_hyperlink_1553" tooltip="EMAIL KODE REQUEST BRANDING" display="EMAIL KODE REQUEST BRANDING"/>
    <hyperlink ref="T483" r:id="rId_hyperlink_1554" tooltip="EMAIL KODE REQUEST BRANDING" display="EMAIL KODE REQUEST BRANDING"/>
    <hyperlink ref="T484" r:id="rId_hyperlink_1555" tooltip="EMAIL KODE REQUEST BRANDING" display="EMAIL KODE REQUEST BRANDING"/>
    <hyperlink ref="T485" r:id="rId_hyperlink_1556" tooltip="EMAIL KODE REQUEST BRANDING" display="EMAIL KODE REQUEST BRANDING"/>
    <hyperlink ref="T486" r:id="rId_hyperlink_1557" tooltip="EMAIL KODE REQUEST BRANDING" display="EMAIL KODE REQUEST BRANDING"/>
    <hyperlink ref="T487" r:id="rId_hyperlink_1558" tooltip="EMAIL KODE REQUEST BRANDING" display="EMAIL KODE REQUEST BRANDING"/>
    <hyperlink ref="T488" r:id="rId_hyperlink_1559" tooltip="EMAIL KODE REQUEST BRANDING" display="EMAIL KODE REQUEST BRANDING"/>
    <hyperlink ref="T489" r:id="rId_hyperlink_1560" tooltip="EMAIL KODE REQUEST BRANDING" display="EMAIL KODE REQUEST BRANDING"/>
    <hyperlink ref="T490" r:id="rId_hyperlink_1561" tooltip="EMAIL KODE REQUEST BRANDING" display="EMAIL KODE REQUEST BRANDING"/>
    <hyperlink ref="T491" r:id="rId_hyperlink_1562" tooltip="EMAIL KODE REQUEST BRANDING" display="EMAIL KODE REQUEST BRANDING"/>
    <hyperlink ref="T492" r:id="rId_hyperlink_1563" tooltip="EMAIL KODE REQUEST BRANDING" display="EMAIL KODE REQUEST BRANDING"/>
    <hyperlink ref="T493" r:id="rId_hyperlink_1564" tooltip="EMAIL KODE REQUEST BRANDING" display="EMAIL KODE REQUEST BRANDING"/>
    <hyperlink ref="T494" r:id="rId_hyperlink_1565" tooltip="EMAIL KODE REQUEST BRANDING" display="EMAIL KODE REQUEST BRANDING"/>
    <hyperlink ref="T495" r:id="rId_hyperlink_1566" tooltip="EMAIL KODE REQUEST BRANDING" display="EMAIL KODE REQUEST BRANDING"/>
    <hyperlink ref="T496" r:id="rId_hyperlink_1567" tooltip="EMAIL KODE REQUEST BRANDING" display="EMAIL KODE REQUEST BRANDING"/>
    <hyperlink ref="T497" r:id="rId_hyperlink_1568" tooltip="EMAIL KODE REQUEST BRANDING" display="EMAIL KODE REQUEST BRANDING"/>
    <hyperlink ref="T498" r:id="rId_hyperlink_1569" tooltip="EMAIL KODE REQUEST BRANDING" display="EMAIL KODE REQUEST BRANDING"/>
    <hyperlink ref="T499" r:id="rId_hyperlink_1570" tooltip="EMAIL KODE REQUEST BRANDING" display="EMAIL KODE REQUEST BRANDING"/>
    <hyperlink ref="T500" r:id="rId_hyperlink_1571" tooltip="EMAIL KODE REQUEST BRANDING" display="EMAIL KODE REQUEST BRANDING"/>
    <hyperlink ref="T501" r:id="rId_hyperlink_1572" tooltip="EMAIL KODE REQUEST BRANDING" display="EMAIL KODE REQUEST BRANDING"/>
    <hyperlink ref="T502" r:id="rId_hyperlink_1573" tooltip="EMAIL KODE REQUEST BRANDING" display="EMAIL KODE REQUEST BRANDING"/>
    <hyperlink ref="T503" r:id="rId_hyperlink_1574" tooltip="EMAIL KODE REQUEST BRANDING" display="EMAIL KODE REQUEST BRANDING"/>
    <hyperlink ref="T504" r:id="rId_hyperlink_1575" tooltip="EMAIL KODE REQUEST BRANDING" display="EMAIL KODE REQUEST BRANDING"/>
    <hyperlink ref="T505" r:id="rId_hyperlink_1576" tooltip="EMAIL KODE REQUEST BRANDING" display="EMAIL KODE REQUEST BRANDING"/>
    <hyperlink ref="T506" r:id="rId_hyperlink_1577" tooltip="EMAIL KODE REQUEST BRANDING" display="EMAIL KODE REQUEST BRANDING"/>
    <hyperlink ref="T507" r:id="rId_hyperlink_1578" tooltip="EMAIL KODE REQUEST BRANDING" display="EMAIL KODE REQUEST BRANDING"/>
    <hyperlink ref="T508" r:id="rId_hyperlink_1579" tooltip="EMAIL KODE REQUEST BRANDING" display="EMAIL KODE REQUEST BRANDING"/>
    <hyperlink ref="T509" r:id="rId_hyperlink_1580" tooltip="EMAIL KODE REQUEST BRANDING" display="EMAIL KODE REQUEST BRANDING"/>
    <hyperlink ref="T510" r:id="rId_hyperlink_1581" tooltip="EMAIL KODE REQUEST BRANDING" display="EMAIL KODE REQUEST BRANDING"/>
    <hyperlink ref="T511" r:id="rId_hyperlink_1582" tooltip="EMAIL KODE REQUEST BRANDING" display="EMAIL KODE REQUEST BRANDING"/>
    <hyperlink ref="T512" r:id="rId_hyperlink_1583" tooltip="EMAIL KODE REQUEST BRANDING" display="EMAIL KODE REQUEST BRANDING"/>
    <hyperlink ref="T513" r:id="rId_hyperlink_1584" tooltip="EMAIL KODE REQUEST BRANDING" display="EMAIL KODE REQUEST BRANDING"/>
    <hyperlink ref="T514" r:id="rId_hyperlink_1585" tooltip="EMAIL KODE REQUEST BRANDING" display="EMAIL KODE REQUEST BRANDING"/>
    <hyperlink ref="T515" r:id="rId_hyperlink_1586" tooltip="EMAIL KODE REQUEST BRANDING" display="EMAIL KODE REQUEST BRANDING"/>
    <hyperlink ref="T516" r:id="rId_hyperlink_1587" tooltip="EMAIL KODE REQUEST BRANDING" display="EMAIL KODE REQUEST BRANDING"/>
    <hyperlink ref="T517" r:id="rId_hyperlink_1588" tooltip="EMAIL KODE REQUEST BRANDING" display="EMAIL KODE REQUEST BRANDING"/>
    <hyperlink ref="T518" r:id="rId_hyperlink_1589" tooltip="EMAIL KODE REQUEST BRANDING" display="EMAIL KODE REQUEST BRANDING"/>
    <hyperlink ref="T519" r:id="rId_hyperlink_1590" tooltip="EMAIL KODE REQUEST BRANDING" display="EMAIL KODE REQUEST BRANDING"/>
    <hyperlink ref="T520" r:id="rId_hyperlink_1591" tooltip="EMAIL KODE REQUEST BRANDING" display="EMAIL KODE REQUEST BRANDING"/>
    <hyperlink ref="T521" r:id="rId_hyperlink_1592" tooltip="EMAIL KODE REQUEST BRANDING" display="EMAIL KODE REQUEST BRANDING"/>
    <hyperlink ref="T522" r:id="rId_hyperlink_1593" tooltip="EMAIL KODE REQUEST BRANDING" display="EMAIL KODE REQUEST BRANDING"/>
    <hyperlink ref="T523" r:id="rId_hyperlink_1594" tooltip="EMAIL KODE REQUEST BRANDING" display="EMAIL KODE REQUEST BRANDING"/>
    <hyperlink ref="T524" r:id="rId_hyperlink_1595" tooltip="EMAIL KODE REQUEST BRANDING" display="EMAIL KODE REQUEST BRANDING"/>
    <hyperlink ref="T525" r:id="rId_hyperlink_1596" tooltip="EMAIL KODE REQUEST BRANDING" display="EMAIL KODE REQUEST BRANDING"/>
    <hyperlink ref="T526" r:id="rId_hyperlink_1597" tooltip="EMAIL KODE REQUEST BRANDING" display="EMAIL KODE REQUEST BRANDING"/>
    <hyperlink ref="T527" r:id="rId_hyperlink_1598" tooltip="EMAIL KODE REQUEST BRANDING" display="EMAIL KODE REQUEST BRANDING"/>
    <hyperlink ref="T528" r:id="rId_hyperlink_1599" tooltip="EMAIL KODE REQUEST BRANDING" display="EMAIL KODE REQUEST BRANDING"/>
    <hyperlink ref="T529" r:id="rId_hyperlink_1600" tooltip="EMAIL KODE REQUEST BRANDING" display="EMAIL KODE REQUEST BRANDING"/>
    <hyperlink ref="P682" r:id="rId_hyperlink_1601"/>
    <hyperlink ref="Q682" r:id="rId_hyperlink_1602"/>
    <hyperlink ref="P683" r:id="rId_hyperlink_1603"/>
    <hyperlink ref="Q683" r:id="rId_hyperlink_1604"/>
    <hyperlink ref="P685" r:id="rId_hyperlink_1605"/>
    <hyperlink ref="P689" r:id="rId_hyperlink_1606"/>
    <hyperlink ref="P709" r:id="rId_hyperlink_1607"/>
    <hyperlink ref="Q709" r:id="rId_hyperlink_1608"/>
  </hyperlinks>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B7"/>
  <sheetViews>
    <sheetView tabSelected="0" workbookViewId="0" showGridLines="true" showRowColHeaders="1">
      <selection activeCell="A1" sqref="A1"/>
    </sheetView>
  </sheetViews>
  <sheetFormatPr customHeight="true" defaultRowHeight="15.75" defaultColWidth="12.5546875" outlineLevelRow="0" outlineLevelCol="0"/>
  <sheetData>
    <row r="1" spans="1:2">
      <c r="A1" t="s">
        <v>4313</v>
      </c>
      <c r="B1" t="s">
        <v>4314</v>
      </c>
    </row>
    <row r="2" spans="1:2">
      <c r="A2" t="s">
        <v>4315</v>
      </c>
      <c r="B2" t="s">
        <v>4316</v>
      </c>
    </row>
    <row r="3" spans="1:2">
      <c r="A3" t="s">
        <v>4317</v>
      </c>
      <c r="B3" t="s">
        <v>4318</v>
      </c>
    </row>
    <row r="4" spans="1:2">
      <c r="A4" t="s">
        <v>4319</v>
      </c>
      <c r="B4" t="s">
        <v>4320</v>
      </c>
    </row>
    <row r="5" spans="1:2">
      <c r="A5" t="s">
        <v>4321</v>
      </c>
      <c r="B5" t="s">
        <v>4322</v>
      </c>
    </row>
    <row r="6" spans="1:2">
      <c r="A6" t="s">
        <v>4323</v>
      </c>
      <c r="B6" t="s">
        <v>4318</v>
      </c>
    </row>
    <row r="7" spans="1:2">
      <c r="A7" t="s">
        <v>4324</v>
      </c>
      <c r="B7" t="s">
        <v>4325</v>
      </c>
    </row>
  </sheetData>
  <printOptions gridLines="false" gridLinesSet="true"/>
  <pageMargins left="0.7" right="0.7" top="0.75" bottom="0.75" header="0.3" footer="0.3"/>
  <pageSetup paperSize="1" orientation="default" scale="100" fitToHeight="1" fitToWidth="1" pageOrder="downThenOv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AC2"/>
  <sheetViews>
    <sheetView tabSelected="0" workbookViewId="0" showGridLines="true" showRowColHeaders="1">
      <selection activeCell="A1" sqref="A1"/>
    </sheetView>
  </sheetViews>
  <sheetFormatPr customHeight="true" defaultRowHeight="15.75" defaultColWidth="12.5546875" outlineLevelRow="0" outlineLevelCol="0"/>
  <sheetData>
    <row r="1" spans="1:29">
      <c r="A1" t="s">
        <v>4326</v>
      </c>
      <c r="B1" t="s">
        <v>4327</v>
      </c>
      <c r="C1" t="s">
        <v>4328</v>
      </c>
      <c r="D1" t="s">
        <v>4329</v>
      </c>
      <c r="E1" t="s">
        <v>4330</v>
      </c>
      <c r="F1" t="s">
        <v>4331</v>
      </c>
      <c r="G1" t="s">
        <v>4332</v>
      </c>
      <c r="H1" t="s">
        <v>4333</v>
      </c>
      <c r="I1" t="s">
        <v>4334</v>
      </c>
      <c r="J1" t="s">
        <v>4335</v>
      </c>
      <c r="K1" t="s">
        <v>4336</v>
      </c>
      <c r="L1" t="s">
        <v>4337</v>
      </c>
      <c r="M1" t="s">
        <v>4338</v>
      </c>
      <c r="N1" t="s">
        <v>4339</v>
      </c>
      <c r="O1" t="s">
        <v>4340</v>
      </c>
      <c r="P1" t="s">
        <v>4341</v>
      </c>
      <c r="Q1" t="s">
        <v>4342</v>
      </c>
      <c r="R1" t="s">
        <v>4343</v>
      </c>
      <c r="S1" t="s">
        <v>4344</v>
      </c>
      <c r="T1" t="s">
        <v>4345</v>
      </c>
      <c r="U1" t="s">
        <v>4346</v>
      </c>
      <c r="V1" t="s">
        <v>4347</v>
      </c>
      <c r="W1" t="s">
        <v>4348</v>
      </c>
      <c r="X1" t="s">
        <v>4349</v>
      </c>
      <c r="Y1" t="s">
        <v>4350</v>
      </c>
      <c r="Z1" t="s">
        <v>4351</v>
      </c>
      <c r="AA1" t="s">
        <v>4352</v>
      </c>
      <c r="AB1" t="s">
        <v>4353</v>
      </c>
      <c r="AC1" t="s">
        <v>4354</v>
      </c>
    </row>
    <row r="2" spans="1:29">
      <c r="A2" t="s">
        <v>4355</v>
      </c>
      <c r="B2" t="s">
        <v>4356</v>
      </c>
      <c r="C2" t="s">
        <v>4357</v>
      </c>
      <c r="D2">
        <v>180482187</v>
      </c>
      <c r="E2">
        <v>1</v>
      </c>
      <c r="F2">
        <v>2</v>
      </c>
      <c r="G2" t="s">
        <v>4358</v>
      </c>
      <c r="H2" t="s">
        <v>4359</v>
      </c>
      <c r="I2" t="s">
        <v>4359</v>
      </c>
      <c r="J2" t="s">
        <v>4360</v>
      </c>
      <c r="K2" t="s">
        <v>4361</v>
      </c>
      <c r="L2" t="s">
        <v>4361</v>
      </c>
      <c r="M2" t="s">
        <v>4362</v>
      </c>
      <c r="N2" t="b">
        <v>1</v>
      </c>
      <c r="O2" t="s">
        <v>4363</v>
      </c>
      <c r="P2" t="b">
        <v>1</v>
      </c>
      <c r="Q2">
        <v>1</v>
      </c>
      <c r="R2" t="b">
        <v>1</v>
      </c>
      <c r="S2" t="b">
        <v>1</v>
      </c>
      <c r="T2" t="s">
        <v>4364</v>
      </c>
      <c r="X2" t="b">
        <v>0</v>
      </c>
      <c r="Y2" t="s">
        <v>4365</v>
      </c>
      <c r="Z2" t="s">
        <v>4366</v>
      </c>
      <c r="AA2" t="b">
        <v>0</v>
      </c>
      <c r="AB2" t="s">
        <v>4367</v>
      </c>
      <c r="AC2" t="s">
        <v>4368</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Responses 1</vt:lpstr>
      <vt:lpstr>NVScriptsProperties</vt:lpstr>
      <vt:lpstr>DO NOT DELETE - AutoCrat Job Se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INV02SLS-011</dc:creator>
  <cp:lastModifiedBy>Benny Dwiyanto</cp:lastModifiedBy>
  <dcterms:created xsi:type="dcterms:W3CDTF">2025-01-22T04:25:11+01:00</dcterms:created>
  <dcterms:modified xsi:type="dcterms:W3CDTF">2025-02-06T07:53:39+01:00</dcterms:modified>
  <dc:title/>
  <dc:description/>
  <dc:subject/>
  <cp:keywords/>
  <cp:category/>
</cp:coreProperties>
</file>