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890BD651-309C-4B55-81BA-FF9D27DEF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NVScriptsProperties" sheetId="2" state="hidden" r:id="rId2"/>
    <sheet name="DO NOT DELETE - AutoCrat Job Se" sheetId="3" state="hidden" r:id="rId3"/>
  </sheets>
  <definedNames>
    <definedName name="_xlnm._FilterDatabase" localSheetId="0" hidden="1">'Form Responses 1'!$A$1:$O$1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02" i="1" l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T77" i="1"/>
  <c r="X76" i="1"/>
  <c r="T76" i="1"/>
  <c r="X75" i="1"/>
  <c r="T75" i="1"/>
  <c r="X74" i="1"/>
  <c r="T74" i="1"/>
  <c r="X73" i="1"/>
  <c r="T73" i="1"/>
  <c r="X72" i="1"/>
  <c r="T72" i="1"/>
  <c r="X71" i="1"/>
  <c r="T71" i="1"/>
  <c r="X70" i="1"/>
  <c r="T70" i="1"/>
  <c r="X69" i="1"/>
  <c r="T69" i="1"/>
  <c r="X68" i="1"/>
  <c r="T68" i="1"/>
  <c r="X67" i="1"/>
  <c r="T67" i="1"/>
  <c r="X66" i="1"/>
  <c r="T66" i="1"/>
  <c r="X65" i="1"/>
  <c r="T65" i="1"/>
  <c r="X64" i="1"/>
  <c r="T64" i="1"/>
  <c r="X63" i="1"/>
  <c r="T63" i="1"/>
  <c r="X62" i="1"/>
  <c r="T62" i="1"/>
  <c r="X61" i="1"/>
  <c r="T61" i="1"/>
  <c r="X60" i="1"/>
  <c r="T60" i="1"/>
  <c r="X59" i="1"/>
  <c r="T59" i="1"/>
  <c r="X58" i="1"/>
  <c r="T58" i="1"/>
  <c r="X57" i="1"/>
  <c r="T57" i="1"/>
  <c r="X56" i="1"/>
  <c r="T56" i="1"/>
  <c r="X55" i="1"/>
  <c r="T55" i="1"/>
  <c r="X54" i="1"/>
  <c r="T54" i="1"/>
  <c r="X53" i="1"/>
  <c r="T53" i="1"/>
  <c r="X52" i="1"/>
  <c r="T52" i="1"/>
  <c r="X51" i="1"/>
  <c r="T51" i="1"/>
  <c r="X50" i="1"/>
  <c r="T50" i="1"/>
  <c r="X49" i="1"/>
  <c r="T49" i="1"/>
  <c r="X48" i="1"/>
  <c r="T48" i="1"/>
  <c r="X47" i="1"/>
  <c r="T47" i="1"/>
  <c r="X46" i="1"/>
  <c r="T46" i="1"/>
  <c r="X45" i="1"/>
  <c r="T45" i="1"/>
  <c r="X44" i="1"/>
  <c r="T44" i="1"/>
  <c r="X43" i="1"/>
  <c r="T43" i="1"/>
  <c r="X42" i="1"/>
  <c r="T42" i="1"/>
  <c r="X41" i="1"/>
  <c r="T41" i="1"/>
  <c r="X40" i="1"/>
  <c r="T40" i="1"/>
  <c r="X39" i="1"/>
  <c r="T39" i="1"/>
  <c r="X38" i="1"/>
  <c r="T38" i="1"/>
  <c r="X37" i="1"/>
  <c r="T37" i="1"/>
  <c r="X36" i="1"/>
  <c r="T36" i="1"/>
  <c r="X35" i="1"/>
  <c r="T35" i="1"/>
  <c r="X34" i="1"/>
  <c r="T34" i="1"/>
  <c r="X33" i="1"/>
  <c r="T33" i="1"/>
  <c r="X32" i="1"/>
  <c r="T32" i="1"/>
  <c r="X31" i="1"/>
  <c r="T31" i="1"/>
  <c r="X30" i="1"/>
  <c r="T30" i="1"/>
  <c r="X29" i="1"/>
  <c r="T29" i="1"/>
  <c r="X28" i="1"/>
  <c r="T28" i="1"/>
  <c r="X27" i="1"/>
  <c r="T27" i="1"/>
  <c r="X26" i="1"/>
  <c r="T26" i="1"/>
  <c r="X25" i="1"/>
  <c r="T25" i="1"/>
  <c r="X24" i="1"/>
  <c r="T24" i="1"/>
  <c r="X23" i="1"/>
  <c r="T23" i="1"/>
  <c r="X22" i="1"/>
  <c r="T22" i="1"/>
  <c r="X21" i="1"/>
  <c r="T21" i="1"/>
  <c r="X20" i="1"/>
  <c r="T20" i="1"/>
  <c r="X19" i="1"/>
  <c r="T19" i="1"/>
  <c r="X18" i="1"/>
  <c r="T18" i="1"/>
  <c r="X17" i="1"/>
  <c r="T17" i="1"/>
  <c r="X16" i="1"/>
  <c r="T16" i="1"/>
  <c r="X15" i="1"/>
  <c r="T15" i="1"/>
  <c r="X14" i="1"/>
  <c r="T14" i="1"/>
  <c r="X13" i="1"/>
  <c r="T13" i="1"/>
  <c r="X12" i="1"/>
  <c r="T12" i="1"/>
  <c r="X11" i="1"/>
  <c r="T11" i="1"/>
  <c r="X10" i="1"/>
  <c r="T10" i="1"/>
  <c r="X9" i="1"/>
  <c r="T9" i="1"/>
  <c r="X8" i="1"/>
  <c r="T8" i="1"/>
  <c r="X7" i="1"/>
  <c r="T7" i="1"/>
  <c r="X6" i="1"/>
  <c r="T6" i="1"/>
  <c r="X5" i="1"/>
  <c r="T5" i="1"/>
  <c r="X4" i="1"/>
  <c r="T4" i="1"/>
  <c r="X3" i="1"/>
  <c r="T3" i="1"/>
  <c r="X2" i="1"/>
  <c r="T2" i="1"/>
  <c r="C687" i="1"/>
  <c r="C686" i="1"/>
  <c r="C684" i="1"/>
  <c r="C681" i="1"/>
  <c r="C663" i="1"/>
  <c r="C662" i="1"/>
  <c r="C661" i="1"/>
  <c r="C656" i="1"/>
  <c r="C638" i="1"/>
  <c r="C637" i="1"/>
  <c r="C636" i="1"/>
  <c r="C633" i="1"/>
  <c r="C615" i="1"/>
  <c r="C614" i="1"/>
  <c r="C612" i="1"/>
  <c r="C609" i="1"/>
  <c r="C591" i="1"/>
  <c r="C590" i="1"/>
  <c r="C589" i="1"/>
  <c r="C584" i="1"/>
  <c r="C566" i="1"/>
  <c r="C565" i="1"/>
  <c r="C564" i="1"/>
  <c r="C561" i="1"/>
  <c r="C543" i="1"/>
  <c r="C542" i="1"/>
  <c r="C540" i="1"/>
  <c r="C537" i="1"/>
  <c r="C519" i="1"/>
  <c r="C518" i="1"/>
  <c r="C517" i="1"/>
  <c r="C512" i="1"/>
  <c r="C494" i="1"/>
  <c r="C493" i="1"/>
  <c r="C492" i="1"/>
  <c r="C489" i="1"/>
  <c r="C471" i="1"/>
  <c r="C470" i="1"/>
  <c r="C468" i="1"/>
  <c r="C465" i="1"/>
  <c r="C447" i="1"/>
  <c r="C446" i="1"/>
  <c r="C445" i="1"/>
  <c r="C440" i="1"/>
  <c r="C429" i="1"/>
  <c r="C424" i="1"/>
  <c r="C423" i="1"/>
  <c r="C422" i="1"/>
  <c r="C421" i="1"/>
  <c r="C408" i="1"/>
  <c r="C407" i="1"/>
  <c r="C406" i="1"/>
  <c r="C404" i="1"/>
  <c r="C401" i="1"/>
  <c r="C388" i="1"/>
  <c r="C387" i="1"/>
  <c r="C386" i="1"/>
  <c r="C385" i="1"/>
  <c r="C382" i="1"/>
  <c r="C371" i="1"/>
  <c r="C368" i="1"/>
  <c r="C366" i="1"/>
  <c r="C365" i="1"/>
  <c r="C364" i="1"/>
  <c r="C360" i="1"/>
  <c r="C352" i="1"/>
  <c r="C351" i="1"/>
  <c r="C350" i="1"/>
  <c r="C348" i="1"/>
  <c r="C347" i="1"/>
  <c r="C335" i="1"/>
  <c r="C334" i="1"/>
  <c r="C333" i="1"/>
  <c r="C332" i="1"/>
  <c r="C328" i="1"/>
  <c r="C318" i="1"/>
  <c r="C315" i="1"/>
  <c r="C314" i="1"/>
  <c r="C313" i="1"/>
  <c r="C312" i="1"/>
  <c r="C300" i="1"/>
  <c r="C299" i="1"/>
  <c r="C298" i="1"/>
  <c r="C296" i="1"/>
  <c r="C294" i="1"/>
  <c r="C282" i="1"/>
  <c r="C281" i="1"/>
  <c r="C280" i="1"/>
  <c r="C279" i="1"/>
  <c r="C276" i="1"/>
  <c r="C266" i="1"/>
  <c r="C263" i="1"/>
  <c r="C262" i="1"/>
  <c r="C261" i="1"/>
  <c r="C260" i="1"/>
  <c r="C248" i="1"/>
  <c r="C246" i="1"/>
  <c r="C245" i="1"/>
  <c r="C243" i="1"/>
  <c r="C242" i="1"/>
  <c r="C230" i="1"/>
  <c r="C229" i="1"/>
  <c r="C228" i="1"/>
  <c r="C227" i="1"/>
  <c r="C224" i="1"/>
  <c r="C214" i="1"/>
  <c r="C210" i="1"/>
  <c r="C209" i="1"/>
  <c r="C208" i="1"/>
  <c r="C207" i="1"/>
  <c r="C195" i="1"/>
  <c r="C194" i="1"/>
  <c r="C193" i="1"/>
  <c r="C191" i="1"/>
  <c r="C190" i="1"/>
  <c r="C178" i="1"/>
  <c r="C177" i="1"/>
  <c r="C176" i="1"/>
  <c r="C174" i="1"/>
  <c r="C171" i="1"/>
  <c r="C161" i="1"/>
  <c r="C158" i="1"/>
  <c r="C157" i="1"/>
  <c r="C156" i="1"/>
  <c r="C155" i="1"/>
  <c r="C143" i="1"/>
  <c r="C142" i="1"/>
  <c r="C141" i="1"/>
  <c r="C138" i="1"/>
  <c r="C137" i="1"/>
  <c r="C128" i="1"/>
  <c r="C125" i="1"/>
  <c r="C124" i="1"/>
  <c r="C123" i="1"/>
  <c r="C122" i="1"/>
  <c r="C111" i="1"/>
  <c r="C110" i="1"/>
  <c r="C109" i="1"/>
  <c r="C107" i="1"/>
  <c r="C106" i="1"/>
  <c r="C96" i="1"/>
  <c r="C94" i="1"/>
  <c r="C93" i="1"/>
  <c r="C92" i="1"/>
  <c r="C90" i="1"/>
  <c r="C80" i="1"/>
  <c r="C78" i="1"/>
  <c r="C77" i="1"/>
  <c r="C76" i="1"/>
  <c r="C75" i="1"/>
  <c r="C64" i="1"/>
  <c r="C63" i="1"/>
  <c r="C62" i="1"/>
  <c r="C60" i="1"/>
  <c r="C59" i="1"/>
  <c r="C54" i="1"/>
  <c r="C49" i="1"/>
  <c r="C47" i="1"/>
  <c r="C46" i="1"/>
  <c r="C45" i="1"/>
  <c r="C44" i="1"/>
  <c r="C39" i="1"/>
  <c r="C33" i="1"/>
  <c r="C32" i="1"/>
  <c r="C30" i="1"/>
  <c r="C28" i="1"/>
  <c r="C27" i="1"/>
  <c r="C24" i="1"/>
  <c r="C17" i="1"/>
  <c r="C15" i="1"/>
  <c r="C14" i="1"/>
  <c r="C13" i="1"/>
  <c r="C12" i="1"/>
  <c r="C8" i="1"/>
  <c r="C2" i="1" a="1"/>
  <c r="C2" i="1"/>
  <c r="C691" i="1" l="1"/>
  <c r="C679" i="1"/>
  <c r="C667" i="1"/>
  <c r="C655" i="1"/>
  <c r="C643" i="1"/>
  <c r="C631" i="1"/>
  <c r="C619" i="1"/>
  <c r="C607" i="1"/>
  <c r="C595" i="1"/>
  <c r="C583" i="1"/>
  <c r="C571" i="1"/>
  <c r="C559" i="1"/>
  <c r="C547" i="1"/>
  <c r="C535" i="1"/>
  <c r="C523" i="1"/>
  <c r="C511" i="1"/>
  <c r="C499" i="1"/>
  <c r="C487" i="1"/>
  <c r="C475" i="1"/>
  <c r="C463" i="1"/>
  <c r="C451" i="1"/>
  <c r="C439" i="1"/>
  <c r="C427" i="1"/>
  <c r="C415" i="1"/>
  <c r="C403" i="1"/>
  <c r="C391" i="1"/>
  <c r="C379" i="1"/>
  <c r="C367" i="1"/>
  <c r="C355" i="1"/>
  <c r="C343" i="1"/>
  <c r="C331" i="1"/>
  <c r="C319" i="1"/>
  <c r="C307" i="1"/>
  <c r="C295" i="1"/>
  <c r="C283" i="1"/>
  <c r="C271" i="1"/>
  <c r="C259" i="1"/>
  <c r="C247" i="1"/>
  <c r="C235" i="1"/>
  <c r="C223" i="1"/>
  <c r="C211" i="1"/>
  <c r="C199" i="1"/>
  <c r="C187" i="1"/>
  <c r="C175" i="1"/>
  <c r="C163" i="1"/>
  <c r="C151" i="1"/>
  <c r="C139" i="1"/>
  <c r="C127" i="1"/>
  <c r="C115" i="1"/>
  <c r="C103" i="1"/>
  <c r="C91" i="1"/>
  <c r="C79" i="1"/>
  <c r="C67" i="1"/>
  <c r="C55" i="1"/>
  <c r="C43" i="1"/>
  <c r="C31" i="1"/>
  <c r="C19" i="1"/>
  <c r="C7" i="1"/>
  <c r="C690" i="1"/>
  <c r="C678" i="1"/>
  <c r="C666" i="1"/>
  <c r="C654" i="1"/>
  <c r="C642" i="1"/>
  <c r="C630" i="1"/>
  <c r="C618" i="1"/>
  <c r="C606" i="1"/>
  <c r="C594" i="1"/>
  <c r="C582" i="1"/>
  <c r="C570" i="1"/>
  <c r="C558" i="1"/>
  <c r="C546" i="1"/>
  <c r="C534" i="1"/>
  <c r="C522" i="1"/>
  <c r="C510" i="1"/>
  <c r="C498" i="1"/>
  <c r="C486" i="1"/>
  <c r="C474" i="1"/>
  <c r="C462" i="1"/>
  <c r="C450" i="1"/>
  <c r="C438" i="1"/>
  <c r="C426" i="1"/>
  <c r="C414" i="1"/>
  <c r="C402" i="1"/>
  <c r="C390" i="1"/>
  <c r="C378" i="1"/>
  <c r="C702" i="1"/>
  <c r="C700" i="1"/>
  <c r="C699" i="1"/>
  <c r="C696" i="1"/>
  <c r="C695" i="1"/>
  <c r="C683" i="1"/>
  <c r="C671" i="1"/>
  <c r="C659" i="1"/>
  <c r="C647" i="1"/>
  <c r="C635" i="1"/>
  <c r="C623" i="1"/>
  <c r="C611" i="1"/>
  <c r="C599" i="1"/>
  <c r="C587" i="1"/>
  <c r="C575" i="1"/>
  <c r="C563" i="1"/>
  <c r="C551" i="1"/>
  <c r="C539" i="1"/>
  <c r="C527" i="1"/>
  <c r="C515" i="1"/>
  <c r="C503" i="1"/>
  <c r="C491" i="1"/>
  <c r="C479" i="1"/>
  <c r="C467" i="1"/>
  <c r="C455" i="1"/>
  <c r="C443" i="1"/>
  <c r="C694" i="1"/>
  <c r="C682" i="1"/>
  <c r="C670" i="1"/>
  <c r="C658" i="1"/>
  <c r="C646" i="1"/>
  <c r="C634" i="1"/>
  <c r="C622" i="1"/>
  <c r="C610" i="1"/>
  <c r="C598" i="1"/>
  <c r="C586" i="1"/>
  <c r="C574" i="1"/>
  <c r="C562" i="1"/>
  <c r="C550" i="1"/>
  <c r="C538" i="1"/>
  <c r="C526" i="1"/>
  <c r="C514" i="1"/>
  <c r="C502" i="1"/>
  <c r="C490" i="1"/>
  <c r="C478" i="1"/>
  <c r="C466" i="1"/>
  <c r="C454" i="1"/>
  <c r="C442" i="1"/>
  <c r="C685" i="1"/>
  <c r="C665" i="1"/>
  <c r="C649" i="1"/>
  <c r="C629" i="1"/>
  <c r="C613" i="1"/>
  <c r="C593" i="1"/>
  <c r="C577" i="1"/>
  <c r="C557" i="1"/>
  <c r="C541" i="1"/>
  <c r="C521" i="1"/>
  <c r="C505" i="1"/>
  <c r="C485" i="1"/>
  <c r="C469" i="1"/>
  <c r="C449" i="1"/>
  <c r="C433" i="1"/>
  <c r="C419" i="1"/>
  <c r="C405" i="1"/>
  <c r="C389" i="1"/>
  <c r="C375" i="1"/>
  <c r="C362" i="1"/>
  <c r="C349" i="1"/>
  <c r="C336" i="1"/>
  <c r="C323" i="1"/>
  <c r="C310" i="1"/>
  <c r="C297" i="1"/>
  <c r="C284" i="1"/>
  <c r="C270" i="1"/>
  <c r="C257" i="1"/>
  <c r="C244" i="1"/>
  <c r="C231" i="1"/>
  <c r="C218" i="1"/>
  <c r="C205" i="1"/>
  <c r="C192" i="1"/>
  <c r="C179" i="1"/>
  <c r="C166" i="1"/>
  <c r="C153" i="1"/>
  <c r="C140" i="1"/>
  <c r="C126" i="1"/>
  <c r="C113" i="1"/>
  <c r="C100" i="1"/>
  <c r="C87" i="1"/>
  <c r="C74" i="1"/>
  <c r="C61" i="1"/>
  <c r="C48" i="1"/>
  <c r="C35" i="1"/>
  <c r="C22" i="1"/>
  <c r="C9" i="1"/>
  <c r="C697" i="1"/>
  <c r="C676" i="1"/>
  <c r="C660" i="1"/>
  <c r="C640" i="1"/>
  <c r="C624" i="1"/>
  <c r="C604" i="1"/>
  <c r="C588" i="1"/>
  <c r="C568" i="1"/>
  <c r="C552" i="1"/>
  <c r="C532" i="1"/>
  <c r="C516" i="1"/>
  <c r="C496" i="1"/>
  <c r="C480" i="1"/>
  <c r="C460" i="1"/>
  <c r="C444" i="1"/>
  <c r="C428" i="1"/>
  <c r="C412" i="1"/>
  <c r="C398" i="1"/>
  <c r="C384" i="1"/>
  <c r="C370" i="1"/>
  <c r="C357" i="1"/>
  <c r="C344" i="1"/>
  <c r="C330" i="1"/>
  <c r="C317" i="1"/>
  <c r="C304" i="1"/>
  <c r="C291" i="1"/>
  <c r="C278" i="1"/>
  <c r="C265" i="1"/>
  <c r="C252" i="1"/>
  <c r="C239" i="1"/>
  <c r="C226" i="1"/>
  <c r="C213" i="1"/>
  <c r="C200" i="1"/>
  <c r="C186" i="1"/>
  <c r="C173" i="1"/>
  <c r="C160" i="1"/>
  <c r="C147" i="1"/>
  <c r="C134" i="1"/>
  <c r="C121" i="1"/>
  <c r="C108" i="1"/>
  <c r="C95" i="1"/>
  <c r="C82" i="1"/>
  <c r="C69" i="1"/>
  <c r="C56" i="1"/>
  <c r="C42" i="1"/>
  <c r="C29" i="1"/>
  <c r="C16" i="1"/>
  <c r="C3" i="1"/>
  <c r="C693" i="1"/>
  <c r="C675" i="1"/>
  <c r="C657" i="1"/>
  <c r="C639" i="1"/>
  <c r="C621" i="1"/>
  <c r="C603" i="1"/>
  <c r="C585" i="1"/>
  <c r="C567" i="1"/>
  <c r="C549" i="1"/>
  <c r="C531" i="1"/>
  <c r="C513" i="1"/>
  <c r="C495" i="1"/>
  <c r="C477" i="1"/>
  <c r="C459" i="1"/>
  <c r="C441" i="1"/>
  <c r="C425" i="1"/>
  <c r="C411" i="1"/>
  <c r="C397" i="1"/>
  <c r="C383" i="1"/>
  <c r="C369" i="1"/>
  <c r="C356" i="1"/>
  <c r="C342" i="1"/>
  <c r="C329" i="1"/>
  <c r="C316" i="1"/>
  <c r="C303" i="1"/>
  <c r="C290" i="1"/>
  <c r="C277" i="1"/>
  <c r="C264" i="1"/>
  <c r="C251" i="1"/>
  <c r="C238" i="1"/>
  <c r="C225" i="1"/>
  <c r="C212" i="1"/>
  <c r="C198" i="1"/>
  <c r="C185" i="1"/>
  <c r="C172" i="1"/>
  <c r="C159" i="1"/>
  <c r="C146" i="1"/>
  <c r="C18" i="1"/>
  <c r="C34" i="1"/>
  <c r="C50" i="1"/>
  <c r="C65" i="1"/>
  <c r="C81" i="1"/>
  <c r="C97" i="1"/>
  <c r="C112" i="1"/>
  <c r="C129" i="1"/>
  <c r="C144" i="1"/>
  <c r="C162" i="1"/>
  <c r="C180" i="1"/>
  <c r="C196" i="1"/>
  <c r="C215" i="1"/>
  <c r="C232" i="1"/>
  <c r="C249" i="1"/>
  <c r="C267" i="1"/>
  <c r="C285" i="1"/>
  <c r="C301" i="1"/>
  <c r="C320" i="1"/>
  <c r="C337" i="1"/>
  <c r="C353" i="1"/>
  <c r="C372" i="1"/>
  <c r="C392" i="1"/>
  <c r="C409" i="1"/>
  <c r="C430" i="1"/>
  <c r="C452" i="1"/>
  <c r="C473" i="1"/>
  <c r="C500" i="1"/>
  <c r="C524" i="1"/>
  <c r="C545" i="1"/>
  <c r="C572" i="1"/>
  <c r="C596" i="1"/>
  <c r="C617" i="1"/>
  <c r="C644" i="1"/>
  <c r="C668" i="1"/>
  <c r="C689" i="1"/>
  <c r="C4" i="1"/>
  <c r="C20" i="1"/>
  <c r="C36" i="1"/>
  <c r="C51" i="1"/>
  <c r="C66" i="1"/>
  <c r="C83" i="1"/>
  <c r="C98" i="1"/>
  <c r="C114" i="1"/>
  <c r="C130" i="1"/>
  <c r="C145" i="1"/>
  <c r="C164" i="1"/>
  <c r="C181" i="1"/>
  <c r="C197" i="1"/>
  <c r="C216" i="1"/>
  <c r="C233" i="1"/>
  <c r="C250" i="1"/>
  <c r="C268" i="1"/>
  <c r="C286" i="1"/>
  <c r="C302" i="1"/>
  <c r="C321" i="1"/>
  <c r="C338" i="1"/>
  <c r="C354" i="1"/>
  <c r="C373" i="1"/>
  <c r="C393" i="1"/>
  <c r="C410" i="1"/>
  <c r="C431" i="1"/>
  <c r="C453" i="1"/>
  <c r="C476" i="1"/>
  <c r="C501" i="1"/>
  <c r="C525" i="1"/>
  <c r="C548" i="1"/>
  <c r="C573" i="1"/>
  <c r="C597" i="1"/>
  <c r="C620" i="1"/>
  <c r="C645" i="1"/>
  <c r="C669" i="1"/>
  <c r="C692" i="1"/>
  <c r="C448" i="1"/>
  <c r="C472" i="1"/>
  <c r="C497" i="1"/>
  <c r="C520" i="1"/>
  <c r="C544" i="1"/>
  <c r="C569" i="1"/>
  <c r="C592" i="1"/>
  <c r="C616" i="1"/>
  <c r="C641" i="1"/>
  <c r="C664" i="1"/>
  <c r="C688" i="1"/>
  <c r="C5" i="1"/>
  <c r="C21" i="1"/>
  <c r="C37" i="1"/>
  <c r="C52" i="1"/>
  <c r="C68" i="1"/>
  <c r="C84" i="1"/>
  <c r="C99" i="1"/>
  <c r="C116" i="1"/>
  <c r="C131" i="1"/>
  <c r="C148" i="1"/>
  <c r="C165" i="1"/>
  <c r="C182" i="1"/>
  <c r="C201" i="1"/>
  <c r="C217" i="1"/>
  <c r="C234" i="1"/>
  <c r="C253" i="1"/>
  <c r="C269" i="1"/>
  <c r="C287" i="1"/>
  <c r="C305" i="1"/>
  <c r="C322" i="1"/>
  <c r="C339" i="1"/>
  <c r="C358" i="1"/>
  <c r="C374" i="1"/>
  <c r="C394" i="1"/>
  <c r="C413" i="1"/>
  <c r="C432" i="1"/>
  <c r="C456" i="1"/>
  <c r="C481" i="1"/>
  <c r="C504" i="1"/>
  <c r="C528" i="1"/>
  <c r="C553" i="1"/>
  <c r="C576" i="1"/>
  <c r="C600" i="1"/>
  <c r="C625" i="1"/>
  <c r="C648" i="1"/>
  <c r="C672" i="1"/>
  <c r="C698" i="1"/>
  <c r="C6" i="1"/>
  <c r="C23" i="1"/>
  <c r="C38" i="1"/>
  <c r="C53" i="1"/>
  <c r="C70" i="1"/>
  <c r="C85" i="1"/>
  <c r="C101" i="1"/>
  <c r="C117" i="1"/>
  <c r="C132" i="1"/>
  <c r="C149" i="1"/>
  <c r="C167" i="1"/>
  <c r="C183" i="1"/>
  <c r="C202" i="1"/>
  <c r="C219" i="1"/>
  <c r="C236" i="1"/>
  <c r="C254" i="1"/>
  <c r="C272" i="1"/>
  <c r="C288" i="1"/>
  <c r="C306" i="1"/>
  <c r="C324" i="1"/>
  <c r="C340" i="1"/>
  <c r="C359" i="1"/>
  <c r="C376" i="1"/>
  <c r="C395" i="1"/>
  <c r="C416" i="1"/>
  <c r="C434" i="1"/>
  <c r="C457" i="1"/>
  <c r="C482" i="1"/>
  <c r="C506" i="1"/>
  <c r="C529" i="1"/>
  <c r="C554" i="1"/>
  <c r="C578" i="1"/>
  <c r="C601" i="1"/>
  <c r="C626" i="1"/>
  <c r="C650" i="1"/>
  <c r="C673" i="1"/>
  <c r="C701" i="1"/>
  <c r="C325" i="1"/>
  <c r="C71" i="1"/>
  <c r="C86" i="1"/>
  <c r="C102" i="1"/>
  <c r="C118" i="1"/>
  <c r="C133" i="1"/>
  <c r="C150" i="1"/>
  <c r="C168" i="1"/>
  <c r="C184" i="1"/>
  <c r="C203" i="1"/>
  <c r="C220" i="1"/>
  <c r="C237" i="1"/>
  <c r="C255" i="1"/>
  <c r="C273" i="1"/>
  <c r="C289" i="1"/>
  <c r="C308" i="1"/>
  <c r="C341" i="1"/>
  <c r="C579" i="1"/>
  <c r="C377" i="1"/>
  <c r="C396" i="1"/>
  <c r="C417" i="1"/>
  <c r="C435" i="1"/>
  <c r="C458" i="1"/>
  <c r="C483" i="1"/>
  <c r="C507" i="1"/>
  <c r="C530" i="1"/>
  <c r="C555" i="1"/>
  <c r="C602" i="1"/>
  <c r="C627" i="1"/>
  <c r="C651" i="1"/>
  <c r="C674" i="1"/>
  <c r="C10" i="1"/>
  <c r="C25" i="1"/>
  <c r="C40" i="1"/>
  <c r="C57" i="1"/>
  <c r="C72" i="1"/>
  <c r="C88" i="1"/>
  <c r="C104" i="1"/>
  <c r="C119" i="1"/>
  <c r="C135" i="1"/>
  <c r="C152" i="1"/>
  <c r="C169" i="1"/>
  <c r="C188" i="1"/>
  <c r="C204" i="1"/>
  <c r="C221" i="1"/>
  <c r="C240" i="1"/>
  <c r="C256" i="1"/>
  <c r="C274" i="1"/>
  <c r="C292" i="1"/>
  <c r="C309" i="1"/>
  <c r="C326" i="1"/>
  <c r="C345" i="1"/>
  <c r="C361" i="1"/>
  <c r="C380" i="1"/>
  <c r="C399" i="1"/>
  <c r="C418" i="1"/>
  <c r="C436" i="1"/>
  <c r="C461" i="1"/>
  <c r="C484" i="1"/>
  <c r="C508" i="1"/>
  <c r="C533" i="1"/>
  <c r="C556" i="1"/>
  <c r="C580" i="1"/>
  <c r="C605" i="1"/>
  <c r="C628" i="1"/>
  <c r="C652" i="1"/>
  <c r="C677" i="1"/>
  <c r="C11" i="1"/>
  <c r="C26" i="1"/>
  <c r="C41" i="1"/>
  <c r="C58" i="1"/>
  <c r="C73" i="1"/>
  <c r="C89" i="1"/>
  <c r="C105" i="1"/>
  <c r="C120" i="1"/>
  <c r="C136" i="1"/>
  <c r="C154" i="1"/>
  <c r="C170" i="1"/>
  <c r="C189" i="1"/>
  <c r="C206" i="1"/>
  <c r="C222" i="1"/>
  <c r="C241" i="1"/>
  <c r="C258" i="1"/>
  <c r="C275" i="1"/>
  <c r="C293" i="1"/>
  <c r="C311" i="1"/>
  <c r="C327" i="1"/>
  <c r="C346" i="1"/>
  <c r="C363" i="1"/>
  <c r="C381" i="1"/>
  <c r="C400" i="1"/>
  <c r="C420" i="1"/>
  <c r="C437" i="1"/>
  <c r="C464" i="1"/>
  <c r="C488" i="1"/>
  <c r="C509" i="1"/>
  <c r="C536" i="1"/>
  <c r="C560" i="1"/>
  <c r="C581" i="1"/>
  <c r="C608" i="1"/>
  <c r="C632" i="1"/>
  <c r="C653" i="1"/>
  <c r="C680" i="1"/>
</calcChain>
</file>

<file path=xl/sharedStrings.xml><?xml version="1.0" encoding="utf-8"?>
<sst xmlns="http://schemas.openxmlformats.org/spreadsheetml/2006/main" count="10559" uniqueCount="4840">
  <si>
    <t>Timestamp</t>
  </si>
  <si>
    <t>Email Address</t>
  </si>
  <si>
    <t>ID</t>
  </si>
  <si>
    <t>AREA SALES</t>
  </si>
  <si>
    <t>NAMA SALES</t>
  </si>
  <si>
    <t>NAMA SPV</t>
  </si>
  <si>
    <t>NAMA TOKO</t>
  </si>
  <si>
    <t>LOKASI</t>
  </si>
  <si>
    <t>JENIS PERMINTAAN</t>
  </si>
  <si>
    <t>JENIS TOOLS BRANDING</t>
  </si>
  <si>
    <t>UKURAN TOOLS BRANDING</t>
  </si>
  <si>
    <t>QTY TOOLS</t>
  </si>
  <si>
    <t>BRAND</t>
  </si>
  <si>
    <t>PENGIRIMAN</t>
  </si>
  <si>
    <t>KETERANGAN TAMBAHAN</t>
  </si>
  <si>
    <t>PHOTO AREA PEMASANGAN</t>
  </si>
  <si>
    <t>PHOTO SUGEST DESIGN</t>
  </si>
  <si>
    <t>Merged Doc ID - EMAIL KODE BRANDING SOREX</t>
  </si>
  <si>
    <t>Merged Doc URL - EMAIL KODE BRANDING SOREX</t>
  </si>
  <si>
    <t>Link to merged Doc - EMAIL KODE BRANDING SOREX</t>
  </si>
  <si>
    <t>Document Merge Status - EMAIL KODE BRANDING SOREX</t>
  </si>
  <si>
    <t>Merged Doc ID - EMAIL KODE BRANDING</t>
  </si>
  <si>
    <t>Merged Doc URL - EMAIL KODE BRANDING</t>
  </si>
  <si>
    <t>Link to merged Doc - EMAIL KODE BRANDING</t>
  </si>
  <si>
    <t>Document Merge Status - EMAIL KODE BRANDING</t>
  </si>
  <si>
    <t>natasiaiyanghidayat03@gmail.com</t>
  </si>
  <si>
    <t>LP</t>
  </si>
  <si>
    <t>TES</t>
  </si>
  <si>
    <t>BARU</t>
  </si>
  <si>
    <t>SPANDUK KOREA</t>
  </si>
  <si>
    <t>SOREX LADIES</t>
  </si>
  <si>
    <t>https://drive.google.com/open?id=14x1S3HqysAxvg-kpbSiLdTCaIC8ngcwp</t>
  </si>
  <si>
    <t>16VVc3goPxz0wxUekl1p3CP71Gz3x_Lh0</t>
  </si>
  <si>
    <t>https://drive.google.com/file/d/16VVc3goPxz0wxUekl1p3CP71Gz3x_Lh0/view?usp=drivesdk</t>
  </si>
  <si>
    <t>Document successfully created; Document successfully merged; PDF created; Emails Sent: [To: natasiaiyanghidayat03@gmail.com]; Run via form trigger as brandingsorex@gmail.com; Timestamp: Sep 30 2024 4:54 AM</t>
  </si>
  <si>
    <t>1eH0L1UjILv7B1JW5CDWCFPPl1gdMHz_n</t>
  </si>
  <si>
    <t>https://drive.google.com/file/d/1eH0L1UjILv7B1JW5CDWCFPPl1gdMHz_n/view?usp=drivesdk</t>
  </si>
  <si>
    <t>Document successfully created; Document successfully merged; PDF created; Emails Sent: [To: natasiaiyanghidayat03@gmail.com]; Manually run by brandingsorex@gmail.com; Timestamp: Oct 16 2024 3:21 AM</t>
  </si>
  <si>
    <t>salmahbadarsp@gmail.com</t>
  </si>
  <si>
    <t>DK</t>
  </si>
  <si>
    <t>SLM</t>
  </si>
  <si>
    <t>REZA</t>
  </si>
  <si>
    <t>REZA BRA</t>
  </si>
  <si>
    <t>JKT</t>
  </si>
  <si>
    <t>SPANDUK CHINA ( PAKAI MATA AYAM )</t>
  </si>
  <si>
    <t>300x100cm</t>
  </si>
  <si>
    <t>SOREX MAN</t>
  </si>
  <si>
    <t>kantor</t>
  </si>
  <si>
    <t>nama toko + model</t>
  </si>
  <si>
    <t>https://drive.google.com/open?id=13prZSzKDTHL513T5wzwt59RX9gNHKlw9</t>
  </si>
  <si>
    <t>1whWBc_l2ntH1Zug3PtWrmn3f_hwYXM3J</t>
  </si>
  <si>
    <t>https://drive.google.com/file/d/1whWBc_l2ntH1Zug3PtWrmn3f_hwYXM3J/view?usp=drivesdk</t>
  </si>
  <si>
    <t>Document successfully created; Document successfully merged; PDF created; Emails Sent: [To: salmahbadarsp@gmail.com]; Run via form trigger as brandingsorex@gmail.com; Timestamp: Oct 1 2024 5:06 AM</t>
  </si>
  <si>
    <t>1D8lqkTQsXR4U1YVBxNGL95vgbdRybGhn</t>
  </si>
  <si>
    <t>https://drive.google.com/file/d/1D8lqkTQsXR4U1YVBxNGL95vgbdRybGhn/view?usp=drivesdk</t>
  </si>
  <si>
    <t>Document successfully created; Document successfully merged; PDF created; Emails Sent: [To: salmahbadarsp@gmail.com]; Manually run by brandingsorex@gmail.com; Timestamp: Oct 16 2024 3:21 AM</t>
  </si>
  <si>
    <t>slm</t>
  </si>
  <si>
    <t>reza</t>
  </si>
  <si>
    <t>reza bra</t>
  </si>
  <si>
    <t>bekasi</t>
  </si>
  <si>
    <t>SPANDUK KOREA ( PAKAI MATA AYAM )</t>
  </si>
  <si>
    <t>800x100cm</t>
  </si>
  <si>
    <t>foto produk</t>
  </si>
  <si>
    <t>https://drive.google.com/open?id=1DMHLOekK1Wk3-zUZM4x47YA3sv9ATZ7u</t>
  </si>
  <si>
    <t>1LyVRIAG5vF_n2ngoCZvxbRnO3etx0aEk</t>
  </si>
  <si>
    <t>https://drive.google.com/file/d/1LyVRIAG5vF_n2ngoCZvxbRnO3etx0aEk/view?usp=drivesdk</t>
  </si>
  <si>
    <t>Document successfully created; Document successfully merged; PDF created; Emails Sent: [To: salmahbadarsp@gmail.com]; Run via form trigger as brandingsorex@gmail.com; Timestamp: Oct 1 2024 5:30 AM</t>
  </si>
  <si>
    <t>1oBxTo-0vse9TmHpdDs47w4BPg0utnQHc</t>
  </si>
  <si>
    <t>https://drive.google.com/file/d/1oBxTo-0vse9TmHpdDs47w4BPg0utnQHc/view?usp=drivesdk</t>
  </si>
  <si>
    <t>cahayafram5@gmail.com</t>
  </si>
  <si>
    <t>JT</t>
  </si>
  <si>
    <t>Jt.ro</t>
  </si>
  <si>
    <t>Jt.ct</t>
  </si>
  <si>
    <t>Toko mahkota baby</t>
  </si>
  <si>
    <t>Pati</t>
  </si>
  <si>
    <t>AKRILIK KAPUR / PVC</t>
  </si>
  <si>
    <t>40 x 40 cm</t>
  </si>
  <si>
    <t>1 pcs</t>
  </si>
  <si>
    <t>Kirim toko</t>
  </si>
  <si>
    <t>Di kasih tulisan kasir</t>
  </si>
  <si>
    <t>https://drive.google.com/open?id=1G5wKnfiQV0QFaa02uRD-YZJ8cZbE3uMQ</t>
  </si>
  <si>
    <t>14nThoNI6ZA9jQBugE5iNJYRnX_a6JP3U</t>
  </si>
  <si>
    <t>https://drive.google.com/file/d/14nThoNI6ZA9jQBugE5iNJYRnX_a6JP3U/view?usp=drivesdk</t>
  </si>
  <si>
    <t>Document successfully created; Document successfully merged; PDF created; Emails Sent: [To: cahayafram5@gmail.com]; Run via form trigger as brandingsorex@gmail.com; Timestamp: Oct 1 2024 11:01 PM</t>
  </si>
  <si>
    <t>1EBO_Okb8tkFsVMw4dhFzU4Zg0x63oluy</t>
  </si>
  <si>
    <t>https://drive.google.com/file/d/1EBO_Okb8tkFsVMw4dhFzU4Zg0x63oluy/view?usp=drivesdk</t>
  </si>
  <si>
    <t>Document successfully created; Document successfully merged; PDF created; Emails Sent: [To: cahayafram5@gmail.com]; Manually run by brandingsorex@gmail.com; Timestamp: Oct 16 2024 3:22 AM</t>
  </si>
  <si>
    <t xml:space="preserve">Toko maharani </t>
  </si>
  <si>
    <t>Jepara</t>
  </si>
  <si>
    <t>Di kasih tuisan kasir</t>
  </si>
  <si>
    <t>https://drive.google.com/open?id=1ZG2O_kJe3sY4Y3svkbxFV7VH11j0_cX_</t>
  </si>
  <si>
    <t>1aGaipGVqgWBZHnOynOqRCCI-wMusNZ5n</t>
  </si>
  <si>
    <t>https://drive.google.com/file/d/1aGaipGVqgWBZHnOynOqRCCI-wMusNZ5n/view?usp=drivesdk</t>
  </si>
  <si>
    <t>Document successfully created; Document successfully merged; PDF created; Emails Sent: [To: cahayafram5@gmail.com]; Run via form trigger as brandingsorex@gmail.com; Timestamp: Oct 1 2024 11:05 PM</t>
  </si>
  <si>
    <t>1cwHI4rSOWO5Gg4rTe1hnwsFLH_t5P1KO</t>
  </si>
  <si>
    <t>https://drive.google.com/file/d/1cwHI4rSOWO5Gg4rTe1hnwsFLH_t5P1KO/view?usp=drivesdk</t>
  </si>
  <si>
    <t>Jt.jk</t>
  </si>
  <si>
    <t>Toko bares</t>
  </si>
  <si>
    <t>Kebumen</t>
  </si>
  <si>
    <t>ROLL UP BANNER</t>
  </si>
  <si>
    <t>50 x 180 cm</t>
  </si>
  <si>
    <t>Di kasih gambar prodak</t>
  </si>
  <si>
    <t>https://drive.google.com/open?id=1je5ypmauqyM5e2BM9qWTP_69lSx4n0sL</t>
  </si>
  <si>
    <t>1PclwRhkJ0ZBU3merw9_cGRIN-e-Lv2kC</t>
  </si>
  <si>
    <t>https://drive.google.com/file/d/1PclwRhkJ0ZBU3merw9_cGRIN-e-Lv2kC/view?usp=drivesdk</t>
  </si>
  <si>
    <t>Document successfully created; Document successfully merged; PDF created; Emails Sent: [To: cahayafram5@gmail.com]; Run via form trigger as brandingsorex@gmail.com; Timestamp: Oct 1 2024 11:34 PM</t>
  </si>
  <si>
    <t>1XgXLZQ5ybi_gZ22gWemuLm6ExIuigCGP</t>
  </si>
  <si>
    <t>https://drive.google.com/file/d/1XgXLZQ5ybi_gZ22gWemuLm6ExIuigCGP/view?usp=drivesdk</t>
  </si>
  <si>
    <t>Jt.tg</t>
  </si>
  <si>
    <t>Jt ct</t>
  </si>
  <si>
    <t>Toko kiko</t>
  </si>
  <si>
    <t>Salatiga</t>
  </si>
  <si>
    <t>AKRILIK BENING</t>
  </si>
  <si>
    <t>60x40cm</t>
  </si>
  <si>
    <t>Kiri. Toko</t>
  </si>
  <si>
    <t>Logo sorex</t>
  </si>
  <si>
    <t>https://drive.google.com/open?id=15mfZ2by128_lr5ZwJBqq_Y0VdCXKo6ZK</t>
  </si>
  <si>
    <t>1cdRvTnt3nVTGfHdlmcBNu2RTaS7b7dN_</t>
  </si>
  <si>
    <t>https://drive.google.com/file/d/1cdRvTnt3nVTGfHdlmcBNu2RTaS7b7dN_/view?usp=drivesdk</t>
  </si>
  <si>
    <t>Document successfully created; Document successfully merged; PDF created; Emails Sent: [To: cahayafram5@gmail.com]; Run via form trigger as brandingsorex@gmail.com; Timestamp: Oct 2 2024 12:48 AM</t>
  </si>
  <si>
    <t>111UdSbGx3hu2WpahVcfhdGr37-8pIIV3</t>
  </si>
  <si>
    <t>https://drive.google.com/file/d/111UdSbGx3hu2WpahVcfhdGr37-8pIIV3/view?usp=drivesdk</t>
  </si>
  <si>
    <t>sorexbanar@gmail.com</t>
  </si>
  <si>
    <t>JT-IM</t>
  </si>
  <si>
    <t>Ardhika Chandra</t>
  </si>
  <si>
    <t>TRIO PLAZA</t>
  </si>
  <si>
    <t>Magelang</t>
  </si>
  <si>
    <t>PEREMAJAAN</t>
  </si>
  <si>
    <t>Stiker Dinding (wallaper)</t>
  </si>
  <si>
    <t>200 cm x 200 cm dan 422 cm x 87 cm</t>
  </si>
  <si>
    <t>2 pcs</t>
  </si>
  <si>
    <t>Jl. Alun-Alun Utara No.6, Magelang, Kec. Magelang Tengah, Kota Magelang, Jawa Tengah 56117</t>
  </si>
  <si>
    <t>Dasar Putih (stiker dinding) Model non vulgar untuk stiker atas</t>
  </si>
  <si>
    <r>
      <t xml:space="preserve">https://drive.google.com/open?id=13cG_ZdzKHAuZ5XNBdust8EbPlJjeEdKJ, </t>
    </r>
    <r>
      <rPr>
        <u/>
        <sz val="10"/>
        <color rgb="FF1155CC"/>
        <rFont val="Arial"/>
      </rPr>
      <t>https://drive.google.com/open?id=1HPL9tf7k0tmiHV4BhHku3Z-7lvpAS7dW</t>
    </r>
  </si>
  <si>
    <t>1jdtWxdXVT31OFsXni2fC9FEdhzmndinx</t>
  </si>
  <si>
    <t>https://drive.google.com/file/d/1jdtWxdXVT31OFsXni2fC9FEdhzmndinx/view?usp=drivesdk</t>
  </si>
  <si>
    <t>Document successfully created; Document successfully merged; PDF created; Emails Sent: [To: sorexbanar@gmail.com]; Run via form trigger as brandingsorex@gmail.com; Timestamp: Oct 2 2024 2:17 AM</t>
  </si>
  <si>
    <t>1CpZmus2Q_ZSrJgcAcgRcDajKgAot6cgV</t>
  </si>
  <si>
    <t>https://drive.google.com/file/d/1CpZmus2Q_ZSrJgcAcgRcDajKgAot6cgV/view?usp=drivesdk</t>
  </si>
  <si>
    <t>Document successfully created; Document successfully merged; PDF created; Emails Sent: [To: sorexbanar@gmail.com]; Manually run by brandingsorex@gmail.com; Timestamp: Oct 16 2024 3:22 AM</t>
  </si>
  <si>
    <t>JT_IM</t>
  </si>
  <si>
    <t>SBA BABY SHOP</t>
  </si>
  <si>
    <t>Karanganyar</t>
  </si>
  <si>
    <t>STIKER ONEWAY</t>
  </si>
  <si>
    <t>115 cm x 70 cm</t>
  </si>
  <si>
    <t>SOREX KIDS</t>
  </si>
  <si>
    <t>Jl. Lawu, Cangakan Barat, Cangakan, Kec. Karanganyar, Kabupaten Karanganyar, Jawa Tengah 57712</t>
  </si>
  <si>
    <t>Konsep Sorex Kids</t>
  </si>
  <si>
    <t>https://drive.google.com/open?id=1iXlGSSPQKmKIogsgDSWT8qAQHtk4wELq</t>
  </si>
  <si>
    <t>10won04db662rjNVbbmD1hE8d5wNn6qlw</t>
  </si>
  <si>
    <t>https://drive.google.com/file/d/10won04db662rjNVbbmD1hE8d5wNn6qlw/view?usp=drivesdk</t>
  </si>
  <si>
    <t>Document successfully created; Document successfully merged; PDF created; Emails Sent: [To: sorexbanar@gmail.com]; Run via form trigger as brandingsorex@gmail.com; Timestamp: Oct 2 2024 2:24 AM</t>
  </si>
  <si>
    <t>1yWtug8WGuIkQd7AHawstJfyoioUdUZJH</t>
  </si>
  <si>
    <t>https://drive.google.com/file/d/1yWtug8WGuIkQd7AHawstJfyoioUdUZJH/view?usp=drivesdk</t>
  </si>
  <si>
    <t>Alaika Hijab</t>
  </si>
  <si>
    <t>Sragen</t>
  </si>
  <si>
    <t>POSTER DOFF</t>
  </si>
  <si>
    <t>80 cm x 320 cm dan 560 cm x 85 cm</t>
  </si>
  <si>
    <t>Dusun 2, Majenang, Kec. Sukodono, Kabupaten Sragen, Jawa Tengah</t>
  </si>
  <si>
    <t>Konsep ladies</t>
  </si>
  <si>
    <r>
      <t xml:space="preserve">https://drive.google.com/open?id=1s_NpjIlfB1GkFatgXdi70_sL0UzHOS_j, </t>
    </r>
    <r>
      <rPr>
        <u/>
        <sz val="10"/>
        <color rgb="FF1155CC"/>
        <rFont val="Arial"/>
      </rPr>
      <t>https://drive.google.com/open?id=1d5YCGI_xHbxnOdUGixjPjVE-yeMGLbOP</t>
    </r>
  </si>
  <si>
    <t>1fcehyaElm3BFnjOUhqFENBa_nY5gkdTt</t>
  </si>
  <si>
    <t>https://drive.google.com/file/d/1fcehyaElm3BFnjOUhqFENBa_nY5gkdTt/view?usp=drivesdk</t>
  </si>
  <si>
    <t>Document successfully created; Document successfully merged; PDF created; Emails Sent: [To: sorexbanar@gmail.com]; Run via form trigger as brandingsorex@gmail.com; Timestamp: Oct 2 2024 2:33 AM</t>
  </si>
  <si>
    <t>1Pzyk-7g7EgVDifuZwDwvEuEJLi6LOCCL</t>
  </si>
  <si>
    <t>https://drive.google.com/file/d/1Pzyk-7g7EgVDifuZwDwvEuEJLi6LOCCL/view?usp=drivesdk</t>
  </si>
  <si>
    <t>jono.sorex@gmail.com</t>
  </si>
  <si>
    <t>lp.1A</t>
  </si>
  <si>
    <t>JONO</t>
  </si>
  <si>
    <t>NITA</t>
  </si>
  <si>
    <t>LAMPUNG</t>
  </si>
  <si>
    <t>290 *90 CM</t>
  </si>
  <si>
    <t>1 PCS</t>
  </si>
  <si>
    <t>TUNGGU INFO JONO</t>
  </si>
  <si>
    <t>KASIH FOTO PRODUK DAN NAMA TOKO</t>
  </si>
  <si>
    <t>https://drive.google.com/open?id=1-H89TIzXGvMTo556bBr0SpmcD9VWBcKa</t>
  </si>
  <si>
    <t>18EppNI5nT_9ORHbTqiwARw8ZFLhM1fZQ</t>
  </si>
  <si>
    <t>https://drive.google.com/file/d/18EppNI5nT_9ORHbTqiwARw8ZFLhM1fZQ/view?usp=drivesdk</t>
  </si>
  <si>
    <t>Document successfully created; Document successfully merged; PDF created; Emails Sent: [To: jono.sorex@gmail.com]; Run via form trigger as brandingsorex@gmail.com; Timestamp: Oct 2 2024 8:48 PM</t>
  </si>
  <si>
    <t>1fw4WLyM3jNh-jLcrgfBsfYeMswuSlFyC</t>
  </si>
  <si>
    <t>https://drive.google.com/file/d/1fw4WLyM3jNh-jLcrgfBsfYeMswuSlFyC/view?usp=drivesdk</t>
  </si>
  <si>
    <t>Document successfully created; Document successfully merged; PDF created; Emails Sent: [To: jono.sorex@gmail.com]; Manually run by brandingsorex@gmail.com; Timestamp: Oct 16 2024 3:22 AM</t>
  </si>
  <si>
    <t>JT_AL</t>
  </si>
  <si>
    <t>PURNAMA 4</t>
  </si>
  <si>
    <t>Jogja</t>
  </si>
  <si>
    <t>160 cm x 35 cm</t>
  </si>
  <si>
    <t>Jl. Sisingamangaraja No.82, Brontokusuman, Kec. Mergangsan, Kota Yogyakarta, Daerah Istimewa Yogyakarta 55153</t>
  </si>
  <si>
    <t>Font SOREX dan keterangan seperti di foto file
Design diket. Gbr yg ada nomornya</t>
  </si>
  <si>
    <t>https://drive.google.com/open?id=12k_yMyR1olmWjwq_wOaSwtc17atXxMHN</t>
  </si>
  <si>
    <t>12ICaMFQhSr39LqfDYHqw32n-pplrp7PH</t>
  </si>
  <si>
    <t>https://drive.google.com/file/d/12ICaMFQhSr39LqfDYHqw32n-pplrp7PH/view?usp=drivesdk</t>
  </si>
  <si>
    <t>Document successfully created; Document successfully merged; PDF created; Emails Sent: [To: sorexbanar@gmail.com]; Run via form trigger as brandingsorex@gmail.com; Timestamp: Oct 2 2024 11:49 PM</t>
  </si>
  <si>
    <t>1dMFUqVWIeRKoLTi6RHyXCUPVd1aR73dg</t>
  </si>
  <si>
    <t>https://drive.google.com/file/d/1dMFUqVWIeRKoLTi6RHyXCUPVd1aR73dg/view?usp=drivesdk</t>
  </si>
  <si>
    <t>Document successfully created; Document successfully merged; PDF created; Emails Sent: [To: sorexbanar@gmail.com]; Manually run by brandingsorex@gmail.com; Timestamp: Oct 16 2024 3:23 AM</t>
  </si>
  <si>
    <t>Jt.ns</t>
  </si>
  <si>
    <t>Toko mahkota fashion</t>
  </si>
  <si>
    <t>Cilacap</t>
  </si>
  <si>
    <t>50 x 40 cm</t>
  </si>
  <si>
    <t>4 pcs</t>
  </si>
  <si>
    <t>Akrelik kasir</t>
  </si>
  <si>
    <t>https://drive.google.com/open?id=1xXyIcENNEfRMhXdp0K6_44sFiu-ehHkN</t>
  </si>
  <si>
    <t>1lasAKG3nGB1VVVssCK8y23e6mrotHIew</t>
  </si>
  <si>
    <t>https://drive.google.com/file/d/1lasAKG3nGB1VVVssCK8y23e6mrotHIew/view?usp=drivesdk</t>
  </si>
  <si>
    <t>Document successfully created; Document successfully merged; PDF created; Emails Sent: [To: cahayafram5@gmail.com]; Run via form trigger as brandingsorex@gmail.com; Timestamp: Oct 3 2024 12:40 AM</t>
  </si>
  <si>
    <t>18tP4joUzsJlScHRh4rLI5W_IGvKwiR9_</t>
  </si>
  <si>
    <t>https://drive.google.com/file/d/18tP4joUzsJlScHRh4rLI5W_IGvKwiR9_/view?usp=drivesdk</t>
  </si>
  <si>
    <t>Document successfully created; Document successfully merged; PDF created; Emails Sent: [To: cahayafram5@gmail.com]; Manually run by brandingsorex@gmail.com; Timestamp: Oct 16 2024 3:23 AM</t>
  </si>
  <si>
    <t>1700 x 100cm</t>
  </si>
  <si>
    <t>Di kasih mana toko mahkota fashion dan gambar prodak non full gar</t>
  </si>
  <si>
    <t>https://drive.google.com/open?id=1m3Pd9ceF3He47NyzKO451dvbUpbllpwM</t>
  </si>
  <si>
    <t>1863WcNO779TFtGdzLW2PqwRb3xDj1LJM</t>
  </si>
  <si>
    <t>https://drive.google.com/file/d/1863WcNO779TFtGdzLW2PqwRb3xDj1LJM/view?usp=drivesdk</t>
  </si>
  <si>
    <t>Document successfully created; Document successfully merged; PDF created; Emails Sent: [To: cahayafram5@gmail.com]; Run via form trigger as brandingsorex@gmail.com; Timestamp: Oct 3 2024 12:54 AM</t>
  </si>
  <si>
    <t>16RJ9i0ERP3NDQIcfX_xUqeF3uG5pU95W</t>
  </si>
  <si>
    <t>https://drive.google.com/file/d/16RJ9i0ERP3NDQIcfX_xUqeF3uG5pU95W/view?usp=drivesdk</t>
  </si>
  <si>
    <t>Toko berkah hj uce</t>
  </si>
  <si>
    <t>280x100cm</t>
  </si>
  <si>
    <t>Di kasih mana toko</t>
  </si>
  <si>
    <t>https://drive.google.com/open?id=1FuY6OzPWuiwUXTbk4LUrnHfydA1n1ndd</t>
  </si>
  <si>
    <t>1-gcfLBOIkvGzzNDDthYsqC0WRDlnBN1V</t>
  </si>
  <si>
    <t>https://drive.google.com/file/d/1-gcfLBOIkvGzzNDDthYsqC0WRDlnBN1V/view?usp=drivesdk</t>
  </si>
  <si>
    <t>Document successfully created; Document successfully merged; PDF created; Emails Sent: [To: cahayafram5@gmail.com]; Run via form trigger as brandingsorex@gmail.com; Timestamp: Oct 3 2024 2:12 AM</t>
  </si>
  <si>
    <t>14SGn-nJLKkEValjctJC7ACRx_IxvpSY8</t>
  </si>
  <si>
    <t>https://drive.google.com/file/d/14SGn-nJLKkEValjctJC7ACRx_IxvpSY8/view?usp=drivesdk</t>
  </si>
  <si>
    <t xml:space="preserve">Swalayan laris </t>
  </si>
  <si>
    <t>Ambarawa</t>
  </si>
  <si>
    <t>3 pcs</t>
  </si>
  <si>
    <t>Akrelik logo sorex</t>
  </si>
  <si>
    <t>https://drive.google.com/open?id=1p9BR9AsZ2O4NU44xwHpA8dPSU_Iod82e</t>
  </si>
  <si>
    <t>1gKT4viHIj8YHJLEPV1kwquXEvHrouAXn</t>
  </si>
  <si>
    <t>https://drive.google.com/file/d/1gKT4viHIj8YHJLEPV1kwquXEvHrouAXn/view?usp=drivesdk</t>
  </si>
  <si>
    <t>Document successfully created; Document successfully merged; PDF created; Emails Sent: [To: cahayafram5@gmail.com]; Run via form trigger as brandingsorex@gmail.com; Timestamp: Oct 3 2024 6:26 AM</t>
  </si>
  <si>
    <t>1907_4iWVCp6WSEplDmgA5zzG6PKk4eTV</t>
  </si>
  <si>
    <t>https://drive.google.com/file/d/1907_4iWVCp6WSEplDmgA5zzG6PKk4eTV/view?usp=drivesdk</t>
  </si>
  <si>
    <t>JONO.SOREX@GMAIL.COM</t>
  </si>
  <si>
    <t>LP.1A</t>
  </si>
  <si>
    <t>IRIAN ( TEUKU.UMAR)</t>
  </si>
  <si>
    <t>BANDAR LAMPUNG</t>
  </si>
  <si>
    <t>400*100CM</t>
  </si>
  <si>
    <t>KASIH NAMA TOKO IRIAN,BABY SHOP DAN UNDERWEAR</t>
  </si>
  <si>
    <t>https://drive.google.com/open?id=1MjsVWZrgT1HCiCB5N61eo6car52mIdWF, https://drive.google.com/open?id=1ESX0JClKNf1gEnsbjT0S9yn-LpFc93Em</t>
  </si>
  <si>
    <t>1UVLcyuWNJ_-80kFWefajnx1MOi-4xkX2</t>
  </si>
  <si>
    <t>https://drive.google.com/file/d/1UVLcyuWNJ_-80kFWefajnx1MOi-4xkX2/view?usp=drivesdk</t>
  </si>
  <si>
    <t>Document successfully created; Document successfully merged; PDF created; Emails Sent: [To: JONO.SOREX@GMAIL.COM]; Run via form trigger as brandingsorex@gmail.com; Timestamp: Oct 3 2024 11:17 AM</t>
  </si>
  <si>
    <t>1p3tgrwiUOCdAWVEpvpNzzBk4hMK3gNe6</t>
  </si>
  <si>
    <t>https://drive.google.com/file/d/1p3tgrwiUOCdAWVEpvpNzzBk4hMK3gNe6/view?usp=drivesdk</t>
  </si>
  <si>
    <t>Document successfully created; Document successfully merged; PDF created; Emails Sent: [To: JONO.SOREX@GMAIL.COM]; Manually run by brandingsorex@gmail.com; Timestamp: Oct 16 2024 3:23 AM</t>
  </si>
  <si>
    <t>ekoprasetyo575@gmail.com</t>
  </si>
  <si>
    <t>JT-TH</t>
  </si>
  <si>
    <t>Eko</t>
  </si>
  <si>
    <t>Monica</t>
  </si>
  <si>
    <t xml:space="preserve">Spanduk Korea Mirror (Pakai Mata Ayam di Ujung dan tengah) </t>
  </si>
  <si>
    <t>150*100cm</t>
  </si>
  <si>
    <t>2pc</t>
  </si>
  <si>
    <t>1. Konsep Sorexman dengan gambar iko Uwais dan tagline tampil maksimal
2. Logo sorex ladies, sorex towel, sorex kids, sorex socks</t>
  </si>
  <si>
    <t>https://drive.google.com/open?id=1ayYRAoyqLEmugKxSzTVQCV6AYBclnmif</t>
  </si>
  <si>
    <t>122xdIlrGopfu9RTQn2ZwMecgUs9DZXr9</t>
  </si>
  <si>
    <t>https://drive.google.com/file/d/122xdIlrGopfu9RTQn2ZwMecgUs9DZXr9/view?usp=drivesdk</t>
  </si>
  <si>
    <t>Document successfully created; Document successfully merged; PDF created; Emails Sent: [To: ekoprasetyo575@gmail.com]; Run via form trigger as brandingsorex@gmail.com; Timestamp: Oct 3 2024 11:02 PM</t>
  </si>
  <si>
    <t>1Pagfi7cC28HfHScKtfArQfY6h8BYGd-Z</t>
  </si>
  <si>
    <t>https://drive.google.com/file/d/1Pagfi7cC28HfHScKtfArQfY6h8BYGd-Z/view?usp=drivesdk</t>
  </si>
  <si>
    <t>Document successfully created; Document successfully merged; PDF created; Emails Sent: [To: ekoprasetyo575@gmail.com]; Manually run by brandingsorex@gmail.com; Timestamp: Oct 16 2024 3:23 AM</t>
  </si>
  <si>
    <t>Toko ramai makmur sentosa</t>
  </si>
  <si>
    <t>Semarang</t>
  </si>
  <si>
    <t>50 x 30 cm</t>
  </si>
  <si>
    <t>https://drive.google.com/open?id=1v78thauFWdj0D9UXtiJyyYWAKoSBM8_R</t>
  </si>
  <si>
    <t>1cqnxGqUGpFZTE4dno4ljeVN6giTAr_Yg</t>
  </si>
  <si>
    <t>https://drive.google.com/file/d/1cqnxGqUGpFZTE4dno4ljeVN6giTAr_Yg/view?usp=drivesdk</t>
  </si>
  <si>
    <t>Document successfully created; Document successfully merged; PDF created; Emails Sent: [To: cahayafram5@gmail.com]; Run via form trigger as brandingsorex@gmail.com; Timestamp: Oct 3 2024 11:14 PM</t>
  </si>
  <si>
    <t>10_SkqMeKB6VARtAJAaEadnJ4RU79d8N_</t>
  </si>
  <si>
    <t>https://drive.google.com/file/d/10_SkqMeKB6VARtAJAaEadnJ4RU79d8N_/view?usp=drivesdk</t>
  </si>
  <si>
    <t>Document successfully created; Document successfully merged; PDF created; Emails Sent: [To: cahayafram5@gmail.com]; Manually run by brandingsorex@gmail.com; Timestamp: Oct 16 2024 3:24 AM</t>
  </si>
  <si>
    <t>Swalayan ramai ungaran</t>
  </si>
  <si>
    <t>Ungaran</t>
  </si>
  <si>
    <t>60 x40cm</t>
  </si>
  <si>
    <t>https://drive.google.com/open?id=1cDe-ZVxZ2Qn9IhKqT2e5K0zwYGASVnnY</t>
  </si>
  <si>
    <t>18Z2Mg2l4s4ZOik2x09pauA776BkXHFQC</t>
  </si>
  <si>
    <t>https://drive.google.com/file/d/18Z2Mg2l4s4ZOik2x09pauA776BkXHFQC/view?usp=drivesdk</t>
  </si>
  <si>
    <t>Document successfully created; Document successfully merged; PDF created; Emails Sent: [To: cahayafram5@gmail.com]; Run via form trigger as brandingsorex@gmail.com; Timestamp: Oct 4 2024 1:56 AM</t>
  </si>
  <si>
    <t>1SPH7ZZIUoJ2Tc-oAPPcOxPFupelhY6FM</t>
  </si>
  <si>
    <t>https://drive.google.com/file/d/1SPH7ZZIUoJ2Tc-oAPPcOxPFupelhY6FM/view?usp=drivesdk</t>
  </si>
  <si>
    <t>Toko sidomumbul [gangwarung]</t>
  </si>
  <si>
    <t>20x20cm</t>
  </si>
  <si>
    <t>Di kasih tulisan sisi A buka sisi B istirahat</t>
  </si>
  <si>
    <t>https://drive.google.com/open?id=1r3WVdiPsomgSnrx1YFtVneBYAhEU6Z2K</t>
  </si>
  <si>
    <t>17UwE2XNndH3qSY6FDNuWboI_gmyRoniI</t>
  </si>
  <si>
    <t>https://drive.google.com/file/d/17UwE2XNndH3qSY6FDNuWboI_gmyRoniI/view?usp=drivesdk</t>
  </si>
  <si>
    <t>Document successfully created; Document successfully merged; PDF created; Emails Sent: [To: cahayafram5@gmail.com]; Run via form trigger as brandingsorex@gmail.com; Timestamp: Oct 4 2024 2:02 AM</t>
  </si>
  <si>
    <t>1d0xnRsq-6v3168YLtRA9A_PGHGxALFG6</t>
  </si>
  <si>
    <t>https://drive.google.com/file/d/1d0xnRsq-6v3168YLtRA9A_PGHGxALFG6/view?usp=drivesdk</t>
  </si>
  <si>
    <t>Toko 23 semarang</t>
  </si>
  <si>
    <t>400x70cm</t>
  </si>
  <si>
    <t>Di kasih mana toko 23 semarang di kasih foto prodak bh .cd anak dan cd cwok</t>
  </si>
  <si>
    <t>https://drive.google.com/open?id=1izn42aG4mMFQnIA_c3bwp8qFUXqp2Hyu</t>
  </si>
  <si>
    <t>1r_CGOZke-CeOMDsQu0wtKVCyGOthiGbu</t>
  </si>
  <si>
    <t>https://drive.google.com/file/d/1r_CGOZke-CeOMDsQu0wtKVCyGOthiGbu/view?usp=drivesdk</t>
  </si>
  <si>
    <t>Document successfully created; Document successfully merged; PDF created; Emails Sent: [To: cahayafram5@gmail.com]; Run via form trigger as brandingsorex@gmail.com; Timestamp: Oct 4 2024 2:04 AM</t>
  </si>
  <si>
    <t>1qpHNpX7jm0PrAk9Tij-EiqEXim4BGA-V</t>
  </si>
  <si>
    <t>https://drive.google.com/file/d/1qpHNpX7jm0PrAk9Tij-EiqEXim4BGA-V/view?usp=drivesdk</t>
  </si>
  <si>
    <t>sonnisorex@gmail.com</t>
  </si>
  <si>
    <t>LP-SON</t>
  </si>
  <si>
    <t>Sonni</t>
  </si>
  <si>
    <t>PT. Ilufa Jaya Samarinda</t>
  </si>
  <si>
    <t>Samarinda - Kalimantan Timur</t>
  </si>
  <si>
    <t>80*40cm</t>
  </si>
  <si>
    <t>10 Pcs</t>
  </si>
  <si>
    <t>Kirim ke Samarinda</t>
  </si>
  <si>
    <t>tolong di kasih gantungan ya. untuk PVC nya tolong di bikin 2 muka</t>
  </si>
  <si>
    <t>https://drive.google.com/open?id=1Y3_kgrY9xD7ar_04QTAhMiBdB5dOSqkS</t>
  </si>
  <si>
    <t>19zU-SI7e7SaX9AYh83Dh5hq4nddGLAy9</t>
  </si>
  <si>
    <t>https://drive.google.com/file/d/19zU-SI7e7SaX9AYh83Dh5hq4nddGLAy9/view?usp=drivesdk</t>
  </si>
  <si>
    <t>Document successfully created; Document successfully merged; PDF created; Emails Sent: [To: sonnisorex@gmail.com]; Run via form trigger as brandingsorex@gmail.com; Timestamp: Oct 4 2024 8:23 PM</t>
  </si>
  <si>
    <t>1uToR0QTJKZ9LzFcE201HDl6SftHvdAbA</t>
  </si>
  <si>
    <t>https://drive.google.com/file/d/1uToR0QTJKZ9LzFcE201HDl6SftHvdAbA/view?usp=drivesdk</t>
  </si>
  <si>
    <t>Document successfully created; Document successfully merged; PDF created; Emails Sent: [To: sonnisorex@gmail.com]; Manually run by brandingsorex@gmail.com; Timestamp: Oct 16 2024 3:24 AM</t>
  </si>
  <si>
    <t>AHMAD GROSIR / NANDO REZA</t>
  </si>
  <si>
    <t>320*80 CM</t>
  </si>
  <si>
    <t>TUNGGU INFO SALES</t>
  </si>
  <si>
    <t>KASIH NAMA TOKO AHMAD GROSIR</t>
  </si>
  <si>
    <t>https://drive.google.com/open?id=1GVgrBMkuxnMJHo7uz6nWKL_WFMkJ59_6</t>
  </si>
  <si>
    <t>1pdPe4ZaDgSGjICSrFfPu9YFIUVZ5Rf40</t>
  </si>
  <si>
    <t>https://drive.google.com/file/d/1pdPe4ZaDgSGjICSrFfPu9YFIUVZ5Rf40/view?usp=drivesdk</t>
  </si>
  <si>
    <t>Document successfully created; Document successfully merged; PDF created; Emails Sent: [To: JONO.SOREX@GMAIL.COM]; Run via form trigger as brandingsorex@gmail.com; Timestamp: Oct 6 2024 9:40 PM</t>
  </si>
  <si>
    <t>135p_lgwd-iZGOXC6Kxyl1ymkZ2gRDCbb</t>
  </si>
  <si>
    <t>https://drive.google.com/file/d/135p_lgwd-iZGOXC6Kxyl1ymkZ2gRDCbb/view?usp=drivesdk</t>
  </si>
  <si>
    <t>Document successfully created; Document successfully merged; PDF created; Emails Sent: [To: JONO.SOREX@GMAIL.COM]; Manually run by brandingsorex@gmail.com; Timestamp: Oct 16 2024 3:24 AM</t>
  </si>
  <si>
    <t>JT-AL</t>
  </si>
  <si>
    <t>WS Godean</t>
  </si>
  <si>
    <t>Standrat impraboard kasir</t>
  </si>
  <si>
    <t>JL. Godean Km. 8, 5, Area Sawah, Sidokarto, Kec. Godean, Kabupaten Sleman, Daerah Istimewa Yogyakarta 55564</t>
  </si>
  <si>
    <t>Tulisan Kasir</t>
  </si>
  <si>
    <t>https://drive.google.com/open?id=1sskFF0nVAtlkp3txB5ZlftJQRGeLTjVX</t>
  </si>
  <si>
    <t>17OLLq4fRPLcueslZgiomFFZDZAZOw-d3</t>
  </si>
  <si>
    <t>https://drive.google.com/file/d/17OLLq4fRPLcueslZgiomFFZDZAZOw-d3/view?usp=drivesdk</t>
  </si>
  <si>
    <t>Document successfully created; Document successfully merged; PDF created; Emails Sent: [To: sorexbanar@gmail.com]; Run via form trigger as brandingsorex@gmail.com; Timestamp: Oct 6 2024 11:11 PM</t>
  </si>
  <si>
    <t>1-etJmckXQyiO3w_vcDmAPUADNQg-gOvW</t>
  </si>
  <si>
    <t>https://drive.google.com/file/d/1-etJmckXQyiO3w_vcDmAPUADNQg-gOvW/view?usp=drivesdk</t>
  </si>
  <si>
    <t>Document successfully created; Document successfully merged; PDF created; Emails Sent: [To: sorexbanar@gmail.com]; Manually run by brandingsorex@gmail.com; Timestamp: Oct 16 2024 3:24 AM</t>
  </si>
  <si>
    <t>Mitra Purwodadi</t>
  </si>
  <si>
    <t>Purwodadi</t>
  </si>
  <si>
    <t>STIKER WAGON</t>
  </si>
  <si>
    <t>Standart Sticker Wagon</t>
  </si>
  <si>
    <t>Kirim Langsung ke Toko</t>
  </si>
  <si>
    <t>Design Font SOREX</t>
  </si>
  <si>
    <t>https://drive.google.com/open?id=1tqTHWAqx5koR65LEmR2JzhKlz5AIWM2z</t>
  </si>
  <si>
    <t>1sC1MCMYtfhY4Bc4T4DblS7iHq-QORbN0</t>
  </si>
  <si>
    <t>https://drive.google.com/file/d/1sC1MCMYtfhY4Bc4T4DblS7iHq-QORbN0/view?usp=drivesdk</t>
  </si>
  <si>
    <t>Document successfully created; Document successfully merged; PDF created; Emails Sent: [To: sorexbanar@gmail.com]; Run via form trigger as brandingsorex@gmail.com; Timestamp: Oct 6 2024 11:20 PM</t>
  </si>
  <si>
    <t>1rgRyZVUg9hP1lifQA-Zx6qVXpipBIO1J</t>
  </si>
  <si>
    <t>https://drive.google.com/file/d/1rgRyZVUg9hP1lifQA-Zx6qVXpipBIO1J/view?usp=drivesdk</t>
  </si>
  <si>
    <t>Document successfully created; Document successfully merged; PDF created; Emails Sent: [To: sorexbanar@gmail.com]; Manually run by brandingsorex@gmail.com; Timestamp: Oct 16 2024 3:25 AM</t>
  </si>
  <si>
    <t>LP-DEN</t>
  </si>
  <si>
    <t>Putri Jaya</t>
  </si>
  <si>
    <t>500*150cm</t>
  </si>
  <si>
    <t>1 Pcs</t>
  </si>
  <si>
    <t>Kirim gabung dengan spanduk yang 1 lagi</t>
  </si>
  <si>
    <t>Tolong desain dengan nama toko, boleh kasih foto produk tapi tanpa model manusia. Thanks</t>
  </si>
  <si>
    <t>https://drive.google.com/open?id=1E70AjqRS8I6Wos20GDHHoN5tWgbW9weh</t>
  </si>
  <si>
    <t>1ug71NsdfVlUv5URzjkYwm2tME-G9UkmH</t>
  </si>
  <si>
    <t>https://drive.google.com/file/d/1ug71NsdfVlUv5URzjkYwm2tME-G9UkmH/view?usp=drivesdk</t>
  </si>
  <si>
    <t>Document successfully created; Document successfully merged; PDF created; Emails Sent: [To: sonnisorex@gmail.com]; Run via form trigger as brandingsorex@gmail.com; Timestamp: Oct 7 2024 12:06 AM</t>
  </si>
  <si>
    <t>1Iou1ttvbiYyO6G9F2s-i8Lk7WUYz8vNV</t>
  </si>
  <si>
    <t>https://drive.google.com/file/d/1Iou1ttvbiYyO6G9F2s-i8Lk7WUYz8vNV/view?usp=drivesdk</t>
  </si>
  <si>
    <t>Document successfully created; Document successfully merged; PDF created; Emails Sent: [To: sonnisorex@gmail.com]; Manually run by brandingsorex@gmail.com; Timestamp: Oct 16 2024 3:25 AM</t>
  </si>
  <si>
    <t>700*120cm</t>
  </si>
  <si>
    <t>Kirim gabung dengan spanduk 1 lagi</t>
  </si>
  <si>
    <t>Tolong desain dengan nama toko dan foto produk tanpa model manusia. Thanks</t>
  </si>
  <si>
    <t>https://drive.google.com/open?id=16BEqoC7eiLLLIboE-OzIJ-o1-6WXzgD3</t>
  </si>
  <si>
    <t>1fDpiA57DcBKhuOLa-ltJ8S3rm-hMiCc7</t>
  </si>
  <si>
    <t>https://drive.google.com/file/d/1fDpiA57DcBKhuOLa-ltJ8S3rm-hMiCc7/view?usp=drivesdk</t>
  </si>
  <si>
    <t>Document successfully created; Document successfully merged; PDF created; Emails Sent: [To: sonnisorex@gmail.com]; Run via form trigger as brandingsorex@gmail.com; Timestamp: Oct 7 2024 12:08 AM</t>
  </si>
  <si>
    <t>1nbdZURtTr_vr-WTt82-TuFYx0pDokp9O</t>
  </si>
  <si>
    <t>https://drive.google.com/file/d/1nbdZURtTr_vr-WTt82-TuFYx0pDokp9O/view?usp=drivesdk</t>
  </si>
  <si>
    <t>cahayafram5@gamail.com</t>
  </si>
  <si>
    <t>Toko nur slamet</t>
  </si>
  <si>
    <t>Pekalongan</t>
  </si>
  <si>
    <t>50x 35cm</t>
  </si>
  <si>
    <t>Tulisan kasir</t>
  </si>
  <si>
    <t>https://drive.google.com/open?id=1krTJSi_E8pFooke_71xi1tJHWhGipHLt</t>
  </si>
  <si>
    <t>1Kq8bEpvdo4kJZ635gDm4OYmU1m_AJUTq</t>
  </si>
  <si>
    <t>https://drive.google.com/file/d/1Kq8bEpvdo4kJZ635gDm4OYmU1m_AJUTq/view?usp=drivesdk</t>
  </si>
  <si>
    <t>Document successfully created; Document successfully merged; PDF created; Emails Sent: [To: cahayafram5@gamail.com]; Run via form trigger as brandingsorex@gmail.com; Timestamp: Oct 7 2024 8:54 PM</t>
  </si>
  <si>
    <t>1zVeqpe5s8ALlSYKurGS82H4Mdw-bOVsd</t>
  </si>
  <si>
    <t>https://drive.google.com/file/d/1zVeqpe5s8ALlSYKurGS82H4Mdw-bOVsd/view?usp=drivesdk</t>
  </si>
  <si>
    <t>Document successfully created; Document successfully merged; PDF created; Emails Sent: [To: cahayafram5@gamail.com]; Manually run by brandingsorex@gmail.com; Timestamp: Oct 16 2024 3:25 AM</t>
  </si>
  <si>
    <t>JT-FJ</t>
  </si>
  <si>
    <t>PROGO</t>
  </si>
  <si>
    <t>Yogyakarta</t>
  </si>
  <si>
    <t>IMPRABOARD</t>
  </si>
  <si>
    <t>Standart Impraboard Kasir</t>
  </si>
  <si>
    <t>Kirim Langsung Ke Toko Progo</t>
  </si>
  <si>
    <t>1. Imprab "KASIR"
2. Imprab "pembelian pakai NOTA"</t>
  </si>
  <si>
    <r>
      <rPr>
        <u/>
        <sz val="10"/>
        <color rgb="FF1155CC"/>
        <rFont val="Arial"/>
      </rPr>
      <t>https://drive.google.com/open?id=1-qy20B4X4lzE2cCfZBEaAV0FA51bpcxc</t>
    </r>
    <r>
      <rPr>
        <sz val="10"/>
        <color rgb="FF000000"/>
        <rFont val="Arial"/>
      </rPr>
      <t>, https://drive.google.com/open?id=1OGLnQ8QkUVzekFOyJ0OvvPIFpoJIyuEW</t>
    </r>
  </si>
  <si>
    <t>1VrEpmBzHy_qu_h_3wm8lzhF4-HHyl0_p</t>
  </si>
  <si>
    <t>https://drive.google.com/file/d/1VrEpmBzHy_qu_h_3wm8lzhF4-HHyl0_p/view?usp=drivesdk</t>
  </si>
  <si>
    <t>Document successfully created; Document successfully merged; PDF created; Emails Sent: [To: sorexbanar@gmail.com]; Run via form trigger as brandingsorex@gmail.com; Timestamp: Oct 7 2024 10:56 PM</t>
  </si>
  <si>
    <t>1nAk62Ltyp4XOkePkHa-c6tU7AzLpt03E</t>
  </si>
  <si>
    <t>https://drive.google.com/file/d/1nAk62Ltyp4XOkePkHa-c6tU7AzLpt03E/view?usp=drivesdk</t>
  </si>
  <si>
    <t>Aini Collection</t>
  </si>
  <si>
    <t>Boyolali</t>
  </si>
  <si>
    <t>Untuk Ukuran Tertera diFoto File</t>
  </si>
  <si>
    <t>Poster Doft 1 pcs &amp; Impraboard "promo" 5 pcs</t>
  </si>
  <si>
    <t>Kirim Ke Toko</t>
  </si>
  <si>
    <t>Design Font SOREX untuk Poster Doft</t>
  </si>
  <si>
    <r>
      <rPr>
        <u/>
        <sz val="10"/>
        <color rgb="FF1155CC"/>
        <rFont val="Arial"/>
      </rPr>
      <t>https://drive.google.com/open?id=1NXCSf5EMlICk06VcdhY2G9_TzF4NvJpW</t>
    </r>
    <r>
      <rPr>
        <sz val="10"/>
        <color rgb="FF000000"/>
        <rFont val="Arial"/>
      </rPr>
      <t>, https://drive.google.com/open?id=1amI35drCXNMuWZbe7UKnBYb3rK8s8lkM</t>
    </r>
  </si>
  <si>
    <t>1NcZoe4MJ81iv15N1pN1_En1Th5TX8MN5</t>
  </si>
  <si>
    <t>https://drive.google.com/file/d/1NcZoe4MJ81iv15N1pN1_En1Th5TX8MN5/view?usp=drivesdk</t>
  </si>
  <si>
    <t>Document successfully created; Document successfully merged; PDF created; Emails Sent: [To: sorexbanar@gmail.com]; Run via form trigger as brandingsorex@gmail.com; Timestamp: Oct 7 2024 11:35 PM</t>
  </si>
  <si>
    <t>1NcPGRm4e5javc05YtPT6v1dEMXJu7zO_</t>
  </si>
  <si>
    <t>https://drive.google.com/file/d/1NcPGRm4e5javc05YtPT6v1dEMXJu7zO_/view?usp=drivesdk</t>
  </si>
  <si>
    <t>Toko damayanti wiradesa</t>
  </si>
  <si>
    <t>Di kasih tulisan discon 15% all item sorex</t>
  </si>
  <si>
    <t>https://drive.google.com/open?id=1jHyGklH__1ZcXO-CC6FrubNPOLbRut1E</t>
  </si>
  <si>
    <t>1LlEARmDGSYO4KBjCMeXiceC-4i7F9OVX</t>
  </si>
  <si>
    <t>https://drive.google.com/file/d/1LlEARmDGSYO4KBjCMeXiceC-4i7F9OVX/view?usp=drivesdk</t>
  </si>
  <si>
    <t>Document successfully created; Document successfully merged; PDF created; Emails Sent: [To: cahayafram5@gmail.com]; Run via form trigger as brandingsorex@gmail.com; Timestamp: Oct 7 2024 11:40 PM</t>
  </si>
  <si>
    <t>19H3B2KAUMFyTOf3xDBfuHa6M6Zj-bI02</t>
  </si>
  <si>
    <t>https://drive.google.com/file/d/19H3B2KAUMFyTOf3xDBfuHa6M6Zj-bI02/view?usp=drivesdk</t>
  </si>
  <si>
    <t>Document successfully created; Document successfully merged; PDF created; Emails Sent: [To: cahayafram5@gmail.com]; Manually run by brandingsorex@gmail.com; Timestamp: Oct 16 2024 3:25 AM</t>
  </si>
  <si>
    <t>jaeniahmad61@gmail.com</t>
  </si>
  <si>
    <t>DK-KAN</t>
  </si>
  <si>
    <t>DK-WND</t>
  </si>
  <si>
    <t>PINK LADIES</t>
  </si>
  <si>
    <t>itc depok</t>
  </si>
  <si>
    <t>AKRILIK KAPUR 5mm 1mk</t>
  </si>
  <si>
    <t>110*40cm 3pc. 50*40cm 3pc</t>
  </si>
  <si>
    <t>Total 6pc</t>
  </si>
  <si>
    <t>Sales</t>
  </si>
  <si>
    <t>Kasih nama toko”PINK LADIES”</t>
  </si>
  <si>
    <r>
      <rPr>
        <u/>
        <sz val="10"/>
        <color rgb="FF1155CC"/>
        <rFont val="Arial"/>
      </rPr>
      <t>https://drive.google.com/open?id=1qTlgbGTmmylhJNHuLpVD5oyuJvxfLGbz</t>
    </r>
    <r>
      <rPr>
        <sz val="10"/>
        <color rgb="FF000000"/>
        <rFont val="Arial"/>
      </rPr>
      <t>, https://drive.google.com/open?id=1iWxg9MJNFVENrouR56nhX5rt0TjPDKXM</t>
    </r>
  </si>
  <si>
    <t>12gzd2Vn66zG0qT8OlzNgmWBpUHvVvBgR</t>
  </si>
  <si>
    <t>https://drive.google.com/file/d/12gzd2Vn66zG0qT8OlzNgmWBpUHvVvBgR/view?usp=drivesdk</t>
  </si>
  <si>
    <t>Document successfully created; Document successfully merged; PDF created; Emails Sent: [To: jaeniahmad61@gmail.com]; Run via form trigger as brandingsorex@gmail.com; Timestamp: Oct 7 2024 11:48 PM</t>
  </si>
  <si>
    <t>1kahRg_LMOgudXZ9BzI7UfLq8eH5iCePc</t>
  </si>
  <si>
    <t>https://drive.google.com/file/d/1kahRg_LMOgudXZ9BzI7UfLq8eH5iCePc/view?usp=drivesdk</t>
  </si>
  <si>
    <t>Document successfully created; Document successfully merged; PDF created; Emails Sent: [To: jaeniahmad61@gmail.com]; Manually run by brandingsorex@gmail.com; Timestamp: Oct 16 2024 3:25 AM</t>
  </si>
  <si>
    <t>DK-RD</t>
  </si>
  <si>
    <t>DMS-US</t>
  </si>
  <si>
    <t>110*40cm 6pc. 50*40cm 4pc</t>
  </si>
  <si>
    <t>Total 10pc</t>
  </si>
  <si>
    <r>
      <rPr>
        <u/>
        <sz val="10"/>
        <color rgb="FF1155CC"/>
        <rFont val="Arial"/>
      </rPr>
      <t>https://drive.google.com/open?id=1CwiTzFqCYeZGoSfDzICk4p1XBA8kmyLp</t>
    </r>
    <r>
      <rPr>
        <sz val="10"/>
        <color rgb="FF000000"/>
        <rFont val="Arial"/>
      </rPr>
      <t>, https://drive.google.com/open?id=1Hb-iRiZ3q9BeCW3MBgmOrpwp6E4C5Zam</t>
    </r>
  </si>
  <si>
    <t>1ffbJGccEbSWLJ4AIz3s66sR1kpgJFeUb</t>
  </si>
  <si>
    <t>https://drive.google.com/file/d/1ffbJGccEbSWLJ4AIz3s66sR1kpgJFeUb/view?usp=drivesdk</t>
  </si>
  <si>
    <t>Document successfully created; Document successfully merged; PDF created; Emails Sent: [To: jaeniahmad61@gmail.com]; Run via form trigger as brandingsorex@gmail.com; Timestamp: Oct 7 2024 11:52 PM</t>
  </si>
  <si>
    <t>14vZcun-7fP9-6Dtbtr07PYxjMXy4m0Ql</t>
  </si>
  <si>
    <t>https://drive.google.com/file/d/14vZcun-7fP9-6Dtbtr07PYxjMXy4m0Ql/view?usp=drivesdk</t>
  </si>
  <si>
    <t>Document successfully created; Document successfully merged; PDF created; Emails Sent: [To: jaeniahmad61@gmail.com]; Manually run by brandingsorex@gmail.com; Timestamp: Oct 16 2024 3:26 AM</t>
  </si>
  <si>
    <t>IBU RONA</t>
  </si>
  <si>
    <t>Depok</t>
  </si>
  <si>
    <t>STIKER DOFF</t>
  </si>
  <si>
    <t>Pakai data lama</t>
  </si>
  <si>
    <t>Total 3pc</t>
  </si>
  <si>
    <t>2pc tulisan “SOREX”. 1pc kasih foto model.</t>
  </si>
  <si>
    <t>https://drive.google.com/open?id=1pnKZXlnl1zztSSa4PUwQmhzR2XuWqBSv</t>
  </si>
  <si>
    <t>1XJ-mU-p9QPrzyS7LxVsrA1dKpQYbK6ko</t>
  </si>
  <si>
    <t>https://drive.google.com/file/d/1XJ-mU-p9QPrzyS7LxVsrA1dKpQYbK6ko/view?usp=drivesdk</t>
  </si>
  <si>
    <t>Document successfully created; Document successfully merged; PDF created; Emails Sent: [To: jaeniahmad61@gmail.com]; Run via form trigger as brandingsorex@gmail.com; Timestamp: Oct 7 2024 11:58 PM</t>
  </si>
  <si>
    <t>1lUWN51jIAazpKswbcrFUofgw69HkPyhi</t>
  </si>
  <si>
    <t>https://drive.google.com/file/d/1lUWN51jIAazpKswbcrFUofgw69HkPyhi/view?usp=drivesdk</t>
  </si>
  <si>
    <t>DK-BN</t>
  </si>
  <si>
    <t>DK-MUD</t>
  </si>
  <si>
    <t>AMANDA</t>
  </si>
  <si>
    <t>Pertokoan kranji</t>
  </si>
  <si>
    <t>AKRILIK KAPUR 3mm 2mk</t>
  </si>
  <si>
    <t xml:space="preserve">70*40cm </t>
  </si>
  <si>
    <t>1pc</t>
  </si>
  <si>
    <t>Alamat”pertokoan kranji lt 1 blok B no 23” kasih lubang &amp; rantai</t>
  </si>
  <si>
    <t>https://drive.google.com/open?id=16XMkHksYmZMcpvbGDedE2y5gtQx5Uf1Y</t>
  </si>
  <si>
    <t>18m1d-mVpfowAyAjbNPGd6_siudpvoQdO</t>
  </si>
  <si>
    <t>https://drive.google.com/file/d/18m1d-mVpfowAyAjbNPGd6_siudpvoQdO/view?usp=drivesdk</t>
  </si>
  <si>
    <t>Document successfully created; Document successfully merged; PDF created; Emails Sent: [To: jaeniahmad61@gmail.com]; Run via form trigger as brandingsorex@gmail.com; Timestamp: Oct 8 2024 12:07 AM</t>
  </si>
  <si>
    <t>1LdBM6ZML0i0FUzDqanqohDCf4LUG6OGL</t>
  </si>
  <si>
    <t>https://drive.google.com/file/d/1LdBM6ZML0i0FUzDqanqohDCf4LUG6OGL/view?usp=drivesdk</t>
  </si>
  <si>
    <t>UNGU</t>
  </si>
  <si>
    <t>Alamat”pertokoan kranji blok B1 no 21 Bekasi”. Kasih lubang &amp; rantai.</t>
  </si>
  <si>
    <t>https://drive.google.com/open?id=1xp1AhPoLiK1bfA4GVGevJlsR4n7GdHy_</t>
  </si>
  <si>
    <t>1dyl7ULDTuXJC7eJuK_n91cOPvf98tDZK</t>
  </si>
  <si>
    <t>https://drive.google.com/file/d/1dyl7ULDTuXJC7eJuK_n91cOPvf98tDZK/view?usp=drivesdk</t>
  </si>
  <si>
    <t>Document successfully created; Document successfully merged; PDF created; Emails Sent: [To: jaeniahmad61@gmail.com]; Run via form trigger as brandingsorex@gmail.com; Timestamp: Oct 8 2024 12:10 AM</t>
  </si>
  <si>
    <t>1JxZ66IRFuo--TjUwRxYUSzaFMgRBRWL3</t>
  </si>
  <si>
    <t>https://drive.google.com/file/d/1JxZ66IRFuo--TjUwRxYUSzaFMgRBRWL3/view?usp=drivesdk</t>
  </si>
  <si>
    <t>DK-JIT</t>
  </si>
  <si>
    <t>DK-MUS</t>
  </si>
  <si>
    <t>RINI UNDERWEAR</t>
  </si>
  <si>
    <t>Pasar poris</t>
  </si>
  <si>
    <t>100*50cm</t>
  </si>
  <si>
    <t>Kasih lubang &amp; rantai</t>
  </si>
  <si>
    <t>https://drive.google.com/open?id=1DprtosNZmPq4m7lXPrSjlPapjc4Rirj5</t>
  </si>
  <si>
    <t>1SAukkBvMw5s3ro45Vjt8MLLo1ShS_qwE</t>
  </si>
  <si>
    <t>https://drive.google.com/file/d/1SAukkBvMw5s3ro45Vjt8MLLo1ShS_qwE/view?usp=drivesdk</t>
  </si>
  <si>
    <t>Document successfully created; Document successfully merged; PDF created; Emails Sent: [To: jaeniahmad61@gmail.com]; Run via form trigger as brandingsorex@gmail.com; Timestamp: Oct 8 2024 12:13 AM</t>
  </si>
  <si>
    <t>1zuC3mX27zXuGgOU0wQZygagekok6yZ72</t>
  </si>
  <si>
    <t>https://drive.google.com/file/d/1zuC3mX27zXuGgOU0wQZygagekok6yZ72/view?usp=drivesdk</t>
  </si>
  <si>
    <t>JT-DK</t>
  </si>
  <si>
    <t>Luwes Kartasura</t>
  </si>
  <si>
    <t>Sukoharjo</t>
  </si>
  <si>
    <t>750 cm x 55 cm</t>
  </si>
  <si>
    <t>Konsep Heading</t>
  </si>
  <si>
    <t>https://drive.google.com/open?id=1SDP3fnQtpEx3aLoqN71jIXyovTznoi5t</t>
  </si>
  <si>
    <t>1PHXHlLC1ox4EN7-pf_sl_ZmdjOwxwHVq</t>
  </si>
  <si>
    <t>https://drive.google.com/file/d/1PHXHlLC1ox4EN7-pf_sl_ZmdjOwxwHVq/view?usp=drivesdk</t>
  </si>
  <si>
    <t>Document successfully created; Document successfully merged; PDF created; Emails Sent: [To: sorexbanar@gmail.com]; Run via form trigger as brandingsorex@gmail.com; Timestamp: Oct 8 2024 1:26 AM</t>
  </si>
  <si>
    <t>1yQf4zJ3EndmwH4MqMFNEBn0uEBUbt4ly</t>
  </si>
  <si>
    <t>https://drive.google.com/file/d/1yQf4zJ3EndmwH4MqMFNEBn0uEBUbt4ly/view?usp=drivesdk</t>
  </si>
  <si>
    <t>Document successfully created; Document successfully merged; PDF created; Emails Sent: [To: sorexbanar@gmail.com]; Manually run by brandingsorex@gmail.com; Timestamp: Oct 16 2024 3:26 AM</t>
  </si>
  <si>
    <t>Dodisuprodi@gmail.com</t>
  </si>
  <si>
    <t>Lp- NWI</t>
  </si>
  <si>
    <t>Dodi</t>
  </si>
  <si>
    <t>Putra mandar</t>
  </si>
  <si>
    <t>Topoyo - sulawesi barat</t>
  </si>
  <si>
    <t>1200 CM *100CM</t>
  </si>
  <si>
    <t>Kirim ke subkantor Makassar</t>
  </si>
  <si>
    <t>Logo sorex man dan nama toko</t>
  </si>
  <si>
    <t>https://drive.google.com/open?id=1ug_Q6kkaXgdBglw_dFe5pWnv3NXtRCzS</t>
  </si>
  <si>
    <t>17PJCeOr3rjaPOVYtfm8zII_zQT4nFqC_</t>
  </si>
  <si>
    <t>https://drive.google.com/file/d/17PJCeOr3rjaPOVYtfm8zII_zQT4nFqC_/view?usp=drivesdk</t>
  </si>
  <si>
    <t>Document successfully created; Document successfully merged; PDF created; Emails Sent: [To: Dodisuprodi@gmail.com]; Run via form trigger as brandingsorex@gmail.com; Timestamp: Oct 8 2024 2:02 AM</t>
  </si>
  <si>
    <t>1jM9BWa7yMFD-XnyvIVtuZPEP7HqBvyLG</t>
  </si>
  <si>
    <t>https://drive.google.com/file/d/1jM9BWa7yMFD-XnyvIVtuZPEP7HqBvyLG/view?usp=drivesdk</t>
  </si>
  <si>
    <t>Document successfully created; Document successfully merged; PDF created; Emails Sent: [To: Dodisuprodi@gmail.com]; Manually run by brandingsorex@gmail.com; Timestamp: Oct 16 2024 3:26 AM</t>
  </si>
  <si>
    <t>Toserba Sido Agung</t>
  </si>
  <si>
    <t>Kulonprogo , Yogyakarta</t>
  </si>
  <si>
    <t>Standart Akrilik Bening</t>
  </si>
  <si>
    <t>Kirim ke Toko</t>
  </si>
  <si>
    <t>Impraboard "celana dalam tdk boleh dicoba" (1pcs) dan Akrilik Font SOREX (1pcs)</t>
  </si>
  <si>
    <r>
      <t xml:space="preserve">https://drive.google.com/open?id=1MJ2an5Ub9GX3QLbd9pnxavviZIqM58Dl, </t>
    </r>
    <r>
      <rPr>
        <u/>
        <sz val="10"/>
        <color rgb="FF1155CC"/>
        <rFont val="Arial"/>
      </rPr>
      <t>https://drive.google.com/open?id=18oHhY5Zq_NsKZXia_vSzzhULUK2mSJG6</t>
    </r>
  </si>
  <si>
    <t>19_wDH5k74vU5OUDI-LeS1mmedvQ-End5</t>
  </si>
  <si>
    <t>https://drive.google.com/file/d/19_wDH5k74vU5OUDI-LeS1mmedvQ-End5/view?usp=drivesdk</t>
  </si>
  <si>
    <t>Document successfully created; Document successfully merged; PDF created; Emails Sent: [To: sorexbanar@gmail.com]; Run via form trigger as brandingsorex@gmail.com; Timestamp: Oct 8 2024 11:10 PM</t>
  </si>
  <si>
    <t>1VIHYYK7wuFkOJmeHatFs32VLUQINlPT1</t>
  </si>
  <si>
    <t>https://drive.google.com/file/d/1VIHYYK7wuFkOJmeHatFs32VLUQINlPT1/view?usp=drivesdk</t>
  </si>
  <si>
    <t>OZORA 35</t>
  </si>
  <si>
    <t>135 cm x 80 cm (2pc) &amp; 500 cm x 60 cm (1pc)</t>
  </si>
  <si>
    <t>Design Selamat Datang dan Font SOREX</t>
  </si>
  <si>
    <r>
      <rPr>
        <u/>
        <sz val="10"/>
        <color rgb="FF1155CC"/>
        <rFont val="Arial"/>
      </rPr>
      <t>https://drive.google.com/open?id=19NU51t7U2t0YdZQ-kLe08-D1_wPfB6cQ</t>
    </r>
    <r>
      <rPr>
        <sz val="10"/>
        <color rgb="FF000000"/>
        <rFont val="Arial"/>
      </rPr>
      <t>, https://drive.google.com/open?id=1qOWkcBGSqXnHVEdCIqt2Q-GBFvDJpvxh</t>
    </r>
  </si>
  <si>
    <t>1HcdVm8Qa_hA2Gj0DMDZkR4Dy5kzwp_mp</t>
  </si>
  <si>
    <t>https://drive.google.com/file/d/1HcdVm8Qa_hA2Gj0DMDZkR4Dy5kzwp_mp/view?usp=drivesdk</t>
  </si>
  <si>
    <t>Document successfully created; Document successfully merged; PDF created; Emails Sent: [To: sorexbanar@gmail.com]; Run via form trigger as brandingsorex@gmail.com; Timestamp: Oct 8 2024 11:22 PM</t>
  </si>
  <si>
    <t>1wKT5ctiwARHVAMvBIROVpa2oHqjPVu_U</t>
  </si>
  <si>
    <t>https://drive.google.com/file/d/1wKT5ctiwARHVAMvBIROVpa2oHqjPVu_U/view?usp=drivesdk</t>
  </si>
  <si>
    <t>JT-FL</t>
  </si>
  <si>
    <t>Afkyta Bh</t>
  </si>
  <si>
    <t>Purwokerto</t>
  </si>
  <si>
    <t>78*50cm</t>
  </si>
  <si>
    <t>Di beri gambar iko Uwais dengan pose yg berbeda</t>
  </si>
  <si>
    <t>https://drive.google.com/open?id=1guQZy0jlDURgwvbamyGi9EcURqbyE1sQ</t>
  </si>
  <si>
    <t>1y19nN57kn8iG4uS2xY5a-ErKsh-hHSJ7</t>
  </si>
  <si>
    <t>https://drive.google.com/file/d/1y19nN57kn8iG4uS2xY5a-ErKsh-hHSJ7/view?usp=drivesdk</t>
  </si>
  <si>
    <t>Document successfully created; Document successfully merged; PDF created; Emails Sent: [To: ekoprasetyo575@gmail.com]; Run via form trigger as brandingsorex@gmail.com; Timestamp: Oct 8 2024 11:28 PM</t>
  </si>
  <si>
    <t>1T0rFjbLtb3n-Z7pGWy1LGNH0EZ7uQk9G</t>
  </si>
  <si>
    <t>https://drive.google.com/file/d/1T0rFjbLtb3n-Z7pGWy1LGNH0EZ7uQk9G/view?usp=drivesdk</t>
  </si>
  <si>
    <t>Document successfully created; Document successfully merged; PDF created; Emails Sent: [To: ekoprasetyo575@gmail.com]; Manually run by brandingsorex@gmail.com; Timestamp: Oct 16 2024 3:27 AM</t>
  </si>
  <si>
    <t>Swalayan laris group temanggung</t>
  </si>
  <si>
    <t>Temanggung</t>
  </si>
  <si>
    <t>Stiker wagon logo sorex</t>
  </si>
  <si>
    <t>https://drive.google.com/open?id=1N5RnWJRiu_aPZt86bnOqMBPKtHyP6gmP, https://drive.google.com/open?id=1lxPIf6CPFG54LXyAfnGdsL7Rvzhto6r6</t>
  </si>
  <si>
    <t>1dT-ZeRbglfwbAzYWVtXKl4LNeWEznSs-</t>
  </si>
  <si>
    <t>https://drive.google.com/file/d/1dT-ZeRbglfwbAzYWVtXKl4LNeWEznSs-/view?usp=drivesdk</t>
  </si>
  <si>
    <t>Document successfully created; Document successfully merged; PDF created; Emails Sent: [To: cahayafram5@gamail.com]; Run via form trigger as brandingsorex@gmail.com; Timestamp: Oct 9 2024 12:16 AM</t>
  </si>
  <si>
    <t>1_jBNOgFyFF2GVb-6HQuqaRkCqflNxqCs</t>
  </si>
  <si>
    <t>https://drive.google.com/file/d/1_jBNOgFyFF2GVb-6HQuqaRkCqflNxqCs/view?usp=drivesdk</t>
  </si>
  <si>
    <t>Document successfully created; Document successfully merged; PDF created; Emails Sent: [To: cahayafram5@gamail.com]; Manually run by brandingsorex@gmail.com; Timestamp: Oct 16 2024 3:27 AM</t>
  </si>
  <si>
    <t>Jt jk</t>
  </si>
  <si>
    <t>Toko afkyta bh</t>
  </si>
  <si>
    <t>50x60cm 2 pcs. Dan 50x 78cm 2 pcs</t>
  </si>
  <si>
    <t>Sorex kids 2 pcs sorex ledis 2 pcs</t>
  </si>
  <si>
    <t>https://drive.google.com/open?id=1fC_1mcodcuNPwuOL4ARffmNqLwH5_hHY, https://drive.google.com/open?id=1x2_GjzmLoxl7lSDSKtpS2l535rwkZVmg</t>
  </si>
  <si>
    <t>1m6Cv6ZHUaVwple-hsPQomIVidxRiAsWw</t>
  </si>
  <si>
    <t>https://drive.google.com/file/d/1m6Cv6ZHUaVwple-hsPQomIVidxRiAsWw/view?usp=drivesdk</t>
  </si>
  <si>
    <t>Document successfully created; Document successfully merged; PDF created; Emails Sent: [To: cahayafram5@gmail.com]; Run via form trigger as brandingsorex@gmail.com; Timestamp: Oct 9 2024 12:24 AM</t>
  </si>
  <si>
    <t>11SG8ST-1UAWtmuH8rKi5qLxIFl1o_mya</t>
  </si>
  <si>
    <t>https://drive.google.com/file/d/11SG8ST-1UAWtmuH8rKi5qLxIFl1o_mya/view?usp=drivesdk</t>
  </si>
  <si>
    <t>Document successfully created; Document successfully merged; PDF created; Emails Sent: [To: cahayafram5@gmail.com]; Manually run by brandingsorex@gmail.com; Timestamp: Oct 16 2024 3:27 AM</t>
  </si>
  <si>
    <t>Toserba Mulia Bantul</t>
  </si>
  <si>
    <t>f</t>
  </si>
  <si>
    <t>70*15cm</t>
  </si>
  <si>
    <t>Kirim kantor semarang</t>
  </si>
  <si>
    <t>Logo sorex socks</t>
  </si>
  <si>
    <t>https://drive.google.com/open?id=1yQ1Xr0pp7YAEcJJA1hL1Lk7f7-flATEN</t>
  </si>
  <si>
    <t>1ThtJ64AVGN8gCqhJcL00P4SwburmKO1Q</t>
  </si>
  <si>
    <t>https://drive.google.com/file/d/1ThtJ64AVGN8gCqhJcL00P4SwburmKO1Q/view?usp=drivesdk</t>
  </si>
  <si>
    <t>Document successfully created; Document successfully merged; PDF created; Emails Sent: [To: ekoprasetyo575@gmail.com]; Run via form trigger as brandingsorex@gmail.com; Timestamp: Oct 9 2024 12:34 AM</t>
  </si>
  <si>
    <t>1pVaVLVqGg0DIDCQYieV9K2osC1npYQet</t>
  </si>
  <si>
    <t>https://drive.google.com/file/d/1pVaVLVqGg0DIDCQYieV9K2osC1npYQet/view?usp=drivesdk</t>
  </si>
  <si>
    <t>VARIA STORE</t>
  </si>
  <si>
    <t>Tangerang</t>
  </si>
  <si>
    <t>125*74cm 1pc. 220*130cm 1pc</t>
  </si>
  <si>
    <t>Total 2pc</t>
  </si>
  <si>
    <t>Kasih nama toko”VARIA STORE”dan logo “VR”</t>
  </si>
  <si>
    <r>
      <t xml:space="preserve">https://drive.google.com/open?id=1aDpGRiYN9oHK9IjML5BE5__hlP5vCR5F, </t>
    </r>
    <r>
      <rPr>
        <u/>
        <sz val="10"/>
        <color rgb="FF1155CC"/>
        <rFont val="Arial"/>
      </rPr>
      <t>https://drive.google.com/open?id=16701WW94YPG1ReQ3aWNOBRJWEp49G-mK</t>
    </r>
  </si>
  <si>
    <t>1HdCIxjm3CQKvR16cHrqY-0mQZ89cUzKz</t>
  </si>
  <si>
    <t>https://drive.google.com/file/d/1HdCIxjm3CQKvR16cHrqY-0mQZ89cUzKz/view?usp=drivesdk</t>
  </si>
  <si>
    <t>Document successfully created; Document successfully merged; PDF created; Emails Sent: [To: jaeniahmad61@gmail.com]; Run via form trigger as brandingsorex@gmail.com; Timestamp: Oct 9 2024 4:18 AM</t>
  </si>
  <si>
    <t>16gbAOBnjx5nfmYstO4aWCViglDnnOHQo</t>
  </si>
  <si>
    <t>https://drive.google.com/file/d/16gbAOBnjx5nfmYstO4aWCViglDnnOHQo/view?usp=drivesdk</t>
  </si>
  <si>
    <t>Document successfully created; Document successfully merged; PDF created; Emails Sent: [To: jaeniahmad61@gmail.com]; Manually run by brandingsorex@gmail.com; Timestamp: Oct 16 2024 3:27 AM</t>
  </si>
  <si>
    <t>DK-DD</t>
  </si>
  <si>
    <t>330*44,5cm</t>
  </si>
  <si>
    <t>Kasih nama toko”VARIA STORE” dan logo”VR”</t>
  </si>
  <si>
    <t>https://drive.google.com/open?id=1zcwTdtK2B_BzrCVdWyUCmPfbtfbnRczz</t>
  </si>
  <si>
    <t>1M2HKDQq8ZarchNw4qYxy82TIY0WU4s3u</t>
  </si>
  <si>
    <t>https://drive.google.com/file/d/1M2HKDQq8ZarchNw4qYxy82TIY0WU4s3u/view?usp=drivesdk</t>
  </si>
  <si>
    <t>Document successfully created; Document successfully merged; PDF created; Emails Sent: [To: jaeniahmad61@gmail.com]; Run via form trigger as brandingsorex@gmail.com; Timestamp: Oct 9 2024 4:22 AM</t>
  </si>
  <si>
    <t>1cvgCYbgfxMyaijGdge1-zLZj_Ar8tY3S</t>
  </si>
  <si>
    <t>https://drive.google.com/file/d/1cvgCYbgfxMyaijGdge1-zLZj_Ar8tY3S/view?usp=drivesdk</t>
  </si>
  <si>
    <t>COTONELLA</t>
  </si>
  <si>
    <t>itc BSD</t>
  </si>
  <si>
    <t>93*43cm</t>
  </si>
  <si>
    <t>10pc</t>
  </si>
  <si>
    <t>Logo”SOREX”</t>
  </si>
  <si>
    <t>https://drive.google.com/open?id=1buQQEIv222215BK_iP0oWXtT_zhJKucG</t>
  </si>
  <si>
    <t>1vGcs9S22h5XW4karIIJwtsXm5Ftm8dML</t>
  </si>
  <si>
    <t>https://drive.google.com/file/d/1vGcs9S22h5XW4karIIJwtsXm5Ftm8dML/view?usp=drivesdk</t>
  </si>
  <si>
    <t>Document successfully created; Document successfully merged; PDF created; Emails Sent: [To: jaeniahmad61@gmail.com]; Run via form trigger as brandingsorex@gmail.com; Timestamp: Oct 9 2024 4:25 AM</t>
  </si>
  <si>
    <t>1J_5enxTfASoC2lZSl8uDEqv5Yb76Znel</t>
  </si>
  <si>
    <t>https://drive.google.com/file/d/1J_5enxTfASoC2lZSl8uDEqv5Yb76Znel/view?usp=drivesdk</t>
  </si>
  <si>
    <t>Toko farhan jaya</t>
  </si>
  <si>
    <t>Pemalang</t>
  </si>
  <si>
    <t>https://drive.google.com/open?id=1d59X4U22JZEZNxBE6-2wL1Oxt1s1NIEw</t>
  </si>
  <si>
    <t>1KMACSnZyTwnRP3m4ebzjXjXqWw1WlrKC</t>
  </si>
  <si>
    <t>https://drive.google.com/file/d/1KMACSnZyTwnRP3m4ebzjXjXqWw1WlrKC/view?usp=drivesdk</t>
  </si>
  <si>
    <t>Document successfully created; Document successfully merged; PDF created; Emails Sent: [To: cahayafram5@gmail.com]; Run via form trigger as brandingsorex@gmail.com; Timestamp: Oct 10 2024 2:04 AM</t>
  </si>
  <si>
    <t>1c0F0UDtpmSMDVWLkUvT7Exhq2Nq4baC1</t>
  </si>
  <si>
    <t>https://drive.google.com/file/d/1c0F0UDtpmSMDVWLkUvT7Exhq2Nq4baC1/view?usp=drivesdk</t>
  </si>
  <si>
    <t>Toko busana ayu</t>
  </si>
  <si>
    <t>Wonosobo</t>
  </si>
  <si>
    <t>Di kasih nama toko</t>
  </si>
  <si>
    <t>https://drive.google.com/open?id=1YgxUbZ4EqA7CE_xwbmLgMA54w1wRvOpW</t>
  </si>
  <si>
    <t>1iqaPKmZJq5JPsUAhCSYHADWpB_MrQKfJ</t>
  </si>
  <si>
    <t>https://drive.google.com/file/d/1iqaPKmZJq5JPsUAhCSYHADWpB_MrQKfJ/view?usp=drivesdk</t>
  </si>
  <si>
    <t>Document successfully created; Document successfully merged; PDF created; Emails Sent: [To: cahayafram5@gmail.com]; Run via form trigger as brandingsorex@gmail.com; Timestamp: Oct 10 2024 2:07 AM</t>
  </si>
  <si>
    <t>1Myx1ywC6tKmthDx-8nXCNJZSPOhmCX0C</t>
  </si>
  <si>
    <t>https://drive.google.com/file/d/1Myx1ywC6tKmthDx-8nXCNJZSPOhmCX0C/view?usp=drivesdk</t>
  </si>
  <si>
    <t>Toko al multazam</t>
  </si>
  <si>
    <t>Brebes</t>
  </si>
  <si>
    <t>1000x80cm</t>
  </si>
  <si>
    <t>Di kasih nama toko dan gambar prodak</t>
  </si>
  <si>
    <t>https://drive.google.com/open?id=1pu3z21YvjGwqyIKnxhR40S0lKP5zZi-b</t>
  </si>
  <si>
    <t>1njaWiRej-MsZIdjCSotMNJ1IsKAKkKHG</t>
  </si>
  <si>
    <t>https://drive.google.com/file/d/1njaWiRej-MsZIdjCSotMNJ1IsKAKkKHG/view?usp=drivesdk</t>
  </si>
  <si>
    <t>Document successfully created; Document successfully merged; PDF created; Emails Sent: [To: cahayafram5@gmail.com]; Run via form trigger as brandingsorex@gmail.com; Timestamp: Oct 10 2024 2:10 AM</t>
  </si>
  <si>
    <t>1Tw2QlV2Fu141YvqaIjNSpZCOgnZkCCk7</t>
  </si>
  <si>
    <t>https://drive.google.com/file/d/1Tw2QlV2Fu141YvqaIjNSpZCOgnZkCCk7/view?usp=drivesdk</t>
  </si>
  <si>
    <t>Document successfully created; Document successfully merged; PDF created; Emails Sent: [To: cahayafram5@gmail.com]; Manually run by brandingsorex@gmail.com; Timestamp: Oct 16 2024 3:28 AM</t>
  </si>
  <si>
    <t xml:space="preserve">Toko bebiku </t>
  </si>
  <si>
    <t>50x25cm</t>
  </si>
  <si>
    <t>https://drive.google.com/open?id=1zww61odLjIkychTlxrgDwbVrDnt1L0yR</t>
  </si>
  <si>
    <t>131imdkkEQ3Wrd5JCWSdUHbMMPoQHhclJ</t>
  </si>
  <si>
    <t>https://drive.google.com/file/d/131imdkkEQ3Wrd5JCWSdUHbMMPoQHhclJ/view?usp=drivesdk</t>
  </si>
  <si>
    <t>Document successfully created; Document successfully merged; PDF created; Emails Sent: [To: cahayafram5@gmail.com]; Run via form trigger as brandingsorex@gmail.com; Timestamp: Oct 10 2024 6:07 AM</t>
  </si>
  <si>
    <t>1rNqu6HcitSdRfMq-DD-Oq5x59V_TH-83</t>
  </si>
  <si>
    <t>https://drive.google.com/file/d/1rNqu6HcitSdRfMq-DD-Oq5x59V_TH-83/view?usp=drivesdk</t>
  </si>
  <si>
    <t>saefudinsorex@gmail.com</t>
  </si>
  <si>
    <t>Lp-fiz</t>
  </si>
  <si>
    <t>Jono</t>
  </si>
  <si>
    <t>New star baby shop</t>
  </si>
  <si>
    <t>Pagar alam</t>
  </si>
  <si>
    <t xml:space="preserve">(180*60 cm) </t>
  </si>
  <si>
    <t xml:space="preserve">Kirim ke toko </t>
  </si>
  <si>
    <t>Jangan kasih nama toko</t>
  </si>
  <si>
    <t>https://drive.google.com/open?id=1-7vKk1NZdOgQjvhC1AUoEDdWERrF5HxG</t>
  </si>
  <si>
    <t>1YeB2eXa3FtHKSOUzsgPYJTXEyl7glTdE</t>
  </si>
  <si>
    <t>https://drive.google.com/file/d/1YeB2eXa3FtHKSOUzsgPYJTXEyl7glTdE/view?usp=drivesdk</t>
  </si>
  <si>
    <t>Document successfully created; Document successfully merged; PDF created; Emails Sent: [To: saefudinsorex@gmail.com]; Run via form trigger as brandingsorex@gmail.com; Timestamp: Oct 10 2024 10:50 PM</t>
  </si>
  <si>
    <t>1yX4_zI-p7ZAHhbvyAomxTacOQXI4DaTM</t>
  </si>
  <si>
    <t>https://drive.google.com/file/d/1yX4_zI-p7ZAHhbvyAomxTacOQXI4DaTM/view?usp=drivesdk</t>
  </si>
  <si>
    <t>Document successfully created; Document successfully merged; PDF created; Emails Sent: [To: saefudinsorex@gmail.com]; Manually run by brandingsorex@gmail.com; Timestamp: Oct 16 2024 3:28 AM</t>
  </si>
  <si>
    <t>Bsm serba 35</t>
  </si>
  <si>
    <t>Lahat</t>
  </si>
  <si>
    <t xml:space="preserve">(670*130cm) </t>
  </si>
  <si>
    <t>2 PCS</t>
  </si>
  <si>
    <t>Minta 2 pcs kasih sorex man dan ladies</t>
  </si>
  <si>
    <t>https://drive.google.com/open?id=1uEbZrsOr5jHaoNsdbOQZxJuyuJsQPc_r, https://drive.google.com/open?id=1Sfc5xcz6uQYjH3jYZdjFlTU7yCVIq2Od</t>
  </si>
  <si>
    <t>1i4SBcUHyx2Gm7zpnwg77etCAI6oxWXho</t>
  </si>
  <si>
    <t>https://drive.google.com/file/d/1i4SBcUHyx2Gm7zpnwg77etCAI6oxWXho/view?usp=drivesdk</t>
  </si>
  <si>
    <t>Document successfully created; Document successfully merged; PDF created; Emails Sent: [To: saefudinsorex@gmail.com]; Run via form trigger as brandingsorex@gmail.com; Timestamp: Oct 10 2024 10:56 PM</t>
  </si>
  <si>
    <t>1nhXkVrM-FzujGWRymGUcehepe8iKjhXv</t>
  </si>
  <si>
    <t>https://drive.google.com/file/d/1nhXkVrM-FzujGWRymGUcehepe8iKjhXv/view?usp=drivesdk</t>
  </si>
  <si>
    <t>AL keisha fashion</t>
  </si>
  <si>
    <t>WONOGIRI</t>
  </si>
  <si>
    <t>90 cm x 350 cm &amp; 200 cm x 95 cm</t>
  </si>
  <si>
    <t>Kirim Langsung Ke Toko</t>
  </si>
  <si>
    <t>Design dan Keterangan Sesuai File Terlampir</t>
  </si>
  <si>
    <r>
      <rPr>
        <u/>
        <sz val="10"/>
        <color rgb="FF1155CC"/>
        <rFont val="Arial"/>
      </rPr>
      <t>https://drive.google.com/open?id=1IfrU7DhwDRAsOXGPfzopEKKLXsuWTtJa</t>
    </r>
    <r>
      <rPr>
        <sz val="10"/>
        <color rgb="FF000000"/>
        <rFont val="Arial"/>
      </rPr>
      <t>, https://drive.google.com/open?id=1S3aONgpsDSKJYTtE8bQqXs24XjtQR_zz</t>
    </r>
  </si>
  <si>
    <t>1aWUZzdkSj0cuARIzKQFiGdi01oIrJfd9</t>
  </si>
  <si>
    <t>https://drive.google.com/file/d/1aWUZzdkSj0cuARIzKQFiGdi01oIrJfd9/view?usp=drivesdk</t>
  </si>
  <si>
    <t>Document successfully created; Document successfully merged; PDF created; Emails Sent: [To: sorexbanar@gmail.com]; Run via form trigger as brandingsorex@gmail.com; Timestamp: Oct 10 2024 11:24 PM</t>
  </si>
  <si>
    <t>14jj0zg5NpEMALrqflFa7aRGqpIbsPb3R</t>
  </si>
  <si>
    <t>https://drive.google.com/file/d/14jj0zg5NpEMALrqflFa7aRGqpIbsPb3R/view?usp=drivesdk</t>
  </si>
  <si>
    <t>Document successfully created; Document successfully merged; PDF created; Emails Sent: [To: sorexbanar@gmail.com]; Manually run by brandingsorex@gmail.com; Timestamp: Oct 16 2024 3:28 AM</t>
  </si>
  <si>
    <t>SWALAYAN PURNAMA 3</t>
  </si>
  <si>
    <t>Bantul</t>
  </si>
  <si>
    <t>Kirim Langsung keToko</t>
  </si>
  <si>
    <t>Design Standart Impra Kasir</t>
  </si>
  <si>
    <t>https://drive.google.com/open?id=1mwng014msGUjUbzR_1JdunnhD93KTKVb</t>
  </si>
  <si>
    <t>1T1pMA525l-J0gnE-WtMsSkqm3XgWhdoO</t>
  </si>
  <si>
    <t>https://drive.google.com/file/d/1T1pMA525l-J0gnE-WtMsSkqm3XgWhdoO/view?usp=drivesdk</t>
  </si>
  <si>
    <t>Document successfully created; Document successfully merged; PDF created; Emails Sent: [To: sorexbanar@gmail.com]; Run via form trigger as brandingsorex@gmail.com; Timestamp: Oct 10 2024 11:35 PM</t>
  </si>
  <si>
    <t>1p6AOqqB8pd72BGwAiHwnYZJhct6CR2I0</t>
  </si>
  <si>
    <t>https://drive.google.com/file/d/1p6AOqqB8pd72BGwAiHwnYZJhct6CR2I0/view?usp=drivesdk</t>
  </si>
  <si>
    <t>DK-MUL</t>
  </si>
  <si>
    <t>DK-ROZ</t>
  </si>
  <si>
    <t>HERI JAYA</t>
  </si>
  <si>
    <t>Jembatan lima</t>
  </si>
  <si>
    <t>AKRILIK BERDIRI 1mk</t>
  </si>
  <si>
    <t>30*15cm</t>
  </si>
  <si>
    <t>Kasih Tulisan”TERSEDIA SOREX”</t>
  </si>
  <si>
    <t>https://drive.google.com/open?id=1JkS00r6PYUJWufR2zaaH5Az4wl0kBC4N</t>
  </si>
  <si>
    <t>https://drive.google.com/open?id=1Ca71kpoiLLd0LBXNNe3PLg5UNnEqoXh0, https://drive.google.com/open?id=1SUh6_g56o8-0S-QIroVr5sbqEnsn77y7</t>
  </si>
  <si>
    <t>1Y0VvxcVojj_yYmNEOeCTSHyx1CP2T25P</t>
  </si>
  <si>
    <t>https://drive.google.com/file/d/1Y0VvxcVojj_yYmNEOeCTSHyx1CP2T25P/view?usp=drivesdk</t>
  </si>
  <si>
    <t>Document successfully created; Document successfully merged; PDF created; Emails Sent: [To: jaeniahmad61@gmail.com]; Run via form trigger as brandingsorex@gmail.com; Timestamp: Oct 10 2024 11:50 PM</t>
  </si>
  <si>
    <t>1GofCMghgqzc-QlG6jcs7GD3IjKmQZSLf</t>
  </si>
  <si>
    <t>https://drive.google.com/file/d/1GofCMghgqzc-QlG6jcs7GD3IjKmQZSLf/view?usp=drivesdk</t>
  </si>
  <si>
    <t>Document successfully created; Document successfully merged; PDF created; Emails Sent: [To: jaeniahmad61@gmail.com]; Manually run by brandingsorex@gmail.com; Timestamp: Oct 16 2024 3:28 AM</t>
  </si>
  <si>
    <t>TW COLLECTION</t>
  </si>
  <si>
    <t>METRO</t>
  </si>
  <si>
    <t xml:space="preserve">82*52CM </t>
  </si>
  <si>
    <t>LANGSUNG KETOKO</t>
  </si>
  <si>
    <t xml:space="preserve">KASIH FOTO MODEL </t>
  </si>
  <si>
    <t>https://drive.google.com/open?id=1g24dbzovUzMsjorShR9N_rIMxYcIiKX8</t>
  </si>
  <si>
    <t>1a9ZG5E_1MrOwGCBkAREWbxpdD1GhjIZF</t>
  </si>
  <si>
    <t>https://drive.google.com/file/d/1a9ZG5E_1MrOwGCBkAREWbxpdD1GhjIZF/view?usp=drivesdk</t>
  </si>
  <si>
    <t>Document successfully created; Document successfully merged; PDF created; Emails Sent: [To: JONO.SOREX@GMAIL.COM]; Run via form trigger as brandingsorex@gmail.com; Timestamp: Oct 11 2024 10:02 AM</t>
  </si>
  <si>
    <t>1LD1qX1F9GxMp8YuGikjdUP9Vkbj7Eogf</t>
  </si>
  <si>
    <t>https://drive.google.com/file/d/1LD1qX1F9GxMp8YuGikjdUP9Vkbj7Eogf/view?usp=drivesdk</t>
  </si>
  <si>
    <t>Document successfully created; Document successfully merged; PDF created; Emails Sent: [To: JONO.SOREX@GMAIL.COM]; Manually run by brandingsorex@gmail.com; Timestamp: Oct 16 2024 3:28 AM</t>
  </si>
  <si>
    <t>42*52CM</t>
  </si>
  <si>
    <t>LANGSUNG KIRIM KE TOKO STIKER KE 2/3</t>
  </si>
  <si>
    <t>https://drive.google.com/open?id=1Z6iTDPBKedlYUSDoRgfOhq4RWomy28lR</t>
  </si>
  <si>
    <t>1m9-bm2O2jyT7YRP-_4P1XHnWtXSxwPPJ</t>
  </si>
  <si>
    <t>https://drive.google.com/file/d/1m9-bm2O2jyT7YRP-_4P1XHnWtXSxwPPJ/view?usp=drivesdk</t>
  </si>
  <si>
    <t>Document successfully created; Document successfully merged; PDF created; Emails Sent: [To: JONO.SOREX@GMAIL.COM]; Run via form trigger as brandingsorex@gmail.com; Timestamp: Oct 11 2024 10:04 AM</t>
  </si>
  <si>
    <t>1a3c7shVCpCeQbc7ShaJhHZP8_dydbMKJ</t>
  </si>
  <si>
    <t>https://drive.google.com/file/d/1a3c7shVCpCeQbc7ShaJhHZP8_dydbMKJ/view?usp=drivesdk</t>
  </si>
  <si>
    <t>Document successfully created; Document successfully merged; PDF created; Emails Sent: [To: JONO.SOREX@GMAIL.COM]; Manually run by brandingsorex@gmail.com; Timestamp: Oct 16 2024 3:29 AM</t>
  </si>
  <si>
    <t>82*42CM</t>
  </si>
  <si>
    <t>LANGSUNG KE TOKO STIKER KE 3/3</t>
  </si>
  <si>
    <t>KASIH BACKGROUND PUTIH,CUKUP TULISAN SOREX YANG KECIL2 DAN BANYAK</t>
  </si>
  <si>
    <t>https://drive.google.com/open?id=1USvH_opJ-ZindNajWaTyuYTyaNrOXQlZ</t>
  </si>
  <si>
    <t>1Gv3dG8kQUbiPqME6twjsnNioKrZF1_o4</t>
  </si>
  <si>
    <t>https://drive.google.com/file/d/1Gv3dG8kQUbiPqME6twjsnNioKrZF1_o4/view?usp=drivesdk</t>
  </si>
  <si>
    <t>Document successfully created; Document successfully merged; PDF created; Emails Sent: [To: JONO.SOREX@GMAIL.COM]; Run via form trigger as brandingsorex@gmail.com; Timestamp: Oct 11 2024 10:06 AM</t>
  </si>
  <si>
    <t>1BIxYJAssKQGuzXwqoIkgjnBHlQf8pCDr</t>
  </si>
  <si>
    <t>https://drive.google.com/file/d/1BIxYJAssKQGuzXwqoIkgjnBHlQf8pCDr/view?usp=drivesdk</t>
  </si>
  <si>
    <t>MUCSHIN GROUP</t>
  </si>
  <si>
    <t>415*75CM</t>
  </si>
  <si>
    <t>LANGSUNG KE TOKO</t>
  </si>
  <si>
    <t xml:space="preserve">1 SPANDUK SOREXMAN 1 NYA SOREX LADIES,KASIH DESAIN SEPERTI DESAIN SPANDUK YANG SUDAH ADA </t>
  </si>
  <si>
    <t>https://drive.google.com/open?id=1artUiweSqv_nhwS-dIP2tRQdw__o1gO-, https://drive.google.com/open?id=1Ul5H4lFdGhLqpx8BWOcrpi2jO79Olf-e, https://drive.google.com/open?id=1W2uipbi_jRzNcaFyUhji-3X57xiEsYDE</t>
  </si>
  <si>
    <t>1HkbieT5BBobPnSr2Wc7YPRBdqxYJXA7T</t>
  </si>
  <si>
    <t>https://drive.google.com/file/d/1HkbieT5BBobPnSr2Wc7YPRBdqxYJXA7T/view?usp=drivesdk</t>
  </si>
  <si>
    <t>Document successfully created; Document successfully merged; PDF created; Emails Sent: [To: JONO.SOREX@GMAIL.COM]; Run via form trigger as brandingsorex@gmail.com; Timestamp: Oct 11 2024 10:12 AM</t>
  </si>
  <si>
    <t>12ofoLjRsH0h4YO3F0XEiUN4X5b-LpYO9</t>
  </si>
  <si>
    <t>https://drive.google.com/file/d/12ofoLjRsH0h4YO3F0XEiUN4X5b-LpYO9/view?usp=drivesdk</t>
  </si>
  <si>
    <t>Dyah Mode Underwear</t>
  </si>
  <si>
    <t>Sanggatta - Kalimantan Timur</t>
  </si>
  <si>
    <t>260x90 cm</t>
  </si>
  <si>
    <t>Tolong desain dengan desain yg menarik tanpa nama toko</t>
  </si>
  <si>
    <t>https://drive.google.com/open?id=1dWJIsNqHtIRmWZRXZ7fJzZwQ92W_PMAO</t>
  </si>
  <si>
    <t>1m1ySjyF1LJdImGCvGWpgkgSgq11qxU_G</t>
  </si>
  <si>
    <t>https://drive.google.com/file/d/1m1ySjyF1LJdImGCvGWpgkgSgq11qxU_G/view?usp=drivesdk</t>
  </si>
  <si>
    <t>Document successfully created; Document successfully merged; PDF created; Emails Sent: [To: sonnisorex@gmail.com]; Run via form trigger as brandingsorex@gmail.com; Timestamp: Oct 12 2024 1:24 AM</t>
  </si>
  <si>
    <t>1xLahIq9_svaLff8Nvi9mqYpf3FM5qiEZ</t>
  </si>
  <si>
    <t>https://drive.google.com/file/d/1xLahIq9_svaLff8Nvi9mqYpf3FM5qiEZ/view?usp=drivesdk</t>
  </si>
  <si>
    <t>Document successfully created; Document successfully merged; PDF created; Emails Sent: [To: sonnisorex@gmail.com]; Manually run by brandingsorex@gmail.com; Timestamp: Oct 16 2024 3:29 AM</t>
  </si>
  <si>
    <t>225x90 cm</t>
  </si>
  <si>
    <t>Kirim gabung dengan spanduk 1 nya</t>
  </si>
  <si>
    <t>Tolong desain dengan desain yg menarik</t>
  </si>
  <si>
    <t>https://drive.google.com/open?id=1Oo0wYFWBMKXOYRnusHgDZATPNkw1npbR</t>
  </si>
  <si>
    <t>1fcsx7Kw7cOy341bHIKFebTiAjyVaLmZI</t>
  </si>
  <si>
    <t>https://drive.google.com/file/d/1fcsx7Kw7cOy341bHIKFebTiAjyVaLmZI/view?usp=drivesdk</t>
  </si>
  <si>
    <t>Document successfully created; Document successfully merged; PDF created; Emails Sent: [To: sonnisorex@gmail.com]; Run via form trigger as brandingsorex@gmail.com; Timestamp: Oct 12 2024 1:27 AM</t>
  </si>
  <si>
    <t>1QJQnxlchk012Vq8rmnDEqLiKEbExZXaV</t>
  </si>
  <si>
    <t>https://drive.google.com/file/d/1QJQnxlchk012Vq8rmnDEqLiKEbExZXaV/view?usp=drivesdk</t>
  </si>
  <si>
    <t>CILUKBA ( KOTABUMI )</t>
  </si>
  <si>
    <t>KOTABUMI</t>
  </si>
  <si>
    <t>300*100CM</t>
  </si>
  <si>
    <t>KASIH FOTO PRODUK DAN NAMA TOKO CILUK BA KIDS &amp; BABY SHOP</t>
  </si>
  <si>
    <t>https://drive.google.com/open?id=1E4f6wEzIAHWRJt9AqPuDFQdLP5D67ETa</t>
  </si>
  <si>
    <t>1dYWWdaTE-CCSBccnlWhm2GJelrh9tmbR</t>
  </si>
  <si>
    <t>https://drive.google.com/file/d/1dYWWdaTE-CCSBccnlWhm2GJelrh9tmbR/view?usp=drivesdk</t>
  </si>
  <si>
    <t>Document successfully created; Document successfully merged; PDF created; Emails Sent: [To: JONO.SOREX@GMAIL.COM]; Run via form trigger as brandingsorex@gmail.com; Timestamp: Oct 12 2024 9:09 AM</t>
  </si>
  <si>
    <t>1pYX8x9-9K6_F-tlU4XTxt0OdfiaC9Gbj</t>
  </si>
  <si>
    <t>https://drive.google.com/file/d/1pYX8x9-9K6_F-tlU4XTxt0OdfiaC9Gbj/view?usp=drivesdk</t>
  </si>
  <si>
    <t>LONDON KIDS</t>
  </si>
  <si>
    <t>417*62</t>
  </si>
  <si>
    <t xml:space="preserve">KASIH DESAIN SOREX KIDS </t>
  </si>
  <si>
    <t>https://drive.google.com/open?id=1PWFSMJU7FigYDTFP4z-Bh-McvPoKqshr</t>
  </si>
  <si>
    <t>1YpClEVE9ur9pjzSKGgcaHuqnp_zxvrxN</t>
  </si>
  <si>
    <t>https://drive.google.com/file/d/1YpClEVE9ur9pjzSKGgcaHuqnp_zxvrxN/view?usp=drivesdk</t>
  </si>
  <si>
    <t>Document successfully created; Document successfully merged; PDF created; Emails Sent: [To: JONO.SOREX@GMAIL.COM]; Run via form trigger as brandingsorex@gmail.com; Timestamp: Oct 12 2024 9:11 AM</t>
  </si>
  <si>
    <t>1w1Bp6gUxi1f0ACJWr8Q5gXuIcJQo0M-3</t>
  </si>
  <si>
    <t>https://drive.google.com/file/d/1w1Bp6gUxi1f0ACJWr8Q5gXuIcJQo0M-3/view?usp=drivesdk</t>
  </si>
  <si>
    <t>MR.SEHATI</t>
  </si>
  <si>
    <t>300*400</t>
  </si>
  <si>
    <t>MAU BUAT ILUSTRASI DULU</t>
  </si>
  <si>
    <t>TOLONG BUAT SIMULASI PEMASANGAN DITEMPAT(UKURAN BELUM PASTI,BOLEH DISESUAIKAN</t>
  </si>
  <si>
    <t>https://drive.google.com/open?id=1VE50px9fbStXLcgooUaubM-Fc88Wsor7</t>
  </si>
  <si>
    <t>1dM2cM99Oljcle5dA1Fka5_aW05shH9VZ</t>
  </si>
  <si>
    <t>https://drive.google.com/file/d/1dM2cM99Oljcle5dA1Fka5_aW05shH9VZ/view?usp=drivesdk</t>
  </si>
  <si>
    <t>Document successfully created; Document successfully merged; PDF created; Emails Sent: [To: JONO.SOREX@GMAIL.COM]; Run via form trigger as brandingsorex@gmail.com; Timestamp: Oct 12 2024 9:15 AM</t>
  </si>
  <si>
    <t>1hI5WDr6nEM9cXsfo7cwhwfyTUaJpgXnQ</t>
  </si>
  <si>
    <t>https://drive.google.com/file/d/1hI5WDr6nEM9cXsfo7cwhwfyTUaJpgXnQ/view?usp=drivesdk</t>
  </si>
  <si>
    <t>lp-jki</t>
  </si>
  <si>
    <t>jono</t>
  </si>
  <si>
    <t>duta</t>
  </si>
  <si>
    <t>pekanbaru</t>
  </si>
  <si>
    <t xml:space="preserve">meja 1 ; 122*33 cm x 2 pcs 210*33 x 2 pcs </t>
  </si>
  <si>
    <t>@ 2 pcs</t>
  </si>
  <si>
    <t>kirim langsung ke toko</t>
  </si>
  <si>
    <t>desain sorex ladies,ada 5 meja</t>
  </si>
  <si>
    <t>https://drive.google.com/open?id=1T4Uh0XDs2bcPqIknI0iF5s3EKslM7F9V, https://drive.google.com/open?id=1Hwt-c5GibPQCMrZzG_Jpp8tw1uVfT7dS</t>
  </si>
  <si>
    <t>1O21uSwKeFjgs8KC2jfkov4ArnLpaBImD</t>
  </si>
  <si>
    <t>https://drive.google.com/file/d/1O21uSwKeFjgs8KC2jfkov4ArnLpaBImD/view?usp=drivesdk</t>
  </si>
  <si>
    <t>Document successfully created; Document successfully merged; PDF created; Emails Sent: [To: jono.sorex@gmail.com]; Run via form trigger as brandingsorex@gmail.com; Timestamp: Oct 13 2024 5:27 AM</t>
  </si>
  <si>
    <t>1MeDe5Bhnmsh2IDvTkJW4l3kab2ekU3c3</t>
  </si>
  <si>
    <t>https://drive.google.com/file/d/1MeDe5Bhnmsh2IDvTkJW4l3kab2ekU3c3/view?usp=drivesdk</t>
  </si>
  <si>
    <t>Document successfully created; Document successfully merged; PDF created; Emails Sent: [To: jono.sorex@gmail.com]; Manually run by brandingsorex@gmail.com; Timestamp: Oct 16 2024 3:29 AM</t>
  </si>
  <si>
    <t>lp.jki</t>
  </si>
  <si>
    <t>meja dua 199*31cm x 2 pcs, 98*31 cm x 2 pcs</t>
  </si>
  <si>
    <t>kirim gabung dengan stiker lainnya</t>
  </si>
  <si>
    <t>ada 5 meja</t>
  </si>
  <si>
    <t>https://drive.google.com/open?id=1pKGR6LjyJfe8WibNr7IoiActwPxzbuR9, https://drive.google.com/open?id=1MsbXhM0eaaigyXbIG00dTkTijZldeTV4, https://drive.google.com/open?id=1uTW2rcifkDuZoBKSqwO3svrwcqZ66pkb</t>
  </si>
  <si>
    <t>1_zeg2GZ5UHpV5padc3295Gp_Vj_KBX5Q</t>
  </si>
  <si>
    <t>https://drive.google.com/file/d/1_zeg2GZ5UHpV5padc3295Gp_Vj_KBX5Q/view?usp=drivesdk</t>
  </si>
  <si>
    <t>Document successfully created; Document successfully merged; PDF created; Emails Sent: [To: jono.sorex@gmail.com]; Run via form trigger as brandingsorex@gmail.com; Timestamp: Oct 13 2024 5:34 AM</t>
  </si>
  <si>
    <t>13G2TohZNYnlBHHg-t3D-2sDnqeDZ4brm</t>
  </si>
  <si>
    <t>https://drive.google.com/file/d/13G2TohZNYnlBHHg-t3D-2sDnqeDZ4brm/view?usp=drivesdk</t>
  </si>
  <si>
    <t>Document successfully created; Document successfully merged; PDF created; Emails Sent: [To: jono.sorex@gmail.com]; Manually run by brandingsorex@gmail.com; Timestamp: Oct 16 2024 3:30 AM</t>
  </si>
  <si>
    <t>meja 3 ; 87*35cm x 2 pcs ,150*35cm x 2 pcs</t>
  </si>
  <si>
    <t>kirim gabung sama stiker lainnya</t>
  </si>
  <si>
    <t>kasih keterangan meja 3 juga ya kak</t>
  </si>
  <si>
    <r>
      <rPr>
        <u/>
        <sz val="10"/>
        <color rgb="FF1155CC"/>
        <rFont val="Arial"/>
      </rPr>
      <t>https://drive.google.com/open?id=1BYYdHAPnotlnXjeMKibatJbrBF7juQ8M</t>
    </r>
    <r>
      <rPr>
        <sz val="10"/>
        <color rgb="FF000000"/>
        <rFont val="Arial"/>
      </rPr>
      <t>, https://drive.google.com/open?id=1UHAmNw9VM7HKVFNGdoIqaJiipUZeDlCP, https://drive.google.com/open?id=1bKHIg9rQJfWxtl2GyTtyetpkuGoUsMbd</t>
    </r>
  </si>
  <si>
    <t>10nn_OQ1DVeV1IuqGr7DdmkkRhuiQCv1n</t>
  </si>
  <si>
    <t>https://drive.google.com/file/d/10nn_OQ1DVeV1IuqGr7DdmkkRhuiQCv1n/view?usp=drivesdk</t>
  </si>
  <si>
    <t>Document successfully created; Document successfully merged; PDF created; Emails Sent: [To: jono.sorex@gmail.com]; Run via form trigger as brandingsorex@gmail.com; Timestamp: Oct 13 2024 5:39 AM</t>
  </si>
  <si>
    <t>1gtV3wqdpuuAUzMRW37INfs9fRUUo9ydU</t>
  </si>
  <si>
    <t>https://drive.google.com/file/d/1gtV3wqdpuuAUzMRW37INfs9fRUUo9ydU/view?usp=drivesdk</t>
  </si>
  <si>
    <t>meja empat ; 86*34cm x 2 pcs 150*34cm x 2 pcs</t>
  </si>
  <si>
    <t>kirim gabung dengan stiker lain</t>
  </si>
  <si>
    <t>kasih keterangan meja empat di keterangan tokonya ya</t>
  </si>
  <si>
    <t>https://drive.google.com/open?id=18pNs2PPj6vxP6TEmbrq4pEvDTYfDqyW6, https://drive.google.com/open?id=1zCtV_Q7STGeicwKZhj-szTd_7MGHKi3H, https://drive.google.com/open?id=14rY-mREJqrsXjWj0uWMzpWXLzP1BGnIe</t>
  </si>
  <si>
    <t>1SdYpFG4vJ01cWsoWsgOE3Lvcv5lCHgvH</t>
  </si>
  <si>
    <t>https://drive.google.com/file/d/1SdYpFG4vJ01cWsoWsgOE3Lvcv5lCHgvH/view?usp=drivesdk</t>
  </si>
  <si>
    <t>Document successfully created; Document successfully merged; PDF created; Emails Sent: [To: jono.sorex@gmail.com]; Run via form trigger as brandingsorex@gmail.com; Timestamp: Oct 13 2024 5:43 AM</t>
  </si>
  <si>
    <t>1DjvyuBI_ug2kKQeYBj6SqtIpbcz0mBno</t>
  </si>
  <si>
    <t>https://drive.google.com/file/d/1DjvyuBI_ug2kKQeYBj6SqtIpbcz0mBno/view?usp=drivesdk</t>
  </si>
  <si>
    <t>meja lima ; 170*34cm x 2 pcs 92*34cm x 2 pcs</t>
  </si>
  <si>
    <t>kasih keterangan meja lima diluar desain ya kak</t>
  </si>
  <si>
    <t>https://drive.google.com/open?id=1HCilFmh7hlV6TdlHuqoAS3VxI9Wpl4Qr, https://drive.google.com/open?id=1o-lH-lrFzkoxOPQCLk99946thIn-oHxF</t>
  </si>
  <si>
    <t>15RNb4ewetMp1wDPP26BPu2XNxsHdqxuB</t>
  </si>
  <si>
    <t>https://drive.google.com/file/d/15RNb4ewetMp1wDPP26BPu2XNxsHdqxuB/view?usp=drivesdk</t>
  </si>
  <si>
    <t>Document successfully created; Document successfully merged; PDF created; Emails Sent: [To: jono.sorex@gmail.com]; Run via form trigger as brandingsorex@gmail.com; Timestamp: Oct 13 2024 5:48 AM</t>
  </si>
  <si>
    <t>1gk26iKCu_bKMgnlb0YKAazO7y2t0HzXg</t>
  </si>
  <si>
    <t>https://drive.google.com/file/d/1gk26iKCu_bKMgnlb0YKAazO7y2t0HzXg/view?usp=drivesdk</t>
  </si>
  <si>
    <t>472*66cm</t>
  </si>
  <si>
    <t>kirim gabung dengan stiker</t>
  </si>
  <si>
    <t>kasih nama toko</t>
  </si>
  <si>
    <t>https://drive.google.com/open?id=1NzDEJbmigmxvb6BQiXcPAvHnc0v1Ve90</t>
  </si>
  <si>
    <t>1Fy9EKmnh_J_vzFZDBYso0DTM52q-4nPD</t>
  </si>
  <si>
    <t>https://drive.google.com/file/d/1Fy9EKmnh_J_vzFZDBYso0DTM52q-4nPD/view?usp=drivesdk</t>
  </si>
  <si>
    <t>Document successfully created; Document successfully merged; PDF created; Emails Sent: [To: jono.sorex@gmail.com]; Run via form trigger as brandingsorex@gmail.com; Timestamp: Oct 13 2024 5:53 AM</t>
  </si>
  <si>
    <t>121836xoikPWDHT0DU_62IJx7fzV5hHxd</t>
  </si>
  <si>
    <t>https://drive.google.com/file/d/121836xoikPWDHT0DU_62IJx7fzV5hHxd/view?usp=drivesdk</t>
  </si>
  <si>
    <t>88*31cm</t>
  </si>
  <si>
    <t>kasih keterangan SELEBRITI TIDAK BOLEH DICOBA DAN DITUKAR NB,CELANA DALAM,LEGGING,KORSET,TANKTOP,HANDUK,SHORT,MANSET,DAN MINISET</t>
  </si>
  <si>
    <t>https://drive.google.com/open?id=1gbXmrwMXRuVjM1VLR4kLWZ3B_1IJvv_M</t>
  </si>
  <si>
    <t>1BdZvhza5X5R7TH9_SXQr1qR4lApZz5fW</t>
  </si>
  <si>
    <t>https://drive.google.com/file/d/1BdZvhza5X5R7TH9_SXQr1qR4lApZz5fW/view?usp=drivesdk</t>
  </si>
  <si>
    <t>Document successfully created; Document successfully merged; PDF created; Emails Sent: [To: jono.sorex@gmail.com]; Run via form trigger as brandingsorex@gmail.com; Timestamp: Oct 13 2024 5:57 AM</t>
  </si>
  <si>
    <t>1tqvijWoRhttOHNoLjdOtb7j5RQgJ4qfM</t>
  </si>
  <si>
    <t>https://drive.google.com/file/d/1tqvijWoRhttOHNoLjdOtb7j5RQgJ4qfM/view?usp=drivesdk</t>
  </si>
  <si>
    <t>TATA COLLECTION</t>
  </si>
  <si>
    <t>KRUI</t>
  </si>
  <si>
    <t>205*76 CM X 1 PCS 136*76CM</t>
  </si>
  <si>
    <t>@ 1 PCS</t>
  </si>
  <si>
    <t>KIRIM LANGSUNG KETOKO</t>
  </si>
  <si>
    <t>KASIH DESAIN YANG BERBEDA</t>
  </si>
  <si>
    <t>https://drive.google.com/open?id=1FDq0IGjAc7wjAOWS2eA9MNapF1q-i2DY</t>
  </si>
  <si>
    <t>1BYMqNPN8epPGUIbDFXKjmGRcy_lxQtxo</t>
  </si>
  <si>
    <t>https://drive.google.com/file/d/1BYMqNPN8epPGUIbDFXKjmGRcy_lxQtxo/view?usp=drivesdk</t>
  </si>
  <si>
    <t>Document successfully created; Document successfully merged; PDF created; Emails Sent: [To: JONO.SOREX@GMAIL.COM]; Run via form trigger as brandingsorex@gmail.com; Timestamp: Oct 13 2024 6:00 AM</t>
  </si>
  <si>
    <t>1YJpBBXoO9uEND2TjUEQhq0WVzhIRyKE2</t>
  </si>
  <si>
    <t>https://drive.google.com/file/d/1YJpBBXoO9uEND2TjUEQhq0WVzhIRyKE2/view?usp=drivesdk</t>
  </si>
  <si>
    <t>Document successfully created; Document successfully merged; PDF created; Emails Sent: [To: JONO.SOREX@GMAIL.COM]; Manually run by brandingsorex@gmail.com; Timestamp: Oct 16 2024 3:30 AM</t>
  </si>
  <si>
    <t>FARAND COLLECTION</t>
  </si>
  <si>
    <t>188*200CM</t>
  </si>
  <si>
    <t>KASIH FOTO PRODUK DAN TULISAN BAWAH KASIH LOGO SOREX,KASIH SIMULASI PEMASANGAN</t>
  </si>
  <si>
    <t>https://drive.google.com/open?id=1jkGGCpqv7rUVIHp0RQgI-yTrMmCs552B</t>
  </si>
  <si>
    <t>1RG4BgFpKBpEgHFaHyRKTjhbFz90xSnjv</t>
  </si>
  <si>
    <t>https://drive.google.com/file/d/1RG4BgFpKBpEgHFaHyRKTjhbFz90xSnjv/view?usp=drivesdk</t>
  </si>
  <si>
    <t>Document successfully created; Document successfully merged; PDF created; Emails Sent: [To: JONO.SOREX@GMAIL.COM]; Run via form trigger as brandingsorex@gmail.com; Timestamp: Oct 13 2024 6:05 AM</t>
  </si>
  <si>
    <t>1NQJLz5Oek0jkMx_MzI7WpSsJPMVTH9oI</t>
  </si>
  <si>
    <t>https://drive.google.com/file/d/1NQJLz5Oek0jkMx_MzI7WpSsJPMVTH9oI/view?usp=drivesdk</t>
  </si>
  <si>
    <t>cahayafran5@gmail.com</t>
  </si>
  <si>
    <t>Toko 12 bintang</t>
  </si>
  <si>
    <t>https://drive.google.com/open?id=1N8MKAxQDlHS14qzO6sgOm6DMtOw8jlwb</t>
  </si>
  <si>
    <t>1FVZ9Q2HBQ6_jDZnrhKcI1poAUL52dWvy</t>
  </si>
  <si>
    <t>https://drive.google.com/file/d/1FVZ9Q2HBQ6_jDZnrhKcI1poAUL52dWvy/view?usp=drivesdk</t>
  </si>
  <si>
    <t>Document successfully created; Document successfully merged; PDF created; Emails Sent: [To: cahayafran5@gmail.com]; Manually run by brandingsorex@gmail.com; Timestamp: Oct 16 2024 3:30 AM</t>
  </si>
  <si>
    <t>Toko ananda pojok</t>
  </si>
  <si>
    <t>https://drive.google.com/open?id=1Gc3y4y4MRI-JJKtia3ry0egLH-jNItVq</t>
  </si>
  <si>
    <t>1Bo5hgotTGgCIATLZ3ZDwYheMFpm_pXsD</t>
  </si>
  <si>
    <t>https://drive.google.com/file/d/1Bo5hgotTGgCIATLZ3ZDwYheMFpm_pXsD/view?usp=drivesdk</t>
  </si>
  <si>
    <t>Document successfully created; Document successfully merged; PDF created; Emails Sent: [To: cahayafram5@gmail.com]; Manually run by brandingsorex@gmail.com; Timestamp: Oct 16 2024 3:30 AM</t>
  </si>
  <si>
    <t>25*17cm x 3 sign @ 2 pcs</t>
  </si>
  <si>
    <t>kirim langsung</t>
  </si>
  <si>
    <t>ikutin branding sign yang sudah dibuat sebelumnya</t>
  </si>
  <si>
    <t>https://drive.google.com/open?id=1FEdhG-LjSKGaj8CE_NRbbDLmragOAULG</t>
  </si>
  <si>
    <t>1G64vyXgNEENTfy5HriqlKn0V8oOXazcN</t>
  </si>
  <si>
    <t>https://drive.google.com/file/d/1G64vyXgNEENTfy5HriqlKn0V8oOXazcN/view?usp=drivesdk</t>
  </si>
  <si>
    <t>Document successfully created; Document successfully merged; PDF created; Emails Sent: [To: jono.sorex@gmail.com]; Manually run by brandingsorex@gmail.com; Timestamp: Oct 16 2024 3:31 AM</t>
  </si>
  <si>
    <t>lp.1a</t>
  </si>
  <si>
    <t>yanto boyok</t>
  </si>
  <si>
    <t>manna</t>
  </si>
  <si>
    <t>300*120cm</t>
  </si>
  <si>
    <t>langsung ketoko</t>
  </si>
  <si>
    <t>kasih nama TOKO BOYOK KEMAS JAMALUDIN seperti refensi spanduk yang ada,kasih foto produk saja</t>
  </si>
  <si>
    <t>https://drive.google.com/open?id=1eMbgnrB6UjfOuf-2E4r-VEebBYt9OAVI, https://drive.google.com/open?id=12VO_6kpVGALO6KjB5gXuROUeuAEa2iaj</t>
  </si>
  <si>
    <t>1GAklE9zG75gLHKvmZkbxqMkQsUb_NYgI</t>
  </si>
  <si>
    <t>https://drive.google.com/file/d/1GAklE9zG75gLHKvmZkbxqMkQsUb_NYgI/view?usp=drivesdk</t>
  </si>
  <si>
    <t>110*40cm 1pc. 100*44 1pc. 60*55cm 1pc. 115*60cm 1pc. 110*55 1pc.</t>
  </si>
  <si>
    <t>Total 5pc</t>
  </si>
  <si>
    <t>Potong pas</t>
  </si>
  <si>
    <t>https://drive.google.com/open?id=1ozvbc0NSeakk6QBmUJbMlQDg8qZ4AqGx, https://drive.google.com/open?id=1903t4y0dmXpK7gtLwjHa5Fw2BXrPqSNE, https://drive.google.com/open?id=1D_mbrXilcjeUm8z6UZtSJtviJfILKf99, https://drive.google.com/open?id=1D7BXEhPKQof1T0yFxUnT77VzziEsnfR8, https://drive.google.com/open?id=1ubu2DQVD8qGiL-wriQs3D3iVmZM1BtYe, https://drive.google.com/open?id=1-hbxmDdjXKZXOY05Ya_aeoxh_T6p43E2</t>
  </si>
  <si>
    <t>1E9URN43HIntiMze4xP00YqAc74ZlhyCw</t>
  </si>
  <si>
    <t>https://drive.google.com/file/d/1E9URN43HIntiMze4xP00YqAc74ZlhyCw/view?usp=drivesdk</t>
  </si>
  <si>
    <t>Document successfully created; Document successfully merged; PDF created; Emails Sent: [To: jaeniahmad61@gmail.com]; Manually run by brandingsorex@gmail.com; Timestamp: Oct 16 2024 3:31 AM</t>
  </si>
  <si>
    <t>TOKO SUCI</t>
  </si>
  <si>
    <t>Pasar ciruas</t>
  </si>
  <si>
    <t>272*71cm. 150*61cm 1pc. 71*61cm 1pc. 81*66cm 1pc</t>
  </si>
  <si>
    <t>Total 4pc</t>
  </si>
  <si>
    <t>272*71 &amp; 150*61 kasih nama”Toko SUCI” kasih foto iko uwais.  71*61 &amp; 81*66 tanpa nama toko. Kasih mata ayam semua.</t>
  </si>
  <si>
    <r>
      <t xml:space="preserve">https://drive.google.com/open?id=1sxWrDUC-SV2kT8gAFYuK1Sdo-Kacp-OD, https://drive.google.com/open?id=1GiiGIK32b55nFEHWiNRJA-bGRnhPyiul, https://drive.google.com/open?id=1X3qmg22TZIx5_5KMno4XTJG7E_CIA2O1, </t>
    </r>
    <r>
      <rPr>
        <u/>
        <sz val="10"/>
        <color rgb="FF1155CC"/>
        <rFont val="Arial"/>
      </rPr>
      <t>https://drive.google.com/open?id=1LGpgNNdt_eQ4JNp61p5-0YdMUZ4SWSH_</t>
    </r>
  </si>
  <si>
    <t>1xihbPABxYTZDjqJC8pzMIpJ5_yNP8lZB</t>
  </si>
  <si>
    <t>https://drive.google.com/file/d/1xihbPABxYTZDjqJC8pzMIpJ5_yNP8lZB/view?usp=drivesdk</t>
  </si>
  <si>
    <t>pasar ciruas</t>
  </si>
  <si>
    <t xml:space="preserve">80*60cm </t>
  </si>
  <si>
    <t>Alamat”pasar ciruas blok B2”. Kasih lubang &amp; rantai.</t>
  </si>
  <si>
    <t>https://drive.google.com/open?id=1pEsjtVl0pEGcNZoxXOqnHy8RH-yPxKr2</t>
  </si>
  <si>
    <t>1RmRnqFOTzEpdGjgBmy7sqP0hE3JjGtY7</t>
  </si>
  <si>
    <t>https://drive.google.com/file/d/1RmRnqFOTzEpdGjgBmy7sqP0hE3JjGtY7/view?usp=drivesdk</t>
  </si>
  <si>
    <t>LP.PUT</t>
  </si>
  <si>
    <t>NAILA UNDERWEAR</t>
  </si>
  <si>
    <t>MELAUBOH</t>
  </si>
  <si>
    <t>370*70CM</t>
  </si>
  <si>
    <t>6 PCS ( 4 PCS LADIES, 2 PCS SOREXMAN)</t>
  </si>
  <si>
    <t xml:space="preserve"> 4 PCS LADIES, 2 PCS SOREXMAN)</t>
  </si>
  <si>
    <r>
      <rPr>
        <u/>
        <sz val="10"/>
        <color rgb="FF1155CC"/>
        <rFont val="Arial"/>
      </rPr>
      <t>https://drive.google.com/open?id=1RQwYXnbjEn2yS__OZk77dMxsUWqUfuPo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https://drive.google.com/open?id=1VEemk-lq23jnvZfS__YEn4nnNTNZf_oZ</t>
    </r>
  </si>
  <si>
    <t>1b6nuvtPxBQ0Jhoa6Vrt80pLymgKY7HXf</t>
  </si>
  <si>
    <t>https://drive.google.com/file/d/1b6nuvtPxBQ0Jhoa6Vrt80pLymgKY7HXf/view?usp=drivesdk</t>
  </si>
  <si>
    <t>Toko vanbaby</t>
  </si>
  <si>
    <t>Rembang</t>
  </si>
  <si>
    <t>30x20cm</t>
  </si>
  <si>
    <t>Di kasih tulisan buka tutup</t>
  </si>
  <si>
    <t>https://drive.google.com/open?id=14K9u-jI5ZkCFYuz8CrsGc-Xy6-fKNrOd</t>
  </si>
  <si>
    <t>1F-7lZsoHQVHStRBddHR0DrI943tuD69I</t>
  </si>
  <si>
    <t>https://drive.google.com/file/d/1F-7lZsoHQVHStRBddHR0DrI943tuD69I/view?usp=drivesdk</t>
  </si>
  <si>
    <t>Document successfully created; Document successfully merged; PDF created; Emails Sent: [To: cahayafram5@gmail.com]; Manually run by brandingsorex@gmail.com; Timestamp: Oct 16 2024 3:31 AM</t>
  </si>
  <si>
    <t>Toko sugeng</t>
  </si>
  <si>
    <t>Tegal</t>
  </si>
  <si>
    <t>240x215cm</t>
  </si>
  <si>
    <t>Jagan di kasih mana toko.
Di kasih gambar model sorex</t>
  </si>
  <si>
    <t>https://drive.google.com/open?id=1qUvtCD4JwLK3sU2ASAAyjQOZYofZ6jST</t>
  </si>
  <si>
    <t>1GQFthiJ3GQyE90xhT30qrwzKf9YDlbRk</t>
  </si>
  <si>
    <t>https://drive.google.com/file/d/1GQFthiJ3GQyE90xhT30qrwzKf9YDlbRk/view?usp=drivesdk</t>
  </si>
  <si>
    <t>LP NWI</t>
  </si>
  <si>
    <t>Turi jaya</t>
  </si>
  <si>
    <t>Di luwuk - sulawesi Tengah</t>
  </si>
  <si>
    <t>150 CM*700 CM</t>
  </si>
  <si>
    <t>Kirim ke toko gabung sama orderan, jika orderan sudah terlanjur kirim, spanduk kirim ke sub kantor makassar</t>
  </si>
  <si>
    <t>Logo sorex, nama toko</t>
  </si>
  <si>
    <t>https://drive.google.com/open?id=1k3YL9mYRvjx8gctckeDeIegbxYYM0UgV</t>
  </si>
  <si>
    <t>1iszH4iug8FOC1cGTgfe6N8jCgP8eyVGZ</t>
  </si>
  <si>
    <t>https://drive.google.com/file/d/1iszH4iug8FOC1cGTgfe6N8jCgP8eyVGZ/view?usp=drivesdk</t>
  </si>
  <si>
    <t>Document successfully created; Document successfully merged; PDF created; Emails Sent: [To: Dodisuprodi@gmail.com]; Manually run by brandingsorex@gmail.com; Timestamp: Oct 16 2024 3:31 AM</t>
  </si>
  <si>
    <t>dodisuprodi@gmail.com</t>
  </si>
  <si>
    <t>A2 Collection</t>
  </si>
  <si>
    <t>Di luwuk - sulawesi tengah</t>
  </si>
  <si>
    <t>100 CM * 500 CM</t>
  </si>
  <si>
    <t>Logo sorex ladies dan nama toko</t>
  </si>
  <si>
    <t>https://drive.google.com/open?id=1HgYmPfuDJxT-pYf_k9R4ltXTxcwWBdy_</t>
  </si>
  <si>
    <t>1cj339TsEy4nF1Gl0fqILsn5ezYxlBDgq</t>
  </si>
  <si>
    <t>https://drive.google.com/file/d/1cj339TsEy4nF1Gl0fqILsn5ezYxlBDgq/view?usp=drivesdk</t>
  </si>
  <si>
    <t>Document successfully created; Document successfully merged; PDF created; Emails Sent: [To: dodisuprodi@gmail.com]; Manually run by brandingsorex@gmail.com; Timestamp: Oct 16 2024 3:32 AM</t>
  </si>
  <si>
    <t>Toko grand warna agung</t>
  </si>
  <si>
    <t>Kendal</t>
  </si>
  <si>
    <t>2pcs</t>
  </si>
  <si>
    <t>https://drive.google.com/open?id=1EI31KLQ3_n3egq-IHu0YzLOZ6SuChlmz</t>
  </si>
  <si>
    <t>1rELGTN-S8HjS7qZd3hB3PJpZWhr1O1rQ</t>
  </si>
  <si>
    <t>https://drive.google.com/file/d/1rELGTN-S8HjS7qZd3hB3PJpZWhr1O1rQ/view?usp=drivesdk</t>
  </si>
  <si>
    <t>Document successfully created; Document successfully merged; PDF created; Emails Sent: [To: cahayafram5@gmail.com]; Run via form trigger as brandingsorex@gmail.com; Timestamp: Oct 16 2024 3:24 AM</t>
  </si>
  <si>
    <t>Toko surya baby shop</t>
  </si>
  <si>
    <t>Kasih tulisan buka tutup</t>
  </si>
  <si>
    <t>https://drive.google.com/open?id=16AjGgZjXNQ1asPaxOzD-_Mk0hSxQu_L2</t>
  </si>
  <si>
    <t>1PCWCrRdCsF-V-kX3ax_xSND1xMv-jGEI</t>
  </si>
  <si>
    <t>https://drive.google.com/file/d/1PCWCrRdCsF-V-kX3ax_xSND1xMv-jGEI/view?usp=drivesdk</t>
  </si>
  <si>
    <t>Document successfully created; Document successfully merged; PDF created; Emails Sent: [To: cahayafram5@gmail.com]; Run via form trigger as brandingsorex@gmail.com; Timestamp: Oct 16 2024 3:48 AM</t>
  </si>
  <si>
    <t>ahangsorex@gmail.com</t>
  </si>
  <si>
    <t>JKI</t>
  </si>
  <si>
    <t xml:space="preserve">Duta </t>
  </si>
  <si>
    <t xml:space="preserve">Pekanbaru </t>
  </si>
  <si>
    <t>NEONBOX</t>
  </si>
  <si>
    <t>120 cm x 50 cm dan 120 cm x 70 cm</t>
  </si>
  <si>
    <t>Design saja Sorex Man dan Sorex Ladies</t>
  </si>
  <si>
    <t>File kirim.ke.email.saja</t>
  </si>
  <si>
    <t>Design 2 jenis Sorex Man dan Ladies</t>
  </si>
  <si>
    <t>https://drive.google.com/open?id=1bsFA3QXiBwTdV-ac6Zp1nzYgdFgEABnn</t>
  </si>
  <si>
    <t>1pfaM2xUD4UoFpYJkxxr50-3unV4lOIDA</t>
  </si>
  <si>
    <t>https://drive.google.com/file/d/1pfaM2xUD4UoFpYJkxxr50-3unV4lOIDA/view?usp=drivesdk</t>
  </si>
  <si>
    <t>Document successfully created; Document successfully merged; PDF created; Emails Sent: [To: ahangsorex@gmail.com]; Run via form trigger as brandingsorex@gmail.com; Timestamp: Oct 16 2024 5:35 AM</t>
  </si>
  <si>
    <t>Jki</t>
  </si>
  <si>
    <t>Zidane Sport Centre</t>
  </si>
  <si>
    <t>Pekanbaru</t>
  </si>
  <si>
    <t>SPANDUK CHINA</t>
  </si>
  <si>
    <t>500 cm x 300 cm</t>
  </si>
  <si>
    <t>Design Spanduk saja</t>
  </si>
  <si>
    <t>Email</t>
  </si>
  <si>
    <t>Designya masukin nama tempat futsalnya</t>
  </si>
  <si>
    <t>https://drive.google.com/open?id=1scF9T9-UGrv8OLSuP9UFBLL9JbRED3Th</t>
  </si>
  <si>
    <t>1MhraqGtIpL4yzgtpgjwUiMNmplWaBX9G</t>
  </si>
  <si>
    <t>https://drive.google.com/file/d/1MhraqGtIpL4yzgtpgjwUiMNmplWaBX9G/view?usp=drivesdk</t>
  </si>
  <si>
    <t>Document successfully created; Document successfully merged; PDF created; Emails Sent: [To: ahangsorex@gmail.com]; Manually run by brandingsorex@gmail.com; Timestamp: Oct 17 2024 6:00 AM</t>
  </si>
  <si>
    <t xml:space="preserve">Toko mewah </t>
  </si>
  <si>
    <t>Banyumas</t>
  </si>
  <si>
    <t>40x20cm</t>
  </si>
  <si>
    <t>https://drive.google.com/open?id=1FJBPgAlFzzhpLCjImy2B2FKsis2n9klg</t>
  </si>
  <si>
    <t>1-hC_H7Gl6sdxkuEp9nwj9uABuhmtUUI0</t>
  </si>
  <si>
    <t>https://drive.google.com/file/d/1-hC_H7Gl6sdxkuEp9nwj9uABuhmtUUI0/view?usp=drivesdk</t>
  </si>
  <si>
    <t>Document successfully created; Document successfully merged; PDF created; Emails Sent: [To: cahayafram5@gmail.com]; Manually run by brandingsorex@gmail.com; Timestamp: Oct 17 2024 6:00 AM</t>
  </si>
  <si>
    <t>jo.srx89@gmail.com</t>
  </si>
  <si>
    <t>dhea bra</t>
  </si>
  <si>
    <t>bengkulu</t>
  </si>
  <si>
    <t>240*65cm</t>
  </si>
  <si>
    <t>kasih foto produk</t>
  </si>
  <si>
    <t>https://drive.google.com/open?id=119et0MJzxOppgj2pY5a5_DUKYE3bItsv</t>
  </si>
  <si>
    <t>1uxb6s0OT7U3eKCkX1PNIXvSz2dzIBVyC</t>
  </si>
  <si>
    <t>https://drive.google.com/file/d/1uxb6s0OT7U3eKCkX1PNIXvSz2dzIBVyC/view?usp=drivesdk</t>
  </si>
  <si>
    <t>Document successfully created; Document successfully merged; PDF created; Emails Sent: [To: jo.srx89@gmail.com]; Manually run by brandingsorex@gmail.com; Timestamp: Oct 17 2024 6:00 AM</t>
  </si>
  <si>
    <t>mandiri jaya</t>
  </si>
  <si>
    <t>300*100cm</t>
  </si>
  <si>
    <t>tunggu info sales</t>
  </si>
  <si>
    <t>kasih nama toko dan logo sorex saja</t>
  </si>
  <si>
    <t>https://drive.google.com/open?id=1SYNGyoNQbYmX5IR0iueYOiXJf3gOecF5</t>
  </si>
  <si>
    <t>1C-_0DHhS3F9dw3EpwexfB4H_iywvnl8B</t>
  </si>
  <si>
    <t>https://drive.google.com/file/d/1C-_0DHhS3F9dw3EpwexfB4H_iywvnl8B/view?usp=drivesdk</t>
  </si>
  <si>
    <t>roma underwear</t>
  </si>
  <si>
    <t>87*93cm</t>
  </si>
  <si>
    <t>kasih foto produk saja</t>
  </si>
  <si>
    <t>https://drive.google.com/open?id=1ed3jH2MuRav9MoScYBNy2qdYv-MDm0WN</t>
  </si>
  <si>
    <t>1YZl6q9mWlNdWdck5wHvK2jPchozamwL8</t>
  </si>
  <si>
    <t>https://drive.google.com/file/d/1YZl6q9mWlNdWdck5wHvK2jPchozamwL8/view?usp=drivesdk</t>
  </si>
  <si>
    <t>60*50cm</t>
  </si>
  <si>
    <t>kirim gabung dengan stikernya</t>
  </si>
  <si>
    <t>kasih rantai gantungan,dan nama toko</t>
  </si>
  <si>
    <t>https://drive.google.com/open?id=1NWtK-fYRTU9utFILSYoRgbgK5eJZ9rjZ</t>
  </si>
  <si>
    <t>18ZNjaIftu9pGuWYWHOTYezOUfbvA3R54</t>
  </si>
  <si>
    <t>https://drive.google.com/file/d/18ZNjaIftu9pGuWYWHOTYezOUfbvA3R54/view?usp=drivesdk</t>
  </si>
  <si>
    <t>my din</t>
  </si>
  <si>
    <t>260x67cm</t>
  </si>
  <si>
    <t xml:space="preserve">2 pcs </t>
  </si>
  <si>
    <t xml:space="preserve">langsung ketoko </t>
  </si>
  <si>
    <t>desain di sesuaikan jangan ada objek dekat pinggiran spanduk</t>
  </si>
  <si>
    <r>
      <t xml:space="preserve">https://drive.google.com/open?id=1mTLswvEzoAtpmWUi5uoeFoFgx4dTRGKf, https://drive.google.com/open?id=1sc_WGSQ8f5EJdTtuDuFyHlZui0auGJQS, </t>
    </r>
    <r>
      <rPr>
        <u/>
        <sz val="10"/>
        <color rgb="FF1155CC"/>
        <rFont val="Arial"/>
      </rPr>
      <t>https://drive.google.com/open?id=19qvAnsZ-kW93Te1QmmvN8dU3icmiI-80</t>
    </r>
  </si>
  <si>
    <t>13cg6XaQhY3mwQTkbU7xWc-bGuXjv-tDr</t>
  </si>
  <si>
    <t>https://drive.google.com/file/d/13cg6XaQhY3mwQTkbU7xWc-bGuXjv-tDr/view?usp=drivesdk</t>
  </si>
  <si>
    <t>67*56cm</t>
  </si>
  <si>
    <t>kirim gabung dengan branding lainnya</t>
  </si>
  <si>
    <t>kasih foto model</t>
  </si>
  <si>
    <t>https://drive.google.com/open?id=1qgzrt2MzwjYdqFGW23Kckh4TZ1fsXJnb</t>
  </si>
  <si>
    <t>1Z-jrM_p9ANhhjluIz3k8wnKRgsjBTuVJ</t>
  </si>
  <si>
    <t>https://drive.google.com/file/d/1Z-jrM_p9ANhhjluIz3k8wnKRgsjBTuVJ/view?usp=drivesdk</t>
  </si>
  <si>
    <t>124*67cm</t>
  </si>
  <si>
    <t>kirim gabung dengan spanduk lainnya</t>
  </si>
  <si>
    <t>https://drive.google.com/open?id=1oMeB1pEB-n9BRpoptye0o8mqJY--Vs8f</t>
  </si>
  <si>
    <t>1IE93lQGY2_Phk2AhdxOk1aK9c4cg1Z4n</t>
  </si>
  <si>
    <t>https://drive.google.com/file/d/1IE93lQGY2_Phk2AhdxOk1aK9c4cg1Z4n/view?usp=drivesdk</t>
  </si>
  <si>
    <t>127*68cm</t>
  </si>
  <si>
    <t>.</t>
  </si>
  <si>
    <t>https://drive.google.com/open?id=1Nl2syufjC_sQinJf5mLoLIUPoFiJaJTx</t>
  </si>
  <si>
    <t>1BEnFvr1KnBxa9DXlE0JjHezJEjixujgp</t>
  </si>
  <si>
    <t>https://drive.google.com/file/d/1BEnFvr1KnBxa9DXlE0JjHezJEjixujgp/view?usp=drivesdk</t>
  </si>
  <si>
    <t>Document successfully created; Document successfully merged; PDF created; Emails Sent: [To: jo.srx89@gmail.com]; Manually run by brandingsorex@gmail.com; Timestamp: Oct 17 2024 6:01 AM</t>
  </si>
  <si>
    <t>Toko jiyan jaya</t>
  </si>
  <si>
    <t>1000x100cm</t>
  </si>
  <si>
    <t>Di kasih mana toko dan gambar prodak  bh cd cwok .cd anak</t>
  </si>
  <si>
    <t>https://drive.google.com/open?id=17GT3bletcYONwlKZkqdzlQ7ieIWr784y</t>
  </si>
  <si>
    <t>12qdrwDBm_yixhqh8AOJYPRbEeqsGCAib</t>
  </si>
  <si>
    <t>https://drive.google.com/file/d/12qdrwDBm_yixhqh8AOJYPRbEeqsGCAib/view?usp=drivesdk</t>
  </si>
  <si>
    <t>Document successfully created; Document successfully merged; PDF created; Emails Sent: [To: cahayafram5@gmail.com]; Manually run by brandingsorex@gmail.com; Timestamp: Oct 17 2024 6:01 AM</t>
  </si>
  <si>
    <t>LP - GM</t>
  </si>
  <si>
    <t>SMILE BABY SHOP</t>
  </si>
  <si>
    <t>Praya - Lombok</t>
  </si>
  <si>
    <t>400CM*100 CM</t>
  </si>
  <si>
    <t>Kirim ke toko</t>
  </si>
  <si>
    <t>Logo sorex &amp; nama toko</t>
  </si>
  <si>
    <t>https://drive.google.com/open?id=1lJG8v3vnRkNPKek93HC_yE5BytFJT0b6</t>
  </si>
  <si>
    <t>1-kxfKO24ykrIm7h3ncQSSuGg_yBez0Gd</t>
  </si>
  <si>
    <t>https://drive.google.com/file/d/1-kxfKO24ykrIm7h3ncQSSuGg_yBez0Gd/view?usp=drivesdk</t>
  </si>
  <si>
    <t>Document successfully created; Document successfully merged; PDF created; Emails Sent: [To: Dodisuprodi@gmail.com]; Manually run by brandingsorex@gmail.com; Timestamp: Oct 17 2024 6:01 AM</t>
  </si>
  <si>
    <t>Toko elka baby shop</t>
  </si>
  <si>
    <t>Banjar negara</t>
  </si>
  <si>
    <t>25x15cm</t>
  </si>
  <si>
    <t>Tulisan geser di kasih anak panah</t>
  </si>
  <si>
    <t>https://drive.google.com/open?id=1hEgpy0aY2tdXAuR5-kZWCku3eU23X5e7</t>
  </si>
  <si>
    <t>1P7viFTxXG5FnSso231L7M9fSiUJj7OeD</t>
  </si>
  <si>
    <t>https://drive.google.com/file/d/1P7viFTxXG5FnSso231L7M9fSiUJj7OeD/view?usp=drivesdk</t>
  </si>
  <si>
    <t>MDM FUTSAL</t>
  </si>
  <si>
    <t>Pontianak - Kalimantan Barat</t>
  </si>
  <si>
    <t>260x60cm</t>
  </si>
  <si>
    <t>cukup info desain aja. nanti cetaknya di pontianak</t>
  </si>
  <si>
    <t>Tolong desain dengan nama lapangan futsalnya
"MDM FUTSAL". 
URGENT</t>
  </si>
  <si>
    <t>https://drive.google.com/open?id=1u2ytBTpjNke_ItoBChd-UgUTbCyYGMsW</t>
  </si>
  <si>
    <t>https://drive.google.com/open?id=1w1ym0CkUwbiHJpWfDUR4G4KwEa6cyj2o</t>
  </si>
  <si>
    <t>1-roFdJILULaqKU02mfT4pG8qRPpSUaRj</t>
  </si>
  <si>
    <t>https://drive.google.com/file/d/1-roFdJILULaqKU02mfT4pG8qRPpSUaRj/view?usp=drivesdk</t>
  </si>
  <si>
    <t>Document successfully created; Document successfully merged; PDF created; Emails Sent: [To: sonnisorex@gmail.com]; Manually run by brandingsorex@gmail.com; Timestamp: Oct 17 2024 6:01 AM</t>
  </si>
  <si>
    <t>STIKER OVERPRINT ( UNTUK NEONBOX )</t>
  </si>
  <si>
    <t>120*70cm dan 120*50cm</t>
  </si>
  <si>
    <t xml:space="preserve">sorex ladies dan sorexman @ 1 pcs </t>
  </si>
  <si>
    <t>buat desainnya saja</t>
  </si>
  <si>
    <t>buat masing2 desain sorexman dan sorex ladies,jadi total 4 desain</t>
  </si>
  <si>
    <t>https://drive.google.com/open?id=1ecRt56lmnXV8oqH_xfrgFidTfXXe-jG6</t>
  </si>
  <si>
    <t>1puFODquGpVfG2HZFdlApN_V-yTwLHp1p</t>
  </si>
  <si>
    <t>https://drive.google.com/file/d/1puFODquGpVfG2HZFdlApN_V-yTwLHp1p/view?usp=drivesdk</t>
  </si>
  <si>
    <t>Document successfully created; Document successfully merged; PDF created; Emails Sent: [To: jo.srx89@gmail.com]; Run via form trigger as brandingsorex@gmail.com; Timestamp: Oct 17 2024 6:53 AM</t>
  </si>
  <si>
    <t>LP-VRD</t>
  </si>
  <si>
    <t>Gallery Mode</t>
  </si>
  <si>
    <t>Semitau - Kalimantan Barat</t>
  </si>
  <si>
    <t>585*100 cm</t>
  </si>
  <si>
    <t>Kirim gabung orderan</t>
  </si>
  <si>
    <t xml:space="preserve">Tolong desain dengan nama toko </t>
  </si>
  <si>
    <t>https://drive.google.com/open?id=1pfgeFYMhP65zOQl9HRzWNuus5lb0cMJ9</t>
  </si>
  <si>
    <t>1DEJOO4c81PJ3TbZPpLVanvbj7nI02OPR</t>
  </si>
  <si>
    <t>https://drive.google.com/file/d/1DEJOO4c81PJ3TbZPpLVanvbj7nI02OPR/view?usp=drivesdk</t>
  </si>
  <si>
    <t>Document successfully created; Document successfully merged; PDF created; Emails Sent: [To: sonnisorex@gmail.com]; Run via form trigger as brandingsorex@gmail.com; Timestamp: Oct 17 2024 8:25 AM</t>
  </si>
  <si>
    <t>JO.SRX89@GMAIL.COM</t>
  </si>
  <si>
    <t>BENGKULU</t>
  </si>
  <si>
    <t>300*120CM</t>
  </si>
  <si>
    <t>KASIH FOTO PRODUK YANG VARIATIF</t>
  </si>
  <si>
    <t>https://drive.google.com/open?id=10yWCRuLFsJcYKO6Z_7fKv-lK5b2mwAEM</t>
  </si>
  <si>
    <t>1Pk1hA0BOCeFp_AKBTvBWEGxaqaVuxFL0</t>
  </si>
  <si>
    <t>https://drive.google.com/file/d/1Pk1hA0BOCeFp_AKBTvBWEGxaqaVuxFL0/view?usp=drivesdk</t>
  </si>
  <si>
    <t>Document successfully created; Document successfully merged; PDF created; Emails Sent: [To: JO.SRX89@GMAIL.COM]; Run via form trigger as brandingsorex@gmail.com; Timestamp: Oct 17 2024 9:56 AM</t>
  </si>
  <si>
    <t>MURAH MERIAH BARU</t>
  </si>
  <si>
    <t>48*40CM</t>
  </si>
  <si>
    <t>KASIH KETERANGAN ; MAAF PAKAIAN DALAM,SINGLET,LEGGING DAN MANSET TIDAK DAPAT DITUKAR</t>
  </si>
  <si>
    <t>https://drive.google.com/open?id=1j8Mn8RnjhB9djWFmIS1EakWAaikwcKRT</t>
  </si>
  <si>
    <t>1SBd1QiYOkAm8EdEw829XZmBZvTvySLJO</t>
  </si>
  <si>
    <t>https://drive.google.com/file/d/1SBd1QiYOkAm8EdEw829XZmBZvTvySLJO/view?usp=drivesdk</t>
  </si>
  <si>
    <t>Document successfully created; Document successfully merged; PDF created; Emails Sent: [To: JO.SRX89@GMAIL.COM]; Run via form trigger as brandingsorex@gmail.com; Timestamp: Oct 17 2024 10:09 AM</t>
  </si>
  <si>
    <t>GOLDEN FASHION</t>
  </si>
  <si>
    <t>350*250CM 320*250CM</t>
  </si>
  <si>
    <t>KASIH DESAIN SOREXMAN DAN SOREX LADIES</t>
  </si>
  <si>
    <t>https://drive.google.com/open?id=1kKelashutAR6fX90gWV24aPQ2CoD6cMJ</t>
  </si>
  <si>
    <t>16TNbKt81EHe8gI2oNH5GuJfijdzSpQeB</t>
  </si>
  <si>
    <t>https://drive.google.com/file/d/16TNbKt81EHe8gI2oNH5GuJfijdzSpQeB/view?usp=drivesdk</t>
  </si>
  <si>
    <t>Document successfully created; Document successfully merged; PDF created; Emails Sent: [To: JO.SRX89@GMAIL.COM]; Run via form trigger as brandingsorex@gmail.com; Timestamp: Oct 17 2024 10:20 AM</t>
  </si>
  <si>
    <t>Lp GM</t>
  </si>
  <si>
    <t>PRAYA - NTB</t>
  </si>
  <si>
    <t>300*100 CM</t>
  </si>
  <si>
    <t>Kirim ke toko gabung dengan sepanduk ladies</t>
  </si>
  <si>
    <t>Desain sorex iko uwais &amp; nama toko</t>
  </si>
  <si>
    <t>https://drive.google.com/open?id=1DUYf9ikeumHIHrGVXxbv7VZrawudWYdT</t>
  </si>
  <si>
    <t>1g_lMuAWBKyM-hK3KZLwoDNYzZqAUkLiC</t>
  </si>
  <si>
    <t>https://drive.google.com/file/d/1g_lMuAWBKyM-hK3KZLwoDNYzZqAUkLiC/view?usp=drivesdk</t>
  </si>
  <si>
    <t>Document successfully created; Document successfully merged; PDF created; Emails Sent: [To: Dodisuprodi@gmail.com]; Run via form trigger as brandingsorex@gmail.com; Timestamp: Oct 17 2024 10:05 PM</t>
  </si>
  <si>
    <t>Faza Underwear</t>
  </si>
  <si>
    <t>Petung - Kalimantan Timur</t>
  </si>
  <si>
    <t>500*100 cm</t>
  </si>
  <si>
    <t>Kirim gabunh orderan</t>
  </si>
  <si>
    <t>Desain dengan Logo Sorex dan Nama Toko saja</t>
  </si>
  <si>
    <t>https://drive.google.com/open?id=1BgZUVqUp_txJSa2qONuTw1qNX9Lpq4Ej</t>
  </si>
  <si>
    <t>1tjmYyAuNBv0KbHV08UdYjUnVwdtA2s8j</t>
  </si>
  <si>
    <t>https://drive.google.com/file/d/1tjmYyAuNBv0KbHV08UdYjUnVwdtA2s8j/view?usp=drivesdk</t>
  </si>
  <si>
    <t>Document successfully created; Document successfully merged; PDF created; Emails Sent: [To: sonnisorex@gmail.com]; Run via form trigger as brandingsorex@gmail.com; Timestamp: Oct 18 2024 2:17 AM</t>
  </si>
  <si>
    <t>Toko saka collection</t>
  </si>
  <si>
    <t>https://drive.google.com/open?id=1QkNsZUcU-i6tsshEb2MTKeErE6OtNna9</t>
  </si>
  <si>
    <t>1sUcaP-QLYdlYaNj5v_gWg5Znzz_Mk9x4</t>
  </si>
  <si>
    <t>https://drive.google.com/file/d/1sUcaP-QLYdlYaNj5v_gWg5Znzz_Mk9x4/view?usp=drivesdk</t>
  </si>
  <si>
    <t>Document successfully created; Document successfully merged; PDF created; Emails Sent: [To: cahayafram5@gmail.com]; Run via form trigger as brandingsorex@gmail.com; Timestamp: Oct 18 2024 8:26 AM</t>
  </si>
  <si>
    <t>idola group</t>
  </si>
  <si>
    <t>arga makmur</t>
  </si>
  <si>
    <t>1200*80cm</t>
  </si>
  <si>
    <t>kirim gabung sama order</t>
  </si>
  <si>
    <t>kasih nama toko IDOLA GROUP,dengan font tulisan yang berbeda (lihat contoh foto yang dilampirkan)</t>
  </si>
  <si>
    <r>
      <rPr>
        <u/>
        <sz val="10"/>
        <color rgb="FF1155CC"/>
        <rFont val="Arial"/>
      </rPr>
      <t>https://drive.google.com/open?id=1H0lAL5bmFGLxUMOswbVVR9_Cc3KVMwjw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https://drive.google.com/open?id=1cP2Z0ZXCs6tbKaNGeDUat3gqDHnWt1Oc</t>
    </r>
  </si>
  <si>
    <t>1eUzE5h6SvTqBrkmJULC8FfzNDy1pw3FD</t>
  </si>
  <si>
    <t>https://drive.google.com/file/d/1eUzE5h6SvTqBrkmJULC8FfzNDy1pw3FD/view?usp=drivesdk</t>
  </si>
  <si>
    <t>Document successfully created; Document successfully merged; PDF created; Emails Sent: [To: jo.srx89@gmail.com]; Run via form trigger as brandingsorex@gmail.com; Timestamp: Oct 18 2024 11:06 AM</t>
  </si>
  <si>
    <t>500*70cm</t>
  </si>
  <si>
    <t>kirim gabung dengan orderan</t>
  </si>
  <si>
    <t>kasih nama IDOLA GROSIR</t>
  </si>
  <si>
    <t>https://drive.google.com/open?id=1oH8ZKbp64e8I1lDPkkCq3UB5wiiFiPAZ</t>
  </si>
  <si>
    <t>1ePwU4OYm1p-qKLBSjKfkFRBb407C6pmE</t>
  </si>
  <si>
    <t>https://drive.google.com/file/d/1ePwU4OYm1p-qKLBSjKfkFRBb407C6pmE/view?usp=drivesdk</t>
  </si>
  <si>
    <t>Document successfully created; Document successfully merged; PDF created; Emails Sent: [To: jo.srx89@gmail.com]; Run via form trigger as brandingsorex@gmail.com; Timestamp: Oct 18 2024 11:08 AM</t>
  </si>
  <si>
    <t>DITA COLL</t>
  </si>
  <si>
    <t>ARGA MAKMUR</t>
  </si>
  <si>
    <t>145*60CM</t>
  </si>
  <si>
    <t>KASIH NAMA TOKO</t>
  </si>
  <si>
    <t>https://drive.google.com/open?id=13aWzxe7YUcrmrGz4EdJhfcIJLc-9Z_vt</t>
  </si>
  <si>
    <t>1C5ICruOj9JRKGGhK_QGz84W6MA8RV4n0</t>
  </si>
  <si>
    <t>https://drive.google.com/file/d/1C5ICruOj9JRKGGhK_QGz84W6MA8RV4n0/view?usp=drivesdk</t>
  </si>
  <si>
    <t>Document successfully created; Document successfully merged; PDF created; Emails Sent: [To: JO.SRX89@GMAIL.COM]; Run via form trigger as brandingsorex@gmail.com; Timestamp: Oct 18 2024 11:12 AM</t>
  </si>
  <si>
    <t>jo.srx89@gamil.com</t>
  </si>
  <si>
    <t>lp.put</t>
  </si>
  <si>
    <t>naila underwear</t>
  </si>
  <si>
    <t>melaboeh</t>
  </si>
  <si>
    <t>400*100cm</t>
  </si>
  <si>
    <t>5 pcs</t>
  </si>
  <si>
    <t>tunggu sama branding lainnya</t>
  </si>
  <si>
    <t>kasih desain yang berbeda</t>
  </si>
  <si>
    <t>https://drive.google.com/open?id=15qJNL-jHcIrLx3LmfkugeJM-YUo7FUoi</t>
  </si>
  <si>
    <t>1p0_B5pr9Phi2B8MqVQLqTP0Jk3d62jME</t>
  </si>
  <si>
    <t>https://drive.google.com/file/d/1p0_B5pr9Phi2B8MqVQLqTP0Jk3d62jME/view?usp=drivesdk</t>
  </si>
  <si>
    <t>Document successfully created; Document successfully merged; PDF created; Emails Sent: [To: jo.srx89@gamil.com]; Run via form trigger as brandingsorex@gmail.com; Timestamp: Oct 18 2024 9:59 PM</t>
  </si>
  <si>
    <t>FIRMAN COLLECTION</t>
  </si>
  <si>
    <t>CURUP</t>
  </si>
  <si>
    <t>200*60CM</t>
  </si>
  <si>
    <t>KASIH NAMA TOKO SAJA</t>
  </si>
  <si>
    <t>https://drive.google.com/open?id=1eN10wSXDlrZ0M0bTG5qLuPIDTPppERif</t>
  </si>
  <si>
    <t>1AiD466iruNT5naFGtVOEi1GmqZPtM0q3</t>
  </si>
  <si>
    <t>https://drive.google.com/file/d/1AiD466iruNT5naFGtVOEi1GmqZPtM0q3/view?usp=drivesdk</t>
  </si>
  <si>
    <t>Document successfully created; Document successfully merged; PDF created; Emails Sent: [To: JO.SRX89@GMAIL.COM]; Run via form trigger as brandingsorex@gmail.com; Timestamp: Oct 19 2024 9:42 AM</t>
  </si>
  <si>
    <t>JO.SRX89.@GMAIL.COM</t>
  </si>
  <si>
    <t>ANTI MAHAL ( HERU )</t>
  </si>
  <si>
    <t>https://drive.google.com/open?id=1PDVkCPWdzvzsaegJWHOeVaGb7hTipNab</t>
  </si>
  <si>
    <t>1Hs-kaXkHJm7VYvelE66j7rabNaiSFk4i</t>
  </si>
  <si>
    <t>https://drive.google.com/file/d/1Hs-kaXkHJm7VYvelE66j7rabNaiSFk4i/view?usp=drivesdk</t>
  </si>
  <si>
    <t>Document successfully created; Document successfully merged; PDF created; !!Error Sending Emails: Email tidak valid: JO.SRX89.@GMAIL.COM; Run via form trigger as brandingsorex@gmail.com; Timestamp: Oct 19 2024 9:46 AM</t>
  </si>
  <si>
    <t>LP GM</t>
  </si>
  <si>
    <t xml:space="preserve">GUNUNG AIR ( SINGARAJA) </t>
  </si>
  <si>
    <t>Singaraja - Bali</t>
  </si>
  <si>
    <t>400 CM*100CM</t>
  </si>
  <si>
    <t xml:space="preserve">Kirim kantor jakarta </t>
  </si>
  <si>
    <t>Nama toko dan logo sorex</t>
  </si>
  <si>
    <t>https://drive.google.com/open?id=1pwlqS-PELwxQb_Jypr7Jmlk_Vpbuok-D</t>
  </si>
  <si>
    <t>1PnpKl1v1v8e9lhHokPl_48N58Yan2n4W</t>
  </si>
  <si>
    <t>https://drive.google.com/file/d/1PnpKl1v1v8e9lhHokPl_48N58Yan2n4W/view?usp=drivesdk</t>
  </si>
  <si>
    <t>Document successfully created; Document successfully merged; PDF created; Emails Sent: [To: Dodisuprodi@gmail.com]; Run via form trigger as brandingsorex@gmail.com; Timestamp: Oct 20 2024 9:26 PM</t>
  </si>
  <si>
    <t>Dewa dewi</t>
  </si>
  <si>
    <t>Denpasar - Bali</t>
  </si>
  <si>
    <t>400*80CM</t>
  </si>
  <si>
    <t>Kantor jakarta</t>
  </si>
  <si>
    <t>Logo sorex dan nama toko</t>
  </si>
  <si>
    <t>https://drive.google.com/open?id=1hCiVmt6wFw1YNu1N9MxvtWEm5hvMVvSf</t>
  </si>
  <si>
    <t>1A9Xshjwv_fptrtHWDMPMhhSobG3SWXC1</t>
  </si>
  <si>
    <t>https://drive.google.com/file/d/1A9Xshjwv_fptrtHWDMPMhhSobG3SWXC1/view?usp=drivesdk</t>
  </si>
  <si>
    <t>Document successfully created; Document successfully merged; PDF created; Emails Sent: [To: Dodisuprodi@gmail.com]; Run via form trigger as brandingsorex@gmail.com; Timestamp: Oct 20 2024 9:30 PM</t>
  </si>
  <si>
    <t>Dayu collection</t>
  </si>
  <si>
    <t>Tabanan - bali</t>
  </si>
  <si>
    <t>500*100CM</t>
  </si>
  <si>
    <t>https://drive.google.com/open?id=1xN5CpvLm52A2rJa2JQIW_Ff5ODuGZh0e</t>
  </si>
  <si>
    <t>1y3qgg1TKrbn_SC28ibxioQSLfmzafWbc</t>
  </si>
  <si>
    <t>https://drive.google.com/file/d/1y3qgg1TKrbn_SC28ibxioQSLfmzafWbc/view?usp=drivesdk</t>
  </si>
  <si>
    <t>Document successfully created; Document successfully merged; PDF created; Emails Sent: [To: Dodisuprodi@gmail.com]; Run via form trigger as brandingsorex@gmail.com; Timestamp: Oct 20 2024 9:33 PM</t>
  </si>
  <si>
    <t>Duta Mode Berau</t>
  </si>
  <si>
    <t>Berau - Kalimantan Timur</t>
  </si>
  <si>
    <t>Kirim langsung</t>
  </si>
  <si>
    <t xml:space="preserve">tolong desain dengan logo sorex ladies dan nama toko aja. Duta Mode Berau. nama kotanya di taruh di bawah nama tokonya. </t>
  </si>
  <si>
    <t>https://drive.google.com/open?id=18uzXh1WT3nv-LbQy8MCQ9pW6ExRI64IW</t>
  </si>
  <si>
    <t>19X3hLYHKEXRBEfAHxQMGCpEMJ8hMmRjD</t>
  </si>
  <si>
    <t>https://drive.google.com/file/d/19X3hLYHKEXRBEfAHxQMGCpEMJ8hMmRjD/view?usp=drivesdk</t>
  </si>
  <si>
    <t>Document successfully created; Document successfully merged; PDF created; Emails Sent: [To: sonnisorex@gmail.com]; Run via form trigger as brandingsorex@gmail.com; Timestamp: Oct 20 2024 11:58 PM</t>
  </si>
  <si>
    <t>Bumi Subur</t>
  </si>
  <si>
    <t>470*100cm</t>
  </si>
  <si>
    <t>tolong bikin keterangan seperti di spanduk lamanya</t>
  </si>
  <si>
    <t>https://drive.google.com/open?id=1Zvk4GNIeIwzIUbb5WWYB2xPgM6X1Br-m</t>
  </si>
  <si>
    <t>13yz_FWerpdhJqV42LuFDaMNgxeazbBxv</t>
  </si>
  <si>
    <t>https://drive.google.com/file/d/13yz_FWerpdhJqV42LuFDaMNgxeazbBxv/view?usp=drivesdk</t>
  </si>
  <si>
    <t>Document successfully created; Document successfully merged; PDF created; Emails Sent: [To: sonnisorex@gmail.com]; Run via form trigger as brandingsorex@gmail.com; Timestamp: Oct 21 2024 12:05 AM</t>
  </si>
  <si>
    <t xml:space="preserve">Model cantik ( denpasar) </t>
  </si>
  <si>
    <t>400*80 CM</t>
  </si>
  <si>
    <t>https://drive.google.com/open?id=1qMILM2N4WRuLJaxlHlESotG9viWd-hZP</t>
  </si>
  <si>
    <t>1QQhJYxX2XIK6aYwYvKhY-c8jmfuWrEn_</t>
  </si>
  <si>
    <t>https://drive.google.com/file/d/1QQhJYxX2XIK6aYwYvKhY-c8jmfuWrEn_/view?usp=drivesdk</t>
  </si>
  <si>
    <t>Document successfully created; Document successfully merged; PDF created; Emails Sent: [To: Dodisuprodi@gmail.com]; Run via form trigger as brandingsorex@gmail.com; Timestamp: Oct 21 2024 12:44 AM</t>
  </si>
  <si>
    <t>ELSA</t>
  </si>
  <si>
    <t>Paltugu</t>
  </si>
  <si>
    <t>Total 8pc</t>
  </si>
  <si>
    <t>Kasih mata ayam</t>
  </si>
  <si>
    <t>https://drive.google.com/open?id=1v3gy_ew99tTmHEUE4KKGyeGcwzQHib68, https://drive.google.com/open?id=1ZiOG5jTxO3cmbzPZZ80uep9GVq7Xt8mB, https://drive.google.com/open?id=1W37ycXbiMTC-K3qNYbZD4mq0h4wCBUWW, https://drive.google.com/open?id=1wNMtnyc15d5Lz92jCPMtL7pl7FrmTLMT, https://drive.google.com/open?id=1HRDYiij68n-U-Ygv3EYf1SLnXKx1u-Ul, https://drive.google.com/open?id=1OrEGw8LKqXz6A1pcmjRQ1C9FYBCe6GwO, https://drive.google.com/open?id=1_hA-UQ1DM2Pa7iEg-RMiQnsI8rVWG5Xi, https://drive.google.com/open?id=1RwubaO-jGpFEEcp77n0pqi8rsJFoCPsX</t>
  </si>
  <si>
    <t>1htLmySCUP4ujJKHdbHbAbdUDj0n2XMe3</t>
  </si>
  <si>
    <t>https://drive.google.com/file/d/1htLmySCUP4ujJKHdbHbAbdUDj0n2XMe3/view?usp=drivesdk</t>
  </si>
  <si>
    <t>Document successfully created; Document successfully merged; PDF created; Emails Sent: [To: jaeniahmad61@gmail.com]; Run via form trigger as brandingsorex@gmail.com; Timestamp: Oct 21 2024 12:45 AM</t>
  </si>
  <si>
    <t>Denpasar - bali</t>
  </si>
  <si>
    <t>Logo sorex mana dan nama toko</t>
  </si>
  <si>
    <t>https://drive.google.com/open?id=1CR85AAdWeSkWBqnAVfp0ni7fcf-hajx9</t>
  </si>
  <si>
    <t>1UwXNbG8B2mlH8gJGTLtpOrknxOPRxGI-</t>
  </si>
  <si>
    <t>https://drive.google.com/file/d/1UwXNbG8B2mlH8gJGTLtpOrknxOPRxGI-/view?usp=drivesdk</t>
  </si>
  <si>
    <t>Document successfully created; Document successfully merged; PDF created; Emails Sent: [To: Dodisuprodi@gmail.com]; Run via form trigger as brandingsorex@gmail.com; Timestamp: Oct 21 2024 12:47 AM</t>
  </si>
  <si>
    <t>Toko kasih bunda</t>
  </si>
  <si>
    <t>62x68cm</t>
  </si>
  <si>
    <t>Di kasih logo sorex</t>
  </si>
  <si>
    <t>https://drive.google.com/open?id=1xwQyDVgoCNs81s4c8PYWEEJ5pRcRv2LY</t>
  </si>
  <si>
    <t>1l9s71p-kKj9OHgvM9vHWZ_sF3TSeHS26</t>
  </si>
  <si>
    <t>https://drive.google.com/file/d/1l9s71p-kKj9OHgvM9vHWZ_sF3TSeHS26/view?usp=drivesdk</t>
  </si>
  <si>
    <t>Document successfully created; Document successfully merged; PDF created; Emails Sent: [To: cahayafram5@gmail.com]; Run via form trigger as brandingsorex@gmail.com; Timestamp: Oct 21 2024 1:23 AM</t>
  </si>
  <si>
    <t>sweet amirah ( gedung archa )</t>
  </si>
  <si>
    <t>medan</t>
  </si>
  <si>
    <t>150*60cm</t>
  </si>
  <si>
    <t>2 pcs (1 ladies + 1 sorexman )</t>
  </si>
  <si>
    <t>langsung ke toko</t>
  </si>
  <si>
    <t>cukup kasih tulisan logo saja</t>
  </si>
  <si>
    <t>https://drive.google.com/open?id=1LgEmogAfsI8vhpWJyVgCgsJVvdBAYvdS</t>
  </si>
  <si>
    <t>1alqrkgGG5QKTQVG64cBVUFEiqkG4UFug</t>
  </si>
  <si>
    <t>https://drive.google.com/file/d/1alqrkgGG5QKTQVG64cBVUFEiqkG4UFug/view?usp=drivesdk</t>
  </si>
  <si>
    <t>Document successfully created; Document successfully merged; PDF created; Emails Sent: [To: jo.srx89@gmail.com]; Run via form trigger as brandingsorex@gmail.com; Timestamp: Oct 21 2024 9:06 PM</t>
  </si>
  <si>
    <t xml:space="preserve">103*71cm </t>
  </si>
  <si>
    <t>2 pcs ( sorex ladies + sorexman )</t>
  </si>
  <si>
    <t>kirim gabung sama brandign lain</t>
  </si>
  <si>
    <t>ksaih logo tulisan sorex saja</t>
  </si>
  <si>
    <t>https://drive.google.com/open?id=1JXG-8eRjO3j2I7HoaO23FrGOV8U8_fwK</t>
  </si>
  <si>
    <t>15Vx6_BYyqLJo8-r6gz4vpPgomT2nAbxu</t>
  </si>
  <si>
    <t>https://drive.google.com/file/d/15Vx6_BYyqLJo8-r6gz4vpPgomT2nAbxu/view?usp=drivesdk</t>
  </si>
  <si>
    <t>Document successfully created; Document successfully merged; PDF created; Emails Sent: [To: jo.srx89@gmail.com]; Run via form trigger as brandingsorex@gmail.com; Timestamp: Oct 21 2024 9:22 PM</t>
  </si>
  <si>
    <t>sweet amirah (  gedung archa )</t>
  </si>
  <si>
    <t>64*71cm</t>
  </si>
  <si>
    <t>2 pcs ( sorexman + sorex ladies )</t>
  </si>
  <si>
    <t>kirim gabung sama branding lainnya</t>
  </si>
  <si>
    <t xml:space="preserve">kasih logo sorex saja </t>
  </si>
  <si>
    <t>https://drive.google.com/open?id=1R3qzrQzdkNdfgOE4e6i_aTaAXMp6hHtL</t>
  </si>
  <si>
    <t>1xB2t4nt1KB_uYWihkZ4X5yrK6XeRPl2f</t>
  </si>
  <si>
    <t>https://drive.google.com/file/d/1xB2t4nt1KB_uYWihkZ4X5yrK6XeRPl2f/view?usp=drivesdk</t>
  </si>
  <si>
    <t>Document successfully created; Document successfully merged; PDF created; Emails Sent: [To: jo.srx89@gmail.com]; Run via form trigger as brandingsorex@gmail.com; Timestamp: Oct 21 2024 9:25 PM</t>
  </si>
  <si>
    <t>larecy store</t>
  </si>
  <si>
    <t>250*180cm</t>
  </si>
  <si>
    <t>tunggu info jono</t>
  </si>
  <si>
    <t>kasih foto model wanita saja</t>
  </si>
  <si>
    <t>https://drive.google.com/open?id=1Bdg8at8MI3MLGx5YOO2F5Kt7MEdVPX_7</t>
  </si>
  <si>
    <t>1fcYBnjUWhEyUYAERcHNFslXw3v_yiTb0</t>
  </si>
  <si>
    <t>https://drive.google.com/file/d/1fcYBnjUWhEyUYAERcHNFslXw3v_yiTb0/view?usp=drivesdk</t>
  </si>
  <si>
    <t>Document successfully created; Document successfully merged; PDF created; Emails Sent: [To: jo.srx89@gmail.com]; Run via form trigger as brandingsorex@gmail.com; Timestamp: Oct 21 2024 9:34 PM</t>
  </si>
  <si>
    <t>LP.JKI</t>
  </si>
  <si>
    <t>489*54cm</t>
  </si>
  <si>
    <t>desainin dulu,</t>
  </si>
  <si>
    <t>kasih logo sorex yang baru dan nama toko selebritis dengan form seperti di foto</t>
  </si>
  <si>
    <t>https://drive.google.com/open?id=1DwOno2b6WHEvwbFYeFeG5KqJbBVlnvNa</t>
  </si>
  <si>
    <t>1V-gso0R17z1YlRWh6M4ryZg-A9M2iwRm</t>
  </si>
  <si>
    <t>https://drive.google.com/file/d/1V-gso0R17z1YlRWh6M4ryZg-A9M2iwRm/view?usp=drivesdk</t>
  </si>
  <si>
    <t>Document successfully created; Document successfully merged; PDF created; Emails Sent: [To: jo.srx89@gmail.com]; Run via form trigger as brandingsorex@gmail.com; Timestamp: Oct 21 2024 9:49 PM</t>
  </si>
  <si>
    <t>vei baby kids</t>
  </si>
  <si>
    <t>84*54cm</t>
  </si>
  <si>
    <t>kasih desain sorexkids</t>
  </si>
  <si>
    <t>https://drive.google.com/open?id=1ltt6yV0cM96I-M9Rc96bIWJqqbwSRGvB</t>
  </si>
  <si>
    <t>123hj8oEmsA1WOWbrcH91P9ybpNITYsq9</t>
  </si>
  <si>
    <t>https://drive.google.com/file/d/123hj8oEmsA1WOWbrcH91P9ybpNITYsq9/view?usp=drivesdk</t>
  </si>
  <si>
    <t>Document successfully created; Document successfully merged; PDF created; Emails Sent: [To: jo.srx89@gmail.com]; Run via form trigger as brandingsorex@gmail.com; Timestamp: Oct 21 2024 9:52 PM</t>
  </si>
  <si>
    <t>Dynasty Badminton Arena</t>
  </si>
  <si>
    <t>550*350cm dan 400*150cm</t>
  </si>
  <si>
    <t>2 Pcs</t>
  </si>
  <si>
    <t>Desain aja, nanti cetak di Pontianak</t>
  </si>
  <si>
    <t>Tolong desain dengan nama lapangan badmintonnya</t>
  </si>
  <si>
    <t>https://drive.google.com/open?id=1GNGor3h3-sPOrrkLW9EC3it4eBWlvw9E, https://drive.google.com/open?id=1132pOqhgSxOhOja7-W8PLrEZDfLccZ0I</t>
  </si>
  <si>
    <t>https://drive.google.com/open?id=18_du2QhU-kssgwpNQPRbH6WhsgqDbftZ</t>
  </si>
  <si>
    <t>1RM6v3wa0nCLrqNg8am2p1lTNpPfAJ9xy</t>
  </si>
  <si>
    <t>https://drive.google.com/file/d/1RM6v3wa0nCLrqNg8am2p1lTNpPfAJ9xy/view?usp=drivesdk</t>
  </si>
  <si>
    <t>Document successfully created; Document successfully merged; PDF created; Emails Sent: [To: sonnisorex@gmail.com]; Run via form trigger as brandingsorex@gmail.com; Timestamp: Oct 21 2024 10:16 PM</t>
  </si>
  <si>
    <t>Jt. jk</t>
  </si>
  <si>
    <t>Toko morodadi</t>
  </si>
  <si>
    <t>45x 12cm</t>
  </si>
  <si>
    <t>Tulisan kasir .seperti contoh yng di foto</t>
  </si>
  <si>
    <t>https://drive.google.com/open?id=1tIfOAmDmrMImXfZTQi_xSBogMzD6Zp2a</t>
  </si>
  <si>
    <t>10iD_QcM19iR-qVNtqC3wZZA-IPZvJoVq</t>
  </si>
  <si>
    <t>https://drive.google.com/file/d/10iD_QcM19iR-qVNtqC3wZZA-IPZvJoVq/view?usp=drivesdk</t>
  </si>
  <si>
    <t>Document successfully created; Document successfully merged; PDF created; Emails Sent: [To: cahayafram5@gmail.com]; Run via form trigger as brandingsorex@gmail.com; Timestamp: Oct 22 2024 12:57 AM</t>
  </si>
  <si>
    <t>Mall Baby</t>
  </si>
  <si>
    <t>Tanjung Selor - Kalimantan Utara</t>
  </si>
  <si>
    <t>428*75 cm</t>
  </si>
  <si>
    <t>kirim gabung orderan</t>
  </si>
  <si>
    <t>desain dengan logo sorex dan nama toko aja tanpa foto produk</t>
  </si>
  <si>
    <t>https://drive.google.com/open?id=1AIYmB8seF65VmnKYpYyk7_AAIwvE8vrJ</t>
  </si>
  <si>
    <t>1l3ZWZIIE7DOFH1TA60usO-ugCA5TctP8</t>
  </si>
  <si>
    <t>https://drive.google.com/file/d/1l3ZWZIIE7DOFH1TA60usO-ugCA5TctP8/view?usp=drivesdk</t>
  </si>
  <si>
    <t>Document successfully created; Document successfully merged; PDF created; Emails Sent: [To: sonnisorex@gmail.com]; Run via form trigger as brandingsorex@gmail.com; Timestamp: Oct 22 2024 5:32 AM</t>
  </si>
  <si>
    <t>AS FUTSAL TRIA 1</t>
  </si>
  <si>
    <t>400*170cm</t>
  </si>
  <si>
    <t>cetak di pontianak</t>
  </si>
  <si>
    <t>desain dengan nama lapangan futsal tersebut (Urgent)</t>
  </si>
  <si>
    <t>https://drive.google.com/open?id=1D8y5d85eoIAWaJ_B_774FXsEocRBHJcl</t>
  </si>
  <si>
    <t>1-f9Mnra6trWPEO06De0Lw05F-1EQddZd</t>
  </si>
  <si>
    <t>https://drive.google.com/file/d/1-f9Mnra6trWPEO06De0Lw05F-1EQddZd/view?usp=drivesdk</t>
  </si>
  <si>
    <t>Document successfully created; Document successfully merged; PDF created; Emails Sent: [To: sonnisorex@gmail.com]; Run via form trigger as brandingsorex@gmail.com; Timestamp: Oct 22 2024 6:46 AM</t>
  </si>
  <si>
    <t>BLINK</t>
  </si>
  <si>
    <t>Denpasar</t>
  </si>
  <si>
    <t>Kirim ke kantor M</t>
  </si>
  <si>
    <t>Logo sorex, nama toko "ADHIS SHOP"</t>
  </si>
  <si>
    <t>https://drive.google.com/open?id=1YPAMOlqxCbLQFSDEhnokE0zPsOMXGNgj</t>
  </si>
  <si>
    <t>1PSmenJ3ajAVu8IAAnwAZDksz1vGk2g_I</t>
  </si>
  <si>
    <t>https://drive.google.com/file/d/1PSmenJ3ajAVu8IAAnwAZDksz1vGk2g_I/view?usp=drivesdk</t>
  </si>
  <si>
    <t>Document successfully created; Document successfully merged; PDF created; Emails Sent: [To: Dodisuprodi@gmail.com]; Run via form trigger as brandingsorex@gmail.com; Timestamp: Oct 22 2024 10:04 PM</t>
  </si>
  <si>
    <t>Luwes Ungaran</t>
  </si>
  <si>
    <t>Ungaran, kab. Semarang</t>
  </si>
  <si>
    <t xml:space="preserve">Standar impra </t>
  </si>
  <si>
    <t>5  pcs</t>
  </si>
  <si>
    <t>Tulisan "pakaian dalam tidak boleh di coba.........dst"</t>
  </si>
  <si>
    <t>https://drive.google.com/open?id=1NIGI1SCfgVfS9z9Y1VyPYEfCJOZ5xsuY</t>
  </si>
  <si>
    <t>https://drive.google.com/open?id=1G7kQKJYm6B-u19DsBsAxUCjujgWYM-Bf</t>
  </si>
  <si>
    <t>1vOKxrSvASnfkp2-JYRpf08cbts6bKsjW</t>
  </si>
  <si>
    <t>https://drive.google.com/file/d/1vOKxrSvASnfkp2-JYRpf08cbts6bKsjW/view?usp=drivesdk</t>
  </si>
  <si>
    <t>Document successfully created; Document successfully merged; PDF created; Emails Sent: [To: sorexbanar@gmail.com]; Run via form trigger as brandingsorex@gmail.com; Timestamp: Oct 22 2024 11:18 PM</t>
  </si>
  <si>
    <t>Anako Baby Shop</t>
  </si>
  <si>
    <t>Standart Akrilik Tulisan "OPEN / CLOSE</t>
  </si>
  <si>
    <t>Konsep SOREX kids</t>
  </si>
  <si>
    <t>https://drive.google.com/open?id=1Ypt48LgiGLVc6pr_OPLXnMq_k8L1cReK</t>
  </si>
  <si>
    <t>https://drive.google.com/open?id=1cICP2NobxEnP2R_AkuDEgSogQliSfEdQ</t>
  </si>
  <si>
    <t>1cDv-a2sn4MBLfpYUqiMljY53ocOV3iQE</t>
  </si>
  <si>
    <t>https://drive.google.com/file/d/1cDv-a2sn4MBLfpYUqiMljY53ocOV3iQE/view?usp=drivesdk</t>
  </si>
  <si>
    <t>Document successfully created; Document successfully merged; PDF created; Emails Sent: [To: sorexbanar@gmail.com]; Run via form trigger as brandingsorex@gmail.com; Timestamp: Oct 22 2024 11:22 PM</t>
  </si>
  <si>
    <t>Lp-piz</t>
  </si>
  <si>
    <t>Aa colletion</t>
  </si>
  <si>
    <t>Tanjung pandan</t>
  </si>
  <si>
    <t>(98*40cm ) 4 pcs (44*59 cm) 1 pcs  (50*55cm) 14 pcs buat akrilik</t>
  </si>
  <si>
    <t>5 pcs stiker   14 pcs akrilik</t>
  </si>
  <si>
    <t xml:space="preserve">Buatkan desain ladies buat d depan kasir, 
Buat akrilik dan kasih keteranganya prodak yg d jual </t>
  </si>
  <si>
    <r>
      <t xml:space="preserve">https://drive.google.com/open?id=1O5cZzXBOskDi_VoyrnHb8UFRQQKdWPCR, https://drive.google.com/open?id=1MNgrniNh2Aub7BrqOB_CMxd82d8Wyf2H, https://drive.google.com/open?id=1lfPYgL0wPxxjFHk2pieEnJppspDvyW_A, </t>
    </r>
    <r>
      <rPr>
        <u/>
        <sz val="10"/>
        <color rgb="FF1155CC"/>
        <rFont val="Arial"/>
      </rPr>
      <t>https://drive.google.com/open?id=1P9CpBe-ZoMpB-v7KHgqdSOBx_jh_gjQk</t>
    </r>
  </si>
  <si>
    <t>1PFQKAeml63TXYPfVxy9kETjQ0HulcGQA</t>
  </si>
  <si>
    <t>https://drive.google.com/file/d/1PFQKAeml63TXYPfVxy9kETjQ0HulcGQA/view?usp=drivesdk</t>
  </si>
  <si>
    <t>Document successfully created; Document successfully merged; PDF created; Emails Sent: [To: saefudinsorex@gmail.com]; Run via form trigger as brandingsorex@gmail.com; Timestamp: Oct 23 2024 12:06 AM</t>
  </si>
  <si>
    <t>Swalayan goori mijen</t>
  </si>
  <si>
    <t>50x30cm</t>
  </si>
  <si>
    <t>Logo sorex 2 muka</t>
  </si>
  <si>
    <t>https://drive.google.com/open?id=17ftnHtvLtXFp0IFZ4pqm_9G-aLPv6Ev0</t>
  </si>
  <si>
    <t>1bb2JPFEYFI4qnsICKtGUSXunCcVb4pIv</t>
  </si>
  <si>
    <t>https://drive.google.com/file/d/1bb2JPFEYFI4qnsICKtGUSXunCcVb4pIv/view?usp=drivesdk</t>
  </si>
  <si>
    <t>Document successfully created; Document successfully merged; PDF created; Emails Sent: [To: cahayafram5@gmail.com]; Run via form trigger as brandingsorex@gmail.com; Timestamp: Oct 23 2024 12:52 AM</t>
  </si>
  <si>
    <t>Toko lapak zahra</t>
  </si>
  <si>
    <t>50x50cm</t>
  </si>
  <si>
    <t xml:space="preserve">Tulisan kasir </t>
  </si>
  <si>
    <t>https://drive.google.com/open?id=1j7x2mzXdHSuN9hCIFUjUbcGFhn8E17wM</t>
  </si>
  <si>
    <t>1xD60UZUgtL3zUBT5X6GIfuZDiMbAB6eX</t>
  </si>
  <si>
    <t>https://drive.google.com/file/d/1xD60UZUgtL3zUBT5X6GIfuZDiMbAB6eX/view?usp=drivesdk</t>
  </si>
  <si>
    <t>Document successfully created; Document successfully merged; PDF created; Emails Sent: [To: cahayafram5@gmail.com]; Run via form trigger as brandingsorex@gmail.com; Timestamp: Oct 23 2024 12:55 AM</t>
  </si>
  <si>
    <t>Jt tg</t>
  </si>
  <si>
    <t>250x100cm</t>
  </si>
  <si>
    <t>Di kasih model foto prodak</t>
  </si>
  <si>
    <t>https://drive.google.com/open?id=19Pqn-PvrEu8LsVAIidgyeG9WfxxQxjV_</t>
  </si>
  <si>
    <t>1o2GraJt2VMBSUfxLso6CIelcBtgt_3J1</t>
  </si>
  <si>
    <t>https://drive.google.com/file/d/1o2GraJt2VMBSUfxLso6CIelcBtgt_3J1/view?usp=drivesdk</t>
  </si>
  <si>
    <t>Document successfully created; Document successfully merged; PDF created; Emails Sent: [To: cahayafram5@gmail.com]; Run via form trigger as brandingsorex@gmail.com; Timestamp: Oct 23 2024 3:42 AM</t>
  </si>
  <si>
    <t>Swalayan ada majapahit</t>
  </si>
  <si>
    <t>331x372cm [ 1 pcs ]  , 270 x 171,5cm [ 2 pcs ]</t>
  </si>
  <si>
    <t>Di kasih tulisan sorex kecil</t>
  </si>
  <si>
    <r>
      <t xml:space="preserve">https://drive.google.com/open?id=1OenGYqCgACskesucgW1HBw0TvDGbybFm, </t>
    </r>
    <r>
      <rPr>
        <u/>
        <sz val="10"/>
        <color rgb="FF1155CC"/>
        <rFont val="Arial"/>
      </rPr>
      <t>https://drive.google.com/open?id=1ROKPZXbIZUJckmxltSHrUilccPJ8oKAo</t>
    </r>
  </si>
  <si>
    <t>1S5lgjL4fV63U1sH99zLx29V_2M3xI3uc</t>
  </si>
  <si>
    <t>https://drive.google.com/file/d/1S5lgjL4fV63U1sH99zLx29V_2M3xI3uc/view?usp=drivesdk</t>
  </si>
  <si>
    <t>Document successfully created; Document successfully merged; PDF created; Emails Sent: [To: cahayafram5@gmail.com]; Run via form trigger as brandingsorex@gmail.com; Timestamp: Oct 23 2024 3:50 AM</t>
  </si>
  <si>
    <t>KHUSNA</t>
  </si>
  <si>
    <t>Jaksel</t>
  </si>
  <si>
    <t>AKRILIK KAPUR 3mm 1mk</t>
  </si>
  <si>
    <t>85*175cm</t>
  </si>
  <si>
    <t>Nama toko”PE_Fashion”. MIRROR. Jangan kasih lubang &amp; rantai.</t>
  </si>
  <si>
    <t>https://drive.google.com/open?id=10eL_qoKwkKPLXnfB4H8ZOeySL2LqTYtB</t>
  </si>
  <si>
    <t>1-GH1d56ikyes6YG3CQUiEsvjUJrR127Y</t>
  </si>
  <si>
    <t>https://drive.google.com/file/d/1-GH1d56ikyes6YG3CQUiEsvjUJrR127Y/view?usp=drivesdk</t>
  </si>
  <si>
    <t>Document successfully created; Document successfully merged; PDF created; Emails Sent: [To: jaeniahmad61@gmail.com]; Run via form trigger as brandingsorex@gmail.com; Timestamp: Oct 23 2024 4:30 AM</t>
  </si>
  <si>
    <t>Kirim ke kantor jakarta M</t>
  </si>
  <si>
    <t>sorex man dan nama toko "ADHIS SHOP"</t>
  </si>
  <si>
    <t>https://drive.google.com/open?id=1GD28Rs69nzquBAZGjNYW8nMtJlzwLLeR</t>
  </si>
  <si>
    <t>10UUb9WYplVBU0trxF5LPj7xO309w6Pva</t>
  </si>
  <si>
    <t>https://drive.google.com/file/d/10UUb9WYplVBU0trxF5LPj7xO309w6Pva/view?usp=drivesdk</t>
  </si>
  <si>
    <t>Document successfully created; Document successfully merged; PDF created; Emails Sent: [To: Dodisuprodi@gmail.com]; Run via form trigger as brandingsorex@gmail.com; Timestamp: Oct 23 2024 5:15 AM</t>
  </si>
  <si>
    <t>muchsin group ( ayah )</t>
  </si>
  <si>
    <t>bandar jaya</t>
  </si>
  <si>
    <t>220*120cm</t>
  </si>
  <si>
    <t>kasih nama MUCHSIN GORUP FASHION STORE</t>
  </si>
  <si>
    <t>https://drive.google.com/open?id=1VA5rvjIWEJ_D8RIxR-XTFMZxnEnuPA_X</t>
  </si>
  <si>
    <t>1TUALOs0pMkxYIu3TXksL7btZbcnl_mZQ</t>
  </si>
  <si>
    <t>https://drive.google.com/file/d/1TUALOs0pMkxYIu3TXksL7btZbcnl_mZQ/view?usp=drivesdk</t>
  </si>
  <si>
    <t>Document successfully created; Document successfully merged; PDF created; Emails Sent: [To: jo.srx89@gmail.com]; Run via form trigger as brandingsorex@gmail.com; Timestamp: Oct 23 2024 6:34 AM</t>
  </si>
  <si>
    <t>LP-JO</t>
  </si>
  <si>
    <t>SYAKURA</t>
  </si>
  <si>
    <t>BUKIT TINGGI</t>
  </si>
  <si>
    <t>300*200CM</t>
  </si>
  <si>
    <t>KASIH LOGO TULISAN SOREX SAJA TANPA NAMA TOKO</t>
  </si>
  <si>
    <t>https://drive.google.com/open?id=183G6NMxZ7_M6DVvmGx0WEdgNKpGyqbq6</t>
  </si>
  <si>
    <t>10XqNkdY3d9vutL9yCpFqNxtzL85eTgPY</t>
  </si>
  <si>
    <t>https://drive.google.com/file/d/10XqNkdY3d9vutL9yCpFqNxtzL85eTgPY/view?usp=drivesdk</t>
  </si>
  <si>
    <t>Document successfully created; Document successfully merged; PDF created; Emails Sent: [To: JO.SRX89@GMAIL.COM]; Run via form trigger as brandingsorex@gmail.com; Timestamp: Oct 23 2024 6:38 AM</t>
  </si>
  <si>
    <t>CV.BARU BERKAH LAMPUNG</t>
  </si>
  <si>
    <t>BANDAR JAYA</t>
  </si>
  <si>
    <t>380*100CM</t>
  </si>
  <si>
    <t>KASIH NAMA PB PONCOWATI SWALAYAN</t>
  </si>
  <si>
    <t>https://drive.google.com/open?id=1syAngtsCCcKbu0wel6cvOT0Rmml_99EP</t>
  </si>
  <si>
    <t>1hbhfVMY7nrx9ksStxauivwMfuE8rhLHz</t>
  </si>
  <si>
    <t>https://drive.google.com/file/d/1hbhfVMY7nrx9ksStxauivwMfuE8rhLHz/view?usp=drivesdk</t>
  </si>
  <si>
    <t>Document successfully created; Document successfully merged; PDF created; Emails Sent: [To: JO.SRX89@GMAIL.COM]; Run via form trigger as brandingsorex@gmail.com; Timestamp: Oct 23 2024 6:41 AM</t>
  </si>
  <si>
    <t>JT AK</t>
  </si>
  <si>
    <t>Kasih Ibu</t>
  </si>
  <si>
    <t>Kirim Toko</t>
  </si>
  <si>
    <t>Di beri gambar produk handuk dan tulisan handuk sorex tersedia di sini</t>
  </si>
  <si>
    <t>https://drive.google.com/open?id=13fd7vfxIsvzvm3lGUpIq-LmG1YjKMmXk</t>
  </si>
  <si>
    <t>1VSsA5GKeI4FkqmiEm3r-1MWW3Iogr44S</t>
  </si>
  <si>
    <t>https://drive.google.com/file/d/1VSsA5GKeI4FkqmiEm3r-1MWW3Iogr44S/view?usp=drivesdk</t>
  </si>
  <si>
    <t>Document successfully created; Document successfully merged; PDF created; Emails Sent: [To: ekoprasetyo575@gmail.com]; Run via form trigger as brandingsorex@gmail.com; Timestamp: Oct 23 2024 7:31 AM</t>
  </si>
  <si>
    <t>Rose</t>
  </si>
  <si>
    <t>Tarakan - Kalimantan Utara</t>
  </si>
  <si>
    <t>745*48 cm</t>
  </si>
  <si>
    <t>tolong desain sesuai dengan tulisan yg ada di dalam foto</t>
  </si>
  <si>
    <r>
      <t xml:space="preserve">https://drive.google.com/open?id=1iPWpMZ6ebIGeC-zOn64ssUnlrmw_PwpY, </t>
    </r>
    <r>
      <rPr>
        <u/>
        <sz val="10"/>
        <color rgb="FF1155CC"/>
        <rFont val="Arial"/>
      </rPr>
      <t>https://drive.google.com/open?id=18YziTwrwIm41KTNeIQd7ITieoeWylgqw</t>
    </r>
  </si>
  <si>
    <t>1g8pLk_c0Kk1cplYl9wCnm2I0EbgIQoz5</t>
  </si>
  <si>
    <t>https://drive.google.com/file/d/1g8pLk_c0Kk1cplYl9wCnm2I0EbgIQoz5/view?usp=drivesdk</t>
  </si>
  <si>
    <t>Document successfully created; Document successfully merged; PDF created; Emails Sent: [To: sonnisorex@gmail.com]; Run via form trigger as brandingsorex@gmail.com; Timestamp: Oct 23 2024 7:59 AM</t>
  </si>
  <si>
    <t>lp-jo</t>
  </si>
  <si>
    <t>hendri bra</t>
  </si>
  <si>
    <t>solok</t>
  </si>
  <si>
    <t>250*100cm</t>
  </si>
  <si>
    <t xml:space="preserve">tolong desainkan saja </t>
  </si>
  <si>
    <t>kasih logo sorex dan nama toko saja</t>
  </si>
  <si>
    <t>https://drive.google.com/open?id=1VQN-QNP92YrhWpXcxvtYaB15N9ltNMT_</t>
  </si>
  <si>
    <t>1Decmg3JOhCan0EYZB_1j14gK_3traMI5</t>
  </si>
  <si>
    <t>https://drive.google.com/file/d/1Decmg3JOhCan0EYZB_1j14gK_3traMI5/view?usp=drivesdk</t>
  </si>
  <si>
    <t>Document successfully created; Document successfully merged; PDF created; Emails Sent: [To: jo.srx89@gmail.com]; Run via form trigger as brandingsorex@gmail.com; Timestamp: Oct 23 2024 9:12 AM</t>
  </si>
  <si>
    <t>Mine</t>
  </si>
  <si>
    <t>340*50 cm</t>
  </si>
  <si>
    <t>kirim gabung barang orderan</t>
  </si>
  <si>
    <t xml:space="preserve">tolong desain mirip dengan kata-kata yg ada di spanduk lamanya. </t>
  </si>
  <si>
    <t>https://drive.google.com/open?id=1K1QBBtT8PHPfOnhaNBghdCkSsKHDhbiH</t>
  </si>
  <si>
    <t>16NJQNLzr4v0NvCd6rvqxcLl5mz43S8XO</t>
  </si>
  <si>
    <t>https://drive.google.com/file/d/16NJQNLzr4v0NvCd6rvqxcLl5mz43S8XO/view?usp=drivesdk</t>
  </si>
  <si>
    <t>Document successfully created; Document successfully merged; PDF created; Emails Sent: [To: sonnisorex@gmail.com]; Run via form trigger as brandingsorex@gmail.com; Timestamp: Oct 23 2024 10:07 AM</t>
  </si>
  <si>
    <t xml:space="preserve">Athaya underwear </t>
  </si>
  <si>
    <t>nagan raya</t>
  </si>
  <si>
    <t>400*110cm</t>
  </si>
  <si>
    <t xml:space="preserve">Langsung ketoko </t>
  </si>
  <si>
    <t xml:space="preserve">Kasih nama toko Athaya underwear </t>
  </si>
  <si>
    <t>https://drive.google.com/open?id=1BP_wpYrsfJZPe6tJfRWJupFZSeLuKyg0</t>
  </si>
  <si>
    <t>12zJ0Xb_29qSDJuxRjwjCa2-Ivc9kd6Jw</t>
  </si>
  <si>
    <t>https://drive.google.com/file/d/12zJ0Xb_29qSDJuxRjwjCa2-Ivc9kd6Jw/view?usp=drivesdk</t>
  </si>
  <si>
    <t>Document successfully created; Document successfully merged; PDF created; Emails Sent: [To: jo.srx89@gmail.com]; Run via form trigger as brandingsorex@gmail.com; Timestamp: Oct 24 2024 2:36 AM</t>
  </si>
  <si>
    <t>STIKER BACKLITE ( UNTUK NEONBOX )</t>
  </si>
  <si>
    <t>Minta desainnya aja (Urgent)</t>
  </si>
  <si>
    <t>Desain dengan nama toko</t>
  </si>
  <si>
    <t>https://drive.google.com/open?id=1K2U5CC7zb7WRgpBT_zPrk3LsNj0b7Tme</t>
  </si>
  <si>
    <t>1RWJhKhsiE_Pob3py1IJNo7oeV_lvLU_K</t>
  </si>
  <si>
    <t>https://drive.google.com/file/d/1RWJhKhsiE_Pob3py1IJNo7oeV_lvLU_K/view?usp=drivesdk</t>
  </si>
  <si>
    <t>Document successfully created; Document successfully merged; PDF created; Emails Sent: [To: sonnisorex@gmail.com]; Run via form trigger as brandingsorex@gmail.com; Timestamp: Oct 24 2024 2:46 AM</t>
  </si>
  <si>
    <t>Toserba ( pak zainul)</t>
  </si>
  <si>
    <t>Demak</t>
  </si>
  <si>
    <t>50x40cm</t>
  </si>
  <si>
    <t>Tulisan kasir di kasih gantungan</t>
  </si>
  <si>
    <t>https://drive.google.com/open?id=16Xn8IHSXqhX4-7Kw0R2CPNwNo5nqbz0S</t>
  </si>
  <si>
    <t>1qJDodbyo7N-HVEmrFO07IwZ21yeL1C_z</t>
  </si>
  <si>
    <t>https://drive.google.com/file/d/1qJDodbyo7N-HVEmrFO07IwZ21yeL1C_z/view?usp=drivesdk</t>
  </si>
  <si>
    <t>Document successfully created; Document successfully merged; PDF created; Emails Sent: [To: cahayafram5@gmail.com]; Run via form trigger as brandingsorex@gmail.com; Timestamp: Oct 24 2024 3:08 AM</t>
  </si>
  <si>
    <t>LP WN</t>
  </si>
  <si>
    <t>BATARA WAJO</t>
  </si>
  <si>
    <t>Merauke - Papua</t>
  </si>
  <si>
    <t>500*150CM</t>
  </si>
  <si>
    <t>3Pcs</t>
  </si>
  <si>
    <t>Kirim langsung ke toko</t>
  </si>
  <si>
    <t>Logo sore &amp; nama toko</t>
  </si>
  <si>
    <t>https://drive.google.com/open?id=1dm-MKpUTZ_5OEpAJ0GpeFO8gHrZPeQme</t>
  </si>
  <si>
    <t>1E4MdJmDbpYv8cr1Ld5M-pJF5DYoZaKZq</t>
  </si>
  <si>
    <t>https://drive.google.com/file/d/1E4MdJmDbpYv8cr1Ld5M-pJF5DYoZaKZq/view?usp=drivesdk</t>
  </si>
  <si>
    <t>Document successfully created; Document successfully merged; PDF created; Emails Sent: [To: Dodisuprodi@gmail.com]; Run via form trigger as brandingsorex@gmail.com; Timestamp: Oct 24 2024 7:48 PM</t>
  </si>
  <si>
    <t>Lp WN</t>
  </si>
  <si>
    <t>Merauku - Papua</t>
  </si>
  <si>
    <t>60*42CM</t>
  </si>
  <si>
    <t>Logo sorex, logo sesuai di foto &amp; tulisan kasir</t>
  </si>
  <si>
    <t>https://drive.google.com/open?id=1UoHfJTM_072_Dbtl_OoSJUf5iTKhCcEg</t>
  </si>
  <si>
    <t>1hNJIL-YlCciGhTrdbW-fI9WHxebEx9cP</t>
  </si>
  <si>
    <t>https://drive.google.com/file/d/1hNJIL-YlCciGhTrdbW-fI9WHxebEx9cP/view?usp=drivesdk</t>
  </si>
  <si>
    <t>Document successfully created; Document successfully merged; PDF created; Emails Sent: [To: Dodisuprodi@gmail.com]; Run via form trigger as brandingsorex@gmail.com; Timestamp: Oct 24 2024 7:53 PM</t>
  </si>
  <si>
    <t>SM (sohibal mawahib)</t>
  </si>
  <si>
    <t>tulang bawang</t>
  </si>
  <si>
    <t>240*75</t>
  </si>
  <si>
    <t>kasih logo sorex saja</t>
  </si>
  <si>
    <t>gabung dengan kiriman branding lain</t>
  </si>
  <si>
    <t>https://drive.google.com/open?id=1ErxMIq9U19TpGt79HyoYCOzOlLbSlnxR</t>
  </si>
  <si>
    <t>1pRWCKt-xmI0M5KKfo83f1gJgofy2JsCA</t>
  </si>
  <si>
    <t>https://drive.google.com/file/d/1pRWCKt-xmI0M5KKfo83f1gJgofy2JsCA/view?usp=drivesdk</t>
  </si>
  <si>
    <t>Document successfully created; Document successfully merged; PDF created; Emails Sent: [To: jo.srx89@gmail.com]; Run via form trigger as brandingsorex@gmail.com; Timestamp: Oct 24 2024 11:39 PM</t>
  </si>
  <si>
    <t>sm ( sohibal mawahib)</t>
  </si>
  <si>
    <t>300*90 cm</t>
  </si>
  <si>
    <t>kirim gabung dengan spanduk lain</t>
  </si>
  <si>
    <t>tulis nama toko SM SQUARE SWALAYAN,KALAU bisa ikutin font dan warna seperti nama tokonya</t>
  </si>
  <si>
    <r>
      <t xml:space="preserve">https://drive.google.com/open?id=1H-UScfUvmn67QEL11wVN5w8KdGGdNJnH, </t>
    </r>
    <r>
      <rPr>
        <u/>
        <sz val="10"/>
        <color rgb="FF1155CC"/>
        <rFont val="Arial"/>
      </rPr>
      <t>https://drive.google.com/open?id=18TAUu5sDHX0dftsInsMtHTDUmL83lb9r</t>
    </r>
  </si>
  <si>
    <t>16VjwU-BdXwbKrg5qa4VVhJxW04Q3l4tT</t>
  </si>
  <si>
    <t>https://drive.google.com/file/d/16VjwU-BdXwbKrg5qa4VVhJxW04Q3l4tT/view?usp=drivesdk</t>
  </si>
  <si>
    <t>Document successfully created; Document successfully merged; PDF created; Emails Sent: [To: jo.srx89@gmail.com]; Run via form trigger as brandingsorex@gmail.com; Timestamp: Oct 24 2024 11:51 PM</t>
  </si>
  <si>
    <t>Toko pekalonggan</t>
  </si>
  <si>
    <t>40x30cm</t>
  </si>
  <si>
    <t>Tulisan kasir gantung</t>
  </si>
  <si>
    <t>https://drive.google.com/open?id=1Dwp3uEpaUt1anSAGbQgbXGc57hZNNziK</t>
  </si>
  <si>
    <t>1xUDUQT9ICHU40LT6QhbzDJBr04r8D07b</t>
  </si>
  <si>
    <t>https://drive.google.com/file/d/1xUDUQT9ICHU40LT6QhbzDJBr04r8D07b/view?usp=drivesdk</t>
  </si>
  <si>
    <t>Document successfully created; Document successfully merged; PDF created; Emails Sent: [To: cahayafram5@gmail.com]; Run via form trigger as brandingsorex@gmail.com; Timestamp: Oct 25 2024 3:52 AM</t>
  </si>
  <si>
    <t>ELVASA</t>
  </si>
  <si>
    <t>Merauke - papua</t>
  </si>
  <si>
    <t>80*40CM</t>
  </si>
  <si>
    <t>Tulisan sorex, + tambah rantai buat di gantung</t>
  </si>
  <si>
    <t>https://drive.google.com/open?id=1kEBLhL3JdvwFj1MjR0S8L-hHgdh8sL6A</t>
  </si>
  <si>
    <t>https://drive.google.com/open?id=1SfAOHoUm-uYwWMAyj_HoaPonh8jNv8Mk</t>
  </si>
  <si>
    <t>1Co1dQMQ0EEMrCgcyeHg2eWmEnDJWNcfY</t>
  </si>
  <si>
    <t>https://drive.google.com/file/d/1Co1dQMQ0EEMrCgcyeHg2eWmEnDJWNcfY/view?usp=drivesdk</t>
  </si>
  <si>
    <t>Document successfully created; Document successfully merged; PDF created; Emails Sent: [To: Dodisuprodi@gmail.com]; Run via form trigger as brandingsorex@gmail.com; Timestamp: Oct 25 2024 5:48 AM</t>
  </si>
  <si>
    <t>Lia aman</t>
  </si>
  <si>
    <t>Palembang</t>
  </si>
  <si>
    <t>180*35 cm</t>
  </si>
  <si>
    <t>Ke toko</t>
  </si>
  <si>
    <t xml:space="preserve">Jangan ada nama toko dan prodak </t>
  </si>
  <si>
    <t>https://drive.google.com/open?id=1XX6ifQ9x3Sz3D0t6A1GxW5duhuzRNz0u</t>
  </si>
  <si>
    <t>1VREBoEvTPOKRpRv1FkKruSZszeaN3G7j</t>
  </si>
  <si>
    <t>https://drive.google.com/file/d/1VREBoEvTPOKRpRv1FkKruSZszeaN3G7j/view?usp=drivesdk</t>
  </si>
  <si>
    <t>Document successfully created; Document successfully merged; PDF created; Emails Sent: [To: saefudinsorex@gmail.com]; Run via form trigger as brandingsorex@gmail.com; Timestamp: Oct 25 2024 9:06 PM</t>
  </si>
  <si>
    <t xml:space="preserve">410*100 cm 240*180 spanduk 240*180cm ladies  180*60cm ladies 240*180 cm ladies </t>
  </si>
  <si>
    <t>Yg spanduk kasih nama ( Toko ELLI Daily Fashion) jangan kasih nama 704 dan spanduk kasih foto prodak handuk aja</t>
  </si>
  <si>
    <r>
      <rPr>
        <u/>
        <sz val="10"/>
        <color rgb="FF1155CC"/>
        <rFont val="Arial"/>
      </rPr>
      <t>https://drive.google.com/open?id=1BZ7qxZNb85f12bhNqSVg5V8e3MTos2hi</t>
    </r>
    <r>
      <rPr>
        <sz val="10"/>
        <color rgb="FF000000"/>
        <rFont val="Arial"/>
      </rPr>
      <t xml:space="preserve">, https://drive.google.com/open?id=1SUCncZAgmfBZMLe3LsPk7F2wCGGW-U0m, https://drive.google.com/open?id=1f9phxyVQa4lBk8pugVtIL0jBUbssoVy0, </t>
    </r>
    <r>
      <rPr>
        <u/>
        <sz val="10"/>
        <color rgb="FF1155CC"/>
        <rFont val="Arial"/>
      </rPr>
      <t>https://drive.google.com/open?id=113H8yVxgmmEs-e8GokADxVnI7SLEw4kg</t>
    </r>
  </si>
  <si>
    <t>1RGJhcvCpeJE8C01aPsH68-YrJmuUNTvf</t>
  </si>
  <si>
    <t>https://drive.google.com/file/d/1RGJhcvCpeJE8C01aPsH68-YrJmuUNTvf/view?usp=drivesdk</t>
  </si>
  <si>
    <t>Document successfully created; Document successfully merged; PDF created; Emails Sent: [To: saefudinsorex@gmail.com]; Run via form trigger as brandingsorex@gmail.com; Timestamp: Oct 25 2024 9:37 PM</t>
  </si>
  <si>
    <t>semua wilayah sumatra</t>
  </si>
  <si>
    <t>tanpa nama toko</t>
  </si>
  <si>
    <t>sumatra</t>
  </si>
  <si>
    <t>200*70cm 200*90cm 175*60cm 300*100cm</t>
  </si>
  <si>
    <t>desain dulu</t>
  </si>
  <si>
    <t>kasih masing desain sorexman dan sorex ladies tanpa nama toko</t>
  </si>
  <si>
    <t>https://drive.google.com/open?id=10jbj1iZ5ujJJBZ0Abv7Ni0AOqJOa5hY6</t>
  </si>
  <si>
    <t>1W8arN51ZIJh9KMkyxVApCakJP24_z0J3</t>
  </si>
  <si>
    <t>https://drive.google.com/file/d/1W8arN51ZIJh9KMkyxVApCakJP24_z0J3/view?usp=drivesdk</t>
  </si>
  <si>
    <t>Document successfully created; Document successfully merged; PDF created; Emails Sent: [To: jo.srx89@gmail.com]; Run via form trigger as brandingsorex@gmail.com; Timestamp: Oct 25 2024 9:57 PM</t>
  </si>
  <si>
    <t>lp.jo</t>
  </si>
  <si>
    <t>91*60cm</t>
  </si>
  <si>
    <t>desain kan dulu</t>
  </si>
  <si>
    <t>https://drive.google.com/open?id=1l9zsWYDgx6yEQeSEYrslEZpZQVtW9JNB</t>
  </si>
  <si>
    <t>1rdQeARbEWSXF1T0jG-P0dr1C7vnA4Avc</t>
  </si>
  <si>
    <t>https://drive.google.com/file/d/1rdQeARbEWSXF1T0jG-P0dr1C7vnA4Avc/view?usp=drivesdk</t>
  </si>
  <si>
    <t>Document successfully created; Document successfully merged; PDF created; Emails Sent: [To: jo.srx89@gmail.com]; Run via form trigger as brandingsorex@gmail.com; Timestamp: Oct 26 2024 9:58 AM</t>
  </si>
  <si>
    <t>Go Ai Lie</t>
  </si>
  <si>
    <t>Balikpapan - Kalimantan Timur</t>
  </si>
  <si>
    <t>250*100 cm</t>
  </si>
  <si>
    <t>cukup desainnya aja, nanti print di kotanya</t>
  </si>
  <si>
    <t>desain dengan logo sorex ladies dan foto produk. (URGENT)</t>
  </si>
  <si>
    <t>https://drive.google.com/open?id=1VAP7g8C_XnAIkZAQURxagYVDa520BqUC</t>
  </si>
  <si>
    <t>1ATs4PKTLO5CbJTVTo_k9AzzDrwxf7WlO</t>
  </si>
  <si>
    <t>https://drive.google.com/file/d/1ATs4PKTLO5CbJTVTo_k9AzzDrwxf7WlO/view?usp=drivesdk</t>
  </si>
  <si>
    <t>Document successfully created; Document successfully merged; PDF created; Emails Sent: [To: sonnisorex@gmail.com]; Run via form trigger as brandingsorex@gmail.com; Timestamp: Oct 27 2024 3:58 AM</t>
  </si>
  <si>
    <t>LP-RC</t>
  </si>
  <si>
    <t>Meriah</t>
  </si>
  <si>
    <t>Sambas - Kalimantan Barat</t>
  </si>
  <si>
    <t>550*100cm</t>
  </si>
  <si>
    <t xml:space="preserve">desain ulang dengan detail sesuai dengan spanduk lama </t>
  </si>
  <si>
    <t>https://drive.google.com/open?id=1s5ljAd_4Hw7xsPck_TepT3xa_AUg0oXb</t>
  </si>
  <si>
    <t>1do95dQT8XbxR5HRcTmYq2h64M7HBA_M0</t>
  </si>
  <si>
    <t>https://drive.google.com/file/d/1do95dQT8XbxR5HRcTmYq2h64M7HBA_M0/view?usp=drivesdk</t>
  </si>
  <si>
    <t>Document successfully created; Document successfully merged; PDF created; Emails Sent: [To: sonnisorex@gmail.com]; Run via form trigger as brandingsorex@gmail.com; Timestamp: Oct 27 2024 10:52 PM</t>
  </si>
  <si>
    <t>Toko pelangi baby shop</t>
  </si>
  <si>
    <t>820x60cm</t>
  </si>
  <si>
    <t>Di kasih nama tko pelangi BS  
Nama toko yng besar</t>
  </si>
  <si>
    <t>https://drive.google.com/open?id=1wSlU-rPnwSqlGFD18UrnE0GM0OhDMfQ5</t>
  </si>
  <si>
    <t>19Bo6e7TnyQmiqsyvitWXDO0r9XBaAKdf</t>
  </si>
  <si>
    <t>https://drive.google.com/file/d/19Bo6e7TnyQmiqsyvitWXDO0r9XBaAKdf/view?usp=drivesdk</t>
  </si>
  <si>
    <t>Document successfully created; Document successfully merged; PDF created; Emails Sent: [To: cahayafram5@gmail.com]; Run via form trigger as brandingsorex@gmail.com; Timestamp: Oct 28 2024 3:48 AM</t>
  </si>
  <si>
    <t>UKS</t>
  </si>
  <si>
    <t>Pemangkat - Kalimantan Barat</t>
  </si>
  <si>
    <t>400*50cm dan 400*150cm</t>
  </si>
  <si>
    <t>desain dengan nama toko UKS dan kasih tulisan "menyediakan perlengkapan baby, produk maternity, handuk dan kaos kaki". tidak perlu kasih foto produk. logo sorexnya tolong gedein</t>
  </si>
  <si>
    <t>https://drive.google.com/open?id=1EXME1_mw4IE0856d-dlfHDKqgoNp7Lyr</t>
  </si>
  <si>
    <t>1X8YNMOgYV4gfleoPMsgUUpjelFnMrT5p</t>
  </si>
  <si>
    <t>https://drive.google.com/file/d/1X8YNMOgYV4gfleoPMsgUUpjelFnMrT5p/view?usp=drivesdk</t>
  </si>
  <si>
    <t>Document successfully created; Document successfully merged; PDF created; Emails Sent: [To: sonnisorex@gmail.com]; Run via form trigger as brandingsorex@gmail.com; Timestamp: Oct 28 2024 4:54 AM</t>
  </si>
  <si>
    <t>Ridho colletion</t>
  </si>
  <si>
    <t>Seakayu</t>
  </si>
  <si>
    <t>365*49 poster ladies  400*150 ladies 400*150 sorexman</t>
  </si>
  <si>
    <t>Jangan ada nama toko ladies dan sorexman</t>
  </si>
  <si>
    <r>
      <rPr>
        <u/>
        <sz val="10"/>
        <color rgb="FF1155CC"/>
        <rFont val="Arial"/>
      </rPr>
      <t>https://drive.google.com/open?id=1FlzJuFQm_kfnFG529JxQAVV0mSa5tDTY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https://drive.google.com/open?id=1xeDcpjbs2ZKCyYOQyk_9ye8aCgMd6xUD</t>
    </r>
  </si>
  <si>
    <t>1nEAyUmO_UCBVSkldey3aVgyaSUD26V-G</t>
  </si>
  <si>
    <t>https://drive.google.com/file/d/1nEAyUmO_UCBVSkldey3aVgyaSUD26V-G/view?usp=drivesdk</t>
  </si>
  <si>
    <t>Document successfully created; Document successfully merged; PDF created; Emails Sent: [To: saefudinsorex@gmail.com]; Run via form trigger as brandingsorex@gmail.com; Timestamp: Oct 28 2024 8:41 AM</t>
  </si>
  <si>
    <t>keeiyra kids</t>
  </si>
  <si>
    <t>400*60cm</t>
  </si>
  <si>
    <t>kasih alamat JL,kapiten purba no 8A perumnas simalingkar,Medan telp : 0821-6207-3383</t>
  </si>
  <si>
    <t>https://drive.google.com/open?id=1vmHYOdf79yeKrZxFwyHN7lL0FXXylY-V</t>
  </si>
  <si>
    <t>191d9hGbYtTdapxixw7Bkxqb1YdBhLXcr</t>
  </si>
  <si>
    <t>https://drive.google.com/file/d/191d9hGbYtTdapxixw7Bkxqb1YdBhLXcr/view?usp=drivesdk</t>
  </si>
  <si>
    <t>Document successfully created; Document successfully merged; PDF created; Emails Sent: [To: jo.srx89@gmail.com]; Run via form trigger as brandingsorex@gmail.com; Timestamp: Oct 28 2024 9:30 PM</t>
  </si>
  <si>
    <t>sweet amirah ( johor )</t>
  </si>
  <si>
    <t>bareng branding lain</t>
  </si>
  <si>
    <t>kasih nama toko dan tulisan sorex saja</t>
  </si>
  <si>
    <t>https://drive.google.com/open?id=1hYI5y5gA4T2SCoVwdtFgqvpPBaUdzYkI</t>
  </si>
  <si>
    <t>1W0axL3DK3U9pcHGPzojnkp7Otouqn7P6</t>
  </si>
  <si>
    <t>https://drive.google.com/file/d/1W0axL3DK3U9pcHGPzojnkp7Otouqn7P6/view?usp=drivesdk</t>
  </si>
  <si>
    <t>Document successfully created; Document successfully merged; PDF created; Emails Sent: [To: jo.srx89@gmail.com]; Run via form trigger as brandingsorex@gmail.com; Timestamp: Oct 28 2024 9:33 PM</t>
  </si>
  <si>
    <t>60*100cm</t>
  </si>
  <si>
    <t>kirim bersama branding lainnya</t>
  </si>
  <si>
    <t>https://drive.google.com/open?id=1A3OQU9suKUgYVYs4O0tBSKN96UeqIolw</t>
  </si>
  <si>
    <t>17kH-YG0f-I09S3TXDO8WFvgvRrBiigcF</t>
  </si>
  <si>
    <t>https://drive.google.com/file/d/17kH-YG0f-I09S3TXDO8WFvgvRrBiigcF/view?usp=drivesdk</t>
  </si>
  <si>
    <t>Document successfully created; Document successfully merged; PDF created; Emails Sent: [To: jo.srx89@gmail.com]; Run via form trigger as brandingsorex@gmail.com; Timestamp: Oct 28 2024 9:35 PM</t>
  </si>
  <si>
    <t>LP DOD</t>
  </si>
  <si>
    <t xml:space="preserve">CIC ( MANADO) </t>
  </si>
  <si>
    <t>Manado - sulawesi utara</t>
  </si>
  <si>
    <t>85*50 CM</t>
  </si>
  <si>
    <t>Cetak di manado</t>
  </si>
  <si>
    <t xml:space="preserve">Desain sorex man, nama toko ( CITRA INDAH) </t>
  </si>
  <si>
    <t>https://drive.google.com/open?id=16K4IPj8PkJXMFpxl-NhimY1SSocCgq2o</t>
  </si>
  <si>
    <t>1n02tzqsQp5hsUDIlHQnNxZksFd8VpOtl</t>
  </si>
  <si>
    <t>https://drive.google.com/file/d/1n02tzqsQp5hsUDIlHQnNxZksFd8VpOtl/view?usp=drivesdk</t>
  </si>
  <si>
    <t>Document successfully created; Document successfully merged; PDF created; Emails Sent: [To: Dodisuprodi@gmail.com]; Run via form trigger as brandingsorex@gmail.com; Timestamp: Oct 28 2024 10:36 PM</t>
  </si>
  <si>
    <t>85*50CM</t>
  </si>
  <si>
    <t>1pcs</t>
  </si>
  <si>
    <t>Desain branding ladies, nama toko ( CITRA INDAH) TOLONG DI URGENT</t>
  </si>
  <si>
    <t>https://drive.google.com/open?id=1tleAqLNvLVF49DSRW5bZAY7TNe_Oi7HP</t>
  </si>
  <si>
    <t>1VSSzg3l7J2z2aRhj7JG3DWOgKiyPPXsh</t>
  </si>
  <si>
    <t>https://drive.google.com/file/d/1VSSzg3l7J2z2aRhj7JG3DWOgKiyPPXsh/view?usp=drivesdk</t>
  </si>
  <si>
    <t>Document successfully created; Document successfully merged; PDF created; Emails Sent: [To: Dodisuprodi@gmail.com]; Run via form trigger as brandingsorex@gmail.com; Timestamp: Oct 28 2024 10:39 PM</t>
  </si>
  <si>
    <t>MANADO - SULAWESI UTARA</t>
  </si>
  <si>
    <t>163*50CM</t>
  </si>
  <si>
    <t>Branding ladies, nama toko ( CITRA INDAH), TOLONG DI DESAIN URGENT, MAU DI CETAK DI MANADO</t>
  </si>
  <si>
    <t>https://drive.google.com/open?id=12tIovr6lnvfPdAJxy0OvyBx_BLUn9-To</t>
  </si>
  <si>
    <t>1QFtN25qRu2jXuq63vuY5tdxEt7O2_iTO</t>
  </si>
  <si>
    <t>https://drive.google.com/file/d/1QFtN25qRu2jXuq63vuY5tdxEt7O2_iTO/view?usp=drivesdk</t>
  </si>
  <si>
    <t>Document successfully created; Document successfully merged; PDF created; Emails Sent: [To: Dodisuprodi@gmail.com]; Run via form trigger as brandingsorex@gmail.com; Timestamp: Oct 28 2024 10:45 PM</t>
  </si>
  <si>
    <t>185*50CM</t>
  </si>
  <si>
    <t>Cetak langsung di manado</t>
  </si>
  <si>
    <t>Desain sorex man, nama toko ( CITRA INDAH) TOLONG UNTUK DESAIN DI URGENT, MAU LANGSUNG CETAK DI MANADO</t>
  </si>
  <si>
    <t>https://drive.google.com/open?id=1tZQIGXu6-gJ2pRYYUa2vU9hsl_Q5TWZK</t>
  </si>
  <si>
    <t>1Mx-jqwKdl7Y4XgD6tITAF7b73s2Qp8TY</t>
  </si>
  <si>
    <t>https://drive.google.com/file/d/1Mx-jqwKdl7Y4XgD6tITAF7b73s2Qp8TY/view?usp=drivesdk</t>
  </si>
  <si>
    <t>Document successfully created; Document successfully merged; PDF created; Emails Sent: [To: Dodisuprodi@gmail.com]; Run via form trigger as brandingsorex@gmail.com; Timestamp: Oct 28 2024 10:49 PM</t>
  </si>
  <si>
    <t>STIKER GLOSSY</t>
  </si>
  <si>
    <t>P: 60 CM * T : 45 CM</t>
  </si>
  <si>
    <t>Cetak di daerah ( manado) , desain urgent</t>
  </si>
  <si>
    <t>Logo sorex, 
                           SOREX
                    HARGA GROSIR
            Barang yang sudah di beli
       Tidak bisa di tukar/dikembalikan</t>
  </si>
  <si>
    <t>https://drive.google.com/open?id=1I6XVwuq0clvnCT73LqQ2YBECXnygRz-e</t>
  </si>
  <si>
    <t>1pv_afB3UXlOZpcQz5pSo2ksEr5oiLAL7</t>
  </si>
  <si>
    <t>https://drive.google.com/file/d/1pv_afB3UXlOZpcQz5pSo2ksEr5oiLAL7/view?usp=drivesdk</t>
  </si>
  <si>
    <t>Document successfully created; Document successfully merged; PDF created; Emails Sent: [To: Dodisuprodi@gmail.com]; Run via form trigger as brandingsorex@gmail.com; Timestamp: Oct 29 2024 1:42 AM</t>
  </si>
  <si>
    <t>D'Bless</t>
  </si>
  <si>
    <t>52*48CM</t>
  </si>
  <si>
    <t>Logo sorex ladies</t>
  </si>
  <si>
    <t>https://drive.google.com/open?id=19Kdv35-mpd4iWokUsfI7HZiLiYi1kXfQ</t>
  </si>
  <si>
    <t>1LIZb3zuC8rQruEiC4-J0KLg_vi9wCRb_</t>
  </si>
  <si>
    <t>https://drive.google.com/file/d/1LIZb3zuC8rQruEiC4-J0KLg_vi9wCRb_/view?usp=drivesdk</t>
  </si>
  <si>
    <t>Document successfully created; Document successfully merged; PDF created; Emails Sent: [To: Dodisuprodi@gmail.com]; Run via form trigger as brandingsorex@gmail.com; Timestamp: Oct 29 2024 3:11 AM</t>
  </si>
  <si>
    <t>fBS172</t>
  </si>
  <si>
    <t>Logo sorexman, kirim desain urgent</t>
  </si>
  <si>
    <t>https://drive.google.com/open?id=1cthwJb--M-nDvNANXA-BrdVFRJ8PN4xv</t>
  </si>
  <si>
    <t>1nXx4xha0EpLI9ZLMNyQJdXctuTO7A8ou</t>
  </si>
  <si>
    <t>https://drive.google.com/file/d/1nXx4xha0EpLI9ZLMNyQJdXctuTO7A8ou/view?usp=drivesdk</t>
  </si>
  <si>
    <t>Document successfully created; Document successfully merged; PDF created; Emails Sent: [To: Dodisuprodi@gmail.com]; Run via form trigger as brandingsorex@gmail.com; Timestamp: Oct 29 2024 3:19 AM</t>
  </si>
  <si>
    <t>Toko BULAN</t>
  </si>
  <si>
    <t>Pasar segar</t>
  </si>
  <si>
    <t>266*59cm 1pc. 270*59cm 1pc. 280*59cm 1pc. 312*59cm 1pc. 300*59cm 1pc</t>
  </si>
  <si>
    <t>Kasih foto model kanan &amp; kiri. Kasih mata ayam.</t>
  </si>
  <si>
    <r>
      <t xml:space="preserve">https://drive.google.com/open?id=1FCuYL7IhSFB5pnHc4LNSrWu3sV6UpvHH, https://drive.google.com/open?id=1TJmNIn1yS-cT91wUbHmgh11qX0v5P5ft, https://drive.google.com/open?id=1h2ZVlIWBFsmYVh2o9dmcBx2w760PQ_i5, https://drive.google.com/open?id=13vw5a4_r0d8kIJrvzw2rBonOWhkcSbdi, https://drive.google.com/open?id=1lVRs28daGfaL8T7zh6epR3JmOxZ8LvoW, https://drive.google.com/open?id=1hu4KAB08Kl9wiJ7sbqcGCxbtQh8cdkAj, https://drive.google.com/open?id=1sa-Y2xmzStEScyt8HSUInXnQfzykUII0, </t>
    </r>
    <r>
      <rPr>
        <u/>
        <sz val="10"/>
        <color rgb="FF1155CC"/>
        <rFont val="Arial"/>
      </rPr>
      <t>https://drive.google.com/open?id=1se6RdpqjjDui-ejK2hi43YFqcJOXMqGr</t>
    </r>
  </si>
  <si>
    <t>1ELKhonz_vi58ihhHuyWSA-SEiCTh2wT4</t>
  </si>
  <si>
    <t>https://drive.google.com/file/d/1ELKhonz_vi58ihhHuyWSA-SEiCTh2wT4/view?usp=drivesdk</t>
  </si>
  <si>
    <t>Document successfully created; Document successfully merged; PDF created; Emails Sent: [To: jaeniahmad61@gmail.com]; Run via form trigger as brandingsorex@gmail.com; Timestamp: Oct 29 2024 3:36 AM</t>
  </si>
  <si>
    <t>DK-KRM</t>
  </si>
  <si>
    <t>Galeri.Zahra</t>
  </si>
  <si>
    <t>Kota bumi</t>
  </si>
  <si>
    <t>Akrilik kapur 3mm 2mk</t>
  </si>
  <si>
    <t>Kasih nama toko”Galeri.Zahra”. Kasih lubang &amp; rantai</t>
  </si>
  <si>
    <t>https://drive.google.com/open?id=1h97iOOFenIFUXfRT4zDAm5qNGcT4QxoL</t>
  </si>
  <si>
    <t>1rXyhxQqtfHmiSI_KRydeTvRJ0hfL86kV</t>
  </si>
  <si>
    <t>https://drive.google.com/file/d/1rXyhxQqtfHmiSI_KRydeTvRJ0hfL86kV/view?usp=drivesdk</t>
  </si>
  <si>
    <t>Document successfully created; Document successfully merged; PDF created; Emails Sent: [To: jaeniahmad61@gmail.com]; Run via form trigger as brandingsorex@gmail.com; Timestamp: Oct 29 2024 3:42 AM</t>
  </si>
  <si>
    <t>400*50cm</t>
  </si>
  <si>
    <t>Kasih nama toko”Galeri.Zahra” kasih foto model &amp; mata ayam</t>
  </si>
  <si>
    <t>https://drive.google.com/open?id=1CCxtQVEupjV8gWFDruoNGpEdCfeGCMwZ</t>
  </si>
  <si>
    <t>1wA8pdppM8v3pfiptMIZGTVMOudFCu8Lb</t>
  </si>
  <si>
    <t>https://drive.google.com/file/d/1wA8pdppM8v3pfiptMIZGTVMOudFCu8Lb/view?usp=drivesdk</t>
  </si>
  <si>
    <t>Document successfully created; Document successfully merged; PDF created; Emails Sent: [To: jaeniahmad61@gmail.com]; Run via form trigger as brandingsorex@gmail.com; Timestamp: Oct 29 2024 3:45 AM</t>
  </si>
  <si>
    <t>Lp NWI</t>
  </si>
  <si>
    <t>Manado- sulawesi utara</t>
  </si>
  <si>
    <t>50*48 CM</t>
  </si>
  <si>
    <t>Cetak di manado, tolong desainnya di urgent</t>
  </si>
  <si>
    <t>Logo sorex ladies, cetak di manado</t>
  </si>
  <si>
    <t>https://drive.google.com/open?id=1Kv6FptJVng_9BEVy7hESYpdSLpPe_PYF</t>
  </si>
  <si>
    <t>1fZIIqyEB7zSHZdokXm7rD26NAxG2ZyX-</t>
  </si>
  <si>
    <t>https://drive.google.com/file/d/1fZIIqyEB7zSHZdokXm7rD26NAxG2ZyX-/view?usp=drivesdk</t>
  </si>
  <si>
    <t>Document successfully created; Document successfully merged; PDF created; Emails Sent: [To: Dodisuprodi@gmail.com]; Run via form trigger as brandingsorex@gmail.com; Timestamp: Oct 29 2024 4:03 AM</t>
  </si>
  <si>
    <t>SINAR BINTANG</t>
  </si>
  <si>
    <t>Serang</t>
  </si>
  <si>
    <t>600*100cm</t>
  </si>
  <si>
    <t>Kasih foto model BT 7002 &amp; foto produk. URGENT</t>
  </si>
  <si>
    <t>https://drive.google.com/open?id=1oN1VNJ7sb7xBd087dJpl3i3VRrmB5pAW</t>
  </si>
  <si>
    <t>1zw9eUNAUhS63rBhPBMmqs2wPQLBzXr5E</t>
  </si>
  <si>
    <t>https://drive.google.com/file/d/1zw9eUNAUhS63rBhPBMmqs2wPQLBzXr5E/view?usp=drivesdk</t>
  </si>
  <si>
    <t>Document successfully created; Document successfully merged; PDF created; Emails Sent: [To: jaeniahmad61@gmail.com]; Run via form trigger as brandingsorex@gmail.com; Timestamp: Oct 29 2024 4:06 AM</t>
  </si>
  <si>
    <t>Kasih foto model iko uwais &amp; foto produk.kasih mata ayam. URGENT</t>
  </si>
  <si>
    <t>https://drive.google.com/open?id=1vC95QLOS9lqiECa3Rr1XOmmTAdqqixaG</t>
  </si>
  <si>
    <t>1u1rSMqXNJWqL1WVqUy-mTpw1lyu8bCFH</t>
  </si>
  <si>
    <t>https://drive.google.com/file/d/1u1rSMqXNJWqL1WVqUy-mTpw1lyu8bCFH/view?usp=drivesdk</t>
  </si>
  <si>
    <t>Document successfully created; Document successfully merged; PDF created; Emails Sent: [To: jaeniahmad61@gmail.com]; Run via form trigger as brandingsorex@gmail.com; Timestamp: Oct 29 2024 4:10 AM</t>
  </si>
  <si>
    <t>DAHSYAT UNDERWEAR</t>
  </si>
  <si>
    <t>108*58cm 2pc. 190*58cm 2pc. 218*66cm 1pc. 270*66 1pc.</t>
  </si>
  <si>
    <t>108*58 &amp; 190*58 potong pas. 218*66 &amp; 270*66 kasih mata ayam &amp; foto model.</t>
  </si>
  <si>
    <t>https://drive.google.com/open?id=17JsQhW7hry2JOr-2uA_XNFjBjYHeQ1gD, https://drive.google.com/open?id=169UU1RbwuHzCrZLuwaLtzJucF8RHdP_r, https://drive.google.com/open?id=1xnA30Trx7_HH-aehwtDg7gdPCADlqe7d, https://drive.google.com/open?id=1mdDoA0FTaB7D1qDoYYK95kmvvhzDVZd8</t>
  </si>
  <si>
    <t>1-Sqph-J1xVIRd7JKUQABN0nz5ZjktQFr</t>
  </si>
  <si>
    <t>https://drive.google.com/file/d/1-Sqph-J1xVIRd7JKUQABN0nz5ZjktQFr/view?usp=drivesdk</t>
  </si>
  <si>
    <t>Document successfully created; Document successfully merged; PDF created; Emails Sent: [To: jaeniahmad61@gmail.com]; Run via form trigger as brandingsorex@gmail.com; Timestamp: Oct 29 2024 4:20 AM</t>
  </si>
  <si>
    <t>93*55cm 2pc. 112*13cm 2pc. 193*13cm 2pc</t>
  </si>
  <si>
    <t>Kasih foto model/produk</t>
  </si>
  <si>
    <t>https://drive.google.com/open?id=15hhHIoQ0WMJeubDGN_u6dOuDWyrOP_rG, https://drive.google.com/open?id=1cYYzWksQXb2YXtOznz_A-LSNqlwNdxKN, https://drive.google.com/open?id=19X8iyd4NfYudVtLs4tmIxWRmioqg5Fhe</t>
  </si>
  <si>
    <t>1B51G2WWlKwcBOLJl03JpLtmMZglTpnyv</t>
  </si>
  <si>
    <t>https://drive.google.com/file/d/1B51G2WWlKwcBOLJl03JpLtmMZglTpnyv/view?usp=drivesdk</t>
  </si>
  <si>
    <t>Document successfully created; Document successfully merged; PDF created; Emails Sent: [To: jaeniahmad61@gmail.com]; Run via form trigger as brandingsorex@gmail.com; Timestamp: Oct 29 2024 4:27 AM</t>
  </si>
  <si>
    <t>DK-KSN</t>
  </si>
  <si>
    <t>WURI UNDERWEAR</t>
  </si>
  <si>
    <t>Pasar koja</t>
  </si>
  <si>
    <t xml:space="preserve">150*70cm </t>
  </si>
  <si>
    <t>Kasih mata ayam,foto model/produk</t>
  </si>
  <si>
    <t>https://drive.google.com/open?id=1eZCXaBY5CyJa41sppldcU4et6-x8vZGx</t>
  </si>
  <si>
    <t>1D9c-A3_r2MlC4I63t3EA2muPlZyqorno</t>
  </si>
  <si>
    <t>https://drive.google.com/file/d/1D9c-A3_r2MlC4I63t3EA2muPlZyqorno/view?usp=drivesdk</t>
  </si>
  <si>
    <t>Document successfully created; Document successfully merged; PDF created; Emails Sent: [To: jaeniahmad61@gmail.com]; Run via form trigger as brandingsorex@gmail.com; Timestamp: Oct 29 2024 5:09 AM</t>
  </si>
  <si>
    <t>FLOWER UNDERWEAR</t>
  </si>
  <si>
    <t>Tangcity</t>
  </si>
  <si>
    <t>350*250cm 1pc. 450*60cm 1pc</t>
  </si>
  <si>
    <r>
      <t xml:space="preserve">https://drive.google.com/open?id=1JhyIhCMfqAcvb9NxfahHTXTJGfF2heW_, </t>
    </r>
    <r>
      <rPr>
        <u/>
        <sz val="10"/>
        <color rgb="FF1155CC"/>
        <rFont val="Arial"/>
      </rPr>
      <t>https://drive.google.com/open?id=1yGHjmRPc4JDyMZKAA58tElWITD6oSbqi</t>
    </r>
  </si>
  <si>
    <t>1rXjKKpncvLMn4UHE7wHQyBflBAak2v0p</t>
  </si>
  <si>
    <t>https://drive.google.com/file/d/1rXjKKpncvLMn4UHE7wHQyBflBAak2v0p/view?usp=drivesdk</t>
  </si>
  <si>
    <t>Document successfully created; Document successfully merged; PDF created; Emails Sent: [To: jaeniahmad61@gmail.com]; Run via form trigger as brandingsorex@gmail.com; Timestamp: Oct 29 2024 5:13 AM</t>
  </si>
  <si>
    <t xml:space="preserve">CIC ( Manado) </t>
  </si>
  <si>
    <t>26*13 CM</t>
  </si>
  <si>
    <t>3 pcs ( ladies)</t>
  </si>
  <si>
    <t>Logo sorex ladies, tolong di urgent mau di cetak di manado</t>
  </si>
  <si>
    <t>https://drive.google.com/open?id=1MQvsWHxTywkx56kmnZIS0Gc8vaRALDLV</t>
  </si>
  <si>
    <t>13wP6mV6s67I7EXySV55ESQwwa7mNLBME</t>
  </si>
  <si>
    <t>https://drive.google.com/file/d/13wP6mV6s67I7EXySV55ESQwwa7mNLBME/view?usp=drivesdk</t>
  </si>
  <si>
    <t>Document successfully created; Document successfully merged; PDF created; Emails Sent: [To: Dodisuprodi@gmail.com]; Run via form trigger as brandingsorex@gmail.com; Timestamp: Oct 29 2024 10:24 PM</t>
  </si>
  <si>
    <t>26*12 CM</t>
  </si>
  <si>
    <t>Logo sorex man, tolong di urgent mau di cetak di daerah</t>
  </si>
  <si>
    <t>https://drive.google.com/open?id=1e6jOPB_wVWUkzlTzqQKFkg0ZzNxCEvEr</t>
  </si>
  <si>
    <t>1vC083xFvNzaN7Ob1ryZpMJhwRHRvDu7W</t>
  </si>
  <si>
    <t>https://drive.google.com/file/d/1vC083xFvNzaN7Ob1ryZpMJhwRHRvDu7W/view?usp=drivesdk</t>
  </si>
  <si>
    <t>Document successfully created; Document successfully merged; PDF created; Emails Sent: [To: Dodisuprodi@gmail.com]; Run via form trigger as brandingsorex@gmail.com; Timestamp: Oct 29 2024 10:27 PM</t>
  </si>
  <si>
    <t>Swalayan laris group purworejo</t>
  </si>
  <si>
    <t>Purworejo</t>
  </si>
  <si>
    <t>600x93cm</t>
  </si>
  <si>
    <t xml:space="preserve">Logo sorex </t>
  </si>
  <si>
    <t>https://drive.google.com/open?id=15kP0Pj7vVsnkotUM5hsdadJWXRJcf-FW</t>
  </si>
  <si>
    <t>18hnKPu7YrtcedgZkDbyLz6O7lXZHE0gp</t>
  </si>
  <si>
    <t>https://drive.google.com/file/d/18hnKPu7YrtcedgZkDbyLz6O7lXZHE0gp/view?usp=drivesdk</t>
  </si>
  <si>
    <t>Document successfully created; Document successfully merged; PDF created; Emails Sent: [To: cahayafram5@gmail.com]; Run via form trigger as brandingsorex@gmail.com; Timestamp: Oct 30 2024 12:48 AM</t>
  </si>
  <si>
    <t>Toko janeta</t>
  </si>
  <si>
    <t>350x75cm</t>
  </si>
  <si>
    <t>Di kasih nama toko queen underwear</t>
  </si>
  <si>
    <t>https://drive.google.com/open?id=1GRFzfPlFCQWiVio-SGlF6hFbyilyTYft</t>
  </si>
  <si>
    <t>1KSrxjEbvJ2zkBs1tsW90PB-bhMOggfVa</t>
  </si>
  <si>
    <t>https://drive.google.com/file/d/1KSrxjEbvJ2zkBs1tsW90PB-bhMOggfVa/view?usp=drivesdk</t>
  </si>
  <si>
    <t>Document successfully created; Document successfully merged; PDF created; Emails Sent: [To: cahayafram5@gmail.com]; Run via form trigger as brandingsorex@gmail.com; Timestamp: Oct 30 2024 2:38 AM</t>
  </si>
  <si>
    <t xml:space="preserve">Bra &amp; Bro </t>
  </si>
  <si>
    <t>Pinrang - sulawesi selatan</t>
  </si>
  <si>
    <t>650*100CM</t>
  </si>
  <si>
    <t>Kirim ke subkantor makasar</t>
  </si>
  <si>
    <t>Desain spanduk sesuai spanduk lama, tolong ganti logo sorexnya saja</t>
  </si>
  <si>
    <t>https://drive.google.com/open?id=10M6CGzoZMyyqSUUq7RqNJB8Hm1lS9zvo</t>
  </si>
  <si>
    <t>1ez-LHlL84u0kVmNiLaWNtGMTMuoQ0TWo</t>
  </si>
  <si>
    <t>https://drive.google.com/file/d/1ez-LHlL84u0kVmNiLaWNtGMTMuoQ0TWo/view?usp=drivesdk</t>
  </si>
  <si>
    <t>Document successfully created; Document successfully merged; PDF created; Emails Sent: [To: Dodisuprodi@gmail.com]; Run via form trigger as brandingsorex@gmail.com; Timestamp: Oct 30 2024 3:06 AM</t>
  </si>
  <si>
    <t>JELITA MART</t>
  </si>
  <si>
    <t>Tondano - sulawesi utara</t>
  </si>
  <si>
    <t>270*60 CM</t>
  </si>
  <si>
    <t>Kirim ke toko langsung bareng sama orderan, jika proses lama kirim ke subkantor makassar</t>
  </si>
  <si>
    <t>Desain spanduk ikutin spanduk seprti ca baru di pekanbaru</t>
  </si>
  <si>
    <t>https://drive.google.com/open?id=1Ay3On0eySF1JsdaGUq0wBhVgc_pmOMY9</t>
  </si>
  <si>
    <t>https://drive.google.com/open?id=1airXpT7SvGEvdr23DHGkqjistLzJ51cs</t>
  </si>
  <si>
    <t>15U4VM-8zDm45ZhrWUe3BKSP8EhpF9ps4</t>
  </si>
  <si>
    <t>https://drive.google.com/file/d/15U4VM-8zDm45ZhrWUe3BKSP8EhpF9ps4/view?usp=drivesdk</t>
  </si>
  <si>
    <t>Document successfully created; Document successfully merged; PDF created; Emails Sent: [To: Dodisuprodi@gmail.com]; Run via form trigger as brandingsorex@gmail.com; Timestamp: Oct 30 2024 4:38 AM</t>
  </si>
  <si>
    <t>Tko roma</t>
  </si>
  <si>
    <t>https://drive.google.com/open?id=1DruwQVeDHvhIX_iKdYNMhN-YpKaqxdX5</t>
  </si>
  <si>
    <t>1OKTqrcIsDTyWjI9LMAMUPzodNiExR476</t>
  </si>
  <si>
    <t>https://drive.google.com/file/d/1OKTqrcIsDTyWjI9LMAMUPzodNiExR476/view?usp=drivesdk</t>
  </si>
  <si>
    <t>Document successfully created; Document successfully merged; PDF created; Emails Sent: [To: cahayafram5@gmail.com]; Run via form trigger as brandingsorex@gmail.com; Timestamp: Oct 30 2024 9:21 AM</t>
  </si>
  <si>
    <t>Toko ada</t>
  </si>
  <si>
    <t>Tulisan kasir 2 muka di kasih gantungan</t>
  </si>
  <si>
    <t>https://drive.google.com/open?id=15MiI5KwU_N6cR7Wdirriq1o3MY_cgapt</t>
  </si>
  <si>
    <t>10IiIeuwZTOxPfgF4b5RtJg94rkaMgDnZ</t>
  </si>
  <si>
    <t>https://drive.google.com/file/d/10IiIeuwZTOxPfgF4b5RtJg94rkaMgDnZ/view?usp=drivesdk</t>
  </si>
  <si>
    <t>Document successfully created; Document successfully merged; PDF created; Emails Sent: [To: cahayafram5@gmail.com]; Run via form trigger as brandingsorex@gmail.com; Timestamp: Oct 30 2024 9:24 AM</t>
  </si>
  <si>
    <t>Cantik fashion</t>
  </si>
  <si>
    <t>Sungai lilin</t>
  </si>
  <si>
    <t xml:space="preserve">(150*90cm) ( 356*120cm) (370*160cm) (370*160cm) (308*110cm) (230*110cm) </t>
  </si>
  <si>
    <t>6 PCS</t>
  </si>
  <si>
    <t xml:space="preserve">(150*90cm stiker nama sorex aja buat d depan kasir) 
( 356*120cm poster kasih foto prodak) (370*160cm spanduk ladies,kasih nama toko cantik fashion) 
(370*160cm spanduk sorexman,kasih nama toko cantik fashion)
 (308*110cm poster ladies, kasih foto prodak bh set, lingery,cd, bh) 
(230*110cm poster  kasih foto prodak) </t>
  </si>
  <si>
    <r>
      <t xml:space="preserve">https://drive.google.com/open?id=1FPyVXhqGl5e5dhamiuj0cAQ5YhgpsCuz, </t>
    </r>
    <r>
      <rPr>
        <u/>
        <sz val="10"/>
        <color rgb="FF1155CC"/>
        <rFont val="Arial"/>
      </rPr>
      <t>https://drive.google.com/open?id=1lSJXH5gk8-luwSZjSRYmllfV-crQWO9U</t>
    </r>
    <r>
      <rPr>
        <sz val="10"/>
        <color rgb="FF000000"/>
        <rFont val="Arial"/>
      </rPr>
      <t xml:space="preserve">, https://drive.google.com/open?id=1LBn8GQzvI4GuzCjDEXfm7R3-9tGx8KTp, https://drive.google.com/open?id=1EwwVQ2AT1Xk-d2abrqk1sL47_OKgiWHU, </t>
    </r>
    <r>
      <rPr>
        <u/>
        <sz val="10"/>
        <color rgb="FF1155CC"/>
        <rFont val="Arial"/>
      </rPr>
      <t>https://drive.google.com/open?id=1l1xvDfq2kqH-r7MXJMiI0385hyaxAjVD</t>
    </r>
  </si>
  <si>
    <t>1aDcI_L3hmBGA72PC4twlyt30YHP5gKwE</t>
  </si>
  <si>
    <t>https://drive.google.com/file/d/1aDcI_L3hmBGA72PC4twlyt30YHP5gKwE/view?usp=drivesdk</t>
  </si>
  <si>
    <t>Document successfully created; Document successfully merged; PDF created; Emails Sent: [To: saefudinsorex@gmail.com]; Run via form trigger as brandingsorex@gmail.com; Timestamp: Oct 30 2024 10:11 PM</t>
  </si>
  <si>
    <t>Aira Fashion</t>
  </si>
  <si>
    <t xml:space="preserve">Cepu </t>
  </si>
  <si>
    <t>Standar Akrilik Gantung</t>
  </si>
  <si>
    <t>6 pcs</t>
  </si>
  <si>
    <t>Kirim Langsung Ke toko</t>
  </si>
  <si>
    <t>Akrilik Beserta Rantai Gantung</t>
  </si>
  <si>
    <t>https://drive.google.com/open?id=1OL5RhZcih8SJh3-4gdXg0B-l6Kpep34t</t>
  </si>
  <si>
    <t>https://drive.google.com/open?id=1bFjV3H2SahxtE3r1tEfpgv7zKJHq6_J8</t>
  </si>
  <si>
    <t>11HFayv6NO1DUDcSDbELMEA6OzwDh63Jw</t>
  </si>
  <si>
    <t>https://drive.google.com/file/d/11HFayv6NO1DUDcSDbELMEA6OzwDh63Jw/view?usp=drivesdk</t>
  </si>
  <si>
    <t>Document successfully created; Document successfully merged; PDF created; Emails Sent: [To: sorexbanar@gmail.com]; Run via form trigger as brandingsorex@gmail.com; Timestamp: Oct 31 2024 2:05 AM</t>
  </si>
  <si>
    <t>New Matahari</t>
  </si>
  <si>
    <t>Kupang - NTT</t>
  </si>
  <si>
    <t>400*100 CM</t>
  </si>
  <si>
    <t>Kirim ke toko bareng sama kiriman barang</t>
  </si>
  <si>
    <t>Logo sorex, foto model pakai camisol</t>
  </si>
  <si>
    <t>https://drive.google.com/open?id=1nnoxjlr2wt6Ew1apMYzdxjeH8rdKve0e</t>
  </si>
  <si>
    <t>https://drive.google.com/open?id=1jTMm_9grrrt6ax7KAZ0eVNhRaXoLB3Ox</t>
  </si>
  <si>
    <t>1ph2hL5wSpnr3JCCs3KZj62g62fTZg7hV</t>
  </si>
  <si>
    <t>https://drive.google.com/file/d/1ph2hL5wSpnr3JCCs3KZj62g62fTZg7hV/view?usp=drivesdk</t>
  </si>
  <si>
    <t>Document successfully created; Document successfully merged; PDF created; Emails Sent: [To: Dodisuprodi@gmail.com]; Run via form trigger as brandingsorex@gmail.com; Timestamp: Oct 31 2024 2:07 AM</t>
  </si>
  <si>
    <t>Atmaja Toserba</t>
  </si>
  <si>
    <t>60 cm (lebar) x 80 cm (tinggi)</t>
  </si>
  <si>
    <t>Konsep Ladies</t>
  </si>
  <si>
    <t>https://drive.google.com/open?id=1ms50YFW9XJtrggiJxZ-TwdArZg8YaqXG</t>
  </si>
  <si>
    <t>https://drive.google.com/open?id=1mlLuQ5uz0rSgkSSJqF-5bXX67yDfB8Bm</t>
  </si>
  <si>
    <t>1BwhiT2j3h85yrophln1nXNiFJduoMsvk</t>
  </si>
  <si>
    <t>https://drive.google.com/file/d/1BwhiT2j3h85yrophln1nXNiFJduoMsvk/view?usp=drivesdk</t>
  </si>
  <si>
    <t>Document successfully created; Document successfully merged; PDF created; Emails Sent: [To: sorexbanar@gmail.com]; Run via form trigger as brandingsorex@gmail.com; Timestamp: Oct 31 2024 2:08 AM</t>
  </si>
  <si>
    <t>200 cm x 40 cm</t>
  </si>
  <si>
    <t>Keterangan seperti digambar foto dalam file</t>
  </si>
  <si>
    <t>https://drive.google.com/open?id=1g5vDE2-ZfLgKgw9p5uGXW143fnlYLotK</t>
  </si>
  <si>
    <t>1rdxckByCfoEO172Yj8Zt7OHYZ-mI0e3K</t>
  </si>
  <si>
    <t>https://drive.google.com/file/d/1rdxckByCfoEO172Yj8Zt7OHYZ-mI0e3K/view?usp=drivesdk</t>
  </si>
  <si>
    <t>Document successfully created; Document successfully merged; PDF created; Emails Sent: [To: sorexbanar@gmail.com]; Run via form trigger as brandingsorex@gmail.com; Timestamp: Oct 31 2024 2:13 AM</t>
  </si>
  <si>
    <t>Prima Purnama</t>
  </si>
  <si>
    <t>40 cm x 30 cm</t>
  </si>
  <si>
    <t>Keterangan "BH dan CD tidak boleh di coba ........."
Bahan pakai poster doft untuk di tempel ke dinding</t>
  </si>
  <si>
    <t>https://drive.google.com/open?id=1zniiFNdmnuo6ytSjUmhcukpl1a0x8TIb</t>
  </si>
  <si>
    <t>https://drive.google.com/open?id=1niodDZKQ1YfZ11ukgedlM3lgCmMft-3C</t>
  </si>
  <si>
    <t>1G6AXbnMOPxueLRSLCPNDEAZJeue7k-Mv</t>
  </si>
  <si>
    <t>https://drive.google.com/file/d/1G6AXbnMOPxueLRSLCPNDEAZJeue7k-Mv/view?usp=drivesdk</t>
  </si>
  <si>
    <t>Document successfully created; Document successfully merged; PDF created; Emails Sent: [To: sorexbanar@gmail.com]; Run via form trigger as brandingsorex@gmail.com; Timestamp: Oct 31 2024 2:29 AM</t>
  </si>
  <si>
    <t>Toko lina family</t>
  </si>
  <si>
    <t>Kudus</t>
  </si>
  <si>
    <t>1500x100cm</t>
  </si>
  <si>
    <t>Di kasih basic sorex kids,sorex men dan sorex ledis</t>
  </si>
  <si>
    <t>https://drive.google.com/open?id=1JcYS0Tw8FjMtLmbh_OU7NSFqhIMAtltf</t>
  </si>
  <si>
    <t>1v47QdW34G1R-y65Pf0FXga2jMAf9U7I_</t>
  </si>
  <si>
    <t>https://drive.google.com/file/d/1v47QdW34G1R-y65Pf0FXga2jMAf9U7I_/view?usp=drivesdk</t>
  </si>
  <si>
    <t>Document successfully created; Document successfully merged; PDF created; Emails Sent: [To: cahayafram5@gmail.com]; Run via form trigger as brandingsorex@gmail.com; Timestamp: Oct 31 2024 3:59 AM</t>
  </si>
  <si>
    <t>Alam jaya</t>
  </si>
  <si>
    <t>Makassar - Sulawesi Selatan</t>
  </si>
  <si>
    <t>96*78CM</t>
  </si>
  <si>
    <t>Cetak dimakasssar</t>
  </si>
  <si>
    <t>Logo sore, logo toko dana tulisan PARIS, Sesuai di contoh stiker yg ada</t>
  </si>
  <si>
    <t>https://drive.google.com/open?id=1IiKLgAf5oBp4kYu5Rj6vd1up8inNjKi3</t>
  </si>
  <si>
    <t>1my9gGcF2TlvJrwBYi_bcZI3W_eYrhhaY</t>
  </si>
  <si>
    <t>https://drive.google.com/file/d/1my9gGcF2TlvJrwBYi_bcZI3W_eYrhhaY/view?usp=drivesdk</t>
  </si>
  <si>
    <t>Document successfully created; Document successfully merged; PDF created; Emails Sent: [To: Dodisuprodi@gmail.com]; Run via form trigger as brandingsorex@gmail.com; Timestamp: Nov 1 2024 12:03 AM</t>
  </si>
  <si>
    <t>85*78</t>
  </si>
  <si>
    <t>Cetak di makassar</t>
  </si>
  <si>
    <t>Logo sorex ladies, logo foto toko, nama toko " PARIS"</t>
  </si>
  <si>
    <t>https://drive.google.com/open?id=1vwfvBd-g8o_i7eppPN8CDxxD1mKgSzEW</t>
  </si>
  <si>
    <t>1Jx_5iyMm_VESgT0T-1TMDD8PkzhU4O4U</t>
  </si>
  <si>
    <t>https://drive.google.com/file/d/1Jx_5iyMm_VESgT0T-1TMDD8PkzhU4O4U/view?usp=drivesdk</t>
  </si>
  <si>
    <t>Document successfully created; Document successfully merged; PDF created; Emails Sent: [To: Dodisuprodi@gmail.com]; Run via form trigger as brandingsorex@gmail.com; Timestamp: Nov 1 2024 12:06 AM</t>
  </si>
  <si>
    <t>281*40</t>
  </si>
  <si>
    <t>Logo sorex ladies, nama toko ATIGA sda, lt 1. Blok D No 12</t>
  </si>
  <si>
    <t>https://drive.google.com/open?id=1D99ENoG1KgU7Wl3_es5tbYzPQuiY6VWg</t>
  </si>
  <si>
    <t>https://drive.google.com/open?id=1oWjcg3bAIjVhn1ntp_2WmWIF9TUoQZG2</t>
  </si>
  <si>
    <t>1FniltS8ExJuPwYKGrhOqwa702EoySdj3</t>
  </si>
  <si>
    <t>https://drive.google.com/file/d/1FniltS8ExJuPwYKGrhOqwa702EoySdj3/view?usp=drivesdk</t>
  </si>
  <si>
    <t>Document successfully created; Document successfully merged; PDF created; Emails Sent: [To: Dodisuprodi@gmail.com]; Run via form trigger as brandingsorex@gmail.com; Timestamp: Nov 1 2024 12:12 AM</t>
  </si>
  <si>
    <t>Surya mandiri</t>
  </si>
  <si>
    <t>280*40CM</t>
  </si>
  <si>
    <t xml:space="preserve">Logo sorex ladies,foto model, nama toko surya mandiri underwear, alamat toko lt 1 blok I-8, pusat grosir butung( nama toko dan alamat desain sesuai contoh stiker lama) </t>
  </si>
  <si>
    <t>https://drive.google.com/open?id=1TTSOC5gItvEBtsvNzeObKdtnQ65VoMiR</t>
  </si>
  <si>
    <t>https://drive.google.com/open?id=1ce8AZxsyNaE_D_TlF3hXd2v9unxs9_Gv</t>
  </si>
  <si>
    <t>1N7-Z5Yr2D9agVrVe4MiCE46BQjIsSzZJ</t>
  </si>
  <si>
    <t>https://drive.google.com/file/d/1N7-Z5Yr2D9agVrVe4MiCE46BQjIsSzZJ/view?usp=drivesdk</t>
  </si>
  <si>
    <t>Document successfully created; Document successfully merged; PDF created; Emails Sent: [To: Dodisuprodi@gmail.com]; Run via form trigger as brandingsorex@gmail.com; Timestamp: Nov 1 2024 12:19 AM</t>
  </si>
  <si>
    <t>Yenny/Surya mandiri</t>
  </si>
  <si>
    <t>175*88CM</t>
  </si>
  <si>
    <t>https://drive.google.com/open?id=1ELmFCW6ae0vj2WeVQDfU7DlpMi44jxzT</t>
  </si>
  <si>
    <t>1yGXO_XdSUmeNgu29pw6h6wWT7JLaiLdm</t>
  </si>
  <si>
    <t>https://drive.google.com/file/d/1yGXO_XdSUmeNgu29pw6h6wWT7JLaiLdm/view?usp=drivesdk</t>
  </si>
  <si>
    <t>Document successfully created; Document successfully merged; PDF created; Emails Sent: [To: Dodisuprodi@gmail.com]; Run via form trigger as brandingsorex@gmail.com; Timestamp: Nov 1 2024 12:24 AM</t>
  </si>
  <si>
    <t>Yeni/surya mandiri</t>
  </si>
  <si>
    <t>50*30CM</t>
  </si>
  <si>
    <t>Sesuai tulisan di contoh akrilik</t>
  </si>
  <si>
    <t>https://drive.google.com/open?id=1AHxHnErKXOpDoDyzUwIrBO8QWhiqrQuN</t>
  </si>
  <si>
    <t>1uEkJ6fT6j8MmRrOpXDg4hvr0dFVh0jaF</t>
  </si>
  <si>
    <t>https://drive.google.com/file/d/1uEkJ6fT6j8MmRrOpXDg4hvr0dFVh0jaF/view?usp=drivesdk</t>
  </si>
  <si>
    <t>Document successfully created; Document successfully merged; PDF created; Emails Sent: [To: Dodisuprodi@gmail.com]; Run via form trigger as brandingsorex@gmail.com; Timestamp: Nov 1 2024 12:37 AM</t>
  </si>
  <si>
    <t>255*70cm, 277*70cm, 480*90cm</t>
  </si>
  <si>
    <t>3 Pcs</t>
  </si>
  <si>
    <t>Tolong desain dengan nama toko dengan posisi di bawah spanduk</t>
  </si>
  <si>
    <r>
      <rPr>
        <u/>
        <sz val="10"/>
        <color rgb="FF1155CC"/>
        <rFont val="Arial"/>
      </rPr>
      <t>https://drive.google.com/open?id=1O1Kf87zkZZ3tj5jXXHja2mZpukpAh6cb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https://drive.google.com/open?id=1SOiNYk6RWxTyOChrHxmYKWdu3W3YyoGM</t>
    </r>
  </si>
  <si>
    <t>1ES-Cmv3luz_9v52nXSa0zU6fGEdXHFrn</t>
  </si>
  <si>
    <t>https://drive.google.com/file/d/1ES-Cmv3luz_9v52nXSa0zU6fGEdXHFrn/view?usp=drivesdk</t>
  </si>
  <si>
    <t>Document successfully created; Document successfully merged; PDF created; Emails Sent: [To: sonnisorex@gmail.com]; Run via form trigger as brandingsorex@gmail.com; Timestamp: Nov 1 2024 2:03 AM</t>
  </si>
  <si>
    <t>UP2DATE</t>
  </si>
  <si>
    <t>280*100cm, 400*95cm</t>
  </si>
  <si>
    <t>untuk spanduk yg di atas di ganti ke Sorexman, yg bawah tetap sorex ladies. 
Kasih nama toko dan foto produk/model</t>
  </si>
  <si>
    <t>https://drive.google.com/open?id=1Lifs7FEdRvtze2xxq0EmYcLzUz50m6rN</t>
  </si>
  <si>
    <t>1yAgCUOQc44gzt2cQSp0BBIL7mSZM5GXX</t>
  </si>
  <si>
    <t>https://drive.google.com/file/d/1yAgCUOQc44gzt2cQSp0BBIL7mSZM5GXX/view?usp=drivesdk</t>
  </si>
  <si>
    <t>Document successfully created; Document successfully merged; PDF created; Emails Sent: [To: sonnisorex@gmail.com]; Run via form trigger as brandingsorex@gmail.com; Timestamp: Nov 1 2024 2:22 AM</t>
  </si>
  <si>
    <t>Love Velly</t>
  </si>
  <si>
    <t>400*40cm</t>
  </si>
  <si>
    <t>desain dengan nama toko dan foto produk/model</t>
  </si>
  <si>
    <t>https://drive.google.com/open?id=12d8h3ge5N8AaVeQZMTOQ9lLP1uA8aHTe</t>
  </si>
  <si>
    <t>1eaOdgYdUJb3UV96xR0sh6pPWMz_jg7k4</t>
  </si>
  <si>
    <t>https://drive.google.com/file/d/1eaOdgYdUJb3UV96xR0sh6pPWMz_jg7k4/view?usp=drivesdk</t>
  </si>
  <si>
    <t>Document successfully created; Document successfully merged; PDF created; Emails Sent: [To: sonnisorex@gmail.com]; Run via form trigger as brandingsorex@gmail.com; Timestamp: Nov 1 2024 2:26 AM</t>
  </si>
  <si>
    <t>Hefat mart</t>
  </si>
  <si>
    <t>400x100cm</t>
  </si>
  <si>
    <t>https://drive.google.com/open?id=1R1hDAJZ-CRWEbe-NCiWdFdfsaxIv0vQs</t>
  </si>
  <si>
    <t>1DiO7tyPmRd3IDmMUtNu0TCWjpaGEwugS</t>
  </si>
  <si>
    <t>https://drive.google.com/file/d/1DiO7tyPmRd3IDmMUtNu0TCWjpaGEwugS/view?usp=drivesdk</t>
  </si>
  <si>
    <t>Document successfully created; Document successfully merged; PDF created; Emails Sent: [To: cahayafram5@gmail.com]; Run via form trigger as brandingsorex@gmail.com; Timestamp: Nov 1 2024 4:19 AM</t>
  </si>
  <si>
    <t>Aam Wijaya</t>
  </si>
  <si>
    <t xml:space="preserve">desain yg sama dengan poster lamanya, dengan detail yg sama juga </t>
  </si>
  <si>
    <t>https://drive.google.com/open?id=1031sEHKhy8jpS0iQzeXlnpf_qKW-FLLu</t>
  </si>
  <si>
    <t>1dANHYh5J1OhMe_jYdt1of20k7FwhIIvL</t>
  </si>
  <si>
    <t>https://drive.google.com/file/d/1dANHYh5J1OhMe_jYdt1of20k7FwhIIvL/view?usp=drivesdk</t>
  </si>
  <si>
    <t>Document successfully created; Document successfully merged; PDF created; Emails Sent: [To: sonnisorex@gmail.com]; Run via form trigger as brandingsorex@gmail.com; Timestamp: Nov 1 2024 5:46 AM</t>
  </si>
  <si>
    <t>LP.sdi</t>
  </si>
  <si>
    <t xml:space="preserve">Jono </t>
  </si>
  <si>
    <t>Distro termurah km.12</t>
  </si>
  <si>
    <t xml:space="preserve">Palembang </t>
  </si>
  <si>
    <t>150*400cm</t>
  </si>
  <si>
    <t>Desain dulu</t>
  </si>
  <si>
    <t xml:space="preserve">Kasih nama toko DISTRO TERMURAH NO.1 ANTI MAHAL KM.12  ikutin seperti di foto </t>
  </si>
  <si>
    <r>
      <rPr>
        <u/>
        <sz val="10"/>
        <color rgb="FF1155CC"/>
        <rFont val="Arial"/>
      </rPr>
      <t>https://drive.google.com/open?id=1VKyr1VgpEVp8jtDRIg65uPlvX4-NwgWo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https://drive.google.com/open?id=14NKR2uaj5iIW2CdgAqs42Or4ds8br0OI</t>
    </r>
  </si>
  <si>
    <t>1ua3F_LxUqPqTQmLhm5uo3ztQzskbtewF</t>
  </si>
  <si>
    <t>https://drive.google.com/file/d/1ua3F_LxUqPqTQmLhm5uo3ztQzskbtewF/view?usp=drivesdk</t>
  </si>
  <si>
    <t>Document successfully created; Document successfully merged; PDF created; Emails Sent: [To: jo.srx89@gmail.com]; Run via form trigger as brandingsorex@gmail.com; Timestamp: Nov 1 2024 7:47 AM</t>
  </si>
  <si>
    <t>Laris</t>
  </si>
  <si>
    <t>Sungai Pinyuh - Kalimantan Barat</t>
  </si>
  <si>
    <t>730*45cm, 450*45cm</t>
  </si>
  <si>
    <t>Bikin desain aja</t>
  </si>
  <si>
    <t>desain dengan logo sorex dan nama toko aja</t>
  </si>
  <si>
    <r>
      <rPr>
        <u/>
        <sz val="10"/>
        <color rgb="FF1155CC"/>
        <rFont val="Arial"/>
      </rPr>
      <t>https://drive.google.com/open?id=1-uPjoCRGiKMNzGfIZdDwvqAlcUluC00J</t>
    </r>
    <r>
      <rPr>
        <sz val="10"/>
        <color rgb="FF000000"/>
        <rFont val="Arial"/>
      </rPr>
      <t>, https://drive.google.com/open?id=15w8b8m21fSwSXWj0pV5ENDVbOIwRiaGM</t>
    </r>
  </si>
  <si>
    <t>https://drive.google.com/open?id=1cFcvQbnznlnqtrscejikBrMBIt_4C8iD</t>
  </si>
  <si>
    <t>15X8mhiScfuAM_iaPYlz1YAV8u1hbV346</t>
  </si>
  <si>
    <t>https://drive.google.com/file/d/15X8mhiScfuAM_iaPYlz1YAV8u1hbV346/view?usp=drivesdk</t>
  </si>
  <si>
    <t>Document successfully created; Document successfully merged; PDF created; Emails Sent: [To: sonnisorex@gmail.com]; Run via form trigger as brandingsorex@gmail.com; Timestamp: Nov 2 2024 6:33 AM</t>
  </si>
  <si>
    <t>Lp fiz</t>
  </si>
  <si>
    <t>Wafhi busana</t>
  </si>
  <si>
    <t>Kuamang kuning</t>
  </si>
  <si>
    <t xml:space="preserve">(730*170cm) (420*140cm) </t>
  </si>
  <si>
    <t>730*170cm  sorex man
 420*140cm LADIES</t>
  </si>
  <si>
    <r>
      <t xml:space="preserve">https://drive.google.com/open?id=1pFHPO9gSLG1SW3gzsYZ6L1SvFKHxaL6o, </t>
    </r>
    <r>
      <rPr>
        <u/>
        <sz val="10"/>
        <color rgb="FF1155CC"/>
        <rFont val="Arial"/>
      </rPr>
      <t>https://drive.google.com/open?id=17txjGhB769Asu_gyG7NwSV6MsDv_sW4u</t>
    </r>
  </si>
  <si>
    <t>1ncdRNtspKfvc6AkDL54qOWT86peN_TmA</t>
  </si>
  <si>
    <t>https://drive.google.com/file/d/1ncdRNtspKfvc6AkDL54qOWT86peN_TmA/view?usp=drivesdk</t>
  </si>
  <si>
    <t>Document successfully created; Document successfully merged; PDF created; Emails Sent: [To: saefudinsorex@gmail.com]; Run via form trigger as brandingsorex@gmail.com; Timestamp: Nov 3 2024 9:51 PM</t>
  </si>
  <si>
    <t>Lp piz</t>
  </si>
  <si>
    <t>Apta kids</t>
  </si>
  <si>
    <t>Rimbo bujang</t>
  </si>
  <si>
    <t xml:space="preserve">(290*200cm) (100*80cm) (240*75cm) (240*110cm) (390*100cm) </t>
  </si>
  <si>
    <t>290*200cm ladies kasih foto prodak 
 (100*80cm ladies kasih foto prodak
 (240*75cm  ladies kasih foto model baju tidur satin
 (240*110cm) sorexman kasih foto model iko uais
 (390*100cm) spanduk depan kasih nama toko
AFRA DASTER
by APTA kids tulisan apta kids nya kecil aja d bawah tulisan AFRA DASTER
dan minta tolong logo toko nya d masukan seperti contoh yg sudah sya kasih
Nb:untuk spanduk jangan kasih lobang-lobang yg buat ngikat tali</t>
  </si>
  <si>
    <r>
      <t xml:space="preserve">https://drive.google.com/open?id=1wK5iIvL4DpyYNiB3MPeW96IzabUd_Sjv, https://drive.google.com/open?id=1JDU5PsX1zevS_OBtzLN5BgWM8h7baTA5, </t>
    </r>
    <r>
      <rPr>
        <u/>
        <sz val="10"/>
        <color rgb="FF1155CC"/>
        <rFont val="Arial"/>
      </rPr>
      <t>https://drive.google.com/open?id=13bMWCYPwi2P6GTK7BUhfxnLnonGti1dH</t>
    </r>
    <r>
      <rPr>
        <sz val="10"/>
        <color rgb="FF000000"/>
        <rFont val="Arial"/>
      </rPr>
      <t>, https://drive.google.com/open?id=13zvZYh1AoPzBZs3st36aYnw5YRPnllOL, https://drive.google.com/open?id=1op_vqcO_xZ9zMP1n67eURTkRDjNcOm2P, https://drive.google.com/open?id=1eZnbxowAcPH7ocBo2vkph4pW4VAAjfv3</t>
    </r>
  </si>
  <si>
    <t>1edXDq36dJuBcCcxzsAADiJAfxIRy8R8F</t>
  </si>
  <si>
    <t>https://drive.google.com/file/d/1edXDq36dJuBcCcxzsAADiJAfxIRy8R8F/view?usp=drivesdk</t>
  </si>
  <si>
    <t>Document successfully created; Document successfully merged; PDF created; Emails Sent: [To: saefudinsorex@gmail.com]; Run via form trigger as brandingsorex@gmail.com; Timestamp: Nov 3 2024 10:39 PM</t>
  </si>
  <si>
    <t>saefudinsorex@gmail.con</t>
  </si>
  <si>
    <t>Distro syariah</t>
  </si>
  <si>
    <t>320*50 cm   860cm*55 cm</t>
  </si>
  <si>
    <t>320*50 cm  ladies  tulisan sorex
860cm*55 sorex man nama toko jgn ada foto model</t>
  </si>
  <si>
    <r>
      <rPr>
        <u/>
        <sz val="10"/>
        <color rgb="FF1155CC"/>
        <rFont val="Arial"/>
      </rPr>
      <t>https://drive.google.com/open?id=1ZUVDYPSIhPJMy-GnooDrhmLYKGVRZluv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https://drive.google.com/open?id=1qz65krfclcsY1cfdqeGadcSjLsaAzo2w</t>
    </r>
  </si>
  <si>
    <t>1-yCoS92LVy0b7_Icv23KUBLcuWYxi2hN</t>
  </si>
  <si>
    <t>https://drive.google.com/file/d/1-yCoS92LVy0b7_Icv23KUBLcuWYxi2hN/view?usp=drivesdk</t>
  </si>
  <si>
    <t>Document successfully created; Document successfully merged; PDF created; Emails Sent: [To: saefudinsorex@gmail.con]; Run via form trigger as brandingsorex@gmail.com; Timestamp: Nov 3 2024 10:48 PM</t>
  </si>
  <si>
    <t>Pt Mentari swalayan</t>
  </si>
  <si>
    <t>Muara bungo</t>
  </si>
  <si>
    <t>114*50 cm 120*50</t>
  </si>
  <si>
    <t>114*50 cm kasih nama sorex ladies aja 3 pcs
120*50 cm kasih nama sorex man aja 2 pcs</t>
  </si>
  <si>
    <t>https://drive.google.com/open?id=1lBdKnuqO5QCEaGQwnCVXeMRxHTxiZmX5, https://drive.google.com/open?id=1Vr7f1Y3un6GpXxybmvqVdj73wJtSLAx2</t>
  </si>
  <si>
    <t>1NayBQmmG5Scq1fvzh5QTDGVEsm3Tk1rS</t>
  </si>
  <si>
    <t>https://drive.google.com/file/d/1NayBQmmG5Scq1fvzh5QTDGVEsm3Tk1rS/view?usp=drivesdk</t>
  </si>
  <si>
    <t>Document successfully created; Document successfully merged; PDF created; Emails Sent: [To: saefudinsorex@gmail.com]; Run via form trigger as brandingsorex@gmail.com; Timestamp: Nov 3 2024 10:54 PM</t>
  </si>
  <si>
    <t>New randika</t>
  </si>
  <si>
    <t>Atambua - NTT</t>
  </si>
  <si>
    <t>280*100 CM</t>
  </si>
  <si>
    <t>Cetak di kupang</t>
  </si>
  <si>
    <t>Logo sorex, nama toko,foto produk yg bagus tanpa model</t>
  </si>
  <si>
    <t>https://drive.google.com/open?id=103xiv2rmpBBY63DEC9lP3u9p56HXCmpC</t>
  </si>
  <si>
    <t>1vsAYHc0zdHgCPzObRA6VpF2I7GrvibGU</t>
  </si>
  <si>
    <t>https://drive.google.com/file/d/1vsAYHc0zdHgCPzObRA6VpF2I7GrvibGU/view?usp=drivesdk</t>
  </si>
  <si>
    <t>Document successfully created; Document successfully merged; PDF created; Emails Sent: [To: Dodisuprodi@gmail.com]; Run via form trigger as brandingsorex@gmail.com; Timestamp: Nov 3 2024 11:00 PM</t>
  </si>
  <si>
    <t xml:space="preserve">My underwear(laily) </t>
  </si>
  <si>
    <t>Jambi</t>
  </si>
  <si>
    <t>64*44cm</t>
  </si>
  <si>
    <t>Kirik ke toko</t>
  </si>
  <si>
    <t xml:space="preserve">Kasih foto model  baju tidur satin, baju tidur sexy,bh set, </t>
  </si>
  <si>
    <r>
      <t xml:space="preserve">https://drive.google.com/open?id=15MEP6J3kPxZXR2IhwwMpLgn5GnxQjDt4, </t>
    </r>
    <r>
      <rPr>
        <u/>
        <sz val="10"/>
        <color rgb="FF1155CC"/>
        <rFont val="Arial"/>
      </rPr>
      <t>https://drive.google.com/open?id=1onoc-zxmojiUBoUO0zrcR9eHzgpSx3lp</t>
    </r>
    <r>
      <rPr>
        <sz val="10"/>
        <color rgb="FF000000"/>
        <rFont val="Arial"/>
      </rPr>
      <t>, https://drive.google.com/open?id=1VgGj-OCm_sPgfP9mnV0-CAjNXEauL0SZ</t>
    </r>
  </si>
  <si>
    <t>1Jh__2gMFm_I8pNOWavglve9K57bM7Jha</t>
  </si>
  <si>
    <t>https://drive.google.com/file/d/1Jh__2gMFm_I8pNOWavglve9K57bM7Jha/view?usp=drivesdk</t>
  </si>
  <si>
    <t>Document successfully created; Document successfully merged; PDF created; Emails Sent: [To: saefudinsorex@gmail.com]; Run via form trigger as brandingsorex@gmail.com; Timestamp: Nov 3 2024 11:04 PM</t>
  </si>
  <si>
    <t>Pahala busana</t>
  </si>
  <si>
    <t>Kefamenanu -NTT</t>
  </si>
  <si>
    <t>680*100CM</t>
  </si>
  <si>
    <t>1PCS</t>
  </si>
  <si>
    <t>Logo sorex, nama toko, foto produk</t>
  </si>
  <si>
    <t>https://drive.google.com/open?id=1SyZCLtcx7EkkGx6Z64BgVv2zej0mck6k</t>
  </si>
  <si>
    <t>1J9GBQazp171i6DNr-Ha_6IY1mI9PXLlS</t>
  </si>
  <si>
    <t>https://drive.google.com/file/d/1J9GBQazp171i6DNr-Ha_6IY1mI9PXLlS/view?usp=drivesdk</t>
  </si>
  <si>
    <t>Document successfully created; Document successfully merged; PDF created; Emails Sent: [To: Dodisuprodi@gmail.com]; Run via form trigger as brandingsorex@gmail.com; Timestamp: Nov 3 2024 11:18 PM</t>
  </si>
  <si>
    <t>M2 kefa</t>
  </si>
  <si>
    <t>Kefamenanu - NTT</t>
  </si>
  <si>
    <t>https://drive.google.com/open?id=1LUiDBqIbRSV2zGJHYzPnzjfVd-xuuq2o</t>
  </si>
  <si>
    <t>13x_2-rdzTLZR7uithEJ7v8tnIIqTRYuR</t>
  </si>
  <si>
    <t>https://drive.google.com/file/d/13x_2-rdzTLZR7uithEJ7v8tnIIqTRYuR/view?usp=drivesdk</t>
  </si>
  <si>
    <t>Document successfully created; Document successfully merged; PDF created; Emails Sent: [To: Dodisuprodi@gmail.com]; Run via form trigger as brandingsorex@gmail.com; Timestamp: Nov 3 2024 11:25 PM</t>
  </si>
  <si>
    <t>Dunia grosir</t>
  </si>
  <si>
    <t>Pangkep - sulawesi Selatan</t>
  </si>
  <si>
    <t>300*110</t>
  </si>
  <si>
    <t>https://drive.google.com/open?id=1wgALBahjQXeFBmrxYpgTQlgxAWGds2He</t>
  </si>
  <si>
    <t>1y7Pi38qZynPcYA-apdEixVvjwjEWJiWI</t>
  </si>
  <si>
    <t>https://drive.google.com/file/d/1y7Pi38qZynPcYA-apdEixVvjwjEWJiWI/view?usp=drivesdk</t>
  </si>
  <si>
    <t>Document successfully created; Document successfully merged; PDF created; Emails Sent: [To: Dodisuprodi@gmail.com]; Run via form trigger as brandingsorex@gmail.com; Timestamp: Nov 3 2024 11:34 PM</t>
  </si>
  <si>
    <t>Logo sorex terbaru, desain nama toko dan foto model sesuai spanduk lama</t>
  </si>
  <si>
    <t>https://drive.google.com/open?id=19mbSp5XAisAx-FP2udG732336AGghdoq</t>
  </si>
  <si>
    <t>1jxP5QZdDOS_crD20aVnJN02akqOGT44S</t>
  </si>
  <si>
    <t>https://drive.google.com/file/d/1jxP5QZdDOS_crD20aVnJN02akqOGT44S/view?usp=drivesdk</t>
  </si>
  <si>
    <t>Document successfully created; Document successfully merged; PDF created; Emails Sent: [To: Dodisuprodi@gmail.com]; Run via form trigger as brandingsorex@gmail.com; Timestamp: Nov 3 2024 11:42 PM</t>
  </si>
  <si>
    <t>Roemah fashion</t>
  </si>
  <si>
    <t>1.000*70 CM</t>
  </si>
  <si>
    <t>Logo sorex,Nama toko ABA FASHION, tulisan sesuai yg di spanduk</t>
  </si>
  <si>
    <t>https://drive.google.com/open?id=1ZD44XMjv28g0EsKiM-1hkncWu54W6Gqr</t>
  </si>
  <si>
    <t>1SCCr40TEWkPtJopwezZ1WGy-cbDzxBO-</t>
  </si>
  <si>
    <t>https://drive.google.com/file/d/1SCCr40TEWkPtJopwezZ1WGy-cbDzxBO-/view?usp=drivesdk</t>
  </si>
  <si>
    <t>Document successfully created; Document successfully merged; PDF created; Emails Sent: [To: Dodisuprodi@gmail.com]; Run via form trigger as brandingsorex@gmail.com; Timestamp: Nov 3 2024 11:49 PM</t>
  </si>
  <si>
    <t xml:space="preserve">Rama underwear </t>
  </si>
  <si>
    <t>500*36cm</t>
  </si>
  <si>
    <t>Langsung ketoko</t>
  </si>
  <si>
    <t>Kasih nama toko</t>
  </si>
  <si>
    <t>https://drive.google.com/open?id=1uMZsKELSP5rRJZXzJAvuJvbO5OTrZFyY</t>
  </si>
  <si>
    <t>1830SjK7JHl0ur6BGmnA_32LYLHWfnYJu</t>
  </si>
  <si>
    <t>https://drive.google.com/file/d/1830SjK7JHl0ur6BGmnA_32LYLHWfnYJu/view?usp=drivesdk</t>
  </si>
  <si>
    <t>Document successfully created; Document successfully merged; PDF created; Emails Sent: [To: jo.srx89@gmail.com]; Run via form trigger as brandingsorex@gmail.com; Timestamp: Nov 4 2024 12:39 AM</t>
  </si>
  <si>
    <t>Kreatif mart</t>
  </si>
  <si>
    <t>https://drive.google.com/open?id=1yz_vuZP9XX5ZcdJ4GNH1i7Z4TWwJTEEa</t>
  </si>
  <si>
    <t>1uSjugzKEdUvnx7SQ7Xbh8mH5yBVx6bga</t>
  </si>
  <si>
    <t>https://drive.google.com/file/d/1uSjugzKEdUvnx7SQ7Xbh8mH5yBVx6bga/view?usp=drivesdk</t>
  </si>
  <si>
    <t>Document successfully created; Document successfully merged; PDF created; Emails Sent: [To: Dodisuprodi@gmail.com]; Run via form trigger as brandingsorex@gmail.com; Timestamp: Nov 4 2024 2:02 AM</t>
  </si>
  <si>
    <t>Lp gm</t>
  </si>
  <si>
    <t>Desain spanduk sorex mana, nama toko</t>
  </si>
  <si>
    <t>https://drive.google.com/open?id=1sJ_sP6pp060xFz_mdFVEd4_XTtR4WR_i</t>
  </si>
  <si>
    <t>1G6VURyD4t3qa-TzKHNcjTYl6LH1S-kvj</t>
  </si>
  <si>
    <t>https://drive.google.com/file/d/1G6VURyD4t3qa-TzKHNcjTYl6LH1S-kvj/view?usp=drivesdk</t>
  </si>
  <si>
    <t>Document successfully created; Document successfully merged; PDF created; Emails Sent: [To: Dodisuprodi@gmail.com]; Run via form trigger as brandingsorex@gmail.com; Timestamp: Nov 4 2024 2:04 AM</t>
  </si>
  <si>
    <t>Mr.sehati</t>
  </si>
  <si>
    <t>Metro</t>
  </si>
  <si>
    <t>270*207cm</t>
  </si>
  <si>
    <t>Langsung ketok</t>
  </si>
  <si>
    <t>Kasih nama toko Mr. Sehati</t>
  </si>
  <si>
    <t>https://drive.google.com/open?id=1TsNFvIZ7_bEJI5Cf24kpJUO9Udr8cw84</t>
  </si>
  <si>
    <t>1_oEG4L__GyiovJ_WnqiF04ISpQybSbKi</t>
  </si>
  <si>
    <t>https://drive.google.com/file/d/1_oEG4L__GyiovJ_WnqiF04ISpQybSbKi/view?usp=drivesdk</t>
  </si>
  <si>
    <t>Document successfully created; Document successfully merged; PDF created; Emails Sent: [To: jo.srx89@gmail.com]; Run via form trigger as brandingsorex@gmail.com; Timestamp: Nov 4 2024 2:13 AM</t>
  </si>
  <si>
    <t>LP.jki</t>
  </si>
  <si>
    <t>Kamaia</t>
  </si>
  <si>
    <t>332*52cm</t>
  </si>
  <si>
    <t xml:space="preserve">1 pcs </t>
  </si>
  <si>
    <t>Kasih desainnya saja</t>
  </si>
  <si>
    <t xml:space="preserve">Kasih logo sorex saja </t>
  </si>
  <si>
    <t>https://drive.google.com/open?id=1JGibgr_14HiXKBqqdGRvGdnbjPVCt0pZ</t>
  </si>
  <si>
    <t>1XXgBw3eQ-mFr6At-csk6t8faKozXFJpc</t>
  </si>
  <si>
    <t>https://drive.google.com/file/d/1XXgBw3eQ-mFr6At-csk6t8faKozXFJpc/view?usp=drivesdk</t>
  </si>
  <si>
    <t>Document successfully created; Document successfully merged; PDF created; Emails Sent: [To: jo.srx89@gmail.com]; Run via form trigger as brandingsorex@gmail.com; Timestamp: Nov 4 2024 4:37 AM</t>
  </si>
  <si>
    <t xml:space="preserve">Kamaia store </t>
  </si>
  <si>
    <t>40*258cm</t>
  </si>
  <si>
    <t xml:space="preserve">Kasih foto produk </t>
  </si>
  <si>
    <t>https://drive.google.com/open?id=1RfzkQeMGCQdbo9XJMNvmPptf_lDaKMsT</t>
  </si>
  <si>
    <t>https://drive.google.com/open?id=1u8v1BaeNm5OiH2CZJO7_mOUtvDs29Qbx</t>
  </si>
  <si>
    <t>17F9UYvq6_IdsNA2xCjTUuSOLJXoRd2cK</t>
  </si>
  <si>
    <t>https://drive.google.com/file/d/17F9UYvq6_IdsNA2xCjTUuSOLJXoRd2cK/view?usp=drivesdk</t>
  </si>
  <si>
    <t>Document successfully created; Document successfully merged; PDF created; Emails Sent: [To: jo.srx89@gmail.com]; Run via form trigger as brandingsorex@gmail.com; Timestamp: Nov 4 2024 4:45 AM</t>
  </si>
  <si>
    <t xml:space="preserve">Toko yuli fashion </t>
  </si>
  <si>
    <t>350x100cm</t>
  </si>
  <si>
    <t>https://drive.google.com/open?id=16g5OhxOh1BDFSjkmfeKKDxOkC0tdHQh5</t>
  </si>
  <si>
    <t>1IojQP_2mKH_mlqrz7kmqLVG2JXoYy3zE</t>
  </si>
  <si>
    <t>https://drive.google.com/file/d/1IojQP_2mKH_mlqrz7kmqLVG2JXoYy3zE/view?usp=drivesdk</t>
  </si>
  <si>
    <t>Document successfully created; Document successfully merged; PDF created; Emails Sent: [To: cahayafram5@gmail.com]; Run via form trigger as brandingsorex@gmail.com; Timestamp: Nov 4 2024 4:52 AM</t>
  </si>
  <si>
    <t>LP.fiz</t>
  </si>
  <si>
    <t>EDI bsg</t>
  </si>
  <si>
    <t>bangko</t>
  </si>
  <si>
    <t>700*100cm</t>
  </si>
  <si>
    <t>https://drive.google.com/open?id=16OdWYZgEXiPoJ4yUdUeshcYtnJLNxJhJ</t>
  </si>
  <si>
    <t>1s_ytQJkNFa7qd1pPipV69yIg4e11e4H6</t>
  </si>
  <si>
    <t>https://drive.google.com/file/d/1s_ytQJkNFa7qd1pPipV69yIg4e11e4H6/view?usp=drivesdk</t>
  </si>
  <si>
    <t>Document successfully created; Document successfully merged; PDF created; Emails Sent: [To: jo.srx89@gmail.com]; Run via form trigger as brandingsorex@gmail.com; Timestamp: Nov 4 2024 4:58 AM</t>
  </si>
  <si>
    <t xml:space="preserve">Alia jaya </t>
  </si>
  <si>
    <t>https://drive.google.com/open?id=1NTEHVe-tX6ZCyPsixage3kPakELcGY1q</t>
  </si>
  <si>
    <t>1JLk22B74Co3rUON4fMtiZ7m_ImYCt6Cz</t>
  </si>
  <si>
    <t>https://drive.google.com/file/d/1JLk22B74Co3rUON4fMtiZ7m_ImYCt6Cz/view?usp=drivesdk</t>
  </si>
  <si>
    <t>Document successfully created; Document successfully merged; PDF created; Emails Sent: [To: jo.srx89@gmail.com]; Run via form trigger as brandingsorex@gmail.com; Timestamp: Nov 4 2024 5:00 AM</t>
  </si>
  <si>
    <t>DK-TOM</t>
  </si>
  <si>
    <t>RINI</t>
  </si>
  <si>
    <t>itc mangga dua</t>
  </si>
  <si>
    <t>60*100cm 1pc. 30*20cm 1pc</t>
  </si>
  <si>
    <t>Kasih foto produk BH 99183</t>
  </si>
  <si>
    <t>https://drive.google.com/open?id=1c4Pf3WUDD_iR-MXgXXguZRaKeAC6gXNO</t>
  </si>
  <si>
    <t>1ypHQuVK8rbF7iWIBlfKhDtwSOw0Ob-QW</t>
  </si>
  <si>
    <t>https://drive.google.com/file/d/1ypHQuVK8rbF7iWIBlfKhDtwSOw0Ob-QW/view?usp=drivesdk</t>
  </si>
  <si>
    <t>Document successfully created; Document successfully merged; PDF created; Emails Sent: [To: jaeniahmad61@gmail.com]; Run via form trigger as brandingsorex@gmail.com; Timestamp: Nov 4 2024 11:36 PM</t>
  </si>
  <si>
    <t>Toko rizky collection</t>
  </si>
  <si>
    <t>30x15cm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</si>
  <si>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</si>
  <si>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15PUJsDOrfrhFoiJ5F2ppEoHmMSuTch4q</t>
  </si>
  <si>
    <t>https://drive.google.com/file/d/15PUJsDOrfrhFoiJ5F2ppEoHmMSuTch4q/view?usp=drivesdk</t>
  </si>
  <si>
    <t>Document successfully created; Document successfully merged; PDF created; Emails Sent: [To: cahayafram5@gmail.com]; Run via form trigger as brandingsorex@gmail.com; Timestamp: Nov 5 2024 1:01 AM</t>
  </si>
  <si>
    <t>LP.put</t>
  </si>
  <si>
    <t xml:space="preserve">Mahkota </t>
  </si>
  <si>
    <t xml:space="preserve">Tebing tinggi </t>
  </si>
  <si>
    <t>71*46cm</t>
  </si>
  <si>
    <t>Kasih logo sorex saja</t>
  </si>
  <si>
    <t>https://drive.google.com/open?id=1w6jXGvIAj9T4THX1s6aKt4Qi9Dej49JP</t>
  </si>
  <si>
    <t>1ePWWODgEDWybwgK2NPlatlrptfMzldgL</t>
  </si>
  <si>
    <t>https://drive.google.com/file/d/1ePWWODgEDWybwgK2NPlatlrptfMzldgL/view?usp=drivesdk</t>
  </si>
  <si>
    <t>Document successfully created; Document successfully merged; PDF created; Emails Sent: [To: jo.srx89@gmail.com]; Run via form trigger as brandingsorex@gmail.com; Timestamp: Nov 5 2024 3:13 AM</t>
  </si>
  <si>
    <t xml:space="preserve">MBM underwear </t>
  </si>
  <si>
    <t xml:space="preserve">Lhokseumawe </t>
  </si>
  <si>
    <t>48*20cm</t>
  </si>
  <si>
    <t>Kasih tulisan sorex aja,tolong logo sorexnya agak diatas,karena bagian bawah bakal di jepit</t>
  </si>
  <si>
    <t>https://drive.google.com/open?id=1Mo853QswTFWtDTZq85DlWvBNcVJqgn5P</t>
  </si>
  <si>
    <t>1-lmXqDyN3Ze29QelahSnT64jRMICL5IH</t>
  </si>
  <si>
    <t>https://drive.google.com/file/d/1-lmXqDyN3Ze29QelahSnT64jRMICL5IH/view?usp=drivesdk</t>
  </si>
  <si>
    <t>Document successfully created; Document successfully merged; PDF created; Emails Sent: [To: jo.srx89@gmail.com]; Run via form trigger as brandingsorex@gmail.com; Timestamp: Nov 5 2024 3:58 AM</t>
  </si>
  <si>
    <t>JT FL</t>
  </si>
  <si>
    <t>Ananda Cilacap</t>
  </si>
  <si>
    <t>97*120cm</t>
  </si>
  <si>
    <t xml:space="preserve">1.Logo Sorexman, 2. Di beri gambar produk sorexman </t>
  </si>
  <si>
    <t>https://drive.google.com/open?id=1mNSehbbo4I3UOHZ1F5QvxwwnvOplyUqc</t>
  </si>
  <si>
    <t>1ULTid2HB5JqnJf6w4gTfbP4QYDe6Ch9C</t>
  </si>
  <si>
    <t>https://drive.google.com/file/d/1ULTid2HB5JqnJf6w4gTfbP4QYDe6Ch9C/view?usp=drivesdk</t>
  </si>
  <si>
    <t>Document successfully created; Document successfully merged; PDF created; Emails Sent: [To: ekoprasetyo575@gmail.com]; Run via form trigger as brandingsorex@gmail.com; Timestamp: Nov 5 2024 4:49 AM</t>
  </si>
  <si>
    <t>Sekayu</t>
  </si>
  <si>
    <t>365*49cm</t>
  </si>
  <si>
    <t>Kasih nama sorex jgn ada nama toko</t>
  </si>
  <si>
    <t>https://drive.google.com/open?id=1HdL7dSzToQceQh7GzF620o_tPgBxADi6</t>
  </si>
  <si>
    <t>10fLrpKqmN6WMMO1BAs4LSbnrG4p1WzRy</t>
  </si>
  <si>
    <t>https://drive.google.com/file/d/10fLrpKqmN6WMMO1BAs4LSbnrG4p1WzRy/view?usp=drivesdk</t>
  </si>
  <si>
    <t>Document successfully created; Document successfully merged; PDF created; Emails Sent: [To: saefudinsorex@gmail.com]; Run via form trigger as brandingsorex@gmail.com; Timestamp: Nov 5 2024 9:46 PM</t>
  </si>
  <si>
    <t>Harga pas</t>
  </si>
  <si>
    <t>Pangakalan kerinci</t>
  </si>
  <si>
    <t>85*50cm</t>
  </si>
  <si>
    <t>Kirim bareng branding lain</t>
  </si>
  <si>
    <t>Kasih nama toko harga pas,ikutin font tulisan seperti contoh yang ada</t>
  </si>
  <si>
    <t>https://drive.google.com/open?id=1xi6-6bv98lzf4DPbzn3shFk6VDoFPRvA</t>
  </si>
  <si>
    <t>https://drive.google.com/open?id=1oyAfMWVm_slxr5Jvg6bsc4LR9i6SsTlA</t>
  </si>
  <si>
    <t>1dhvMAiTJbimmwdiMW8x70uo1-Kkk2q3Z</t>
  </si>
  <si>
    <t>https://drive.google.com/file/d/1dhvMAiTJbimmwdiMW8x70uo1-Kkk2q3Z/view?usp=drivesdk</t>
  </si>
  <si>
    <t>Document successfully created; Document successfully merged; PDF created; Emails Sent: [To: jo.srx89@gmail.com]; Run via form trigger as brandingsorex@gmail.com; Timestamp: Nov 5 2024 10:46 PM</t>
  </si>
  <si>
    <t>harga pas</t>
  </si>
  <si>
    <t xml:space="preserve">pangkalan kerinci </t>
  </si>
  <si>
    <t>185x50cm</t>
  </si>
  <si>
    <t xml:space="preserve">Kirim gabung dengan branding lainnya </t>
  </si>
  <si>
    <t>Kasih nama toko harga pas ikutin font tulisan yg di foto</t>
  </si>
  <si>
    <r>
      <rPr>
        <u/>
        <sz val="10"/>
        <color rgb="FF1155CC"/>
        <rFont val="Arial"/>
      </rPr>
      <t>https://drive.google.com/open?id=1lnvo8ar-huqsGf0eJ0MYyqs3TKMYrQgG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https://drive.google.com/open?id=1WJoZyU60iJlWliLSKS3LqfT4HjPKSheQ</t>
    </r>
  </si>
  <si>
    <t>1FpCg-MEMDdc-dl4mSsc0WGnMcoDRQ0bO</t>
  </si>
  <si>
    <t>https://drive.google.com/file/d/1FpCg-MEMDdc-dl4mSsc0WGnMcoDRQ0bO/view?usp=drivesdk</t>
  </si>
  <si>
    <t>Document successfully created; Document successfully merged; PDF created; Emails Sent: [To: jo.srx89@gmail.com]; Run via form trigger as brandingsorex@gmail.com; Timestamp: Nov 5 2024 10:49 PM</t>
  </si>
  <si>
    <t xml:space="preserve">Pangkalan kerinci </t>
  </si>
  <si>
    <t>140*70cm</t>
  </si>
  <si>
    <t>Kasih nama toko harga pas,ikutin tulisan fontnya</t>
  </si>
  <si>
    <r>
      <rPr>
        <u/>
        <sz val="10"/>
        <color rgb="FF1155CC"/>
        <rFont val="Arial"/>
      </rPr>
      <t>https://drive.google.com/open?id=1Gtk_Ppxd4BCDMhf9NkL6aPTEB7JDknty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https://drive.google.com/open?id=18ruRRYCAFZuVKMEhetCDLCpOCliCDfGq</t>
    </r>
  </si>
  <si>
    <t>1ar4DztR8IeaTysQKgIXbEnxZM4Jd7GeF</t>
  </si>
  <si>
    <t>https://drive.google.com/file/d/1ar4DztR8IeaTysQKgIXbEnxZM4Jd7GeF/view?usp=drivesdk</t>
  </si>
  <si>
    <t>Document successfully created; Document successfully merged; PDF created; Emails Sent: [To: jo.srx89@gmail.com]; Run via form trigger as brandingsorex@gmail.com; Timestamp: Nov 5 2024 11:20 PM</t>
  </si>
  <si>
    <t xml:space="preserve">Hidayah kerinci </t>
  </si>
  <si>
    <t>kirim langsung ketoko</t>
  </si>
  <si>
    <t>Kasih nama toko hidayah kerinci ikutin seperti spanduk toko yg sebelumnya ,kasih warna dasaran warna biru,kasih foto produk CD anak dan singlet anak</t>
  </si>
  <si>
    <t>https://drive.google.com/open?id=1CCgg5p56drOEr4crD-0YkcOVF5Jb6XVg</t>
  </si>
  <si>
    <t>19vng_2O-MhT1ytbJJBNBiFwUnQmBVGek</t>
  </si>
  <si>
    <t>https://drive.google.com/file/d/19vng_2O-MhT1ytbJJBNBiFwUnQmBVGek/view?usp=drivesdk</t>
  </si>
  <si>
    <t>Document successfully created; Document successfully merged; PDF created; Emails Sent: [To: jo.srx89@gmail.com]; Run via form trigger as brandingsorex@gmail.com; Timestamp: Nov 5 2024 11:45 PM</t>
  </si>
  <si>
    <t>Siaw Hie</t>
  </si>
  <si>
    <t>900*100cm</t>
  </si>
  <si>
    <t>Nama toko samakan dengan di foto "VALLOTA"</t>
  </si>
  <si>
    <t>https://drive.google.com/open?id=1zu6EClP_2DzK10RIi5wj6bKIXhoTJ-Zz</t>
  </si>
  <si>
    <t>10EMaUAjtXhL-RouhGqM9n0g_V-2NpABX</t>
  </si>
  <si>
    <t>https://drive.google.com/file/d/10EMaUAjtXhL-RouhGqM9n0g_V-2NpABX/view?usp=drivesdk</t>
  </si>
  <si>
    <t>Document successfully created; Document successfully merged; PDF created; Emails Sent: [To: sonnisorex@gmail.com]; Run via form trigger as brandingsorex@gmail.com; Timestamp: Nov 6 2024 2:16 AM</t>
  </si>
  <si>
    <t xml:space="preserve">Feminime Underwear </t>
  </si>
  <si>
    <t>Martapura - Kalimantan Selatan</t>
  </si>
  <si>
    <t>300*42cm</t>
  </si>
  <si>
    <t>Desain aja</t>
  </si>
  <si>
    <t>desain dengan nama toko, pakai warna seperti yg disarankan</t>
  </si>
  <si>
    <t>https://drive.google.com/open?id=1URj37f_rXkdx9zvr9NAoarWhmJaf5N3o</t>
  </si>
  <si>
    <t>https://drive.google.com/open?id=1_gLsYz18tjWPl1vdde722NwfCRonBXNY</t>
  </si>
  <si>
    <t>1j3vX0bIRf3-3c0QTHQKffxnTa3gtdmlt</t>
  </si>
  <si>
    <t>https://drive.google.com/file/d/1j3vX0bIRf3-3c0QTHQKffxnTa3gtdmlt/view?usp=drivesdk</t>
  </si>
  <si>
    <t>Document successfully created; Document successfully merged; PDF created; Emails Sent: [To: sonnisorex@gmail.com]; Run via form trigger as brandingsorex@gmail.com; Timestamp: Nov 6 2024 2:46 AM</t>
  </si>
  <si>
    <t>Al Basa</t>
  </si>
  <si>
    <t>Purbalingga</t>
  </si>
  <si>
    <t>Di beri gambar iko uwais</t>
  </si>
  <si>
    <t>https://drive.google.com/open?id=1bNaVxryFcirw8x7xm5ujUrj43NWYwVvN</t>
  </si>
  <si>
    <t>13Lb8VwiXKHZy-7do2P0mVe8_Mu9Q1NCA</t>
  </si>
  <si>
    <t>https://drive.google.com/file/d/13Lb8VwiXKHZy-7do2P0mVe8_Mu9Q1NCA/view?usp=drivesdk</t>
  </si>
  <si>
    <t>Document successfully created; Document successfully merged; PDF created; Emails Sent: [To: ekoprasetyo575@gmail.com]; Run via form trigger as brandingsorex@gmail.com; Timestamp: Nov 6 2024 3:34 AM</t>
  </si>
  <si>
    <t>DK-ROY</t>
  </si>
  <si>
    <t>SINTA</t>
  </si>
  <si>
    <t>43*38cm 6pc. 40*38cm 6pc</t>
  </si>
  <si>
    <t>Total 12pc</t>
  </si>
  <si>
    <t>URGENT</t>
  </si>
  <si>
    <r>
      <t xml:space="preserve">https://drive.google.com/open?id=1P0sAwDQX-wKFfoqySvZFIoBgzwBLMmgM, </t>
    </r>
    <r>
      <rPr>
        <u/>
        <sz val="10"/>
        <color rgb="FF1155CC"/>
        <rFont val="Arial"/>
      </rPr>
      <t>https://drive.google.com/open?id=1HimaYBX_uUyR5GqxNiG082TEyyxzvzao</t>
    </r>
  </si>
  <si>
    <t>11iaKALvAkUEJoZCBMr7UoqQNT8eZ13Xp</t>
  </si>
  <si>
    <t>https://drive.google.com/file/d/11iaKALvAkUEJoZCBMr7UoqQNT8eZ13Xp/view?usp=drivesdk</t>
  </si>
  <si>
    <t>Document successfully created; Document successfully merged; PDF created; Emails Sent: [To: jaeniahmad61@gmail.com]; Run via form trigger as brandingsorex@gmail.com; Timestamp: Nov 6 2024 3:45 AM</t>
  </si>
  <si>
    <t>Khansa store</t>
  </si>
  <si>
    <t>Ukui</t>
  </si>
  <si>
    <t>480*100cm</t>
  </si>
  <si>
    <t>Jalan lintas timur,Ukui, provinsi  Riau (patokannya dekat pasar Ukui) Via exp Banca (nomor hape exp ada di sistem) Penerima ; 085282560672 hamdani</t>
  </si>
  <si>
    <t>Kasih foto produk CD Sk,bh dan singlet anak,nama toko Khansa store</t>
  </si>
  <si>
    <t>https://drive.google.com/open?id=1uD8lBX0CZdrn1NDMna_J3dLZBJl_eptI</t>
  </si>
  <si>
    <t>1-ExTIIW6LaBTiasC_vRNMYMS9XpSvRIx</t>
  </si>
  <si>
    <t>https://drive.google.com/file/d/1-ExTIIW6LaBTiasC_vRNMYMS9XpSvRIx/view?usp=drivesdk</t>
  </si>
  <si>
    <t>Document successfully created; Document successfully merged; PDF created; Emails Sent: [To: jo.srx89@gmail.com]; Run via form trigger as brandingsorex@gmail.com; Timestamp: Nov 6 2024 4:04 AM</t>
  </si>
  <si>
    <t>Kirane bra house</t>
  </si>
  <si>
    <t xml:space="preserve">Pematang Siantar </t>
  </si>
  <si>
    <t>480*60cm</t>
  </si>
  <si>
    <t xml:space="preserve">Tulis nama toko kirane bra house </t>
  </si>
  <si>
    <t>https://drive.google.com/open?id=1KeB_C7XjKAqhFoQ_PNhf8e4qo-p5wMhm</t>
  </si>
  <si>
    <t>1fyaQHACjLlLI767VUJQIlrAGU3teV68g</t>
  </si>
  <si>
    <t>https://drive.google.com/file/d/1fyaQHACjLlLI767VUJQIlrAGU3teV68g/view?usp=drivesdk</t>
  </si>
  <si>
    <t>Document successfully created; Document successfully merged; PDF created; Emails Sent: [To: jo.srx89@gmail.com]; Run via form trigger as brandingsorex@gmail.com; Timestamp: Nov 6 2024 6:55 PM</t>
  </si>
  <si>
    <t>Bintang Fashion Store</t>
  </si>
  <si>
    <t>300*80cm</t>
  </si>
  <si>
    <t>desain hanya dengan logo sorex ladies dan sorexman dengan tambahan foto produk dan detail produk. masing-masing 1 pcs</t>
  </si>
  <si>
    <t>https://drive.google.com/open?id=14z-IxvkCfgQsWU9_21V6Fv3rOYdsUie-</t>
  </si>
  <si>
    <t>1TL0dV72Ps4n30zcngEVw4_jkNAU8UoLr</t>
  </si>
  <si>
    <t>https://drive.google.com/file/d/1TL0dV72Ps4n30zcngEVw4_jkNAU8UoLr/view?usp=drivesdk</t>
  </si>
  <si>
    <t>Document successfully created; Document successfully merged; PDF created; Emails Sent: [To: sonnisorex@gmail.com]; Run via form trigger as brandingsorex@gmail.com; Timestamp: Nov 6 2024 9:44 PM</t>
  </si>
  <si>
    <t>Suka jaya</t>
  </si>
  <si>
    <t>450*200cm</t>
  </si>
  <si>
    <t>Kasih nama toko SUKA JAYA dan alamat jalan Pantaun nagari kios IV no 8</t>
  </si>
  <si>
    <t>https://drive.google.com/open?id=1Gaol6TPFpCku5EctIAWxxVfGWkesRnr2</t>
  </si>
  <si>
    <t>1GIvxQHDGRB2p3k-Ucs8Jk5zKTIB64zOw</t>
  </si>
  <si>
    <t>https://drive.google.com/file/d/1GIvxQHDGRB2p3k-Ucs8Jk5zKTIB64zOw/view?usp=drivesdk</t>
  </si>
  <si>
    <t>Document successfully created; Document successfully merged; PDF created; Emails Sent: [To: jo.srx89@gmail.com]; Run via form trigger as brandingsorex@gmail.com; Timestamp: Nov 6 2024 9:46 PM</t>
  </si>
  <si>
    <t>EA Fashion</t>
  </si>
  <si>
    <t>desain aja</t>
  </si>
  <si>
    <t xml:space="preserve">desain dengan nama toko dan logo sorex </t>
  </si>
  <si>
    <t>https://drive.google.com/open?id=1wWsSsMvierTHQlU78cfGqPStwQ6Hvu2v</t>
  </si>
  <si>
    <t>1UlERZRWPPXwcPthyfhidz_pabZEthukk</t>
  </si>
  <si>
    <t>https://drive.google.com/file/d/1UlERZRWPPXwcPthyfhidz_pabZEthukk/view?usp=drivesdk</t>
  </si>
  <si>
    <t>Document successfully created; Document successfully merged; PDF created; Emails Sent: [To: sonnisorex@gmail.com]; Run via form trigger as brandingsorex@gmail.com; Timestamp: Nov 6 2024 9:49 PM</t>
  </si>
  <si>
    <t xml:space="preserve">Koko grosir </t>
  </si>
  <si>
    <t xml:space="preserve"> kirim langsung jalan lintas timur,belilas pangkalan Kasai Seberida,indra giri hulu,Riau 081372872323 (bang habib)</t>
  </si>
  <si>
    <t xml:space="preserve">151*114cm </t>
  </si>
  <si>
    <t>kirim langsung jalan lintas timur,belilas pangkalan Kasai Seberida,indra giri hulu,Riau 081372872323 (bang habib)</t>
  </si>
  <si>
    <t xml:space="preserve">Kasih nama toko KOKOH GROSIR </t>
  </si>
  <si>
    <t>https://drive.google.com/open?id=1tBmkhb-0NA8hV62wYr1qsp8q2BQwOnB1</t>
  </si>
  <si>
    <t>1Zy6BNn3S8dKOwVr7cQeOsYoGgw2ERmB_</t>
  </si>
  <si>
    <t>https://drive.google.com/file/d/1Zy6BNn3S8dKOwVr7cQeOsYoGgw2ERmB_/view?usp=drivesdk</t>
  </si>
  <si>
    <t>Document successfully created; Document successfully merged; PDF created; Emails Sent: [To: jo.srx89@gmail.com]; Run via form trigger as brandingsorex@gmail.com; Timestamp: Nov 6 2024 9:58 PM</t>
  </si>
  <si>
    <t>JT-1G</t>
  </si>
  <si>
    <t>Mirota pasaraya</t>
  </si>
  <si>
    <t>Akrilik Font SOREX</t>
  </si>
  <si>
    <t>Standart ukuran font BACKWALL</t>
  </si>
  <si>
    <t>Peremajaan Design Font TETBARU</t>
  </si>
  <si>
    <t>https://drive.google.com/open?id=1NfzJLQoajtVu2eVMClsJJ7aLgd4ojbz3</t>
  </si>
  <si>
    <t>1XCGOb-I2VA259b4uJ2hInqlmYE6w189n</t>
  </si>
  <si>
    <t>https://drive.google.com/file/d/1XCGOb-I2VA259b4uJ2hInqlmYE6w189n/view?usp=drivesdk</t>
  </si>
  <si>
    <t>Document successfully created; Document successfully merged; PDF created; Emails Sent: [To: sorexbanar@gmail.com]; Run via form trigger as brandingsorex@gmail.com; Timestamp: Nov 6 2024 10:25 PM</t>
  </si>
  <si>
    <t>60 cm x 40 cm</t>
  </si>
  <si>
    <t>Poster doft "tulisan font SOREX dan kasir</t>
  </si>
  <si>
    <t>https://drive.google.com/open?id=1n8X7txKpxzlxygqgQIC236ZnEinWf1tU</t>
  </si>
  <si>
    <t>1T48Q0IjyKMXT_MLx8_5QLWME2PeAvv_7</t>
  </si>
  <si>
    <t>https://drive.google.com/file/d/1T48Q0IjyKMXT_MLx8_5QLWME2PeAvv_7/view?usp=drivesdk</t>
  </si>
  <si>
    <t>Document successfully created; Document successfully merged; PDF created; Emails Sent: [To: sorexbanar@gmail.com]; Run via form trigger as brandingsorex@gmail.com; Timestamp: Nov 6 2024 10:28 PM</t>
  </si>
  <si>
    <t>Luwes Gading</t>
  </si>
  <si>
    <t>Solo</t>
  </si>
  <si>
    <t>Standart Impraboard Gantung</t>
  </si>
  <si>
    <t>Impraboard gantung dan di kasih talinya</t>
  </si>
  <si>
    <t>https://drive.google.com/open?id=1giXfhzTsSrWdZqvio39jW1ZUNctC8aze</t>
  </si>
  <si>
    <t>https://drive.google.com/open?id=18Dxd93JL3tlP7wlYY9fItcVMC3_hMoQD</t>
  </si>
  <si>
    <t>1MV4N338wcEnQ379vkDtqoyETXMZeJ5AI</t>
  </si>
  <si>
    <t>https://drive.google.com/file/d/1MV4N338wcEnQ379vkDtqoyETXMZeJ5AI/view?usp=drivesdk</t>
  </si>
  <si>
    <t>Document successfully created; Document successfully merged; PDF created; Emails Sent: [To: sorexbanar@gmail.com]; Run via form trigger as brandingsorex@gmail.com; Timestamp: Nov 6 2024 10:31 PM</t>
  </si>
  <si>
    <t>JT-BA</t>
  </si>
  <si>
    <t>Dika</t>
  </si>
  <si>
    <t>Toko pak Benny</t>
  </si>
  <si>
    <t>200 cm x 120 cm</t>
  </si>
  <si>
    <t>Tulisan font SOREX untuk dinding (dasar merah)</t>
  </si>
  <si>
    <t>https://drive.google.com/open?id=1h9pF7-lXjnp51XX_Eptefh4LAcf4MkNk</t>
  </si>
  <si>
    <t>https://drive.google.com/open?id=1jjtqEQMGZ4oMmr_fJwAZVvJv3fEG7RkE</t>
  </si>
  <si>
    <t>1a3YebCs_WVUfYwdKuyG-d2pW-ZqEmeBt</t>
  </si>
  <si>
    <t>https://drive.google.com/file/d/1a3YebCs_WVUfYwdKuyG-d2pW-ZqEmeBt/view?usp=drivesdk</t>
  </si>
  <si>
    <t>Document successfully created; Document successfully merged; PDF created; Emails Sent: [To: sorexbanar@gmail.com]; Run via form trigger as brandingsorex@gmail.com; Timestamp: Nov 6 2024 10:36 PM</t>
  </si>
  <si>
    <t>Dhika</t>
  </si>
  <si>
    <t xml:space="preserve">Aira </t>
  </si>
  <si>
    <t>Cepu</t>
  </si>
  <si>
    <t>Stabdart akrilik kasir</t>
  </si>
  <si>
    <t>Akrilik gantung dan talinya</t>
  </si>
  <si>
    <t>https://drive.google.com/open?id=1JnRcDWS5hYcFCkFFpPUA8IZbj3LBi9Sy</t>
  </si>
  <si>
    <t>https://drive.google.com/open?id=1H2ahmY1bL0IZimjnPFARowtu4qnB46nn</t>
  </si>
  <si>
    <t>1SuDfD1RJeJZ3UfySM6LoroTEfd7bmjhI</t>
  </si>
  <si>
    <t>https://drive.google.com/file/d/1SuDfD1RJeJZ3UfySM6LoroTEfd7bmjhI/view?usp=drivesdk</t>
  </si>
  <si>
    <t>Document successfully created; Document successfully merged; PDF created; Emails Sent: [To: sorexbanar@gmail.com]; Run via form trigger as brandingsorex@gmail.com; Timestamp: Nov 6 2024 10:40 PM</t>
  </si>
  <si>
    <t>Gaia Fashion</t>
  </si>
  <si>
    <t>Yogykarta</t>
  </si>
  <si>
    <t>Standatr stiker Font SOREX untuk wagon</t>
  </si>
  <si>
    <t>8 pcs (4 sisis x 2 wagon)</t>
  </si>
  <si>
    <t>Cutting stiker</t>
  </si>
  <si>
    <t>https://drive.google.com/open?id=1KIGHaGN0Kr2zDaKDw9miGvLdI__J-rGZ</t>
  </si>
  <si>
    <t>1VFO5ZFrvAJ0JtwFX1FZMEnh0rQPjUSNg</t>
  </si>
  <si>
    <t>https://drive.google.com/file/d/1VFO5ZFrvAJ0JtwFX1FZMEnh0rQPjUSNg/view?usp=drivesdk</t>
  </si>
  <si>
    <t>Document successfully created; Document successfully merged; PDF created; Emails Sent: [To: sorexbanar@gmail.com]; Run via form trigger as brandingsorex@gmail.com; Timestamp: Nov 6 2024 10:42 PM</t>
  </si>
  <si>
    <t>Mega berkah</t>
  </si>
  <si>
    <t>300 cm x 70 cm</t>
  </si>
  <si>
    <t>Konsep SOREX ladies &amp; Nama toko MEGA BERKAH non vulgar</t>
  </si>
  <si>
    <t>https://drive.google.com/open?id=1IGKFQupfKC8QhoatAXoaEOhcWNIXtdl3</t>
  </si>
  <si>
    <t>1mZxKle2yDFtb9VDIDYScK3OlIZPAiS80</t>
  </si>
  <si>
    <t>https://drive.google.com/file/d/1mZxKle2yDFtb9VDIDYScK3OlIZPAiS80/view?usp=drivesdk</t>
  </si>
  <si>
    <t>Document successfully created; Document successfully merged; PDF created; Emails Sent: [To: sorexbanar@gmail.com]; Run via form trigger as brandingsorex@gmail.com; Timestamp: Nov 6 2024 10:48 PM</t>
  </si>
  <si>
    <t>Phoenix</t>
  </si>
  <si>
    <t>40 cm x 70 cm</t>
  </si>
  <si>
    <t>Nama toko dan Font SOREX</t>
  </si>
  <si>
    <t>https://drive.google.com/open?id=15kqOqsKBNoiepCXS3_rskuLrl7V2F_ue</t>
  </si>
  <si>
    <t>1X5Oai_Jvq7cMYRf4OYHPQxWpGPVRH5Ud</t>
  </si>
  <si>
    <t>https://drive.google.com/file/d/1X5Oai_Jvq7cMYRf4OYHPQxWpGPVRH5Ud/view?usp=drivesdk</t>
  </si>
  <si>
    <t>Document successfully created; Document successfully merged; PDF created; Emails Sent: [To: sorexbanar@gmail.com]; Run via form trigger as brandingsorex@gmail.com; Timestamp: Nov 6 2024 10:54 PM</t>
  </si>
  <si>
    <t>https://drive.google.com/open?id=13Leu6o1UHG3Dz6Lmmd41kdX7ExjlR3rS</t>
  </si>
  <si>
    <t>1VZMZtZb94uEZBJc4Jz6ZLOhwZ8DfFjAI</t>
  </si>
  <si>
    <t>https://drive.google.com/file/d/1VZMZtZb94uEZBJc4Jz6ZLOhwZ8DfFjAI/view?usp=drivesdk</t>
  </si>
  <si>
    <t>Document successfully created; Document successfully merged; PDF created; Emails Sent: [To: cahayafram5@gmail.com]; Run via form trigger as brandingsorex@gmail.com; Timestamp: Nov 6 2024 11:11 PM</t>
  </si>
  <si>
    <t>Mirota Simanjuntak</t>
  </si>
  <si>
    <t>P 185 x 75 cm</t>
  </si>
  <si>
    <t>Konsep SOREX ladies</t>
  </si>
  <si>
    <t>https://drive.google.com/open?id=1za0guMr5nHACFUKdFvLvJmZ7-GS8_Reb</t>
  </si>
  <si>
    <t>https://drive.google.com/open?id=1GLeogGIpo_PvgMqWnxAsRNy2PYNgMOwz</t>
  </si>
  <si>
    <t>1aKQ-fDtuY1AVPbyKgGjW_woYYCFcsAKG</t>
  </si>
  <si>
    <t>https://drive.google.com/file/d/1aKQ-fDtuY1AVPbyKgGjW_woYYCFcsAKG/view?usp=drivesdk</t>
  </si>
  <si>
    <t>Document successfully created; Document successfully merged; PDF created; Emails Sent: [To: sorexbanar@gmail.com]; Run via form trigger as brandingsorex@gmail.com; Timestamp: Nov 6 2024 11:42 PM</t>
  </si>
  <si>
    <t xml:space="preserve">Idola kosmetik </t>
  </si>
  <si>
    <t>Belilas</t>
  </si>
  <si>
    <t>kasih logo sorex kids dan sorex ladies tanpa toko,foto produk singlet anak,CD Sk dan bh dan cd</t>
  </si>
  <si>
    <t>https://drive.google.com/open?id=1T6U1LCuYhzufDY8_7vqNycoc_xbQBtvy</t>
  </si>
  <si>
    <t>1ZM3QAhUY3rX5_NaNak5oVu1CniRfWg2-</t>
  </si>
  <si>
    <t>https://drive.google.com/file/d/1ZM3QAhUY3rX5_NaNak5oVu1CniRfWg2-/view?usp=drivesdk</t>
  </si>
  <si>
    <t>Document successfully created; Document successfully merged; PDF created; Emails Sent: [To: jo.srx89@gmail.com]; Run via form trigger as brandingsorex@gmail.com; Timestamp: Nov 6 2024 11:59 PM</t>
  </si>
  <si>
    <t xml:space="preserve">Toko terang </t>
  </si>
  <si>
    <t>150x80 cm</t>
  </si>
  <si>
    <t>Di kasih foto gambar prodak</t>
  </si>
  <si>
    <t>https://drive.google.com/open?id=1ZHiTJ1oZgVOrIxoiarJh-PonYw8tPSVP</t>
  </si>
  <si>
    <t>1ijKLV3CWVlOCaR_LocbonWbJ4gnx2_Fo</t>
  </si>
  <si>
    <t>https://drive.google.com/file/d/1ijKLV3CWVlOCaR_LocbonWbJ4gnx2_Fo/view?usp=drivesdk</t>
  </si>
  <si>
    <t>Document successfully created; Document successfully merged; PDF created; Emails Sent: [To: cahayafram5@gmail.com]; Run via form trigger as brandingsorex@gmail.com; Timestamp: Nov 7 2024 1:43 AM</t>
  </si>
  <si>
    <t>Tko city mom and kids</t>
  </si>
  <si>
    <t>Tulisan buka tutup</t>
  </si>
  <si>
    <t>https://drive.google.com/open?id=1BYoAiOnJKrqaCvKCO0pupCTdEkishtJR</t>
  </si>
  <si>
    <t>1g2CM-2R6H_slAzp3XymAO3KJkn-pzbbm</t>
  </si>
  <si>
    <t>https://drive.google.com/file/d/1g2CM-2R6H_slAzp3XymAO3KJkn-pzbbm/view?usp=drivesdk</t>
  </si>
  <si>
    <t>Document successfully created; Document successfully merged; PDF created; Emails Sent: [To: cahayafram5@gmail.com]; Run via form trigger as brandingsorex@gmail.com; Timestamp: Nov 7 2024 1:47 AM</t>
  </si>
  <si>
    <t>Ratu mode</t>
  </si>
  <si>
    <t xml:space="preserve">Sarolangun </t>
  </si>
  <si>
    <t>570*100cm</t>
  </si>
  <si>
    <t>Kasih logo sorex tanpa nama toko</t>
  </si>
  <si>
    <t>https://drive.google.com/open?id=1a6DMdLjxQn9mp3lcqMcWquQ2ug7lFsx1</t>
  </si>
  <si>
    <t>1OTtlBrJgwSY01gKzejWyNcEwYPOKe4g8</t>
  </si>
  <si>
    <t>https://drive.google.com/file/d/1OTtlBrJgwSY01gKzejWyNcEwYPOKe4g8/view?usp=drivesdk</t>
  </si>
  <si>
    <t>Document successfully created; Document successfully merged; PDF created; Emails Sent: [To: jo.srx89@gmail.com]; Run via form trigger as brandingsorex@gmail.com; Timestamp: Nov 7 2024 2:27 AM</t>
  </si>
  <si>
    <t>Jt ro</t>
  </si>
  <si>
    <t>Toko sidomumbul (gang warung)</t>
  </si>
  <si>
    <t>125x120cm</t>
  </si>
  <si>
    <t>Di kasih foto model pake camisol</t>
  </si>
  <si>
    <t>https://drive.google.com/open?id=1oL-dCSVPJd0Y-widdKgmktbuPosLepUJ</t>
  </si>
  <si>
    <t>1F-cYpjk9uxImDKw2vm12daUscI6gUKxn</t>
  </si>
  <si>
    <t>https://drive.google.com/file/d/1F-cYpjk9uxImDKw2vm12daUscI6gUKxn/view?usp=drivesdk</t>
  </si>
  <si>
    <t>Document successfully created; Document successfully merged; PDF created; Emails Sent: [To: cahayafram5@gmail.com]; Run via form trigger as brandingsorex@gmail.com; Timestamp: Nov 7 2024 3:06 AM</t>
  </si>
  <si>
    <t>Bally</t>
  </si>
  <si>
    <t>700*60 CM</t>
  </si>
  <si>
    <t>Kirim kantor di jakrta</t>
  </si>
  <si>
    <t>Kasih foto Bh exlusiv dan cd basic, nama di spanduk" BALLY SHOES &amp; FASHION "</t>
  </si>
  <si>
    <t>https://drive.google.com/open?id=1PWsqyg-SsLJSW91l6N0toAJT5Mvq7mbZ</t>
  </si>
  <si>
    <t>1vgMQnqixUtvONUsPtKJGBGJj6tYUT0Eq</t>
  </si>
  <si>
    <t>https://drive.google.com/file/d/1vgMQnqixUtvONUsPtKJGBGJj6tYUT0Eq/view?usp=drivesdk</t>
  </si>
  <si>
    <t>Document successfully created; Document successfully merged; PDF created; Emails Sent: [To: Dodisuprodi@gmail.com]; Run via form trigger as brandingsorex@gmail.com; Timestamp: Nov 7 2024 4:29 AM</t>
  </si>
  <si>
    <t>SD ATAPUPU</t>
  </si>
  <si>
    <t>Atambua</t>
  </si>
  <si>
    <t>500*50 CM</t>
  </si>
  <si>
    <t>Kirim kantor jakarta</t>
  </si>
  <si>
    <t>Logo sorex, nama toko new SUMBER JAYA</t>
  </si>
  <si>
    <t>https://drive.google.com/open?id=1VLYo3MSeTw5ibMx9x8fSwsmiKTKPc1qL</t>
  </si>
  <si>
    <t>1NCgKjhFK7swKyj5dQvxlWudn6YzFoSlr</t>
  </si>
  <si>
    <t>https://drive.google.com/file/d/1NCgKjhFK7swKyj5dQvxlWudn6YzFoSlr/view?usp=drivesdk</t>
  </si>
  <si>
    <t>Document successfully created; Document successfully merged; PDF created; Emails Sent: [To: Dodisuprodi@gmail.com]; Run via form trigger as brandingsorex@gmail.com; Timestamp: Nov 7 2024 4:32 AM</t>
  </si>
  <si>
    <t xml:space="preserve">Roemah fashion </t>
  </si>
  <si>
    <t>500*80CM</t>
  </si>
  <si>
    <t>Kirim ke jakarta</t>
  </si>
  <si>
    <t>Logo sorex nama toko"Roemah Fashion - Atambua"+foto model pakai bh exlusiv</t>
  </si>
  <si>
    <t>https://drive.google.com/open?id=1y-Kjmb13o_anMUgK59HXVVBZ65cnbdDA</t>
  </si>
  <si>
    <t>1whShutWsSu3WCHF8_po0n58iOKhUbz7r</t>
  </si>
  <si>
    <t>https://drive.google.com/file/d/1whShutWsSu3WCHF8_po0n58iOKhUbz7r/view?usp=drivesdk</t>
  </si>
  <si>
    <t>Document successfully created; Document successfully merged; PDF created; Emails Sent: [To: Dodisuprodi@gmail.com]; Run via form trigger as brandingsorex@gmail.com; Timestamp: Nov 7 2024 4:37 AM</t>
  </si>
  <si>
    <t>Lp Nwi</t>
  </si>
  <si>
    <t>Hikmah collection</t>
  </si>
  <si>
    <t>Pasangkayu - sulawesi baru</t>
  </si>
  <si>
    <t>https://drive.google.com/open?id=1CqHwvplFR35oHWEFBpgRyzoDfG1k8Oxp</t>
  </si>
  <si>
    <t>1YNSG8eFoWUg9KmHQgx-BZwi84_fRUG3W</t>
  </si>
  <si>
    <t>https://drive.google.com/file/d/1YNSG8eFoWUg9KmHQgx-BZwi84_fRUG3W/view?usp=drivesdk</t>
  </si>
  <si>
    <t>Document successfully created; Document successfully merged; PDF created; Emails Sent: [To: Dodisuprodi@gmail.com]; Run via form trigger as brandingsorex@gmail.com; Timestamp: Nov 7 2024 4:45 AM</t>
  </si>
  <si>
    <t>A &amp; S baby shop</t>
  </si>
  <si>
    <t>375*80cm</t>
  </si>
  <si>
    <t>Tulis nama toko</t>
  </si>
  <si>
    <t>https://drive.google.com/open?id=1j8oGxUnvVrYh3ZGHfgnpDlUWkCFqVP9p</t>
  </si>
  <si>
    <t>1ek36oWRXfZxqcAX_y3613DAW2Uk37Exn</t>
  </si>
  <si>
    <t>https://drive.google.com/file/d/1ek36oWRXfZxqcAX_y3613DAW2Uk37Exn/view?usp=drivesdk</t>
  </si>
  <si>
    <t>Document successfully created; Document successfully merged; PDF created; Emails Sent: [To: jo.srx89@gmail.com]; Run via form trigger as brandingsorex@gmail.com; Timestamp: Nov 7 2024 7:19 PM</t>
  </si>
  <si>
    <t>GALLERY ZAHRA</t>
  </si>
  <si>
    <t>60*40cm</t>
  </si>
  <si>
    <t>https://drive.google.com/open?id=12TJ9AC-ZZmdJzMCC_MK6TgqrkXV0M6zB</t>
  </si>
  <si>
    <t>1U7-EfPkn_L9X-nCWkoDQCgP6OIcNHdRx</t>
  </si>
  <si>
    <t>https://drive.google.com/file/d/1U7-EfPkn_L9X-nCWkoDQCgP6OIcNHdRx/view?usp=drivesdk</t>
  </si>
  <si>
    <t>Document successfully created; Document successfully merged; PDF created; Emails Sent: [To: jaeniahmad61@gmail.com]; Run via form trigger as brandingsorex@gmail.com; Timestamp: Nov 7 2024 9:49 PM</t>
  </si>
  <si>
    <t>40*38cm 2pc. 93*40cm 1pc</t>
  </si>
  <si>
    <t>Tulisan “SOREXMAN”</t>
  </si>
  <si>
    <r>
      <t xml:space="preserve">https://drive.google.com/open?id=1O1T8VwPmzvqC1ah9Y4swniqdSeDuDpZN, </t>
    </r>
    <r>
      <rPr>
        <u/>
        <sz val="10"/>
        <color rgb="FF1155CC"/>
        <rFont val="Arial"/>
      </rPr>
      <t>https://drive.google.com/open?id=1z8LatRouMtM9-c7k9jQLa-nPSAX7hP3M</t>
    </r>
  </si>
  <si>
    <t>1gXGEWYlCOt4YAxFW7NjDYT25oV1JOAEe</t>
  </si>
  <si>
    <t>https://drive.google.com/file/d/1gXGEWYlCOt4YAxFW7NjDYT25oV1JOAEe/view?usp=drivesdk</t>
  </si>
  <si>
    <t>Document successfully created; Document successfully merged; PDF created; Emails Sent: [To: jaeniahmad61@gmail.com]; Run via form trigger as brandingsorex@gmail.com; Timestamp: Nov 7 2024 10:23 PM</t>
  </si>
  <si>
    <t>234*80cm 1pc. 130*80cm 1pc. 99*80cm 1pc. 60*80cm 1pc</t>
  </si>
  <si>
    <t>Kasih mata ayam semua. 234*80 kasih foto model.</t>
  </si>
  <si>
    <r>
      <t xml:space="preserve">https://drive.google.com/open?id=19G9w03LDysfm6TI91aKeQv_lk4Vpa1-S, https://drive.google.com/open?id=1nm5wBHU8wOUSvBtsUINT3gOrhuKFZAU-, https://drive.google.com/open?id=150IfzgF4L2LMqNDHlSo4gAH3OY5RRhnn, </t>
    </r>
    <r>
      <rPr>
        <u/>
        <sz val="10"/>
        <color rgb="FF1155CC"/>
        <rFont val="Arial"/>
      </rPr>
      <t>https://drive.google.com/open?id=1iSXIFQtqgBaxSA4OmYLCuNuw0upZz4gw</t>
    </r>
  </si>
  <si>
    <t>1wvWlHgxKTcUX4yYaRojxcn-UeZbhAPVz</t>
  </si>
  <si>
    <t>https://drive.google.com/file/d/1wvWlHgxKTcUX4yYaRojxcn-UeZbhAPVz/view?usp=drivesdk</t>
  </si>
  <si>
    <t>Document successfully created; Document successfully merged; PDF created; Emails Sent: [To: jaeniahmad61@gmail.com]; Run via form trigger as brandingsorex@gmail.com; Timestamp: Nov 7 2024 10:31 PM</t>
  </si>
  <si>
    <t>SYAVINA COLLECTION</t>
  </si>
  <si>
    <t>Pasar kemis</t>
  </si>
  <si>
    <t>170*80cm</t>
  </si>
  <si>
    <t>https://drive.google.com/open?id=1Ey7aeqGGOVEuULmRVc1cgTFIYgx3RsMS</t>
  </si>
  <si>
    <t>1405BY6hcjorksPoHuwJIfHNeZVaX2CnM</t>
  </si>
  <si>
    <t>https://drive.google.com/file/d/1405BY6hcjorksPoHuwJIfHNeZVaX2CnM/view?usp=drivesdk</t>
  </si>
  <si>
    <t>Document successfully created; Document successfully merged; PDF created; Emails Sent: [To: jaeniahmad61@gmail.com]; Run via form trigger as brandingsorex@gmail.com; Timestamp: Nov 7 2024 10:58 PM</t>
  </si>
  <si>
    <t>Toko aneka jaya sambiroto</t>
  </si>
  <si>
    <t>Logosorex 2 muka</t>
  </si>
  <si>
    <t>https://drive.google.com/open?id=1RxZWBD7wJqZALXPcxqJ0H0Suzj_ZZ4zr</t>
  </si>
  <si>
    <t>1lyoRHLA2HnkdUQm9EDSzZyJkLZf6ZAhG</t>
  </si>
  <si>
    <t>https://drive.google.com/file/d/1lyoRHLA2HnkdUQm9EDSzZyJkLZf6ZAhG/view?usp=drivesdk</t>
  </si>
  <si>
    <t>Document successfully created; Document successfully merged; PDF created; Emails Sent: [To: cahayafram5@gmail.com]; Run via form trigger as brandingsorex@gmail.com; Timestamp: Nov 7 2024 11:05 PM</t>
  </si>
  <si>
    <t>Lp paiz</t>
  </si>
  <si>
    <t>150*90cm</t>
  </si>
  <si>
    <t>Kasih nama sorex aja</t>
  </si>
  <si>
    <t>https://drive.google.com/open?id=1mVmbxIw3uvTKzDqhe-CScgUojQmvHlbv</t>
  </si>
  <si>
    <t>1gpnazXWu1O8Z2ocxBLmUmSK1EGamHv80</t>
  </si>
  <si>
    <t>https://drive.google.com/file/d/1gpnazXWu1O8Z2ocxBLmUmSK1EGamHv80/view?usp=drivesdk</t>
  </si>
  <si>
    <t>Document successfully created; Document successfully merged; PDF created; Emails Sent: [To: saefudinsorex@gmail.com]; Run via form trigger as brandingsorex@gmail.com; Timestamp: Nov 7 2024 11:30 PM</t>
  </si>
  <si>
    <t xml:space="preserve">308*110 cm (356*120cm) (220*110cm) </t>
  </si>
  <si>
    <t xml:space="preserve">Kasih foto prodak </t>
  </si>
  <si>
    <r>
      <t xml:space="preserve">https://drive.google.com/open?id=1PWp8yhiXjEgO8sFEiRukSmYduL56nUrw, https://drive.google.com/open?id=1f3xvR4wYsDH8zZSbT9zDk69cWUO-xF8q, </t>
    </r>
    <r>
      <rPr>
        <u/>
        <sz val="10"/>
        <color rgb="FF1155CC"/>
        <rFont val="Arial"/>
      </rPr>
      <t>https://drive.google.com/open?id=1UkhXt2VdZMgEYmlJj94-cdwd2hbPiTke</t>
    </r>
  </si>
  <si>
    <t>1533Tji4vOkriSSZRZjcxzO9StCAU3Vtx</t>
  </si>
  <si>
    <t>https://drive.google.com/file/d/1533Tji4vOkriSSZRZjcxzO9StCAU3Vtx/view?usp=drivesdk</t>
  </si>
  <si>
    <t>Document successfully created; Document successfully merged; PDF created; Emails Sent: [To: saefudinsorex@gmail.com]; Run via form trigger as brandingsorex@gmail.com; Timestamp: Nov 7 2024 11:33 PM</t>
  </si>
  <si>
    <t>Hidayah baby shop</t>
  </si>
  <si>
    <t>50*30cm</t>
  </si>
  <si>
    <t>Langsung kirim  Toko hidayah baby shop,Jalan lintas timur belilas samping Adira penerima bang Riki +62 853-6332-5295</t>
  </si>
  <si>
    <t>Kasih keterangan MAAF SEPATU/SANDAL HARAP DI LEPAS</t>
  </si>
  <si>
    <t>https://drive.google.com/open?id=1GyEAI7G9D3I0KZOI7uoj-h0YAZZkGDQD</t>
  </si>
  <si>
    <t>1lbK_Ms8xyXWMlmKrCWhmHXkxKVbJO95x</t>
  </si>
  <si>
    <t>https://drive.google.com/file/d/1lbK_Ms8xyXWMlmKrCWhmHXkxKVbJO95x/view?usp=drivesdk</t>
  </si>
  <si>
    <t>Document successfully created; Document successfully merged; PDF created; Emails Sent: [To: jo.srx89@gmail.com]; Run via form trigger as brandingsorex@gmail.com; Timestamp: Nov 8 2024 12:22 AM</t>
  </si>
  <si>
    <t xml:space="preserve">Selebritis bra tembilahan </t>
  </si>
  <si>
    <t xml:space="preserve">Tembilahan </t>
  </si>
  <si>
    <t>400*160cm</t>
  </si>
  <si>
    <t>Tunggu info sales</t>
  </si>
  <si>
    <t>kasih nama toko selebritis bra</t>
  </si>
  <si>
    <t>https://drive.google.com/open?id=1tcgX5nTDrFQJ0a6_AWnMt1nSF4_dpSvj</t>
  </si>
  <si>
    <t>1ocXfxKqqzJNbzDn6NIX9Lt2yAQKqM9d1</t>
  </si>
  <si>
    <t>https://drive.google.com/file/d/1ocXfxKqqzJNbzDn6NIX9Lt2yAQKqM9d1/view?usp=drivesdk</t>
  </si>
  <si>
    <t>Document successfully created; Document successfully merged; PDF created; Emails Sent: [To: jo.srx89@gmail.com]; Run via form trigger as brandingsorex@gmail.com; Timestamp: Nov 8 2024 12:25 AM</t>
  </si>
  <si>
    <t>LP jki</t>
  </si>
  <si>
    <t>25*17cm</t>
  </si>
  <si>
    <t xml:space="preserve">Masing2 3 pcs </t>
  </si>
  <si>
    <t>Buat sign harga 8.000 , 5.000 , 25.000 , 35.000 masing2 3 pcs nama toko selebritis bra</t>
  </si>
  <si>
    <t>https://drive.google.com/open?id=1pATYMI3oK2_o8kd4N2fop0yUZMk_qtil</t>
  </si>
  <si>
    <t>1tmoVtm8KwSdVW8yi_er-YyzjlbtfKprc</t>
  </si>
  <si>
    <t>https://drive.google.com/file/d/1tmoVtm8KwSdVW8yi_er-YyzjlbtfKprc/view?usp=drivesdk</t>
  </si>
  <si>
    <t>Document successfully created; Document successfully merged; PDF created; Emails Sent: [To: jo.srx89@gmail.com]; Run via form trigger as brandingsorex@gmail.com; Timestamp: Nov 8 2024 12:29 AM</t>
  </si>
  <si>
    <t>Syifa Fashion</t>
  </si>
  <si>
    <t>Banjarnegara</t>
  </si>
  <si>
    <t>720*90cm</t>
  </si>
  <si>
    <t xml:space="preserve">Di beri tulisan Sedia Pakaian anak dan dewasa, grosir dan eceran (huruf kapital semua) </t>
  </si>
  <si>
    <t>https://drive.google.com/open?id=1rO8cwyvz93_aXHQmMXSKwyROV2JLn3Ui</t>
  </si>
  <si>
    <t>1ZiBiSOIJgKvb2HA6J1cBu7fgltaIOr3x</t>
  </si>
  <si>
    <t>https://drive.google.com/file/d/1ZiBiSOIJgKvb2HA6J1cBu7fgltaIOr3x/view?usp=drivesdk</t>
  </si>
  <si>
    <t>Document successfully created; Document successfully merged; PDF created; Emails Sent: [To: ekoprasetyo575@gmail.com]; Run via form trigger as brandingsorex@gmail.com; Timestamp: Nov 8 2024 1:51 AM</t>
  </si>
  <si>
    <t>Naura baby</t>
  </si>
  <si>
    <t>90x22cm</t>
  </si>
  <si>
    <t xml:space="preserve">Desain saja, nanti cetak di Pekanbaru </t>
  </si>
  <si>
    <t>https://drive.google.com/open?id=1MPQpT3Q9l9xoyuyzhJkh27w61ULZmikm</t>
  </si>
  <si>
    <t>1k1slaaJjurtSd5pKGspyLkmCM5Jz-JuP</t>
  </si>
  <si>
    <t>https://drive.google.com/file/d/1k1slaaJjurtSd5pKGspyLkmCM5Jz-JuP/view?usp=drivesdk</t>
  </si>
  <si>
    <t>Document successfully created; Document successfully merged; PDF created; Emails Sent: [To: jo.srx89@gmail.com]; Run via form trigger as brandingsorex@gmail.com; Timestamp: Nov 8 2024 7:07 AM</t>
  </si>
  <si>
    <t>LIZSELIA FASHION</t>
  </si>
  <si>
    <t xml:space="preserve">Tarutung </t>
  </si>
  <si>
    <t>350*80cm</t>
  </si>
  <si>
    <t>Langsung ke toko</t>
  </si>
  <si>
    <t>Tulis LIZSELIA FASHION
Alamat : Jl Di Panjaitan - Tarutung
Telp : 0822-9817-9517</t>
  </si>
  <si>
    <t>https://drive.google.com/open?id=1OaWe9BTweBfOLSGLlFzDmk8WjhqXNNg1</t>
  </si>
  <si>
    <t>1c1li2ZrF250gr8Epmf2eacjNAqdpNAaV</t>
  </si>
  <si>
    <t>https://drive.google.com/file/d/1c1li2ZrF250gr8Epmf2eacjNAqdpNAaV/view?usp=drivesdk</t>
  </si>
  <si>
    <t>Document successfully created; Document successfully merged; PDF created; Emails Sent: [To: jo.srx89@gmail.com]; Run via form trigger as brandingsorex@gmail.com; Timestamp: Nov 8 2024 7:11 AM</t>
  </si>
  <si>
    <t>jo.srx89@gmail.cpm</t>
  </si>
  <si>
    <t>UD ani BR lubis</t>
  </si>
  <si>
    <t xml:space="preserve">Sibolga </t>
  </si>
  <si>
    <t>450*100cm</t>
  </si>
  <si>
    <t xml:space="preserve">
Minta ditulis nama toko 
"Toko UD ANI BR LUBIS"
Alamat : Jl Patuan Anggi no 18"</t>
  </si>
  <si>
    <t>https://drive.google.com/open?id=19SoB0_u8gNBQ8F5Ulaa2-msj_6-138fm</t>
  </si>
  <si>
    <t>1DGADk5btLyBlvyDISU3_2fRRzX2oEMo1</t>
  </si>
  <si>
    <t>https://drive.google.com/file/d/1DGADk5btLyBlvyDISU3_2fRRzX2oEMo1/view?usp=drivesdk</t>
  </si>
  <si>
    <t>Document successfully created; Document successfully merged; PDF created; Emails Sent: [To: jo.srx89@gmail.cpm]; Run via form trigger as brandingsorex@gmail.com; Timestamp: Nov 8 2024 7:38 AM</t>
  </si>
  <si>
    <t>600*50cm</t>
  </si>
  <si>
    <t>Tunggu branding lain,jika sudah jadi langsung kirim ketoko</t>
  </si>
  <si>
    <t xml:space="preserve"> </t>
  </si>
  <si>
    <t>https://drive.google.com/open?id=1MNPdpiqgQJ3DqEHcg2KC8ZX8oE0Mq9wN</t>
  </si>
  <si>
    <t>1u-B7HUxlAr9nHJZsQwg7Of-JqOZpXCsK</t>
  </si>
  <si>
    <t>https://drive.google.com/file/d/1u-B7HUxlAr9nHJZsQwg7Of-JqOZpXCsK/view?usp=drivesdk</t>
  </si>
  <si>
    <t>Document successfully created; Document successfully merged; PDF created; Emails Sent: [To: jo.srx89@gmail.com]; Run via form trigger as brandingsorex@gmail.com; Timestamp: Nov 8 2024 7:40 AM</t>
  </si>
  <si>
    <t xml:space="preserve">Dunia Wanita </t>
  </si>
  <si>
    <t>Barabai - Kalimantan Selatan</t>
  </si>
  <si>
    <t>120*36.5cm dan 120*48cm</t>
  </si>
  <si>
    <t>desain saja</t>
  </si>
  <si>
    <t>untuk stiker ladiesnya tolong bikin dengan "nama toko", sedangkan stiker sorexmannya tolong kasih tulisan "Kasir"</t>
  </si>
  <si>
    <t>https://drive.google.com/open?id=1L6c-_caB0S_kaoXHSlXWRzvapxi5Dsg8</t>
  </si>
  <si>
    <t>1VxHAUGDkmfekmZP19JTPrj-sbsE8Jmyp</t>
  </si>
  <si>
    <t>https://drive.google.com/file/d/1VxHAUGDkmfekmZP19JTPrj-sbsE8Jmyp/view?usp=drivesdk</t>
  </si>
  <si>
    <t>Document successfully created; Document successfully merged; PDF created; Emails Sent: [To: sonnisorex@gmail.com]; Run via form trigger as brandingsorex@gmail.com; Timestamp: Nov 8 2024 10:01 AM</t>
  </si>
  <si>
    <t>Thia baby fashion</t>
  </si>
  <si>
    <t>Rengat</t>
  </si>
  <si>
    <t>370*70cm</t>
  </si>
  <si>
    <t xml:space="preserve">Kasih 2 pcs dengan desain yang berbeda </t>
  </si>
  <si>
    <r>
      <rPr>
        <u/>
        <sz val="10"/>
        <color rgb="FF1155CC"/>
        <rFont val="Arial"/>
      </rPr>
      <t>https://drive.google.com/open?id=1T-8vh8IlpyOXnDLXQqTKs0WjM36jAcDU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https://drive.google.com/open?id=1qlflThK7-ilrGVoVEWE8Kx59JlDK83rM</t>
    </r>
  </si>
  <si>
    <t>1drhj23t0UOFXIMj8_WMzfKSxU8ulV6FU</t>
  </si>
  <si>
    <t>https://drive.google.com/file/d/1drhj23t0UOFXIMj8_WMzfKSxU8ulV6FU/view?usp=drivesdk</t>
  </si>
  <si>
    <t>Document successfully created; Document successfully merged; PDF created; Emails Sent: [To: jo.srx89@gmail.com]; Run via form trigger as brandingsorex@gmail.com; Timestamp: Nov 8 2024 11:25 PM</t>
  </si>
  <si>
    <t>reza reisa</t>
  </si>
  <si>
    <t xml:space="preserve">Padang Sidempuan </t>
  </si>
  <si>
    <t>350*52cm</t>
  </si>
  <si>
    <t>Kasih nama toko REZA REISA telp : 0821-6824-4449</t>
  </si>
  <si>
    <t>https://drive.google.com/open?id=1K0_WeFsQxKsqhMuKIWTX4yMAakg3oh0H</t>
  </si>
  <si>
    <t>173iRbth61WJl3t69vH3KTTBsfy38o7Ca</t>
  </si>
  <si>
    <t>https://drive.google.com/file/d/173iRbth61WJl3t69vH3KTTBsfy38o7Ca/view?usp=drivesdk</t>
  </si>
  <si>
    <t>Document successfully created; Document successfully merged; PDF created; Emails Sent: [To: jo.srx89@gmail.com]; Run via form trigger as brandingsorex@gmail.com; Timestamp: Nov 9 2024 8:04 AM</t>
  </si>
  <si>
    <t>Gor Mandiri Badminton</t>
  </si>
  <si>
    <t>Pontianak-Kalimantan Barat</t>
  </si>
  <si>
    <t>desain aja (urgent)</t>
  </si>
  <si>
    <t>desain untuk sport center dengan nama</t>
  </si>
  <si>
    <t>https://drive.google.com/open?id=182mTw26yjyzY3Wqiq-z-n55UBQVU1_qV</t>
  </si>
  <si>
    <t>1th0AQdRJGEyXriiXo8XNSh3fbLPUfBZu</t>
  </si>
  <si>
    <t>https://drive.google.com/file/d/1th0AQdRJGEyXriiXo8XNSh3fbLPUfBZu/view?usp=drivesdk</t>
  </si>
  <si>
    <t>Document successfully created; Document successfully merged; PDF created; Emails Sent: [To: sonnisorex@gmail.com]; Run via form trigger as brandingsorex@gmail.com; Timestamp: Nov 9 2024 9:58 PM</t>
  </si>
  <si>
    <t>saefudinsorex@gamil.com</t>
  </si>
  <si>
    <t>Lp 1A</t>
  </si>
  <si>
    <t>Pinang busana</t>
  </si>
  <si>
    <t>Tanjung Pinang</t>
  </si>
  <si>
    <t>215*100cm</t>
  </si>
  <si>
    <t>Nanti sales yg bawa</t>
  </si>
  <si>
    <t>Kasih foto bh dan cd jgn ada nama toko</t>
  </si>
  <si>
    <t>https://drive.google.com/open?id=1iEXfTRWxiOUk5P6UM5tqwl0G6J-dvR2S</t>
  </si>
  <si>
    <t>1fquQ3tTyzW5bsYxqcD2U1Jd3yKky_80o</t>
  </si>
  <si>
    <t>https://drive.google.com/file/d/1fquQ3tTyzW5bsYxqcD2U1Jd3yKky_80o/view?usp=drivesdk</t>
  </si>
  <si>
    <t>Document successfully created; Document successfully merged; PDF created; Emails Sent: [To: saefudinsorex@gamil.com]; Run via form trigger as brandingsorex@gmail.com; Timestamp: Nov 11 2024 4:03 AM</t>
  </si>
  <si>
    <t>GOR TIMUR JAYA</t>
  </si>
  <si>
    <t>600*120cm</t>
  </si>
  <si>
    <t>desain dengan nama lapangan</t>
  </si>
  <si>
    <t>https://drive.google.com/open?id=1BpypCKMrjE8AyA6MMcnZhWzUseRcJVlA</t>
  </si>
  <si>
    <t>1txxpjJdaAb-lMIaw5RFh9n3BpO6twpQH</t>
  </si>
  <si>
    <t>https://drive.google.com/file/d/1txxpjJdaAb-lMIaw5RFh9n3BpO6twpQH/view?usp=drivesdk</t>
  </si>
  <si>
    <t>Document successfully created; Document successfully merged; PDF created; Emails Sent: [To: sonnisorex@gmail.com]; Run via form trigger as brandingsorex@gmail.com; Timestamp: Nov 11 2024 4:49 AM</t>
  </si>
  <si>
    <t>Nophie grosir</t>
  </si>
  <si>
    <t>30x25cm</t>
  </si>
  <si>
    <t>Tulisan istirahat</t>
  </si>
  <si>
    <t>https://drive.google.com/open?id=1VM2F-7j2IEAcUI1wa6WXeJElqZPaGAOO</t>
  </si>
  <si>
    <t>18Jgupt5-3rTGpoJGpqApcCVSFPSr90Y4</t>
  </si>
  <si>
    <t>https://drive.google.com/file/d/18Jgupt5-3rTGpoJGpqApcCVSFPSr90Y4/view?usp=drivesdk</t>
  </si>
  <si>
    <t>Document successfully created; Document successfully merged; PDF created; Emails Sent: [To: cahayafram5@gmail.com]; Run via form trigger as brandingsorex@gmail.com; Timestamp: Nov 11 2024 5:07 AM</t>
  </si>
  <si>
    <t>Toko elie alya collection</t>
  </si>
  <si>
    <t>300x200cm</t>
  </si>
  <si>
    <t>Logo sorex kecil2</t>
  </si>
  <si>
    <t>https://drive.google.com/open?id=1cf8fttAqy05bQu1jsNJDt13aj4bWHHOA</t>
  </si>
  <si>
    <t>1ui0LRimLY1WsojLRuS5iCwfm8PZQgUoo</t>
  </si>
  <si>
    <t>https://drive.google.com/file/d/1ui0LRimLY1WsojLRuS5iCwfm8PZQgUoo/view?usp=drivesdk</t>
  </si>
  <si>
    <t>Document successfully created; Document successfully merged; PDF created; Emails Sent: [To: cahayafram5@gmail.com]; Run via form trigger as brandingsorex@gmail.com; Timestamp: Nov 11 2024 5:11 AM</t>
  </si>
  <si>
    <t>Toko java baby and kids</t>
  </si>
  <si>
    <t>https://drive.google.com/open?id=16-1swhrv_kVZgXuczJL61L4HlFk6wkCZ</t>
  </si>
  <si>
    <t>1vO4EN6Ox0RSoJ_ayEzWXEwk-MJ8YYAPE</t>
  </si>
  <si>
    <t>https://drive.google.com/file/d/1vO4EN6Ox0RSoJ_ayEzWXEwk-MJ8YYAPE/view?usp=drivesdk</t>
  </si>
  <si>
    <t>Document successfully created; Document successfully merged; PDF created; Emails Sent: [To: cahayafram5@gmail.com]; Run via form trigger as brandingsorex@gmail.com; Timestamp: Nov 11 2024 5:13 AM</t>
  </si>
  <si>
    <t>Uni</t>
  </si>
  <si>
    <t xml:space="preserve">padang Sidempuan </t>
  </si>
  <si>
    <t>24*100cm</t>
  </si>
  <si>
    <t>https://drive.google.com/open?id=1i4sp9ziWdxfJ-Sgg3iWWoZO3HLqReSkr</t>
  </si>
  <si>
    <t>11s128z0n7ACCzzz-qJq_e9GFJtzQ7JQB</t>
  </si>
  <si>
    <t>https://drive.google.com/file/d/11s128z0n7ACCzzz-qJq_e9GFJtzQ7JQB/view?usp=drivesdk</t>
  </si>
  <si>
    <t>Document successfully created; Document successfully merged; PDF created; Emails Sent: [To: jo.srx89@gmail.com]; Run via form trigger as brandingsorex@gmail.com; Timestamp: Nov 11 2024 6:45 AM</t>
  </si>
  <si>
    <t>Istana Anak</t>
  </si>
  <si>
    <t>Gunung tua</t>
  </si>
  <si>
    <t>700*70cm</t>
  </si>
  <si>
    <t>Desain sorex kids warna biru</t>
  </si>
  <si>
    <t>https://drive.google.com/open?id=1yaw06ES67sTvPJzO4iv4sy2nBl0G8dNe</t>
  </si>
  <si>
    <t>1HEbFJt_hVqUwZ5O0RRoNTQkctO9nZjon</t>
  </si>
  <si>
    <t>https://drive.google.com/file/d/1HEbFJt_hVqUwZ5O0RRoNTQkctO9nZjon/view?usp=drivesdk</t>
  </si>
  <si>
    <t>Document successfully created; Document successfully merged; PDF created; Emails Sent: [To: jo.srx89@gmail.com]; Run via form trigger as brandingsorex@gmail.com; Timestamp: Nov 11 2024 6:48 AM</t>
  </si>
  <si>
    <t>Mafaza Underwear</t>
  </si>
  <si>
    <t>Martapura</t>
  </si>
  <si>
    <t>360*40 cm</t>
  </si>
  <si>
    <t>kasih tulisan "Terima kasih atas kunjungan Anda di Mafaza Underwear"</t>
  </si>
  <si>
    <t>https://drive.google.com/open?id=1dp9ZgvAXl2hcijaF0TPhMxST2pBaf280</t>
  </si>
  <si>
    <t>https://drive.google.com/open?id=1bu_eqD7o2_PT0sEi8w1bDOnaSPJsNfiO</t>
  </si>
  <si>
    <t>1rBiynHs99hoNorKmvmOUplIor1xwqfBt</t>
  </si>
  <si>
    <t>https://drive.google.com/file/d/1rBiynHs99hoNorKmvmOUplIor1xwqfBt/view?usp=drivesdk</t>
  </si>
  <si>
    <t>Document successfully created; Document successfully merged; PDF created; Emails Sent: [To: sonnisorex@gmail.com]; Run via form trigger as brandingsorex@gmail.com; Timestamp: Nov 11 2024 9:01 PM</t>
  </si>
  <si>
    <t>Dodisuprodi@mail.com</t>
  </si>
  <si>
    <t xml:space="preserve">Alfin ( denpasar) </t>
  </si>
  <si>
    <t>350*150</t>
  </si>
  <si>
    <t>Cetak di Denpasar</t>
  </si>
  <si>
    <t>Logo sore, nama toko, foto produk cd basic &amp; bh basic</t>
  </si>
  <si>
    <t>https://drive.google.com/open?id=1EL_4HrHSVg8UwKSugRFSOoMXcTwfnjzy</t>
  </si>
  <si>
    <t>1V1Bw3D3n6ie1cQY8qwr86c2iofo-JdS2</t>
  </si>
  <si>
    <t>https://drive.google.com/file/d/1V1Bw3D3n6ie1cQY8qwr86c2iofo-JdS2/view?usp=drivesdk</t>
  </si>
  <si>
    <t>Document successfully created; Document successfully merged; PDF created; Emails Sent: [To: Dodisuprodi@mail.com]; Run via form trigger as brandingsorex@gmail.com; Timestamp: Nov 11 2024 10:56 PM</t>
  </si>
  <si>
    <t>Sadyah Collection</t>
  </si>
  <si>
    <t>Banjarmasin - Kalimantan Selatan</t>
  </si>
  <si>
    <t>180*70cm</t>
  </si>
  <si>
    <t>kasih tulisan nama toko "Rizky Collection"
Menjual : Pakaian dalam wanita dan pria, Melayani partai dan eceran. Ikutin keterangan seperti di foto. bikin 2 desain ladies, dan 2 sorexman</t>
  </si>
  <si>
    <t>https://drive.google.com/open?id=10EZ45hni7dMkW9zDGOdvkWflaNyMwXyP</t>
  </si>
  <si>
    <t>10GXgX1wzYs69ZN-_UtyZX45GKCEgTTHa</t>
  </si>
  <si>
    <t>https://drive.google.com/file/d/10GXgX1wzYs69ZN-_UtyZX45GKCEgTTHa/view?usp=drivesdk</t>
  </si>
  <si>
    <t>Document successfully created; Document successfully merged; PDF created; Emails Sent: [To: sonnisorex@gmail.com]; Run via form trigger as brandingsorex@gmail.com; Timestamp: Nov 12 2024 4:56 AM</t>
  </si>
  <si>
    <t>jo.srx89@mail.com</t>
  </si>
  <si>
    <t xml:space="preserve">Grosir Bh </t>
  </si>
  <si>
    <t xml:space="preserve">Rantau Prapat </t>
  </si>
  <si>
    <t>350*75cm</t>
  </si>
  <si>
    <t>Kasih foto produk dan logo sorex tidak perlu nama toko</t>
  </si>
  <si>
    <t>https://drive.google.com/open?id=1kYcJPVbbu56_jnnfeuhbvILiSwPFZpI7</t>
  </si>
  <si>
    <t>1m36WMAPHPiXp0KxCakSFpvdkl2FnUhV0</t>
  </si>
  <si>
    <t>https://drive.google.com/file/d/1m36WMAPHPiXp0KxCakSFpvdkl2FnUhV0/view?usp=drivesdk</t>
  </si>
  <si>
    <t>Document successfully created; Document successfully merged; PDF created; Emails Sent: [To: jo.srx89@mail.com]; Run via form trigger as brandingsorex@gmail.com; Timestamp: Nov 12 2024 5:51 AM</t>
  </si>
  <si>
    <t>Grosir Bh</t>
  </si>
  <si>
    <t xml:space="preserve">Kasih nama toko dan foto produk </t>
  </si>
  <si>
    <t>https://drive.google.com/open?id=15ZTYcvtQOn3u9zpIuDrd4eH5Ym_W5Ic0</t>
  </si>
  <si>
    <t>1HZBnme2iRNECsnZsBiy-gBByrAG4F71u</t>
  </si>
  <si>
    <t>https://drive.google.com/file/d/1HZBnme2iRNECsnZsBiy-gBByrAG4F71u/view?usp=drivesdk</t>
  </si>
  <si>
    <t>Document successfully created; Document successfully merged; PDF created; Emails Sent: [To: jo.srx89@gmail.com]; Run via form trigger as brandingsorex@gmail.com; Timestamp: Nov 12 2024 5:53 AM</t>
  </si>
  <si>
    <t>Grosir bh</t>
  </si>
  <si>
    <t xml:space="preserve">rantau Prapat </t>
  </si>
  <si>
    <t xml:space="preserve">Kirim gabung dengan spanduk lainnya </t>
  </si>
  <si>
    <t>https://drive.google.com/open?id=1AYzvL-JaOim9yM3Iu1BLeWaj5y1-_KxF</t>
  </si>
  <si>
    <t>1RrKGw4863ea05VO-FJgzfrKl8MEWp8-1</t>
  </si>
  <si>
    <t>https://drive.google.com/file/d/1RrKGw4863ea05VO-FJgzfrKl8MEWp8-1/view?usp=drivesdk</t>
  </si>
  <si>
    <t>Document successfully created; Document successfully merged; PDF created; Emails Sent: [To: jo.srx89@gmail.com]; Run via form trigger as brandingsorex@gmail.com; Timestamp: Nov 12 2024 7:50 AM</t>
  </si>
  <si>
    <t>Lp FIZ</t>
  </si>
  <si>
    <t>Rembo bujang</t>
  </si>
  <si>
    <t>390*100 cm</t>
  </si>
  <si>
    <t xml:space="preserve">Kasih nama toko
AFRA DASTER
by apta kids (tulisan by apta kids nya kecil aja d bawah AFRA DASTER
dan kasih logo toko nya 
Nb untuk spanduk jgn ada kasih lobang pengikat talinya lagi
</t>
  </si>
  <si>
    <r>
      <t xml:space="preserve">https://drive.google.com/open?id=1PyyZhosYuUirOLSvF7jseRO6aAC7fJk9, </t>
    </r>
    <r>
      <rPr>
        <u/>
        <sz val="10"/>
        <color rgb="FF1155CC"/>
        <rFont val="Arial"/>
      </rPr>
      <t>https://drive.google.com/open?id=19JJoNityiJY9XDulcE5nYdsn8lrqzam4</t>
    </r>
  </si>
  <si>
    <t>1z0H3weohK3s3lc_ktrE1GKRi03g6oVkw</t>
  </si>
  <si>
    <t>https://drive.google.com/file/d/1z0H3weohK3s3lc_ktrE1GKRi03g6oVkw/view?usp=drivesdk</t>
  </si>
  <si>
    <t>Document successfully created; Document successfully merged; PDF created; Emails Sent: [To: saefudinsorex@gmail.com]; Run via form trigger as brandingsorex@gmail.com; Timestamp: Nov 12 2024 10:25 PM</t>
  </si>
  <si>
    <t>Swalayan harum</t>
  </si>
  <si>
    <t>Di kasih tulisan underwear wanita</t>
  </si>
  <si>
    <t>https://drive.google.com/open?id=1-YeryzUT_e4MqCGPMpaN8K1PBwGIA4NS</t>
  </si>
  <si>
    <t>16f5Kl6Qc_Qp6bF6XIjzEISwx4X3_wtvt</t>
  </si>
  <si>
    <t>https://drive.google.com/file/d/16f5Kl6Qc_Qp6bF6XIjzEISwx4X3_wtvt/view?usp=drivesdk</t>
  </si>
  <si>
    <t>Document successfully created; Document successfully merged; PDF created; Emails Sent: [To: cahayafram5@gmail.com]; Run via form trigger as brandingsorex@gmail.com; Timestamp: Nov 12 2024 10:38 PM</t>
  </si>
  <si>
    <t>Duta</t>
  </si>
  <si>
    <t>64*65cm 45*40cm 48*72cm 19*79cm</t>
  </si>
  <si>
    <t>Masing2 1 pcs,</t>
  </si>
  <si>
    <t xml:space="preserve">Kasih desain saja,cetak di Pekanbaru </t>
  </si>
  <si>
    <t>https://drive.google.com/open?id=132R5oQlLo1lGOgGIRoPUfh9kzmFNSdcy</t>
  </si>
  <si>
    <t>1O0eKmZ1uOM7yomYEfoM5Va86mz66Bbx5</t>
  </si>
  <si>
    <t>https://drive.google.com/file/d/1O0eKmZ1uOM7yomYEfoM5Va86mz66Bbx5/view?usp=drivesdk</t>
  </si>
  <si>
    <t>Document successfully created; Document successfully merged; PDF created; Emails Sent: [To: jo.srx89@gmail.com]; Run via form trigger as brandingsorex@gmail.com; Timestamp: Nov 12 2024 11:25 PM</t>
  </si>
  <si>
    <t>Cahaya (Yuli)</t>
  </si>
  <si>
    <t>350*40cm</t>
  </si>
  <si>
    <t>kombinasikan logo sorexman dan sorex ladies</t>
  </si>
  <si>
    <t>https://drive.google.com/open?id=12sHVypFMLlUSr_yiaSUZJocntSoSjTsb</t>
  </si>
  <si>
    <t>https://drive.google.com/open?id=1ttxxRGJx2pMvx0NO772AEyHLK9ucD03B</t>
  </si>
  <si>
    <t>1he51_YI3ooaoBE47XAtClWJvme0OeONY</t>
  </si>
  <si>
    <t>https://drive.google.com/file/d/1he51_YI3ooaoBE47XAtClWJvme0OeONY/view?usp=drivesdk</t>
  </si>
  <si>
    <t>Document successfully created; Document successfully merged; PDF created; Emails Sent: [To: sonnisorex@gmail.com]; Run via form trigger as brandingsorex@gmail.com; Timestamp: Nov 13 2024 12:53 AM</t>
  </si>
  <si>
    <t>Toko patrol</t>
  </si>
  <si>
    <t>Di kasih nama toko  patrol fashion alamat Jl raya Pengadegan RT 7/RW 4. Kelurahan Pengadegan, kec. Pengadegan. Purbalingga.</t>
  </si>
  <si>
    <t>https://drive.google.com/open?id=1jCmThp4G9ywFA6YcsK9MOhO2SD477m80</t>
  </si>
  <si>
    <t>1i7qSGgdxYASTM0T0O6TBX5ymw_V4rHLI</t>
  </si>
  <si>
    <t>https://drive.google.com/file/d/1i7qSGgdxYASTM0T0O6TBX5ymw_V4rHLI/view?usp=drivesdk</t>
  </si>
  <si>
    <t>Document successfully created; Document successfully merged; PDF created; Emails Sent: [To: cahayafram5@gmail.com]; Run via form trigger as brandingsorex@gmail.com; Timestamp: Nov 13 2024 2:25 AM</t>
  </si>
  <si>
    <t>Desain dengan foto produk dan logo sorex kids aja</t>
  </si>
  <si>
    <t>https://drive.google.com/open?id=1sYgyP84pLXTQV0E6eMz5eAS6hWdy01n6</t>
  </si>
  <si>
    <t>1q_D2TAOQJsg8hcVYBf6H5Z1Ta6XCYaDr</t>
  </si>
  <si>
    <t>https://drive.google.com/file/d/1q_D2TAOQJsg8hcVYBf6H5Z1Ta6XCYaDr/view?usp=drivesdk</t>
  </si>
  <si>
    <t>Document successfully created; Document successfully merged; PDF created; Emails Sent: [To: sonnisorex@gmail.com]; Run via form trigger as brandingsorex@gmail.com; Timestamp: Nov 13 2024 2:41 AM</t>
  </si>
  <si>
    <t>Toko mulya jaya</t>
  </si>
  <si>
    <t>25x20cm</t>
  </si>
  <si>
    <t>Kasih tulisan buka dan istirahat</t>
  </si>
  <si>
    <t>https://drive.google.com/open?id=1MOxVercITzN4dOyAN1Wci7L6Lwc6rquB</t>
  </si>
  <si>
    <t>1g2tTX-HcWntOhC-OdV8sDMf2cqJ8g4Ju</t>
  </si>
  <si>
    <t>https://drive.google.com/file/d/1g2tTX-HcWntOhC-OdV8sDMf2cqJ8g4Ju/view?usp=drivesdk</t>
  </si>
  <si>
    <t>Document successfully created; Document successfully merged; PDF created; Emails Sent: [To: cahayafram5@gmail.com]; Run via form trigger as brandingsorex@gmail.com; Timestamp: Nov 13 2024 2:41 AM</t>
  </si>
  <si>
    <t>80*60cm</t>
  </si>
  <si>
    <t>logo sorex ladies aja</t>
  </si>
  <si>
    <t>https://drive.google.com/open?id=1KmuCpa8S6Bmy8fPO2D3yyLvcMELd6En3</t>
  </si>
  <si>
    <t>1uwKEM4YAz7bKto9Sa2zO6h17YQ3qc99t</t>
  </si>
  <si>
    <t>https://drive.google.com/file/d/1uwKEM4YAz7bKto9Sa2zO6h17YQ3qc99t/view?usp=drivesdk</t>
  </si>
  <si>
    <t>Document successfully created; Document successfully merged; PDF created; Emails Sent: [To: sonnisorex@gmail.com]; Run via form trigger as brandingsorex@gmail.com; Timestamp: Nov 13 2024 2:44 AM</t>
  </si>
  <si>
    <t>Tulisan kasir 1,kasir 2</t>
  </si>
  <si>
    <t>https://drive.google.com/open?id=1WHEQ1r0ynzx90eRhj473Guz1y3kATyov</t>
  </si>
  <si>
    <t>1DuzqwDA5IRGsVDqrnrBTZrBCoXrvgbtv</t>
  </si>
  <si>
    <t>https://drive.google.com/file/d/1DuzqwDA5IRGsVDqrnrBTZrBCoXrvgbtv/view?usp=drivesdk</t>
  </si>
  <si>
    <t>Document successfully created; Document successfully merged; PDF created; Emails Sent: [To: cahayafram5@gmail.com]; Run via form trigger as brandingsorex@gmail.com; Timestamp: Nov 13 2024 2:47 AM</t>
  </si>
  <si>
    <t>jo.srx89@gmai.com</t>
  </si>
  <si>
    <t>lp.sdi</t>
  </si>
  <si>
    <t>Distro termurah km 12</t>
  </si>
  <si>
    <t>30*370cm</t>
  </si>
  <si>
    <t>Kirim gabung dengan Branding lain</t>
  </si>
  <si>
    <t>Kasih logo sorexman saja</t>
  </si>
  <si>
    <t>https://drive.google.com/open?id=1zFldRGG65Yxnw15z0K2snATwWZKOdDqx</t>
  </si>
  <si>
    <t>1Rf1iQp0mdFhawHVJIhSCo0QjEi-E6cTr</t>
  </si>
  <si>
    <t>https://drive.google.com/file/d/1Rf1iQp0mdFhawHVJIhSCo0QjEi-E6cTr/view?usp=drivesdk</t>
  </si>
  <si>
    <t>Document successfully created; Document successfully merged; PDF created; Emails Sent: [To: jo.srx89@gmai.com]; Run via form trigger as brandingsorex@gmail.com; Timestamp: Nov 13 2024 7:31 AM</t>
  </si>
  <si>
    <t>Distro termurah km.12 (anti mahal)</t>
  </si>
  <si>
    <t>320*80cm</t>
  </si>
  <si>
    <t>https://drive.google.com/open?id=14rO8Y4A1WLjXBs-YgpxDA-UtP-rE-uoQ</t>
  </si>
  <si>
    <t>1Vngv5ij7Dx4QxaerM4N-Fpj3yaS_phtd</t>
  </si>
  <si>
    <t>https://drive.google.com/file/d/1Vngv5ij7Dx4QxaerM4N-Fpj3yaS_phtd/view?usp=drivesdk</t>
  </si>
  <si>
    <t>Document successfully created; Document successfully merged; PDF created; Emails Sent: [To: jo.srx89@gmail.com]; Run via form trigger as brandingsorex@gmail.com; Timestamp: Nov 13 2024 7:36 AM</t>
  </si>
  <si>
    <t>Distro termurah km.12 anti mahal</t>
  </si>
  <si>
    <t>80*10cm</t>
  </si>
  <si>
    <t>4*4 pcs = 16 pcs</t>
  </si>
  <si>
    <t>Tunggu branding lain</t>
  </si>
  <si>
    <t>kasih logo sorexman</t>
  </si>
  <si>
    <t>https://drive.google.com/open?id=1BYev7FnoHItjPWHStWHZAUWTBBQBE-64</t>
  </si>
  <si>
    <t>1-HNBMOzUhPMjVZ8QWxFhAI_P7Ilvh--p</t>
  </si>
  <si>
    <t>https://drive.google.com/file/d/1-HNBMOzUhPMjVZ8QWxFhAI_P7Ilvh--p/view?usp=drivesdk</t>
  </si>
  <si>
    <t>Document successfully created; Document successfully merged; PDF created; Emails Sent: [To: jo.srx89@gmail.com]; Run via form trigger as brandingsorex@gmail.com; Timestamp: Nov 13 2024 7:39 AM</t>
  </si>
  <si>
    <t>DODI</t>
  </si>
  <si>
    <t>AL IFFAHBOUTIQUE</t>
  </si>
  <si>
    <t>PARIGI- SULAWESI TENGAH</t>
  </si>
  <si>
    <t>500*90CM</t>
  </si>
  <si>
    <t>Kasih tulisan nama toko TK. AL IFFAH OUTIQE
JLN TRANS SULAWESI ( DEPAN IGD RS ANUNTALOKO PARIGI, KEL. LOJI,KEC PARIGI - SULAWESI TENGAH
HP +62 853 1111 1345 ( logo WA) 
Tulisan toko besar, tulisan alamat kecil, 
Logo sorex</t>
  </si>
  <si>
    <t>https://drive.google.com/open?id=1R67B7K9JcBR5VSK7_HHRY7RfZauCq3h8</t>
  </si>
  <si>
    <t>https://drive.google.com/open?id=161ZOyi2PnozvSFo_7zp0_U7fMzmqMlE9</t>
  </si>
  <si>
    <t>1GtdHxnDFY0JfAyaJ0RFbE8GrybBd-9I8</t>
  </si>
  <si>
    <t>https://drive.google.com/file/d/1GtdHxnDFY0JfAyaJ0RFbE8GrybBd-9I8/view?usp=drivesdk</t>
  </si>
  <si>
    <t>Document successfully created; Document successfully merged; PDF created; Emails Sent: [To: Dodisuprodi@gmail.com]; Run via form trigger as brandingsorex@gmail.com; Timestamp: Nov 13 2024 9:45 AM</t>
  </si>
  <si>
    <t>Mitra Ketapang</t>
  </si>
  <si>
    <t>Ketapang - Kalimantan Barat</t>
  </si>
  <si>
    <t>368*100cm</t>
  </si>
  <si>
    <t>desain dengan nama toko dan kasih tulisan selamat datang di toko mitra ketapang</t>
  </si>
  <si>
    <t>https://drive.google.com/open?id=1hLA_XXPcpm-xdu0fybIAkFWVxa737yPj</t>
  </si>
  <si>
    <t>1tqrzwO9vQS-a56r5t_cZAUhJu3EMlYNz</t>
  </si>
  <si>
    <t>https://drive.google.com/file/d/1tqrzwO9vQS-a56r5t_cZAUhJu3EMlYNz/view?usp=drivesdk</t>
  </si>
  <si>
    <t>Document successfully created; Document successfully merged; PDF created; Emails Sent: [To: sonnisorex@gmail.com]; Run via form trigger as brandingsorex@gmail.com; Timestamp: Nov 13 2024 8:00 PM</t>
  </si>
  <si>
    <t>330*100cm</t>
  </si>
  <si>
    <t>kasih tulisan "terima kasih atas kunjungan Anda di toko Mitra Ketapang"</t>
  </si>
  <si>
    <t>https://drive.google.com/open?id=1QMW55seWnc7BHw_xyZoVo-6YuxL7eUqv</t>
  </si>
  <si>
    <t>https://drive.google.com/open?id=1O8H63ecDmEJX1UE_SkEKtHcekoXF0wWS</t>
  </si>
  <si>
    <t>1GG81lUp081IsZ0TBGKM5yDCH7jVuJ-9B</t>
  </si>
  <si>
    <t>https://drive.google.com/file/d/1GG81lUp081IsZ0TBGKM5yDCH7jVuJ-9B/view?usp=drivesdk</t>
  </si>
  <si>
    <t>Document successfully created; Document successfully merged; PDF created; Emails Sent: [To: sonnisorex@gmail.com]; Run via form trigger as brandingsorex@gmail.com; Timestamp: Nov 13 2024 8:07 PM</t>
  </si>
  <si>
    <t>Toko selok jaya</t>
  </si>
  <si>
    <t>https://drive.google.com/open?id=19W1SSkRWFyydCzIWNEEthZLe3UwJ6pQL</t>
  </si>
  <si>
    <t>1QzL5ckczgQJLylPO82IoVgdyd70OhTe3</t>
  </si>
  <si>
    <t>https://drive.google.com/file/d/1QzL5ckczgQJLylPO82IoVgdyd70OhTe3/view?usp=drivesdk</t>
  </si>
  <si>
    <t>Document successfully created; Document successfully merged; PDF created; Emails Sent: [To: cahayafram5@gmail.com]; Run via form trigger as brandingsorex@gmail.com; Timestamp: Nov 13 2024 10:39 PM</t>
  </si>
  <si>
    <t>1400x200cm</t>
  </si>
  <si>
    <t>Bagian atas di kasih kolong buat tempat masukin bambu</t>
  </si>
  <si>
    <t>https://drive.google.com/open?id=1o1ZHV3lGPgcM07RvTreRYfBwC6_b6Dis</t>
  </si>
  <si>
    <t>1msyq8fM7SEoIz6RPwLhsukbK6kgv2s0h</t>
  </si>
  <si>
    <t>https://drive.google.com/file/d/1msyq8fM7SEoIz6RPwLhsukbK6kgv2s0h/view?usp=drivesdk</t>
  </si>
  <si>
    <t>Document successfully created; Document successfully merged; PDF created; Emails Sent: [To: cahayafram5@gmail.com]; Run via form trigger as brandingsorex@gmail.com; Timestamp: Nov 13 2024 10:42 PM</t>
  </si>
  <si>
    <t xml:space="preserve">nayla cemerlang </t>
  </si>
  <si>
    <t>122*56cm</t>
  </si>
  <si>
    <t>Kirim gabung denga. Branding lain</t>
  </si>
  <si>
    <t xml:space="preserve">Tanpa nama toko </t>
  </si>
  <si>
    <t>https://drive.google.com/open?id=1xxELsHwM0h5kMB1sXtvNqLMfbLmXMgNz</t>
  </si>
  <si>
    <t>1lA4TEs24R8WdHQZZUEre0QNBablvI_zF</t>
  </si>
  <si>
    <t>https://drive.google.com/file/d/1lA4TEs24R8WdHQZZUEre0QNBablvI_zF/view?usp=drivesdk</t>
  </si>
  <si>
    <t>Document successfully created; Document successfully merged; PDF created; Emails Sent: [To: jo.srx89@gmail.com]; Run via form trigger as brandingsorex@gmail.com; Timestamp: Nov 13 2024 11:20 PM</t>
  </si>
  <si>
    <t xml:space="preserve">Nayla cemerlang </t>
  </si>
  <si>
    <t>39*32cm</t>
  </si>
  <si>
    <t>Tanpa nama toko</t>
  </si>
  <si>
    <t>https://drive.google.com/open?id=16f8fgypm2WO-4ZBj1G80NtoJDjJPGQ7N</t>
  </si>
  <si>
    <t>1dtiLlnEdkzlFsYbjONGXGo8KChXbveSh</t>
  </si>
  <si>
    <t>https://drive.google.com/file/d/1dtiLlnEdkzlFsYbjONGXGo8KChXbveSh/view?usp=drivesdk</t>
  </si>
  <si>
    <t>Document successfully created; Document successfully merged; PDF created; Emails Sent: [To: jo.srx89@gmail.com]; Run via form trigger as brandingsorex@gmail.com; Timestamp: Nov 13 2024 11:22 PM</t>
  </si>
  <si>
    <t>61*33cm</t>
  </si>
  <si>
    <t>https://drive.google.com/open?id=1yhRet6njRs9vCzw4fllG21eTnG6K5yf1</t>
  </si>
  <si>
    <t>1Q-quwAdhjAoHg29MIqvJmG66JyldNYVa</t>
  </si>
  <si>
    <t>https://drive.google.com/file/d/1Q-quwAdhjAoHg29MIqvJmG66JyldNYVa/view?usp=drivesdk</t>
  </si>
  <si>
    <t>Document successfully created; Document successfully merged; PDF created; Emails Sent: [To: jo.srx89@gmail.com]; Run via form trigger as brandingsorex@gmail.com; Timestamp: Nov 13 2024 11:25 PM</t>
  </si>
  <si>
    <t>50*32cm</t>
  </si>
  <si>
    <t xml:space="preserve">Kirim gabung dengan Branding lain </t>
  </si>
  <si>
    <t>https://drive.google.com/open?id=15AvTzPDD69WMEB5W0BIvu-kt4kWNoqd4</t>
  </si>
  <si>
    <t>17cw-K2GVs1yAVj1-OuPlGCDvKB8Ta0au</t>
  </si>
  <si>
    <t>https://drive.google.com/file/d/17cw-K2GVs1yAVj1-OuPlGCDvKB8Ta0au/view?usp=drivesdk</t>
  </si>
  <si>
    <t>Document successfully created; Document successfully merged; PDF created; Emails Sent: [To: jo.srx89@gmail.com]; Run via form trigger as brandingsorex@gmail.com; Timestamp: Nov 13 2024 11:27 PM</t>
  </si>
  <si>
    <t>41*41cm</t>
  </si>
  <si>
    <t>https://drive.google.com/open?id=1bwJIAiWr77reiTPZBhgYNO2D3jW3KLRg</t>
  </si>
  <si>
    <t>1hsbwvsqKct4qPke_K-uO9SjkCvxWP_JA</t>
  </si>
  <si>
    <t>https://drive.google.com/file/d/1hsbwvsqKct4qPke_K-uO9SjkCvxWP_JA/view?usp=drivesdk</t>
  </si>
  <si>
    <t>Document successfully created; Document successfully merged; PDF created; Emails Sent: [To: jo.srx89@gmail.com]; Run via form trigger as brandingsorex@gmail.com; Timestamp: Nov 13 2024 11:30 PM</t>
  </si>
  <si>
    <t>68*46cm</t>
  </si>
  <si>
    <t xml:space="preserve"> 1pcs</t>
  </si>
  <si>
    <t xml:space="preserve">Tunggu branding lainnya </t>
  </si>
  <si>
    <t>https://drive.google.com/open?id=1x2yYkQefNqf9BCfO69OGO0X8tHv_0F__</t>
  </si>
  <si>
    <t>Starting at Wed Nov 13 2024 23:34:09 GMT-0500 (EST)</t>
  </si>
  <si>
    <t>50*40cm</t>
  </si>
  <si>
    <t>https://drive.google.com/open?id=11vQHkdJa6hK9uCvPzNNyrHkSiTSUcfNT</t>
  </si>
  <si>
    <t>1h6lrp18XclAQOYScV1k6MEIQjTy-9iU5</t>
  </si>
  <si>
    <t>https://drive.google.com/file/d/1h6lrp18XclAQOYScV1k6MEIQjTy-9iU5/view?usp=drivesdk</t>
  </si>
  <si>
    <t>Document successfully created; Document successfully merged; PDF created; Emails Sent: [To: jo.srx89@gmail.com]; Run via form trigger as brandingsorex@gmail.com; Timestamp: Nov 13 2024 11:36 PM</t>
  </si>
  <si>
    <t>kissbra</t>
  </si>
  <si>
    <t>(194*60cm 1 pcs) (82*60cm 2 pcs) (84*61 2pcs) (215*61cm 1 pcs)</t>
  </si>
  <si>
    <t>Lihat keterangan ukuan</t>
  </si>
  <si>
    <r>
      <t xml:space="preserve">https://drive.google.com/open?id=1H--34Rz5S-md3r_ULfMnc7AdRERjhC3w, https://drive.google.com/open?id=1BebNNQJaNAYy2vyyIuoFCgmeuyFqcnCP, https://drive.google.com/open?id=1IRX71vsUhUFKI-UwmnnjUm9Bj2_X6t8S, </t>
    </r>
    <r>
      <rPr>
        <u/>
        <sz val="10"/>
        <color rgb="FF1155CC"/>
        <rFont val="Arial"/>
      </rPr>
      <t>https://drive.google.com/open?id=1a-dhCNDOehrzwYuMOseCy7smE8BZK00k</t>
    </r>
  </si>
  <si>
    <t>11v_fMgkTN_u6A2SIOES5syoVBk8lcQ5l</t>
  </si>
  <si>
    <t>https://drive.google.com/file/d/11v_fMgkTN_u6A2SIOES5syoVBk8lcQ5l/view?usp=drivesdk</t>
  </si>
  <si>
    <t>Document successfully created; Document successfully merged; PDF created; Emails Sent: [To: jo.srx89@gmail.com]; Run via form trigger as brandingsorex@gmail.com; Timestamp: Nov 14 2024 12:57 AM</t>
  </si>
  <si>
    <t>DYARSHOP</t>
  </si>
  <si>
    <t>Pondok aren</t>
  </si>
  <si>
    <t>250*150cm 2pc. 350*250cm 1pc. 300*250cm 1pc.</t>
  </si>
  <si>
    <r>
      <rPr>
        <u/>
        <sz val="10"/>
        <color rgb="FF1155CC"/>
        <rFont val="Arial"/>
      </rPr>
      <t>https://drive.google.com/open?id=1vpjGiex4ghaA8K3Do3uno5ZpnU7QX_WM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https://drive.google.com/open?id=1GMnAhvXmfZtzt7zqZyIyUyYMQFaXTEy0</t>
    </r>
    <r>
      <rPr>
        <sz val="10"/>
        <color rgb="FF000000"/>
        <rFont val="Arial"/>
      </rPr>
      <t>, https://drive.google.com/open?id=11nMJGFMkK5Jn4uXQ6oCdMKyLT5GPcjqp</t>
    </r>
  </si>
  <si>
    <t>1F9m4pmzf1noOPVxHnFx4Bb9vd66Cbg9v</t>
  </si>
  <si>
    <t>https://drive.google.com/file/d/1F9m4pmzf1noOPVxHnFx4Bb9vd66Cbg9v/view?usp=drivesdk</t>
  </si>
  <si>
    <t>Document successfully created; Document successfully merged; PDF created; Emails Sent: [To: jaeniahmad61@gmail.com]; Run via form trigger as brandingsorex@gmail.com; Timestamp: Nov 14 2024 2:46 AM</t>
  </si>
  <si>
    <t>ANGGUN</t>
  </si>
  <si>
    <t>Thamrin city</t>
  </si>
  <si>
    <t xml:space="preserve">AKRILIK KAPUR 3mm 2mk </t>
  </si>
  <si>
    <t>60*30cm</t>
  </si>
  <si>
    <t>Nama toko”JOY UNDERWEAR” alamat”lt dasar blok A2 grandhall(samping eskalator depan kartika mas)Thamrin city. Kasih lubang &amp; rantai.</t>
  </si>
  <si>
    <t>https://drive.google.com/open?id=17jjSTzlb_yqPGSbailfrKh4yv9ShTs8g</t>
  </si>
  <si>
    <t>1fhsreGBMxbGOkeL59YWW0JpZP64r7PIq</t>
  </si>
  <si>
    <t>https://drive.google.com/file/d/1fhsreGBMxbGOkeL59YWW0JpZP64r7PIq/view?usp=drivesdk</t>
  </si>
  <si>
    <t>Document successfully created; Document successfully merged; PDF created; Emails Sent: [To: jaeniahmad61@gmail.com]; Run via form trigger as brandingsorex@gmail.com; Timestamp: Nov 14 2024 2:54 AM</t>
  </si>
  <si>
    <t>200*79cm 1pc. 82*79cm 1pc.</t>
  </si>
  <si>
    <t>Ukuran 200*79 kasih foto produk</t>
  </si>
  <si>
    <t>https://drive.google.com/open?id=1eCYETIarpohobikv4Pn1TfTzGRX-BHpI, https://drive.google.com/open?id=1UUJvsI-Uo0mW_zH9RGs2Yk6ReeuVdXpS</t>
  </si>
  <si>
    <t>1JjHn9Njw75ngOOXlN4Q86KNV3ESZvA8b</t>
  </si>
  <si>
    <t>https://drive.google.com/file/d/1JjHn9Njw75ngOOXlN4Q86KNV3ESZvA8b/view?usp=drivesdk</t>
  </si>
  <si>
    <t>Document successfully created; Document successfully merged; PDF created; Emails Sent: [To: jaeniahmad61@gmail.com]; Run via form trigger as brandingsorex@gmail.com; Timestamp: Nov 14 2024 2:58 AM</t>
  </si>
  <si>
    <t>Toko cathie</t>
  </si>
  <si>
    <t>200*60cm</t>
  </si>
  <si>
    <t>Nama toko”HOUSE OF CASSANDRA” alamat”lt dasar blok CA3 no 1” jangan kasih rantai.</t>
  </si>
  <si>
    <t>https://drive.google.com/open?id=1H1a6ZkdsqITa2_WOObDmdSaXyUHo1RPP</t>
  </si>
  <si>
    <t>1ZRgk6lUOA9jt18NYf_MnJfGcFc3vw88W</t>
  </si>
  <si>
    <t>https://drive.google.com/file/d/1ZRgk6lUOA9jt18NYf_MnJfGcFc3vw88W/view?usp=drivesdk</t>
  </si>
  <si>
    <t>Document successfully created; Document successfully merged; PDF created; Emails Sent: [To: jaeniahmad61@gmail.com]; Run via form trigger as brandingsorex@gmail.com; Timestamp: Nov 14 2024 3:04 AM</t>
  </si>
  <si>
    <t>Christine AH</t>
  </si>
  <si>
    <t>Pasar laris</t>
  </si>
  <si>
    <t>200*70cm 1pc. 270*70cm 1pc.</t>
  </si>
  <si>
    <t>Nama toko”FETRI’S COLLECTION” Kasih mata ayam &amp; foto model/produk</t>
  </si>
  <si>
    <r>
      <t xml:space="preserve">https://drive.google.com/open?id=17Qu6rWeeMpuiYhaJYN7LfPDEiE3LP5Zr, </t>
    </r>
    <r>
      <rPr>
        <u/>
        <sz val="10"/>
        <color rgb="FF1155CC"/>
        <rFont val="Arial"/>
      </rPr>
      <t>https://drive.google.com/open?id=1gMubLEWytMmDPoQmu3eS39ck1SakM9F-</t>
    </r>
  </si>
  <si>
    <t>1iuTqQgu7I345YrVtNKGAKhFhH7yFU7AN</t>
  </si>
  <si>
    <t>https://drive.google.com/file/d/1iuTqQgu7I345YrVtNKGAKhFhH7yFU7AN/view?usp=drivesdk</t>
  </si>
  <si>
    <t>Document successfully created; Document successfully merged; PDF created; Emails Sent: [To: jaeniahmad61@gmail.com]; Run via form trigger as brandingsorex@gmail.com; Timestamp: Nov 14 2024 3:09 AM</t>
  </si>
  <si>
    <t xml:space="preserve">Erni Johan </t>
  </si>
  <si>
    <t>Aek kanopan</t>
  </si>
  <si>
    <t>https://drive.google.com/open?id=1eq4BSLenc_EbfrK43uvGmBLKhx_0wodD</t>
  </si>
  <si>
    <t>1mA1__6IbPoWwQQUqALST26vb-J7yIWUw</t>
  </si>
  <si>
    <t>https://drive.google.com/file/d/1mA1__6IbPoWwQQUqALST26vb-J7yIWUw/view?usp=drivesdk</t>
  </si>
  <si>
    <t>Document successfully created; Document successfully merged; PDF created; Emails Sent: [To: jo.srx89@gmail.com]; Run via form trigger as brandingsorex@gmail.com; Timestamp: Nov 14 2024 8:52 PM</t>
  </si>
  <si>
    <t>Danika Fashion</t>
  </si>
  <si>
    <t>430*60cm</t>
  </si>
  <si>
    <t>desain mix logo sorex ladies dan sorexman dengan nama toko</t>
  </si>
  <si>
    <t>https://drive.google.com/open?id=1R0Ej2cSRn8RCrsuNp73rGSIdubYqkY8h</t>
  </si>
  <si>
    <t>https://drive.google.com/open?id=1ErDjWLU3k99NE3zCh4I7Uf8hke7fs-2W</t>
  </si>
  <si>
    <t>1TUKyx2VcpeQzGqEtk1M6TgL1JVwzgV9f</t>
  </si>
  <si>
    <t>https://drive.google.com/file/d/1TUKyx2VcpeQzGqEtk1M6TgL1JVwzgV9f/view?usp=drivesdk</t>
  </si>
  <si>
    <t>Document successfully created; Document successfully merged; PDF created; Emails Sent: [To: sonnisorex@gmail.com]; Run via form trigger as brandingsorex@gmail.com; Timestamp: Nov 14 2024 11:22 PM</t>
  </si>
  <si>
    <t>DODI S</t>
  </si>
  <si>
    <t>Manado - Sulawesi Utara</t>
  </si>
  <si>
    <t>163*48cn</t>
  </si>
  <si>
    <t>Cetak di jakrta kirim di kantor M, sales yg bawa ke manado</t>
  </si>
  <si>
    <t>Desian sesuai yg lama, nanti untuk akrilik nya di bagi 2 , supaya mempermudah dipackingan</t>
  </si>
  <si>
    <t>https://drive.google.com/open?id=1nCQOVqIxgeZgD3wOMQJiKyZCCa0vL5YS</t>
  </si>
  <si>
    <t>https://drive.google.com/open?id=1jr9FHoc-gQIvdhBaqbMr_qgjVdG_gU1R</t>
  </si>
  <si>
    <t>1l5TWkmngFVVXOeDL70iiotMpchCJe3pX</t>
  </si>
  <si>
    <t>https://drive.google.com/file/d/1l5TWkmngFVVXOeDL70iiotMpchCJe3pX/view?usp=drivesdk</t>
  </si>
  <si>
    <t>Document successfully created; Document successfully merged; PDF created; Emails Sent: [To: Dodisuprodi@gmail.com]; Run via form trigger as brandingsorex@gmail.com; Timestamp: Nov 16 2024 12:25 AM</t>
  </si>
  <si>
    <t xml:space="preserve">Cic ( manado) </t>
  </si>
  <si>
    <t>Manado - sulaweai utara</t>
  </si>
  <si>
    <t>185*48 cm</t>
  </si>
  <si>
    <t>Cetak di jakarta kirim ke kantor M, nanti sales yang bawa ke manado</t>
  </si>
  <si>
    <t>https://drive.google.com/open?id=151PLd37ZnyOAWPTekcbSiT51FQzc4Ka9</t>
  </si>
  <si>
    <t>https://drive.google.com/open?id=1ew8RySm0q1lbqnurP2J1ZI2PGpmRv5sS</t>
  </si>
  <si>
    <t>1swgCqCT1HTxxIq1lYSHxlUNGzF6Id4RC</t>
  </si>
  <si>
    <t>https://drive.google.com/file/d/1swgCqCT1HTxxIq1lYSHxlUNGzF6Id4RC/view?usp=drivesdk</t>
  </si>
  <si>
    <t>Document successfully created; Document successfully merged; PDF created; Emails Sent: [To: Dodisuprodi@gmail.com]; Run via form trigger as brandingsorex@gmail.com; Timestamp: Nov 16 2024 12:28 AM</t>
  </si>
  <si>
    <t>Dodi s</t>
  </si>
  <si>
    <t>Ud cahaya makmur</t>
  </si>
  <si>
    <t>Singaraja - bali</t>
  </si>
  <si>
    <t>340*80CM</t>
  </si>
  <si>
    <t>Cetak di jakrta Kirim di kantor jakarta</t>
  </si>
  <si>
    <t>Logo sorex, Tambahkan foto bh 9825 + model, sesuai yg di sugest design, di tengah antara logo sorex dan foto model bh 9825 di kasih foto cd 1232</t>
  </si>
  <si>
    <t>https://drive.google.com/open?id=1c9Nl2aCM1k4Pf3ZxPOAbrp03-h4VZ6rZ</t>
  </si>
  <si>
    <t>1bDS1LA7AbxHRq_q5P6eMRz0jVINPff1g</t>
  </si>
  <si>
    <t>https://drive.google.com/file/d/1bDS1LA7AbxHRq_q5P6eMRz0jVINPff1g/view?usp=drivesdk</t>
  </si>
  <si>
    <t>Document successfully created; Document successfully merged; PDF created; Emails Sent: [To: Dodisuprodi@gmail.com]; Run via form trigger as brandingsorex@gmail.com; Timestamp: Nov 16 2024 1:28 AM</t>
  </si>
  <si>
    <t>susi bra</t>
  </si>
  <si>
    <t xml:space="preserve">pasir Pangaraian </t>
  </si>
  <si>
    <t>70*40cm</t>
  </si>
  <si>
    <t>1 pcs 1 muka</t>
  </si>
  <si>
    <t>tulis nama toko CENTRAL BRA</t>
  </si>
  <si>
    <t>https://drive.google.com/open?id=1M8t18ZYSw9UUuW99hrBreqHHO9-9sjvF</t>
  </si>
  <si>
    <t>1tV4dnQI0cFNT-0ELDz6Aot_POr02IkUV</t>
  </si>
  <si>
    <t>https://drive.google.com/file/d/1tV4dnQI0cFNT-0ELDz6Aot_POr02IkUV/view?usp=drivesdk</t>
  </si>
  <si>
    <t>Document successfully created; Document successfully merged; PDF created; Emails Sent: [To: jo.srx89@gmail.com]; Run via form trigger as brandingsorex@gmail.com; Timestamp: Nov 16 2024 3:18 AM</t>
  </si>
  <si>
    <t xml:space="preserve">Rezky grosir </t>
  </si>
  <si>
    <t>Kasih nama toko, ikutin penulisan alamat nya</t>
  </si>
  <si>
    <r>
      <t xml:space="preserve">https://drive.google.com/open?id=1oppgPktgTmjXUu9BjNXHnH6rVQCJDpxx, </t>
    </r>
    <r>
      <rPr>
        <u/>
        <sz val="10"/>
        <color rgb="FF1155CC"/>
        <rFont val="Arial"/>
      </rPr>
      <t>https://drive.google.com/open?id=1Ot-mrGhIv0b0Jl5da5VNCUsV_xl47-cN</t>
    </r>
  </si>
  <si>
    <t>1s693qsiRmztEMHTG7QU0nT3zasqMIVoC</t>
  </si>
  <si>
    <t>https://drive.google.com/file/d/1s693qsiRmztEMHTG7QU0nT3zasqMIVoC/view?usp=drivesdk</t>
  </si>
  <si>
    <t>Document successfully created; Document successfully merged; PDF created; Emails Sent: [To: jo.srx89@gmail.com]; Run via form trigger as brandingsorex@gmail.com; Timestamp: Nov 17 2024 7:59 PM</t>
  </si>
  <si>
    <t>Siddiq Jaya</t>
  </si>
  <si>
    <t>475*80cm</t>
  </si>
  <si>
    <t>desain dengan nama toko seperti yg tertera di foto</t>
  </si>
  <si>
    <t>https://drive.google.com/open?id=1XCB0u-TSzZe6fOZOCnTpX3mdtIn2FMB4</t>
  </si>
  <si>
    <t>https://drive.google.com/open?id=1J7qUeSqsEhcK-wdOfRWtNV_2kXDpHwUb</t>
  </si>
  <si>
    <t>1agPZKUgRZWCHYGWvk782Xb9qExIP-aIC</t>
  </si>
  <si>
    <t>https://drive.google.com/file/d/1agPZKUgRZWCHYGWvk782Xb9qExIP-aIC/view?usp=drivesdk</t>
  </si>
  <si>
    <t>Document successfully created; Document successfully merged; PDF created; Emails Sent: [To: sonnisorex@gmail.com]; Run via form trigger as brandingsorex@gmail.com; Timestamp: Nov 17 2024 9:18 PM</t>
  </si>
  <si>
    <t xml:space="preserve"> Toko Ramai makmur sentosa</t>
  </si>
  <si>
    <t>40x40 cm</t>
  </si>
  <si>
    <t>https://drive.google.com/open?id=1prFH_HKOwbZQdFPlMs1zlbPqVOaCyfeC</t>
  </si>
  <si>
    <t>1wmeWQ8RKnfA2vqv63CopaN7YqrNjKnIE</t>
  </si>
  <si>
    <t>https://drive.google.com/file/d/1wmeWQ8RKnfA2vqv63CopaN7YqrNjKnIE/view?usp=drivesdk</t>
  </si>
  <si>
    <t>Document successfully created; Document successfully merged; PDF created; Emails Sent: [To: cahayafram5@gmail.com]; Run via form trigger as brandingsorex@gmail.com; Timestamp: Nov 17 2024 10:07 PM</t>
  </si>
  <si>
    <t>450x100cm</t>
  </si>
  <si>
    <t>Di kasih tulisan discon 15% all item dan di kasih logo toko</t>
  </si>
  <si>
    <r>
      <t xml:space="preserve">https://drive.google.com/open?id=1uOv1xtc8KjGRZt8PImxGz3nJJ6iHX9Ep, </t>
    </r>
    <r>
      <rPr>
        <u/>
        <sz val="10"/>
        <color rgb="FF1155CC"/>
        <rFont val="Arial"/>
      </rPr>
      <t>https://drive.google.com/open?id=1FckszoyijP6kI53l2fpKjY__rVG7LlJn</t>
    </r>
  </si>
  <si>
    <t>1hyUOySpqEsD5qmJxlYf9WtLAxt0j8FdY</t>
  </si>
  <si>
    <t>https://drive.google.com/file/d/1hyUOySpqEsD5qmJxlYf9WtLAxt0j8FdY/view?usp=drivesdk</t>
  </si>
  <si>
    <t>Document successfully created; Document successfully merged; PDF created; Emails Sent: [To: cahayafram5@gmail.com]; Run via form trigger as brandingsorex@gmail.com; Timestamp: Nov 17 2024 10:12 PM</t>
  </si>
  <si>
    <t>Khansa baby</t>
  </si>
  <si>
    <t>belilas</t>
  </si>
  <si>
    <t>Ikutin desain yg sudah jadi</t>
  </si>
  <si>
    <t>https://drive.google.com/open?id=1LBp6q5lV2_gPMEkNLQ8eJrSz7rAfwL7G</t>
  </si>
  <si>
    <t>1vMEtF2fE5gg0wl4RW-ySqghQZxuxUGXX</t>
  </si>
  <si>
    <t>https://drive.google.com/file/d/1vMEtF2fE5gg0wl4RW-ySqghQZxuxUGXX/view?usp=drivesdk</t>
  </si>
  <si>
    <t>Document successfully created; Document successfully merged; PDF created; Emails Sent: [To: jo.srx89@gmail.com]; Run via form trigger as brandingsorex@gmail.com; Timestamp: Nov 17 2024 11:27 PM</t>
  </si>
  <si>
    <t>Tunas baru</t>
  </si>
  <si>
    <t>49*26cm</t>
  </si>
  <si>
    <t xml:space="preserve"> 2 pcs</t>
  </si>
  <si>
    <t xml:space="preserve">Kirim ke kantor jakarta </t>
  </si>
  <si>
    <t xml:space="preserve">Cetak stiker untuk ditempat di akrilik </t>
  </si>
  <si>
    <t>https://drive.google.com/open?id=1JfsioyiYxpa0oF-FG-Pmhjxdd4Gpit1U</t>
  </si>
  <si>
    <t>1aiz4u4utBARoc8HwPcUB50iLs1lJXo3W</t>
  </si>
  <si>
    <t>https://drive.google.com/file/d/1aiz4u4utBARoc8HwPcUB50iLs1lJXo3W/view?usp=drivesdk</t>
  </si>
  <si>
    <t>Document successfully created; Document successfully merged; PDF created; Emails Sent: [To: jo.srx89@gmail.com]; Run via form trigger as brandingsorex@gmail.com; Timestamp: Nov 17 2024 11:56 PM</t>
  </si>
  <si>
    <t>Selebritis bra</t>
  </si>
  <si>
    <t>muara bungo</t>
  </si>
  <si>
    <t>https://drive.google.com/open?id=1yvrq4dKvmAB0vWqJEeMgcOShADv5s7ND</t>
  </si>
  <si>
    <t>1IWgpK5C7aszp6GIFU3NEhXewBmkPNr3C</t>
  </si>
  <si>
    <t>https://drive.google.com/file/d/1IWgpK5C7aszp6GIFU3NEhXewBmkPNr3C/view?usp=drivesdk</t>
  </si>
  <si>
    <t>Document successfully created; Document successfully merged; PDF created; Emails Sent: [To: jo.srx89@gmail.com]; Run via form trigger as brandingsorex@gmail.com; Timestamp: Nov 18 2024 1:18 AM</t>
  </si>
  <si>
    <t>lp.fiz</t>
  </si>
  <si>
    <t xml:space="preserve">Syakirah underwear </t>
  </si>
  <si>
    <t>https://drive.google.com/open?id=11NMVIO1MUuIrrgzwkB43ZZuNbieXfAAd</t>
  </si>
  <si>
    <t>1X9KP29OYI33FdjcthTuIqo02rZCSv-wm</t>
  </si>
  <si>
    <t>https://drive.google.com/file/d/1X9KP29OYI33FdjcthTuIqo02rZCSv-wm/view?usp=drivesdk</t>
  </si>
  <si>
    <t>Document successfully created; Document successfully merged; PDF created; Emails Sent: [To: jo.srx89@gmail.com]; Run via form trigger as brandingsorex@gmail.com; Timestamp: Nov 18 2024 1:53 AM</t>
  </si>
  <si>
    <t>(320*80cm sorex ladies 2 pcs) (310*80cm sorex ladies 1 pcs) (330*80cm sorexman 1 pcs )</t>
  </si>
  <si>
    <t>Ikutin keterangan ukuran</t>
  </si>
  <si>
    <t>Langsung ketoko kirim gabung dengan spanduk lain</t>
  </si>
  <si>
    <t xml:space="preserve">Ikutin keterangan ukuran </t>
  </si>
  <si>
    <r>
      <t xml:space="preserve">https://drive.google.com/open?id=1ibpRIjYCkMy7ze9tsnCNZTgaRYsgAIsL, </t>
    </r>
    <r>
      <rPr>
        <u/>
        <sz val="10"/>
        <color rgb="FF1155CC"/>
        <rFont val="Arial"/>
      </rPr>
      <t>https://drive.google.com/open?id=1gP2GMbBLGU_g-T4dZFIoLbvi6CSHQ1Nq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https://drive.google.com/open?id=1eJL4oLY1E0YzIvqUUnjYa00fFZB8UeOe</t>
    </r>
  </si>
  <si>
    <t>1r_nVfn6HZIBcd3jLXpY7iSrrOZQ_fU26</t>
  </si>
  <si>
    <t>https://drive.google.com/file/d/1r_nVfn6HZIBcd3jLXpY7iSrrOZQ_fU26/view?usp=drivesdk</t>
  </si>
  <si>
    <t>Document successfully created; Document successfully merged; PDF created; Emails Sent: [To: jo.srx89@gmail.com]; Run via form trigger as brandingsorex@gmail.com; Timestamp: Nov 18 2024 2:06 AM</t>
  </si>
  <si>
    <t>Sinah</t>
  </si>
  <si>
    <t>35*25cm</t>
  </si>
  <si>
    <t xml:space="preserve">5 Pcs </t>
  </si>
  <si>
    <t>cetak di jakarta (kalo sudah jadi tolong di info)</t>
  </si>
  <si>
    <t>bikin sesuai dengan yg tertulis di foto</t>
  </si>
  <si>
    <r>
      <t xml:space="preserve">https://drive.google.com/open?id=1L2dfeRKeORltN7Sc0tY-bjkeOGH827je, https://drive.google.com/open?id=11cJ95WGaHQcxnsZTaFSw_J-DIQsl0AZw, https://drive.google.com/open?id=1GIM4B7tSCGvEKo64SbD-qKkZuZ0vjITS, </t>
    </r>
    <r>
      <rPr>
        <u/>
        <sz val="10"/>
        <color rgb="FF1155CC"/>
        <rFont val="Arial"/>
      </rPr>
      <t>https://drive.google.com/open?id=1iJe4NBdnS57KJPY9_8Z4J7VBNJwz7ewX</t>
    </r>
  </si>
  <si>
    <t>1L0Zf3am75_bCp1sjxWUth6KLqIAY_kmL</t>
  </si>
  <si>
    <t>https://drive.google.com/file/d/1L0Zf3am75_bCp1sjxWUth6KLqIAY_kmL/view?usp=drivesdk</t>
  </si>
  <si>
    <t>Document successfully created; Document successfully merged; PDF created; Emails Sent: [To: sonnisorex@gmail.com]; Run via form trigger as brandingsorex@gmail.com; Timestamp: Nov 18 2024 3:05 AM</t>
  </si>
  <si>
    <t>500*35cm</t>
  </si>
  <si>
    <t>kasih tulisan sesuai dengan spanduk lamanya</t>
  </si>
  <si>
    <t>https://drive.google.com/open?id=1skUbBuZ5UHyX9SQN9C6YOZBWl7ZynkKW</t>
  </si>
  <si>
    <t>1GaRbVPRFzq07i2a4NDqIfkBdo_nT6A58</t>
  </si>
  <si>
    <t>https://drive.google.com/file/d/1GaRbVPRFzq07i2a4NDqIfkBdo_nT6A58/view?usp=drivesdk</t>
  </si>
  <si>
    <t>Document successfully created; Document successfully merged; PDF created; Emails Sent: [To: sonnisorex@gmail.com]; Run via form trigger as brandingsorex@gmail.com; Timestamp: Nov 18 2024 3:12 AM</t>
  </si>
  <si>
    <t>Toko kurnia jaya</t>
  </si>
  <si>
    <t>300x50 cm</t>
  </si>
  <si>
    <t>Di kasih tulisan trimakasih atas kunjunganya</t>
  </si>
  <si>
    <t>https://drive.google.com/open?id=1AZFIA00oO8kM3HMP6n7eAvwxv_iLi4hG</t>
  </si>
  <si>
    <t>18JVkyIP-JzeaMqkKdtvhcJLAxRdbYMGY</t>
  </si>
  <si>
    <t>https://drive.google.com/file/d/18JVkyIP-JzeaMqkKdtvhcJLAxRdbYMGY/view?usp=drivesdk</t>
  </si>
  <si>
    <t>Document successfully created; Document successfully merged; PDF created; Emails Sent: [To: cahayafram5@gmail.com]; Run via form trigger as brandingsorex@gmail.com; Timestamp: Nov 18 2024 7:10 AM</t>
  </si>
  <si>
    <t>Aneka fashion grosir</t>
  </si>
  <si>
    <t>40x25cm</t>
  </si>
  <si>
    <t>https://drive.google.com/open?id=1ewFPRqvceMgsrm7F6WgpS0MwD8mL_gAE</t>
  </si>
  <si>
    <t>1HBN8S1StN9J3XTNazr1YogLiUZc024VO</t>
  </si>
  <si>
    <t>https://drive.google.com/file/d/1HBN8S1StN9J3XTNazr1YogLiUZc024VO/view?usp=drivesdk</t>
  </si>
  <si>
    <t>Document successfully created; Document successfully merged; PDF created; Emails Sent: [To: cahayafram5@gmail.com]; Run via form trigger as brandingsorex@gmail.com; Timestamp: Nov 18 2024 7:12 AM</t>
  </si>
  <si>
    <t xml:space="preserve">Bp aang </t>
  </si>
  <si>
    <t>Batang</t>
  </si>
  <si>
    <t>https://drive.google.com/open?id=1OQkd_KyfLcVUKN_VSFo1jzVp9MXDuxA7</t>
  </si>
  <si>
    <t>1uzGJSvhcjOZoncO4-LbgRojmMTzd6rEg</t>
  </si>
  <si>
    <t>https://drive.google.com/file/d/1uzGJSvhcjOZoncO4-LbgRojmMTzd6rEg/view?usp=drivesdk</t>
  </si>
  <si>
    <t>Document successfully created; Document successfully merged; PDF created; Emails Sent: [To: cahayafram5@gmail.com]; Run via form trigger as brandingsorex@gmail.com; Timestamp: Nov 18 2024 7:15 AM</t>
  </si>
  <si>
    <t>Megumi Underwear</t>
  </si>
  <si>
    <t>Ngabang - Kalimantan Barat</t>
  </si>
  <si>
    <t>750*100cm</t>
  </si>
  <si>
    <t>desain dengan nama toko dan gambar model produk</t>
  </si>
  <si>
    <t>https://drive.google.com/open?id=1UPWH7KE8_F0aRNWkHDDBiZEXanHiK18i</t>
  </si>
  <si>
    <t>1g-p3bAMKdYMBIPxe9ZyqVn5pHuiFcZUJ</t>
  </si>
  <si>
    <t>https://drive.google.com/file/d/1g-p3bAMKdYMBIPxe9ZyqVn5pHuiFcZUJ/view?usp=drivesdk</t>
  </si>
  <si>
    <t>Document successfully created; Document successfully merged; PDF created; Emails Sent: [To: sonnisorex@gmail.com]; Run via form trigger as brandingsorex@gmail.com; Timestamp: Nov 18 2024 8:03 PM</t>
  </si>
  <si>
    <t>Cantik busana</t>
  </si>
  <si>
    <t>41*26cm</t>
  </si>
  <si>
    <t>Tunggu info spv</t>
  </si>
  <si>
    <t>https://drive.google.com/open?id=1ApJqAU5xK0bYPYfWcl9hXFhuCRCulEt-</t>
  </si>
  <si>
    <t>11fcJMZl5SjP8EwnOz4dVO8kj8hSL8wUt</t>
  </si>
  <si>
    <t>https://drive.google.com/file/d/11fcJMZl5SjP8EwnOz4dVO8kj8hSL8wUt/view?usp=drivesdk</t>
  </si>
  <si>
    <t>Document successfully created; Document successfully merged; PDF created; Emails Sent: [To: jo.srx89@gmail.com]; Run via form trigger as brandingsorex@gmail.com; Timestamp: Nov 18 2024 10:21 PM</t>
  </si>
  <si>
    <t>Tamara</t>
  </si>
  <si>
    <t>Batulicin - Kalimantan Selatan</t>
  </si>
  <si>
    <t>210*150cm</t>
  </si>
  <si>
    <t xml:space="preserve">desain dengan nama toko, "Toko Tamara BTL" dan tambahankan foto produk ladies dan keterangannya, serta foto lingerie. </t>
  </si>
  <si>
    <t>https://drive.google.com/open?id=1yZ7PBMhpHohgFutS3qUxIC0_hFykI8hF</t>
  </si>
  <si>
    <t>https://drive.google.com/open?id=1brdEMpiUIBSkj7yBmODeUIIBnKsmSDSW</t>
  </si>
  <si>
    <t>10PGZmsL2Wl4_GXkzeiKSJhzT3q9c7vh2</t>
  </si>
  <si>
    <t>https://drive.google.com/file/d/10PGZmsL2Wl4_GXkzeiKSJhzT3q9c7vh2/view?usp=drivesdk</t>
  </si>
  <si>
    <t>Document successfully created; Document successfully merged; PDF created; Emails Sent: [To: sonnisorex@gmail.com]; Run via form trigger as brandingsorex@gmail.com; Timestamp: Nov 18 2024 11:27 PM</t>
  </si>
  <si>
    <t xml:space="preserve">Melany collection </t>
  </si>
  <si>
    <t>Pare pare - Sulawesi Selatan</t>
  </si>
  <si>
    <t>400*100 cm</t>
  </si>
  <si>
    <t xml:space="preserve">Logo sorex, nama toko, alamat toko ( jln matirotasi no 45 depan kecamatan ujung, pare pare - Sulawesi Selatan) </t>
  </si>
  <si>
    <t>https://drive.google.com/open?id=1ymGOAXiEf9Eh7ys0HJ16ElV9lJvLQtv8</t>
  </si>
  <si>
    <t>1kwTqmh6tHuOA-Gx938wOwqaGCMzMd7sX</t>
  </si>
  <si>
    <t>https://drive.google.com/file/d/1kwTqmh6tHuOA-Gx938wOwqaGCMzMd7sX/view?usp=drivesdk</t>
  </si>
  <si>
    <t>Document successfully created; Document successfully merged; PDF created; Emails Sent: [To: Dodisuprodi@gmail.com]; Run via form trigger as brandingsorex@gmail.com; Timestamp: Nov 18 2024 11:48 PM</t>
  </si>
  <si>
    <t>Sinar Surya Baby Shop</t>
  </si>
  <si>
    <t>180*95cm</t>
  </si>
  <si>
    <t>desain dengan nama toko dan foto produk yg menarik</t>
  </si>
  <si>
    <t>https://drive.google.com/open?id=11KUqJXBowUzQ2HszxVMRdFgn9ylBNjkK</t>
  </si>
  <si>
    <t>1hesajcU5jNo8_Xy94ceHobfpRBjFI25T</t>
  </si>
  <si>
    <t>https://drive.google.com/file/d/1hesajcU5jNo8_Xy94ceHobfpRBjFI25T/view?usp=drivesdk</t>
  </si>
  <si>
    <t>Document successfully created; Document successfully merged; PDF created; Emails Sent: [To: sonnisorex@gmail.com]; Run via form trigger as brandingsorex@gmail.com; Timestamp: Nov 19 2024 3:34 AM</t>
  </si>
  <si>
    <t>345*75cm, 155*110cm</t>
  </si>
  <si>
    <t>4 Pcs</t>
  </si>
  <si>
    <t>Kirim gabung dengan branding lainnya</t>
  </si>
  <si>
    <t>desain dengan foto produk yg menarik</t>
  </si>
  <si>
    <r>
      <t xml:space="preserve">https://drive.google.com/open?id=1PyHCuDokhk0JYFzYSd2W3j6ZstHbtB1j, https://drive.google.com/open?id=1eVo4r91uVkAp1NzLINflcwRqeNZx5OKA, https://drive.google.com/open?id=1qYIjcWm6o1HJign-NULQPXL__pK6z3_9, </t>
    </r>
    <r>
      <rPr>
        <u/>
        <sz val="10"/>
        <color rgb="FF1155CC"/>
        <rFont val="Arial"/>
      </rPr>
      <t>https://drive.google.com/open?id=1_7b9xPrvKLrxs9DQZMf3rYcq4DMN3gLm</t>
    </r>
  </si>
  <si>
    <t>1NZcllJoK_6JgnbDqQBwTXOUajoLbOFTx</t>
  </si>
  <si>
    <t>https://drive.google.com/file/d/1NZcllJoK_6JgnbDqQBwTXOUajoLbOFTx/view?usp=drivesdk</t>
  </si>
  <si>
    <t>Document successfully created; Document successfully merged; PDF created; Emails Sent: [To: sonnisorex@gmail.com]; Run via form trigger as brandingsorex@gmail.com; Timestamp: Nov 19 2024 5:06 AM</t>
  </si>
  <si>
    <t>104*110cm (1pcs), 90*50cm (2pcs)</t>
  </si>
  <si>
    <t>desain dan kasih tulisan seperti di branding yg lama</t>
  </si>
  <si>
    <r>
      <rPr>
        <u/>
        <sz val="10"/>
        <color rgb="FF1155CC"/>
        <rFont val="Arial"/>
      </rPr>
      <t>https://drive.google.com/open?id=1n3t2GHiimkCHSSWNByTiC3nQ5QWiLZ-8</t>
    </r>
    <r>
      <rPr>
        <sz val="10"/>
        <color rgb="FF000000"/>
        <rFont val="Arial"/>
      </rPr>
      <t>,  https://drive.google.com/open?id=1FMkIIFixu2ZQiJD8xj9kAs9NyktXTPZg</t>
    </r>
  </si>
  <si>
    <t>14iTZ2qdFbv2JsU3i4sTXBPY4nEUYaxOM</t>
  </si>
  <si>
    <t>https://drive.google.com/file/d/14iTZ2qdFbv2JsU3i4sTXBPY4nEUYaxOM/view?usp=drivesdk</t>
  </si>
  <si>
    <t>Document successfully created; Document successfully merged; PDF created; Emails Sent: [To: sonnisorex@gmail.com]; Run via form trigger as brandingsorex@gmail.com; Timestamp: Nov 19 2024 5:09 AM</t>
  </si>
  <si>
    <t xml:space="preserve">Bintang kecil ( rantepao) </t>
  </si>
  <si>
    <t>Rantepao - Sulawesi Selatan</t>
  </si>
  <si>
    <t>360*45 CM</t>
  </si>
  <si>
    <t>Logo sorex kanan kiri, nama toko di tengah, di bawah nama toko tulis alamat jl. Mappanyuki no 105,kel.malango kec. Rantepao - toraja utara, Sulawesi Selatan</t>
  </si>
  <si>
    <t>https://drive.google.com/open?id=1srQT48l9Xh_SYazVJr0iNhD3kyNyxGGO</t>
  </si>
  <si>
    <t>https://drive.google.com/open?id=1XIEHw_xuq4sCG0QP12wN2-r_f8cikJ8M</t>
  </si>
  <si>
    <t>11rxCfYCa6DK9jPRjxelJtg2TL6jzCwZf</t>
  </si>
  <si>
    <t>https://drive.google.com/file/d/11rxCfYCa6DK9jPRjxelJtg2TL6jzCwZf/view?usp=drivesdk</t>
  </si>
  <si>
    <t>Document successfully created; Document successfully merged; PDF created; Emails Sent: [To: Dodisuprodi@gmail.com]; Run via form trigger as brandingsorex@gmail.com; Timestamp: Nov 19 2024 6:47 AM</t>
  </si>
  <si>
    <t>Toko ledis mart</t>
  </si>
  <si>
    <t xml:space="preserve"> Di kasih tulisan Underwear tidak boleh di coba dan di kembalika. Model akrelik yng bisa duduk</t>
  </si>
  <si>
    <t>https://drive.google.com/open?id=1XnMi_4a2ziRVv7wKS3hFs8K9-nGZnOZr</t>
  </si>
  <si>
    <t>1RYITW28ACNZ6i5q6Z_rmWJR7PNze2Foh</t>
  </si>
  <si>
    <t>https://drive.google.com/file/d/1RYITW28ACNZ6i5q6Z_rmWJR7PNze2Foh/view?usp=drivesdk</t>
  </si>
  <si>
    <t>Document successfully created; Document successfully merged; PDF created; Emails Sent: [To: cahayafram5@gmail.com]; Run via form trigger as brandingsorex@gmail.com; Timestamp: Nov 19 2024 9:45 PM</t>
  </si>
  <si>
    <t>Ratu colection</t>
  </si>
  <si>
    <t>150x60cm</t>
  </si>
  <si>
    <t>Di kasih gambar foto model</t>
  </si>
  <si>
    <t>https://drive.google.com/open?id=1aQxxrhiX2hQteT5L5fyrDedVBzFj_KQ9</t>
  </si>
  <si>
    <t>1G-8Qnk-hRrRPUjXwkOiZsU5gjLAouTDA</t>
  </si>
  <si>
    <t>https://drive.google.com/file/d/1G-8Qnk-hRrRPUjXwkOiZsU5gjLAouTDA/view?usp=drivesdk</t>
  </si>
  <si>
    <t>Document successfully created; Document successfully merged; PDF created; Emails Sent: [To: cahayafram5@gmail.com]; Run via form trigger as brandingsorex@gmail.com; Timestamp: Nov 19 2024 9:53 PM</t>
  </si>
  <si>
    <t>JT SR</t>
  </si>
  <si>
    <t>Asyifa / Bu Anis</t>
  </si>
  <si>
    <t xml:space="preserve">400*150cm (2pc) , 400*100cm (1pc) </t>
  </si>
  <si>
    <t>3pc</t>
  </si>
  <si>
    <t xml:space="preserve">Size 400*150cm 1.konsep sorexman 1. Konsep sorex ladies boleh kasih gambar model tapi jangan vulgar, size 400*100cm beri tulisan Terima kasih atas kunjungan anda dan beri logo sorexman </t>
  </si>
  <si>
    <r>
      <t xml:space="preserve">https://drive.google.com/open?id=1pbSnzq3FbvrHC69fZrMHkjBbqRvTN45p, https://drive.google.com/open?id=18CA8b6eWEvgMFXvN7DOJuyP0Nw4Ar4dU, </t>
    </r>
    <r>
      <rPr>
        <u/>
        <sz val="10"/>
        <color rgb="FF1155CC"/>
        <rFont val="Arial"/>
      </rPr>
      <t>https://drive.google.com/open?id=19cOevfqSC3tLVaIpGcPiFcw-1i71Rim6</t>
    </r>
  </si>
  <si>
    <t>1YlcGIwKjrTt2em_mIcHAFWXRe0K59ZGr</t>
  </si>
  <si>
    <t>https://drive.google.com/file/d/1YlcGIwKjrTt2em_mIcHAFWXRe0K59ZGr/view?usp=drivesdk</t>
  </si>
  <si>
    <t>Document successfully created; Document successfully merged; PDF created; Emails Sent: [To: ekoprasetyo575@gmail.com]; Run via form trigger as brandingsorex@gmail.com; Timestamp: Nov 19 2024 10:37 PM</t>
  </si>
  <si>
    <t>Yuni Shop</t>
  </si>
  <si>
    <t>Balai Karangan - Kalimantan Barat</t>
  </si>
  <si>
    <t>desain dengan nama toko dan foto produk</t>
  </si>
  <si>
    <t>https://drive.google.com/open?id=1N_YremFO8tSY-9uaWhXfmkDHyb8Hoxzv</t>
  </si>
  <si>
    <t>1d5rTPdx1p104rpnG8Lwaz6lPPs6tlmw3</t>
  </si>
  <si>
    <t>https://drive.google.com/file/d/1d5rTPdx1p104rpnG8Lwaz6lPPs6tlmw3/view?usp=drivesdk</t>
  </si>
  <si>
    <t>Document successfully created; Document successfully merged; PDF created; Emails Sent: [To: sonnisorex@gmail.com]; Run via form trigger as brandingsorex@gmail.com; Timestamp: Nov 19 2024 10:51 PM</t>
  </si>
  <si>
    <t>DK-KUS</t>
  </si>
  <si>
    <t>INTAN INDERWEAR</t>
  </si>
  <si>
    <t>Blok M</t>
  </si>
  <si>
    <t>200*63cm 1pc. 166*60cm 1pc. 101*62cm 1pc. 107*60cm 1pc. 181*63 1pc. 154*76cm 1pc. 85*76cm 2pc</t>
  </si>
  <si>
    <t>https://drive.google.com/open?id=1gJfyX9utoPeLQGulP7xMah7j0fObmA4U</t>
  </si>
  <si>
    <t>1VqpYJjg9LaimR9b_SmvQnkx1XslEDDjR</t>
  </si>
  <si>
    <t>https://drive.google.com/file/d/1VqpYJjg9LaimR9b_SmvQnkx1XslEDDjR/view?usp=drivesdk</t>
  </si>
  <si>
    <t>Document successfully created; Document successfully merged; PDF created; Emails Sent: [To: jaeniahmad61@gmail.com]; Run via form trigger as brandingsorex@gmail.com; Timestamp: Nov 19 2024 11:26 PM</t>
  </si>
  <si>
    <t>RAFI</t>
  </si>
  <si>
    <t>Cilodong</t>
  </si>
  <si>
    <t>50*36cm 1pc. 30*16cm 2pc</t>
  </si>
  <si>
    <t>Kasih tulisan”SOREX”saja. Kasih lubang &amp; rantai.</t>
  </si>
  <si>
    <r>
      <rPr>
        <u/>
        <sz val="10"/>
        <color rgb="FF1155CC"/>
        <rFont val="Arial"/>
      </rPr>
      <t>https://drive.google.com/open?id=1KIVDHn8ANONRKMegYx800DIl2LLI-kX0</t>
    </r>
    <r>
      <rPr>
        <sz val="10"/>
        <color rgb="FF000000"/>
        <rFont val="Arial"/>
      </rPr>
      <t>, https://drive.google.com/open?id=1UMe1vIeKH5vZO363CyEd9jMEZyi5HaH2</t>
    </r>
  </si>
  <si>
    <t>1NmVyK2DT8IUIeiLp2Qp4ikGaqx5Cl8AU</t>
  </si>
  <si>
    <t>https://drive.google.com/file/d/1NmVyK2DT8IUIeiLp2Qp4ikGaqx5Cl8AU/view?usp=drivesdk</t>
  </si>
  <si>
    <t>Document successfully created; Document successfully merged; PDF created; Emails Sent: [To: jaeniahmad61@gmail.com]; Run via form trigger as brandingsorex@gmail.com; Timestamp: Nov 19 2024 11:30 PM</t>
  </si>
  <si>
    <t>98*140cm 2pc. 85*73cm 2pc.</t>
  </si>
  <si>
    <t>Kasih tulisan”SOREX”saja.</t>
  </si>
  <si>
    <t>https://drive.google.com/open?id=11rN8PykdtGBtJPwOGUtcC_v2NjzfLD5O, https://drive.google.com/open?id=1cLjunzyLBjg9-aKW8s7XHClRZM85_AMI</t>
  </si>
  <si>
    <t>1mDjuoPk5W2TdhFWWO_yoiWDmRLs8WZAa</t>
  </si>
  <si>
    <t>https://drive.google.com/file/d/1mDjuoPk5W2TdhFWWO_yoiWDmRLs8WZAa/view?usp=drivesdk</t>
  </si>
  <si>
    <t>Document successfully created; Document successfully merged; PDF created; Emails Sent: [To: jaeniahmad61@gmail.com]; Run via form trigger as brandingsorex@gmail.com; Timestamp: Nov 19 2024 11:34 PM</t>
  </si>
  <si>
    <t>My Baby Tanjung Selor</t>
  </si>
  <si>
    <t>408*84cm</t>
  </si>
  <si>
    <t>konfirmasi dulu</t>
  </si>
  <si>
    <t>kasih tulisan terima kasih atas kunjungannya di toko my baby tanjung selor</t>
  </si>
  <si>
    <t>https://drive.google.com/open?id=1Wp3fslSjsMHEgto9QgzF6EkIlhiQVDA8</t>
  </si>
  <si>
    <t>1JKH2aMzLgAjSnnuOEQBecg-RVnaIEW1C</t>
  </si>
  <si>
    <t>https://drive.google.com/file/d/1JKH2aMzLgAjSnnuOEQBecg-RVnaIEW1C/view?usp=drivesdk</t>
  </si>
  <si>
    <t>Document successfully created; Document successfully merged; PDF created; Emails Sent: [To: sonnisorex@gmail.com]; Run via form trigger as brandingsorex@gmail.com; Timestamp: Nov 20 2024 7:02 AM</t>
  </si>
  <si>
    <t>Stand nabila</t>
  </si>
  <si>
    <t>Palopo- Sulawesi Selatan</t>
  </si>
  <si>
    <t>600*59</t>
  </si>
  <si>
    <t>Kanan kiri logo sorex, di tengah nama toko, kasih alamat toko"pasar sentral palopo jln mangga, kios PNP, blok C4 No 5,palopo - Sulawesi Selatan"</t>
  </si>
  <si>
    <t>https://drive.google.com/open?id=1OGMzaoFdW_CVd3HDXkt6CsSxEQG3j8iZ</t>
  </si>
  <si>
    <t>https://drive.google.com/open?id=1n3HPFMGy3tfEMch1gtwin9qyUfAf7qMP</t>
  </si>
  <si>
    <t>1bwmTNjX5tsgStLmO60-zx1EWkvnsnPA7</t>
  </si>
  <si>
    <t>https://drive.google.com/file/d/1bwmTNjX5tsgStLmO60-zx1EWkvnsnPA7/view?usp=drivesdk</t>
  </si>
  <si>
    <t>Document successfully created; Document successfully merged; PDF created; Emails Sent: [To: Dodisuprodi@gmail.com]; Run via form trigger as brandingsorex@gmail.com; Timestamp: Nov 20 2024 8:17 PM</t>
  </si>
  <si>
    <t>Hasliani</t>
  </si>
  <si>
    <t>Palopo - Sulawesi Selatan</t>
  </si>
  <si>
    <t>Logo sorex, nama toko" STAND LIRA", kasih alamat"Pasar sentral palopo lt dasar"</t>
  </si>
  <si>
    <t>https://drive.google.com/open?id=1UEA759FC6RUNyZCZgDxR7fQw69p5Z8d6</t>
  </si>
  <si>
    <t>15h7aFmknwmq7rNPw7PHF4uFQnHDbVTH5</t>
  </si>
  <si>
    <t>https://drive.google.com/file/d/15h7aFmknwmq7rNPw7PHF4uFQnHDbVTH5/view?usp=drivesdk</t>
  </si>
  <si>
    <t>Document successfully created; Document successfully merged; PDF created; Emails Sent: [To: Dodisuprodi@gmail.com]; Run via form trigger as brandingsorex@gmail.com; Timestamp: Nov 20 2024 8:29 PM</t>
  </si>
  <si>
    <t>Fiz</t>
  </si>
  <si>
    <t>TULIS NAMA TOKO AFRA DASTER 
by apta kids ( tulisan apta kids nya kecil aja) 
ecer dan semi grosir
Logo toko jangan lupa d cantumkan</t>
  </si>
  <si>
    <t>https://drive.google.com/open?id=1TbVfXk6BPB27U_9jNl4DHFBDIDKe3yDa</t>
  </si>
  <si>
    <t>1BVsQHw9aL6q46IkcY5cNhfrhSfrv_pL6</t>
  </si>
  <si>
    <t>https://drive.google.com/file/d/1BVsQHw9aL6q46IkcY5cNhfrhSfrv_pL6/view?usp=drivesdk</t>
  </si>
  <si>
    <t>Document successfully created; Document successfully merged; PDF created; Emails Sent: [To: saefudinsorex@gmail.com]; Run via form trigger as brandingsorex@gmail.com; Timestamp: Nov 20 2024 10:32 PM</t>
  </si>
  <si>
    <t>Toko anin</t>
  </si>
  <si>
    <t>60x30cm</t>
  </si>
  <si>
    <t>https://drive.google.com/open?id=1f77PDB1za0vuXQLPhKgsFzmT82anJeRT</t>
  </si>
  <si>
    <t>1UsCOmaonercBMDWhthb38ewEswjCGPN-</t>
  </si>
  <si>
    <t>https://drive.google.com/file/d/1UsCOmaonercBMDWhthb38ewEswjCGPN-/view?usp=drivesdk</t>
  </si>
  <si>
    <t>Document successfully created; Document successfully merged; PDF created; Emails Sent: [To: cahayafram5@gmail.com]; Run via form trigger as brandingsorex@gmail.com; Timestamp: Nov 21 2024 2:07 AM</t>
  </si>
  <si>
    <t>Toko little star baby shop</t>
  </si>
  <si>
    <t>300x70cm</t>
  </si>
  <si>
    <t>https://drive.google.com/open?id=1SWjsamadYFrjYDYQEvo3gtFB1_ACrjRG</t>
  </si>
  <si>
    <t>1W44V10eC7rWJnqJBdP7iTWVuikqgEVnd</t>
  </si>
  <si>
    <t>https://drive.google.com/file/d/1W44V10eC7rWJnqJBdP7iTWVuikqgEVnd/view?usp=drivesdk</t>
  </si>
  <si>
    <t>Document successfully created; Document successfully merged; PDF created; Emails Sent: [To: cahayafram5@gmail.com]; Run via form trigger as brandingsorex@gmail.com; Timestamp: Nov 21 2024 2:30 AM</t>
  </si>
  <si>
    <t>Asc</t>
  </si>
  <si>
    <t>304*24CM</t>
  </si>
  <si>
    <t>Logo sorex, foto model 3 orang pakai baju tidur satin</t>
  </si>
  <si>
    <t>https://drive.google.com/open?id=17_z1sTarmDixvT_EZ7T4L5aUYVw4q2u-</t>
  </si>
  <si>
    <t>1-iqHWA0rDa9mYzoFz2OE8sbnuCkYvRo5</t>
  </si>
  <si>
    <t>https://drive.google.com/file/d/1-iqHWA0rDa9mYzoFz2OE8sbnuCkYvRo5/view?usp=drivesdk</t>
  </si>
  <si>
    <t>Document successfully created; Document successfully merged; PDF created; Emails Sent: [To: Dodisuprodi@gmail.com]; Run via form trigger as brandingsorex@gmail.com; Timestamp: Nov 21 2024 10:30 PM</t>
  </si>
  <si>
    <t>P 95*63 CM &amp; 94*63 CM</t>
  </si>
  <si>
    <t>Masing masing 1 pcs</t>
  </si>
  <si>
    <t xml:space="preserve">Logo sorex ladies </t>
  </si>
  <si>
    <t>https://drive.google.com/open?id=1XNjWGI1pGBpX0FAygOzyCTUsZXjM35ui</t>
  </si>
  <si>
    <t>1BWWpkPCgmUCQ9Z6kTszig1Hem_v3mnhR</t>
  </si>
  <si>
    <t>https://drive.google.com/file/d/1BWWpkPCgmUCQ9Z6kTszig1Hem_v3mnhR/view?usp=drivesdk</t>
  </si>
  <si>
    <t>Document successfully created; Document successfully merged; PDF created; Emails Sent: [To: Dodisuprodi@gmail.com]; Run via form trigger as brandingsorex@gmail.com; Timestamp: Nov 21 2024 10:34 PM</t>
  </si>
  <si>
    <t>Aruliyan shop</t>
  </si>
  <si>
    <t>Masamba</t>
  </si>
  <si>
    <t>200*50 CM</t>
  </si>
  <si>
    <t>Cetak makasar</t>
  </si>
  <si>
    <t xml:space="preserve">Logo sorex, nama toko </t>
  </si>
  <si>
    <t>https://drive.google.com/open?id=1WObMpFT1xy8cj-z6ip2rD8ugE-pqMQsG</t>
  </si>
  <si>
    <t>1x13MihQIVDE93id7nLQcM-Jeku8ivSIP</t>
  </si>
  <si>
    <t>https://drive.google.com/file/d/1x13MihQIVDE93id7nLQcM-Jeku8ivSIP/view?usp=drivesdk</t>
  </si>
  <si>
    <t>Document successfully created; Document successfully merged; PDF created; Emails Sent: [To: Dodisuprodi@gmail.com]; Run via form trigger as brandingsorex@gmail.com; Timestamp: Nov 21 2024 10:42 PM</t>
  </si>
  <si>
    <t>Johny</t>
  </si>
  <si>
    <t>50*50cm, 30*20cm</t>
  </si>
  <si>
    <t>Kirim gabung barang</t>
  </si>
  <si>
    <t>desain sesuai permintaan yg di tulis di dalam foto, dan ikuti tulisannya yg tertera</t>
  </si>
  <si>
    <r>
      <rPr>
        <u/>
        <sz val="10"/>
        <color rgb="FF1155CC"/>
        <rFont val="Arial"/>
      </rPr>
      <t>https://drive.google.com/open?id=1wmjk5CKrnv2Tm_PRypwNjONcSCkhlnDu</t>
    </r>
    <r>
      <rPr>
        <sz val="10"/>
        <color rgb="FF000000"/>
        <rFont val="Arial"/>
      </rPr>
      <t xml:space="preserve"> , https://drive.google.com/open?id=1l9psYcP5sh5DrVD94UrmKS1ygoeFevWi</t>
    </r>
  </si>
  <si>
    <t>1D8SORVklokW9-VVIVsxgc_stX-yleog_</t>
  </si>
  <si>
    <t>https://drive.google.com/file/d/1D8SORVklokW9-VVIVsxgc_stX-yleog_/view?usp=drivesdk</t>
  </si>
  <si>
    <t>Document successfully created; Document successfully merged; PDF created; Emails Sent: [To: sonnisorex@gmail.com]; Run via form trigger as brandingsorex@gmail.com; Timestamp: Nov 22 2024 12:07 AM</t>
  </si>
  <si>
    <t>Unyil</t>
  </si>
  <si>
    <t>Luwu timur - Sulawesi Selatan</t>
  </si>
  <si>
    <t>750*100 CM</t>
  </si>
  <si>
    <t>Logo sorex kanan kiri, di tengah nama toko UNYIL, di kasih alamat toko"jln trans Sulawesi kec tomoni kab luwu timur - Sulawesi selatan</t>
  </si>
  <si>
    <t>https://drive.google.com/open?id=1EqmitGRmZC-a7sHPCjE1JV_fnJHNa4KJ</t>
  </si>
  <si>
    <t>https://drive.google.com/open?id=1YiI__hRl98ZA4Pgfa1g8b3gC9Q5YU4R8</t>
  </si>
  <si>
    <t>1sp7mcMLxldtGiOJDS_z__7CCBG8QZLRY</t>
  </si>
  <si>
    <t>https://drive.google.com/file/d/1sp7mcMLxldtGiOJDS_z__7CCBG8QZLRY/view?usp=drivesdk</t>
  </si>
  <si>
    <t>Document successfully created; Document successfully merged; PDF created; Emails Sent: [To: Dodisuprodi@gmail.com]; Run via form trigger as brandingsorex@gmail.com; Timestamp: Nov 23 2024 8:04 AM</t>
  </si>
  <si>
    <t>Stand fauziah</t>
  </si>
  <si>
    <t>100*50 CM</t>
  </si>
  <si>
    <t xml:space="preserve">Cetak di makassar, kirim file </t>
  </si>
  <si>
    <t>Logo sorex,STAND FAUZIAH blok F6 No 1,PUSAT NIAGA PALOPO,  0812 1379 90(LOGO WA)</t>
  </si>
  <si>
    <t>https://drive.google.com/open?id=1B5YpFYOMiQ1c04K2JZBQpGkhGegQ_DfQ</t>
  </si>
  <si>
    <t>1Tc_xAatssjf95YIz_F0fScemRCXPwj54</t>
  </si>
  <si>
    <t>https://drive.google.com/file/d/1Tc_xAatssjf95YIz_F0fScemRCXPwj54/view?usp=drivesdk</t>
  </si>
  <si>
    <t>Document successfully created; Document successfully merged; PDF created; Emails Sent: [To: Dodisuprodi@gmail.com]; Run via form trigger as brandingsorex@gmail.com; Timestamp: Nov 23 2024 10:51 PM</t>
  </si>
  <si>
    <t>Tita Motor</t>
  </si>
  <si>
    <t>Sintang - Kalimantan Barat</t>
  </si>
  <si>
    <t>850*100cm</t>
  </si>
  <si>
    <t>Konfirmasi dulu</t>
  </si>
  <si>
    <t>desain dengan nama toko "TITA COLLECTION" dan kasih foto model produk</t>
  </si>
  <si>
    <t>https://drive.google.com/open?id=1rnZW9G5Nz8ZA135HBE_OjAgyZj83T7OA</t>
  </si>
  <si>
    <t>1rWcACi7OWFZFVTiFS7AcFJ1HDTIiTfOz</t>
  </si>
  <si>
    <t>https://drive.google.com/file/d/1rWcACi7OWFZFVTiFS7AcFJ1HDTIiTfOz/view?usp=drivesdk</t>
  </si>
  <si>
    <t>Document successfully created; Document successfully merged; PDF created; Emails Sent: [To: sonnisorex@gmail.com]; Run via form trigger as brandingsorex@gmail.com; Timestamp: Nov 24 2024 1:14 AM</t>
  </si>
  <si>
    <t>MARIA</t>
  </si>
  <si>
    <t>Cilegon</t>
  </si>
  <si>
    <t>https://drive.google.com/open?id=1I-N6YF3crmzW1aDQ-9BIFvM30429PQvl</t>
  </si>
  <si>
    <t>188KQlCRNcP3Rmu_htKKkx8QuwciFu7W2</t>
  </si>
  <si>
    <t>https://drive.google.com/file/d/188KQlCRNcP3Rmu_htKKkx8QuwciFu7W2/view?usp=drivesdk</t>
  </si>
  <si>
    <t>Document successfully created; Document successfully merged; PDF created; Emails Sent: [To: jaeniahmad61@gmail.com]; Run via form trigger as brandingsorex@gmail.com; Timestamp: Nov 25 2024 2:16 AM</t>
  </si>
  <si>
    <t>250*150cm</t>
  </si>
  <si>
    <t>https://drive.google.com/open?id=1iCXEQB_FjTbIhJDGCFoc-KrdNUbv6prc</t>
  </si>
  <si>
    <t>1Bmt6ZbMec6Vf_ptwHEpR_yx_pkTrGs4l</t>
  </si>
  <si>
    <t>https://drive.google.com/file/d/1Bmt6ZbMec6Vf_ptwHEpR_yx_pkTrGs4l/view?usp=drivesdk</t>
  </si>
  <si>
    <t>Document successfully created; Document successfully merged; PDF created; Emails Sent: [To: jaeniahmad61@gmail.com]; Run via form trigger as brandingsorex@gmail.com; Timestamp: Nov 25 2024 2:18 AM</t>
  </si>
  <si>
    <t>98*140cm</t>
  </si>
  <si>
    <t>Kasih foto iko uwais</t>
  </si>
  <si>
    <t>https://drive.google.com/open?id=18SefumNBman9E2iQDcclrR0d_hAj4lCr</t>
  </si>
  <si>
    <t>1qXf_YSgApFLTsBFVL0eGGeDCfRebxNG_</t>
  </si>
  <si>
    <t>https://drive.google.com/file/d/1qXf_YSgApFLTsBFVL0eGGeDCfRebxNG_/view?usp=drivesdk</t>
  </si>
  <si>
    <t>Document successfully created; Document successfully merged; PDF created; Emails Sent: [To: jaeniahmad61@gmail.com]; Run via form trigger as brandingsorex@gmail.com; Timestamp: Nov 25 2024 2:22 AM</t>
  </si>
  <si>
    <t>AKIAW</t>
  </si>
  <si>
    <t>“LABEL HARGA”kertas A4 1mk + laminating</t>
  </si>
  <si>
    <t>Semua ukuran 20*8cm (6pcs Rp100.000)10pc.(5pcs Rp100.000)10pc. (4pcs Rp100.000)10pc. (3pcs Rp100.000)5pc</t>
  </si>
  <si>
    <t>Total 35pc</t>
  </si>
  <si>
    <t>Pakai kertas A4 di laminating. URGENT</t>
  </si>
  <si>
    <t>https://drive.google.com/open?id=18KHgcpPj-XmxurFtlpAVnpnAU805Sril</t>
  </si>
  <si>
    <t>1X-yaBxUKkebrnD7I15Pp3i__TB7AriXA</t>
  </si>
  <si>
    <t>https://drive.google.com/file/d/1X-yaBxUKkebrnD7I15Pp3i__TB7AriXA/view?usp=drivesdk</t>
  </si>
  <si>
    <t>Document successfully created; Document successfully merged; PDF created; Emails Sent: [To: jaeniahmad61@gmail.com]; Run via form trigger as brandingsorex@gmail.com; Timestamp: Nov 25 2024 2:31 AM</t>
  </si>
  <si>
    <t xml:space="preserve"> CERIA BUSANA</t>
  </si>
  <si>
    <t>Ceger</t>
  </si>
  <si>
    <t>NEONBOX 2mk + tiang</t>
  </si>
  <si>
    <t xml:space="preserve">120*100cm </t>
  </si>
  <si>
    <t>Vendor yang pasang</t>
  </si>
  <si>
    <t>Kasih nama toko”CERIA BUSANA”</t>
  </si>
  <si>
    <t>https://drive.google.com/open?id=1BeJEh84Woyp1GxtavOKsJQXTczTHa4oN</t>
  </si>
  <si>
    <t>1oRuz5Olo6DnnIkrQiBm-PRoSyuVDAs1b</t>
  </si>
  <si>
    <t>https://drive.google.com/file/d/1oRuz5Olo6DnnIkrQiBm-PRoSyuVDAs1b/view?usp=drivesdk</t>
  </si>
  <si>
    <t>Document successfully created; Document successfully merged; PDF created; Emails Sent: [To: jaeniahmad61@gmail.com]; Run via form trigger as brandingsorex@gmail.com; Timestamp: Nov 25 2024 2:37 AM</t>
  </si>
  <si>
    <t>Kasih nama”SYAVINA COLLECTION” kasih lubang &amp; rantai</t>
  </si>
  <si>
    <t>https://drive.google.com/open?id=1RUw5v4wsjrhH6QOEjsYz6GBuSZ8ElGy7</t>
  </si>
  <si>
    <t>1PdagUhC9RYBYYyCnntV7BBylJbAfXY4w</t>
  </si>
  <si>
    <t>https://drive.google.com/file/d/1PdagUhC9RYBYYyCnntV7BBylJbAfXY4w/view?usp=drivesdk</t>
  </si>
  <si>
    <t>Document successfully created; Document successfully merged; PDF created; Emails Sent: [To: jaeniahmad61@gmail.com]; Run via form trigger as brandingsorex@gmail.com; Timestamp: Nov 25 2024 3:48 AM</t>
  </si>
  <si>
    <t>Pasar kamis</t>
  </si>
  <si>
    <t>https://drive.google.com/open?id=1lTHFgp3I-pFtqhZ9OgLBpknluqm4ldRe</t>
  </si>
  <si>
    <t>1aa87EyJOx_v9MrIAp8JR4C_LjS9dPFrw</t>
  </si>
  <si>
    <t>https://drive.google.com/file/d/1aa87EyJOx_v9MrIAp8JR4C_LjS9dPFrw/view?usp=drivesdk</t>
  </si>
  <si>
    <t>Document successfully created; Document successfully merged; PDF created; Emails Sent: [To: jaeniahmad61@gmail.com]; Run via form trigger as brandingsorex@gmail.com; Timestamp: Nov 25 2024 3:51 AM</t>
  </si>
  <si>
    <t>Swalayan Saudara</t>
  </si>
  <si>
    <t>120,5*25,5cm</t>
  </si>
  <si>
    <t>Desain saja toko mau cetak sendiri</t>
  </si>
  <si>
    <t>Desain Logo Sorexman</t>
  </si>
  <si>
    <t>https://drive.google.com/open?id=1m2hxUYACc4xJql-hhYRFzXnx6xDvFApy</t>
  </si>
  <si>
    <t>1n5QBtPFZK1VHT3cuj8_OVQ2OIrcfz1PG</t>
  </si>
  <si>
    <t>https://drive.google.com/file/d/1n5QBtPFZK1VHT3cuj8_OVQ2OIrcfz1PG/view?usp=drivesdk</t>
  </si>
  <si>
    <t>Document successfully created; Document successfully merged; PDF created; Emails Sent: [To: ekoprasetyo575@gmail.com]; Run via form trigger as brandingsorex@gmail.com; Timestamp: Nov 25 2024 10:56 PM</t>
  </si>
  <si>
    <t>DK-VIN/DK-RD</t>
  </si>
  <si>
    <t>DK-WND/DMS-US</t>
  </si>
  <si>
    <t>CI ACE  A</t>
  </si>
  <si>
    <t>Cempaka mas</t>
  </si>
  <si>
    <t>120*25cm 2mm 2mk</t>
  </si>
  <si>
    <t>Brand SOREXMAN &amp; LADIES jadi satu.MIRROR. URGENT</t>
  </si>
  <si>
    <t>https://drive.google.com/open?id=1bhdyUmJzQRAOb-fzgwgk9wAUzGsjdXom</t>
  </si>
  <si>
    <t>https://drive.google.com/open?id=1XTH1iL1f1AlZdw-gZMIiOfOnK2In3u24</t>
  </si>
  <si>
    <t>1zrS80hgkXYKi9Ew7Ok6FBg-DxoVphvH8</t>
  </si>
  <si>
    <t>https://drive.google.com/file/d/1zrS80hgkXYKi9Ew7Ok6FBg-DxoVphvH8/view?usp=drivesdk</t>
  </si>
  <si>
    <t>Document successfully created; Document successfully merged; PDF created; Emails Sent: [To: jaeniahmad61@gmail.com]; Run via form trigger as brandingsorex@gmail.com; Timestamp: Nov 26 2024 12:09 AM</t>
  </si>
  <si>
    <t>Tko alena</t>
  </si>
  <si>
    <t>Gombong</t>
  </si>
  <si>
    <t>Di kasih tulisan underwaer tdk boleh di coba dan di kembalikan</t>
  </si>
  <si>
    <t>https://drive.google.com/open?id=1NxrgczBhEsszel9NyEMmNhQ00T_BKH1u</t>
  </si>
  <si>
    <t>1Ebm1wwifyyZR22OgYQShHCofs8o9SXC9</t>
  </si>
  <si>
    <t>https://drive.google.com/file/d/1Ebm1wwifyyZR22OgYQShHCofs8o9SXC9/view?usp=drivesdk</t>
  </si>
  <si>
    <t>Document successfully created; Document successfully merged; PDF created; Emails Sent: [To: cahayafram5@gmail.com]; Run via form trigger as brandingsorex@gmail.com; Timestamp: Nov 26 2024 12:21 AM</t>
  </si>
  <si>
    <t>Toko al kids baby</t>
  </si>
  <si>
    <t>130x28cm</t>
  </si>
  <si>
    <t>https://drive.google.com/open?id=1HJ7eBtct0Qk3N-ZNvmear5ywM-e-EdvG</t>
  </si>
  <si>
    <t>1_uZoHCepkQLM4766MWui0ehsgo7Jpq46</t>
  </si>
  <si>
    <t>https://drive.google.com/file/d/1_uZoHCepkQLM4766MWui0ehsgo7Jpq46/view?usp=drivesdk</t>
  </si>
  <si>
    <t>Document successfully created; Document successfully merged; PDF created; Emails Sent: [To: cahayafram5@gmail.com]; Run via form trigger as brandingsorex@gmail.com; Timestamp: Nov 26 2024 4:35 AM</t>
  </si>
  <si>
    <t>LP.jo</t>
  </si>
  <si>
    <t>Burma</t>
  </si>
  <si>
    <t xml:space="preserve">Padang </t>
  </si>
  <si>
    <t>133*31cm</t>
  </si>
  <si>
    <t>https://drive.google.com/open?id=1r-cgBkhrGCyDQRtLyCYuw6ViLTZXcBGb</t>
  </si>
  <si>
    <t>1y9l6qV5uKPm6EwRWOH5M_VrVOA625vjs</t>
  </si>
  <si>
    <t>https://drive.google.com/file/d/1y9l6qV5uKPm6EwRWOH5M_VrVOA625vjs/view?usp=drivesdk</t>
  </si>
  <si>
    <t>Document successfully created; Document successfully merged; PDF created; Emails Sent: [To: jo.srx89@gmail.com]; Run via form trigger as brandingsorex@gmail.com; Timestamp: Nov 27 2024 1:33 AM</t>
  </si>
  <si>
    <t>Lp.put</t>
  </si>
  <si>
    <t>420*31cm</t>
  </si>
  <si>
    <t>Kasih logo sorex yg baru</t>
  </si>
  <si>
    <t>https://drive.google.com/open?id=1nAB-zWTBbCDqeaxHoXdushrV6T1dzW3y</t>
  </si>
  <si>
    <t>1Re1ceP2nAr4x2ubyTAEq7o0N2TqtTc88</t>
  </si>
  <si>
    <t>https://drive.google.com/file/d/1Re1ceP2nAr4x2ubyTAEq7o0N2TqtTc88/view?usp=drivesdk</t>
  </si>
  <si>
    <t>Document successfully created; Document successfully merged; PDF created; Emails Sent: [To: jo.srx89@gmail.com]; Run via form trigger as brandingsorex@gmail.com; Timestamp: Nov 27 2024 7:02 PM</t>
  </si>
  <si>
    <t xml:space="preserve">mbm underwear </t>
  </si>
  <si>
    <t>400*31cm</t>
  </si>
  <si>
    <t>Kasih logo sorex yang baru</t>
  </si>
  <si>
    <t>https://drive.google.com/open?id=1q4r8pb1b0rStELKZkc3A8K2PqnNjT5yt</t>
  </si>
  <si>
    <t>1I0D_Z-bG3tlh2GyQjXKmOjjkQAFZH1sw</t>
  </si>
  <si>
    <t>https://drive.google.com/file/d/1I0D_Z-bG3tlh2GyQjXKmOjjkQAFZH1sw/view?usp=drivesdk</t>
  </si>
  <si>
    <t>Document successfully created; Document successfully merged; PDF created; Emails Sent: [To: jo.srx89@gmail.com]; Run via form trigger as brandingsorex@gmail.com; Timestamp: Nov 27 2024 7:04 PM</t>
  </si>
  <si>
    <t>370*31cm</t>
  </si>
  <si>
    <t>tunggu kiriman gabung dengan Branding lain</t>
  </si>
  <si>
    <t>https://drive.google.com/open?id=1lmP-ERBRNZ7AMVqiQiok6Lf5UDx9_jjI</t>
  </si>
  <si>
    <t>1HN5TKEmcVJ7vWskRJX8xU0NLSEoVBFRr</t>
  </si>
  <si>
    <t>https://drive.google.com/file/d/1HN5TKEmcVJ7vWskRJX8xU0NLSEoVBFRr/view?usp=drivesdk</t>
  </si>
  <si>
    <t>Document successfully created; Document successfully merged; PDF created; Emails Sent: [To: jo.srx89@gmail.com]; Run via form trigger as brandingsorex@gmail.com; Timestamp: Nov 27 2024 7:07 PM</t>
  </si>
  <si>
    <t>Lp-put</t>
  </si>
  <si>
    <t xml:space="preserve">Mc underwear </t>
  </si>
  <si>
    <t>langsa</t>
  </si>
  <si>
    <t>417*41cm</t>
  </si>
  <si>
    <t>https://drive.google.com/open?id=13Ib_yWq4bGXK93dBb3K2E9nxnpOuzjkg</t>
  </si>
  <si>
    <t>17tGQIIO2wNGdIGKpw4Spg-JRCwgp_XOy</t>
  </si>
  <si>
    <t>https://drive.google.com/file/d/17tGQIIO2wNGdIGKpw4Spg-JRCwgp_XOy/view?usp=drivesdk</t>
  </si>
  <si>
    <t>Document successfully created; Document successfully merged; PDF created; Emails Sent: [To: jo.srx89@gmail.com]; Run via form trigger as brandingsorex@gmail.com; Timestamp: Nov 27 2024 7:09 PM</t>
  </si>
  <si>
    <t>Sweet amirah gedung archa</t>
  </si>
  <si>
    <t>Medan</t>
  </si>
  <si>
    <t>74*200cm</t>
  </si>
  <si>
    <t>Kasih foto produk dan nama toko tanpa model</t>
  </si>
  <si>
    <t>https://drive.google.com/open?id=1L6O4Rq8wvkirybnrWBSUwHEAGvUjhFyo</t>
  </si>
  <si>
    <t>1mi0ovudFKgTVlPude7xzZ11-O7VL3Yig</t>
  </si>
  <si>
    <t>https://drive.google.com/file/d/1mi0ovudFKgTVlPude7xzZ11-O7VL3Yig/view?usp=drivesdk</t>
  </si>
  <si>
    <t>Document successfully created; Document successfully merged; PDF created; Emails Sent: [To: jo.srx89@gmail.com]; Run via form trigger as brandingsorex@gmail.com; Timestamp: Nov 27 2024 7:36 PM</t>
  </si>
  <si>
    <t>Fajar kids</t>
  </si>
  <si>
    <t>Sinjai</t>
  </si>
  <si>
    <t>110*58 CM</t>
  </si>
  <si>
    <t>https://drive.google.com/open?id=1k1A4LPwM36Tv4SjlaJS5twm0oo4pOYRQ</t>
  </si>
  <si>
    <t>https://drive.google.com/open?id=1MFLbHNYkjr9OBspKdwUOvOwl_Sg_Wsxo</t>
  </si>
  <si>
    <t>1jkCvMXX7Dwe72wY53GmMCbQDjL8c2PI6</t>
  </si>
  <si>
    <t>https://drive.google.com/file/d/1jkCvMXX7Dwe72wY53GmMCbQDjL8c2PI6/view?usp=drivesdk</t>
  </si>
  <si>
    <t>Document successfully created; Document successfully merged; PDF created; Emails Sent: [To: Dodisuprodi@gmail.com]; Run via form trigger as brandingsorex@gmail.com; Timestamp: Nov 27 2024 10:25 PM</t>
  </si>
  <si>
    <t>Nurul kerudung</t>
  </si>
  <si>
    <t>Bone</t>
  </si>
  <si>
    <t>350*100</t>
  </si>
  <si>
    <t>Logo sorex, nama toko butetting, alamat jl mt haryono watampone, kec ternate riattang kab bone</t>
  </si>
  <si>
    <t>https://drive.google.com/open?id=1-zq1mOnqnhhGoxXpa5Hmj5C-AmP4OgRe</t>
  </si>
  <si>
    <t>1WETb7LizX5Dysdw4h0w8tS6PfLvM0Zc4</t>
  </si>
  <si>
    <t>https://drive.google.com/file/d/1WETb7LizX5Dysdw4h0w8tS6PfLvM0Zc4/view?usp=drivesdk</t>
  </si>
  <si>
    <t>Document successfully created; Document successfully merged; PDF created; Emails Sent: [To: Dodisuprodi@gmail.com]; Run via form trigger as brandingsorex@gmail.com; Timestamp: Nov 27 2024 10:32 PM</t>
  </si>
  <si>
    <t>Cetak makassar</t>
  </si>
  <si>
    <t>Logo sorex, nama toko nurul kerudung store, 
alamat  jln beringin watampone kec ternate riattang, kab bone</t>
  </si>
  <si>
    <t>https://drive.google.com/open?id=15MHfQHKMGwLIT-_9359_4eJx0urMIPJj</t>
  </si>
  <si>
    <t>1RBXUSQGb-VtJOc2o5sxrSBOAJMLmIZ7d</t>
  </si>
  <si>
    <t>https://drive.google.com/file/d/1RBXUSQGb-VtJOc2o5sxrSBOAJMLmIZ7d/view?usp=drivesdk</t>
  </si>
  <si>
    <t>Document successfully created; Document successfully merged; PDF created; Emails Sent: [To: Dodisuprodi@gmail.com]; Run via form trigger as brandingsorex@gmail.com; Timestamp: Nov 27 2024 10:35 PM</t>
  </si>
  <si>
    <t>Indeks</t>
  </si>
  <si>
    <t>Kolaka</t>
  </si>
  <si>
    <t>1.000*90CM</t>
  </si>
  <si>
    <t>Cetak di jakarta kirim dengan wagon</t>
  </si>
  <si>
    <t>Logo ladies dan sorex man, nama toko"toko INDEKS,grosir dan eceran, sesuai di spanduk toko</t>
  </si>
  <si>
    <t>https://drive.google.com/open?id=15_eP5JZnYZtwba3yrSexpQnkoidF_2ze</t>
  </si>
  <si>
    <t>10YQ0f27Art9VC6BBGVvTtDiyUQqJ-Yx_</t>
  </si>
  <si>
    <t>https://drive.google.com/file/d/10YQ0f27Art9VC6BBGVvTtDiyUQqJ-Yx_/view?usp=drivesdk</t>
  </si>
  <si>
    <t>Document successfully created; Document successfully merged; PDF created; Emails Sent: [To: Dodisuprodi@gmail.com]; Run via form trigger as brandingsorex@gmail.com; Timestamp: Nov 27 2024 10:43 PM</t>
  </si>
  <si>
    <t>LP sdi</t>
  </si>
  <si>
    <t>Alia jaya</t>
  </si>
  <si>
    <t>Kasih nama toko Alia jaya</t>
  </si>
  <si>
    <t>https://drive.google.com/open?id=1ipO80a96hjGxdYVlghEGy12MMw5PsbnJ</t>
  </si>
  <si>
    <t>14mw5Tt6ivc51Y7gs3RNB5uBkbhEt3z1G</t>
  </si>
  <si>
    <t>https://drive.google.com/file/d/14mw5Tt6ivc51Y7gs3RNB5uBkbhEt3z1G/view?usp=drivesdk</t>
  </si>
  <si>
    <t>Document successfully created; Document successfully merged; PDF created; Emails Sent: [To: jo.srx89@gmail.com]; Run via form trigger as brandingsorex@gmail.com; Timestamp: Nov 28 2024 12:14 AM</t>
  </si>
  <si>
    <t>SOREXMAN</t>
  </si>
  <si>
    <t>Jakarta</t>
  </si>
  <si>
    <t>500*200cm 7pc. 300*100cm 7pc. 400*150cm 7pc.</t>
  </si>
  <si>
    <t>Total 21pc</t>
  </si>
  <si>
    <t>Kasih mata ayam.kasih lis putih di samping-samping nya.</t>
  </si>
  <si>
    <t>https://drive.google.com/open?id=1UzJtVbOtNhN1CM4W6b7laCZ5-Up3_Af0</t>
  </si>
  <si>
    <t>15-5tZGppXOpy0MphcFWEKWFfP2ZkN6kX</t>
  </si>
  <si>
    <t>https://drive.google.com/file/d/15-5tZGppXOpy0MphcFWEKWFfP2ZkN6kX/view?usp=drivesdk</t>
  </si>
  <si>
    <t>Document successfully created; Document successfully merged; PDF created; Emails Sent: [To: jaeniahmad61@gmail.com]; Run via form trigger as brandingsorex@gmail.com; Timestamp: Nov 28 2024 4:02 AM</t>
  </si>
  <si>
    <t>Al - Keisha Fashion</t>
  </si>
  <si>
    <t>Wonogiri</t>
  </si>
  <si>
    <t xml:space="preserve">Di beri gambar iko Uwais </t>
  </si>
  <si>
    <t>https://drive.google.com/open?id=1HzyWXN6g5ppFJt_bkg2JcufeS6c9968n</t>
  </si>
  <si>
    <t>1xl8a1to6HIa7_nIXyC8KcFQKlJEGboRD</t>
  </si>
  <si>
    <t>https://drive.google.com/file/d/1xl8a1to6HIa7_nIXyC8KcFQKlJEGboRD/view?usp=drivesdk</t>
  </si>
  <si>
    <t>Document successfully created; Document successfully merged; PDF created; Emails Sent: [To: ekoprasetyo575@gmail.com]; Run via form trigger as brandingsorex@gmail.com; Timestamp: Nov 28 2024 4:41 AM</t>
  </si>
  <si>
    <t>Lp A1</t>
  </si>
  <si>
    <t>Padi mas</t>
  </si>
  <si>
    <t>Tanjung balai karimun</t>
  </si>
  <si>
    <t>154*28 cm</t>
  </si>
  <si>
    <t>Sales yg bawa</t>
  </si>
  <si>
    <t>Kasih nama SOREX aja</t>
  </si>
  <si>
    <t>https://drive.google.com/open?id=15f3um_WJgATSAoOtE4hZ7_bbx6iIwknG</t>
  </si>
  <si>
    <t>1N5-lSozNANsQ4s72YLZrkworEedk9bZ1</t>
  </si>
  <si>
    <t>https://drive.google.com/file/d/1N5-lSozNANsQ4s72YLZrkworEedk9bZ1/view?usp=drivesdk</t>
  </si>
  <si>
    <t>Document successfully created; Document successfully merged; PDF created; Emails Sent: [To: saefudinsorex@gmail.com]; Run via form trigger as brandingsorex@gmail.com; Timestamp: Nov 29 2024 1:11 AM</t>
  </si>
  <si>
    <t>Happy Jaya</t>
  </si>
  <si>
    <t>Sosok - Kalimantan Barat</t>
  </si>
  <si>
    <t>450*100</t>
  </si>
  <si>
    <t>https://drive.google.com/open?id=1mmapD9yP6y6cCgyDm1XlgF64kspRJJWR</t>
  </si>
  <si>
    <t>1kBDfqhxwIQQSxq1GZcpMSuLK1_jwLo4q</t>
  </si>
  <si>
    <t>https://drive.google.com/file/d/1kBDfqhxwIQQSxq1GZcpMSuLK1_jwLo4q/view?usp=drivesdk</t>
  </si>
  <si>
    <t>Document successfully created; Document successfully merged; PDF created; Emails Sent: [To: sonnisorex@gmail.com]; Run via form trigger as brandingsorex@gmail.com; Timestamp: Nov 29 2024 1:40 AM</t>
  </si>
  <si>
    <t>Aba Store</t>
  </si>
  <si>
    <t>900*40 cm</t>
  </si>
  <si>
    <t>konfirmasi</t>
  </si>
  <si>
    <t>tolong desain dengan 3 brand sorex, sorex ladies, sorexman dan sorexkids serta nama toko dan tambahnkan logo toko</t>
  </si>
  <si>
    <r>
      <rPr>
        <u/>
        <sz val="10"/>
        <color rgb="FF1155CC"/>
        <rFont val="Arial"/>
      </rPr>
      <t>https://drive.google.com/open?id=1t5EDavIMv42JhhIcPp7Q73y8dh9jM2k9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https://drive.google.com/open?id=1WWEOXePfub5BG7foxcCb4reFBe3IUtSD</t>
    </r>
  </si>
  <si>
    <t>108nh-8FZ1Pz-aDgcwOBxAFjIIGqdsROv</t>
  </si>
  <si>
    <t>https://drive.google.com/file/d/108nh-8FZ1Pz-aDgcwOBxAFjIIGqdsROv/view?usp=drivesdk</t>
  </si>
  <si>
    <t>Document successfully created; Document successfully merged; PDF created; Emails Sent: [To: sonnisorex@gmail.com]; Run via form trigger as brandingsorex@gmail.com; Timestamp: Nov 29 2024 1:56 AM</t>
  </si>
  <si>
    <t>Balita</t>
  </si>
  <si>
    <t>Bontang - Kalimantan Timur</t>
  </si>
  <si>
    <t>500*80cm</t>
  </si>
  <si>
    <t>https://drive.google.com/open?id=1B0yYPbOc2enh3P88c24BO8bKlixWvOcW</t>
  </si>
  <si>
    <t>1v8J1DWHEAD8B7HlOFzIaxgWT6yfxhkX2</t>
  </si>
  <si>
    <t>https://drive.google.com/file/d/1v8J1DWHEAD8B7HlOFzIaxgWT6yfxhkX2/view?usp=drivesdk</t>
  </si>
  <si>
    <t>Document successfully created; Document successfully merged; PDF created; Emails Sent: [To: sonnisorex@gmail.com]; Run via form trigger as brandingsorex@gmail.com; Timestamp: Nov 30 2024 10:07 PM</t>
  </si>
  <si>
    <t>MY DIN</t>
  </si>
  <si>
    <t>Bengkulu</t>
  </si>
  <si>
    <t>90 x 55 cm</t>
  </si>
  <si>
    <t>Desain ikutin yg d foto</t>
  </si>
  <si>
    <t>https://drive.google.com/open?id=1KQ6GxdFnyKkhgeRF9cT0D3pceVqxl_aL</t>
  </si>
  <si>
    <t>1VmOzQmm2f-F1il7tc0R2zoREfLHNPW2e</t>
  </si>
  <si>
    <t>https://drive.google.com/file/d/1VmOzQmm2f-F1il7tc0R2zoREfLHNPW2e/view?usp=drivesdk</t>
  </si>
  <si>
    <t>Document successfully created; Document successfully merged; PDF created; Emails Sent: [To: saefudinsorex@gmail.com]; Run via form trigger as brandingsorex@gmail.com; Timestamp: Dec 2 2024 2:24 AM</t>
  </si>
  <si>
    <t>Rumah Kerudung Syifa</t>
  </si>
  <si>
    <t>Sangatta - Kalimantan Timur</t>
  </si>
  <si>
    <t>300*60cm</t>
  </si>
  <si>
    <t>Konfirmasi</t>
  </si>
  <si>
    <t>desain dengan kombinasi sorex ladies dan sorexman</t>
  </si>
  <si>
    <t>https://drive.google.com/open?id=1V8G8FnjM_J1rvgkT0FhI-mvPc_4MlCF8</t>
  </si>
  <si>
    <t>1MPizlUT7uFMRHBPIdKdYrE8s8QQMQtYB</t>
  </si>
  <si>
    <t>https://drive.google.com/file/d/1MPizlUT7uFMRHBPIdKdYrE8s8QQMQtYB/view?usp=drivesdk</t>
  </si>
  <si>
    <t>Document successfully created; Document successfully merged; PDF created; Emails Sent: [To: sonnisorex@gmail.com]; Run via form trigger as brandingsorex@gmail.com; Timestamp: Dec 2 2024 6:28 AM</t>
  </si>
  <si>
    <t>Toko rizqi jaya</t>
  </si>
  <si>
    <t>650x 150 cm</t>
  </si>
  <si>
    <t>Di kasih gambar prodak dan tulisan
Underwear
Handuk
Kaos kaki
Mainan anak
Pakaian anak</t>
  </si>
  <si>
    <t>https://drive.google.com/open?id=18P9kNali3HW3GI0zCnfILZkiHVPRWAcv</t>
  </si>
  <si>
    <t>1mgvajGRivFj1vh6EaaBVEOTVOnFEdfwQ</t>
  </si>
  <si>
    <t>https://drive.google.com/file/d/1mgvajGRivFj1vh6EaaBVEOTVOnFEdfwQ/view?usp=drivesdk</t>
  </si>
  <si>
    <t>Document successfully created; Document successfully merged; PDF created; Emails Sent: [To: cahayafram5@gmail.com]; Run via form trigger as brandingsorex@gmail.com; Timestamp: Dec 2 2024 8:10 AM</t>
  </si>
  <si>
    <t xml:space="preserve">Kanafa collection </t>
  </si>
  <si>
    <t>1200*60cm</t>
  </si>
  <si>
    <t>https://drive.google.com/open?id=1NnabAf7WJ1Z8Pay6AZa6zJrHwiKdXKqx</t>
  </si>
  <si>
    <t>1YLRuoJceNOxCUaVmrEDJWFAyV5PYyYw7</t>
  </si>
  <si>
    <t>https://drive.google.com/file/d/1YLRuoJceNOxCUaVmrEDJWFAyV5PYyYw7/view?usp=drivesdk</t>
  </si>
  <si>
    <t>Document successfully created; Document successfully merged; PDF created; Emails Sent: [To: jo.srx89@gmail.com]; Run via form trigger as brandingsorex@gmail.com; Timestamp: Dec 3 2024 12:39 AM</t>
  </si>
  <si>
    <t xml:space="preserve">Pabio collection </t>
  </si>
  <si>
    <t>800*60cm</t>
  </si>
  <si>
    <t>Kirim langsung ketoko</t>
  </si>
  <si>
    <t>Kasih foto produk dan nama toko</t>
  </si>
  <si>
    <t>https://drive.google.com/open?id=1ZXAy4HmJdcPmZuIlnlObswWBPtSZj9Om</t>
  </si>
  <si>
    <t>1N-dH2CUWHheeF6PYYyloGX7hHdd66Tya</t>
  </si>
  <si>
    <t>https://drive.google.com/file/d/1N-dH2CUWHheeF6PYYyloGX7hHdd66Tya/view?usp=drivesdk</t>
  </si>
  <si>
    <t>Document successfully created; Document successfully merged; PDF created; Emails Sent: [To: jo.srx89@gmail.com]; Run via form trigger as brandingsorex@gmail.com; Timestamp: Dec 3 2024 12:42 AM</t>
  </si>
  <si>
    <t>30x 8cm</t>
  </si>
  <si>
    <t>30x8cm</t>
  </si>
  <si>
    <t>Akrelik duduk tulisan kasir</t>
  </si>
  <si>
    <t>https://drive.google.com/open?id=1dEoZNyWIFO02hwaJvt9FOAYy-6v3PJ9v</t>
  </si>
  <si>
    <t>1zSIAXbKtI3aesypSHkVH0HGPhM12q2vC</t>
  </si>
  <si>
    <t>https://drive.google.com/file/d/1zSIAXbKtI3aesypSHkVH0HGPhM12q2vC/view?usp=drivesdk</t>
  </si>
  <si>
    <t>Document successfully created; Document successfully merged; PDF created; Emails Sent: [To: cahayafram5@gmail.com]; Run via form trigger as brandingsorex@gmail.com; Timestamp: Dec 3 2024 2:39 AM</t>
  </si>
  <si>
    <t>Toko harly fashion</t>
  </si>
  <si>
    <t>40x40cm</t>
  </si>
  <si>
    <t>Akrelik logo sorex dai kasih gantungan</t>
  </si>
  <si>
    <t>https://drive.google.com/open?id=1wHO23vHziRVIECgzw8lTioudUqZ2hlRI</t>
  </si>
  <si>
    <t>1XdhxDGm3KawJgq9xtWqL7Ny15Tij8XSm</t>
  </si>
  <si>
    <t>https://drive.google.com/file/d/1XdhxDGm3KawJgq9xtWqL7Ny15Tij8XSm/view?usp=drivesdk</t>
  </si>
  <si>
    <t>Document successfully created; Document successfully merged; PDF created; Emails Sent: [To: cahayafram5@gmail.com]; Run via form trigger as brandingsorex@gmail.com; Timestamp: Dec 3 2024 2:41 AM</t>
  </si>
  <si>
    <t xml:space="preserve">Surya baru </t>
  </si>
  <si>
    <t>Mataram - lombok</t>
  </si>
  <si>
    <t>495*80</t>
  </si>
  <si>
    <t>Kirim kantor jakrta</t>
  </si>
  <si>
    <t>Logo sorex, nama toko larissa bangkok fashion, logo toko sesuai di spanduk</t>
  </si>
  <si>
    <t>https://drive.google.com/open?id=1qe1rUEgu5f5GgR0tOnAXMp8m16qfIvvg</t>
  </si>
  <si>
    <t>1jaH-w4hHvzTXQ8xmqrst5EkEA4IY2wI0</t>
  </si>
  <si>
    <t>https://drive.google.com/file/d/1jaH-w4hHvzTXQ8xmqrst5EkEA4IY2wI0/view?usp=drivesdk</t>
  </si>
  <si>
    <t>Document successfully created; Document successfully merged; PDF created; Emails Sent: [To: Dodisuprodi@gmail.com]; Run via form trigger as brandingsorex@gmail.com; Timestamp: Dec 3 2024 7:29 PM</t>
  </si>
  <si>
    <t>Cv matahari</t>
  </si>
  <si>
    <t>Praya - lombok</t>
  </si>
  <si>
    <t>300*95</t>
  </si>
  <si>
    <t>Logo sorex nama toko, alamat toko jln jendral sudirman no 88 praya - nusa Tenggara barat</t>
  </si>
  <si>
    <t>https://drive.google.com/open?id=1Q1kRynw2vHwhtzZdorDYNUX1ap0yLA6V</t>
  </si>
  <si>
    <t>1JLmhEkZfWN6HspgLQYAAHOqmsXzI9gJJ</t>
  </si>
  <si>
    <t>https://drive.google.com/file/d/1JLmhEkZfWN6HspgLQYAAHOqmsXzI9gJJ/view?usp=drivesdk</t>
  </si>
  <si>
    <t>Document successfully created; Document successfully merged; PDF created; Emails Sent: [To: dodisuprodi@gmail.com]; Run via form trigger as brandingsorex@gmail.com; Timestamp: Dec 3 2024 7:36 PM</t>
  </si>
  <si>
    <t>Praya - nusa Tenggara Barat</t>
  </si>
  <si>
    <t>Logo sorex man foto iko Uwais</t>
  </si>
  <si>
    <t>https://drive.google.com/open?id=1DTlqniPt8E0HRunsHfmhiSKOUarTPQFZ</t>
  </si>
  <si>
    <t>1Bzukoiw13rkNobulJymFJlbiqXSRKTFw</t>
  </si>
  <si>
    <t>https://drive.google.com/file/d/1Bzukoiw13rkNobulJymFJlbiqXSRKTFw/view?usp=drivesdk</t>
  </si>
  <si>
    <t>Document successfully created; Document successfully merged; PDF created; Emails Sent: [To: dodisuprodi@gmail.com]; Run via form trigger as brandingsorex@gmail.com; Timestamp: Dec 3 2024 7:39 PM</t>
  </si>
  <si>
    <t>Toko susi busana</t>
  </si>
  <si>
    <t>50x15 cm</t>
  </si>
  <si>
    <t>https://drive.google.com/open?id=1LbQ44MSlIqPuyo07yzBxfvN6Jx8lzc9N</t>
  </si>
  <si>
    <t>11NX1rJZoLoY5yN42zuU94DAdKBEQcDPN</t>
  </si>
  <si>
    <t>https://drive.google.com/file/d/11NX1rJZoLoY5yN42zuU94DAdKBEQcDPN/view?usp=drivesdk</t>
  </si>
  <si>
    <t>Document successfully created; Document successfully merged; PDF created; Emails Sent: [To: cahayafram5@gmail.com]; Run via form trigger as brandingsorex@gmail.com; Timestamp: Dec 4 2024 12:42 AM</t>
  </si>
  <si>
    <t>Model Cantik</t>
  </si>
  <si>
    <t>Tebas - Kalimantan Barat</t>
  </si>
  <si>
    <t>750*80cm</t>
  </si>
  <si>
    <t>kasih nama toko dan foto produk</t>
  </si>
  <si>
    <t>https://drive.google.com/open?id=1HG00HFJxl-1Z-_hw4qtUiNELWUeDfCuh</t>
  </si>
  <si>
    <t>1HEETOsAU7FeS4-xnSJVjw6nmmJ91L7pg</t>
  </si>
  <si>
    <t>https://drive.google.com/file/d/1HEETOsAU7FeS4-xnSJVjw6nmmJ91L7pg/view?usp=drivesdk</t>
  </si>
  <si>
    <t>Document successfully created; Document successfully merged; PDF created; Emails Sent: [To: sonnisorex@gmail.com]; Run via form trigger as brandingsorex@gmail.com; Timestamp: Dec 4 2024 1:53 AM</t>
  </si>
  <si>
    <t>145*70cm</t>
  </si>
  <si>
    <t>kirim gabung spanduk</t>
  </si>
  <si>
    <t>bikin poster ladies 1 dengan tulisan dan foto produk, dan 1 poster sorexman dengan tulisan dan foto produk</t>
  </si>
  <si>
    <t>https://drive.google.com/open?id=1_KI1FCaFs5j4-vQwOgHtEpTt9Td0lYiG</t>
  </si>
  <si>
    <t>1Yo2Ue_8ATNHTXJBl8naXD2c77dbj-TjN</t>
  </si>
  <si>
    <t>https://drive.google.com/file/d/1Yo2Ue_8ATNHTXJBl8naXD2c77dbj-TjN/view?usp=drivesdk</t>
  </si>
  <si>
    <t>Document successfully created; Document successfully merged; PDF created; Emails Sent: [To: sonnisorex@gmail.com]; Run via form trigger as brandingsorex@gmail.com; Timestamp: Dec 4 2024 2:01 AM</t>
  </si>
  <si>
    <t>Donima style</t>
  </si>
  <si>
    <t>Batam</t>
  </si>
  <si>
    <t xml:space="preserve">(176* 60 cm) ( 121*68 cm) </t>
  </si>
  <si>
    <t xml:space="preserve">Kasih nama sorex aja (121*68 kasih 2 pcs) </t>
  </si>
  <si>
    <r>
      <rPr>
        <u/>
        <sz val="10"/>
        <color rgb="FF1155CC"/>
        <rFont val="Arial"/>
      </rPr>
      <t>https://drive.google.com/open?id=1PKzan2d0br9AXO482awO5dZTfD_FqXvk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https://drive.google.com/open?id=17QJLABqOc12RUBlcjaN9u3vOfhcdu0EA</t>
    </r>
    <r>
      <rPr>
        <sz val="10"/>
        <color rgb="FF000000"/>
        <rFont val="Arial"/>
      </rPr>
      <t xml:space="preserve"> </t>
    </r>
  </si>
  <si>
    <t>14G-YhTx--gnNNInkAZB9v5wNvEtQQaHF</t>
  </si>
  <si>
    <t>https://drive.google.com/file/d/14G-YhTx--gnNNInkAZB9v5wNvEtQQaHF/view?usp=drivesdk</t>
  </si>
  <si>
    <t>Document successfully created; Document successfully merged; PDF created; Emails Sent: [To: saefudinsorex@gmail.com]; Run via form trigger as brandingsorex@gmail.com; Timestamp: Dec 4 2024 2:10 AM</t>
  </si>
  <si>
    <t xml:space="preserve">(121*68 cm ) ( 82*51 cm) </t>
  </si>
  <si>
    <t>Yg ukuran 82*51 kasih foto iko Uwais    
Yg ikuran 121*68  ksih nama sorexman aja</t>
  </si>
  <si>
    <t>https://drive.google.com/open?id=1KZUZyVtvlLsfQcSkDwmwyMRKPH4U5YjH, https://drive.google.com/open?id=1mZ6RUOFuPJgd8KC0aeZR8fUU_5Znix4E</t>
  </si>
  <si>
    <t>1yqcGy4jsy-ETv9X6im3YJDEelyg_UQkM</t>
  </si>
  <si>
    <t>https://drive.google.com/file/d/1yqcGy4jsy-ETv9X6im3YJDEelyg_UQkM/view?usp=drivesdk</t>
  </si>
  <si>
    <t>Document successfully created; Document successfully merged; PDF created; Emails Sent: [To: saefudinsorex@gmail.com]; Run via form trigger as brandingsorex@gmail.com; Timestamp: Dec 4 2024 2:18 AM</t>
  </si>
  <si>
    <t>Singkawang - Kalimantan Barat</t>
  </si>
  <si>
    <t>780*80cm</t>
  </si>
  <si>
    <t>Kasih nama toko dan foto produk</t>
  </si>
  <si>
    <t>https://drive.google.com/open?id=1Ntx610QA1rqRFbZ-3SZIWbJgMvkf1UOG</t>
  </si>
  <si>
    <t>19FP8zl_Ui0Szm_f6WCblxhcElmfZVExN</t>
  </si>
  <si>
    <t>https://drive.google.com/file/d/19FP8zl_Ui0Szm_f6WCblxhcElmfZVExN/view?usp=drivesdk</t>
  </si>
  <si>
    <t>Document successfully created; Document successfully merged; PDF created; Emails Sent: [To: sonnisorex@gmail.com]; Run via form trigger as brandingsorex@gmail.com; Timestamp: Dec 4 2024 4:27 AM</t>
  </si>
  <si>
    <t>JT TH</t>
  </si>
  <si>
    <t>180*75cm</t>
  </si>
  <si>
    <t>Logo sorexman saja, nanti akan di pasang melingkar di wagon</t>
  </si>
  <si>
    <t>https://drive.google.com/open?id=1sUkonFgibvyYBRPPcP9gjY3HRNSUJGV6</t>
  </si>
  <si>
    <t>13cn_1OpqTyHe3-GELwkProaCiVYdJs3a</t>
  </si>
  <si>
    <t>https://drive.google.com/file/d/13cn_1OpqTyHe3-GELwkProaCiVYdJs3a/view?usp=drivesdk</t>
  </si>
  <si>
    <t>Document successfully created; Document successfully merged; PDF created; Emails Sent: [To: ekoprasetyo575@gmail.com]; Run via form trigger as brandingsorex@gmail.com; Timestamp: Dec 4 2024 9:49 PM</t>
  </si>
  <si>
    <t>Ci Ace A</t>
  </si>
  <si>
    <t>AKRILIK BENING 2mm 1mk</t>
  </si>
  <si>
    <t>80*25cm</t>
  </si>
  <si>
    <t>Ladies+MAN di gabung.MIRROR.kasih lubang &amp; rantai.URGENT</t>
  </si>
  <si>
    <t>https://drive.google.com/open?id=1k2onz4ffi0jfSvFT54KkY8mmMMHkGVSm</t>
  </si>
  <si>
    <t>1qIgH_JEU-4XZOwoPNu3BNzz_I1LwUhKC</t>
  </si>
  <si>
    <t>https://drive.google.com/file/d/1qIgH_JEU-4XZOwoPNu3BNzz_I1LwUhKC/view?usp=drivesdk</t>
  </si>
  <si>
    <t>Document successfully created; Document successfully merged; PDF created; Emails Sent: [To: jaeniahmad61@gmail.com]; Run via form trigger as brandingsorex@gmail.com; Timestamp: Dec 4 2024 10:25 PM</t>
  </si>
  <si>
    <t>DK-JIT/DK-RD</t>
  </si>
  <si>
    <t>DK-MUS/DMS-US</t>
  </si>
  <si>
    <t>Toko PUTRI</t>
  </si>
  <si>
    <t>Pamulang</t>
  </si>
  <si>
    <t>1400*190cm</t>
  </si>
  <si>
    <t>Ladies+SOREXMAN di gabung jd 1spanduk. Kasih nama”Toko PUTRI”
tiktok:Tokoputripml17
Shopee:Tokoputri17
Instagram:Tokoputri_pml
WhatsApp:0878-0958-0072
Jangan kasih foto model/produk.
Kasih mata ayam</t>
  </si>
  <si>
    <t>https://drive.google.com/open?id=1b5sFmxn8PAzIldNKuff7JfdiexXvT5PH</t>
  </si>
  <si>
    <t>1cGeGzYCpRe_j5vRDOQUeVfktl3icM_oH</t>
  </si>
  <si>
    <t>https://drive.google.com/file/d/1cGeGzYCpRe_j5vRDOQUeVfktl3icM_oH/view?usp=drivesdk</t>
  </si>
  <si>
    <t>Document successfully created; Document successfully merged; PDF created; Emails Sent: [To: jaeniahmad61@gmail.com]; Run via form trigger as brandingsorex@gmail.com; Timestamp: Dec 5 2024 4:54 AM</t>
  </si>
  <si>
    <t>DAHSYAT</t>
  </si>
  <si>
    <t>279*60cm 1pc. 248*60cm 1pc.</t>
  </si>
  <si>
    <t>Kasih nama toko”DAHSYAT UNDERWEAR”
Kasih mata ayam</t>
  </si>
  <si>
    <r>
      <t xml:space="preserve">https://drive.google.com/open?id=15PgCdI5ru1rophQx904vVpsXv--2p933, </t>
    </r>
    <r>
      <rPr>
        <u/>
        <sz val="10"/>
        <color rgb="FF1155CC"/>
        <rFont val="Arial"/>
      </rPr>
      <t>https://drive.google.com/open?id=1pBg8Hs893JpoogzdrBP7gRa7a9RWxIIS</t>
    </r>
  </si>
  <si>
    <t>1Kf98NPDDKt5YTVrGgrCq2VROMV7SbONi</t>
  </si>
  <si>
    <t>https://drive.google.com/file/d/1Kf98NPDDKt5YTVrGgrCq2VROMV7SbONi/view?usp=drivesdk</t>
  </si>
  <si>
    <t>Document successfully created; Document successfully merged; PDF created; Emails Sent: [To: jaeniahmad61@gmail.com]; Run via form trigger as brandingsorex@gmail.com; Timestamp: Dec 5 2024 4:59 AM</t>
  </si>
  <si>
    <t>Boxi</t>
  </si>
  <si>
    <t>Sumbawa</t>
  </si>
  <si>
    <t>500*100</t>
  </si>
  <si>
    <t>Logo sorex nama toko alamat toko jln Yos sudarso ( depan pura suka duka) sumbawa besar -NTB foto bh dan cd</t>
  </si>
  <si>
    <t>https://drive.google.com/open?id=1jW93xSXogcB_x49CXjDjovxasRWCeX-Z</t>
  </si>
  <si>
    <t>1JKGc_oyNgQtnTWlkugmPqeljCksM__42</t>
  </si>
  <si>
    <t>https://drive.google.com/file/d/1JKGc_oyNgQtnTWlkugmPqeljCksM__42/view?usp=drivesdk</t>
  </si>
  <si>
    <t>Document successfully created; Document successfully merged; PDF created; Emails Sent: [To: Dodisuprodi@gmail.com]; Run via form trigger as brandingsorex@gmail.com; Timestamp: Dec 5 2024 8:58 PM</t>
  </si>
  <si>
    <t>500*100 CM</t>
  </si>
  <si>
    <t>Logo sorex man dan iko Uwais</t>
  </si>
  <si>
    <t>https://drive.google.com/open?id=1uPxtuYw0ClvwwX8PVMpk4ZbiDjIF18hi</t>
  </si>
  <si>
    <t>1dSg6SoIT5D8ttUGBYfncC4Gk0KGE85hq</t>
  </si>
  <si>
    <t>https://drive.google.com/file/d/1dSg6SoIT5D8ttUGBYfncC4Gk0KGE85hq/view?usp=drivesdk</t>
  </si>
  <si>
    <t>Document successfully created; Document successfully merged; PDF created; Emails Sent: [To: Dodisuprodi@gmail.com]; Run via form trigger as brandingsorex@gmail.com; Timestamp: Dec 5 2024 9:00 PM</t>
  </si>
  <si>
    <t xml:space="preserve">Murah ( sumbawa) </t>
  </si>
  <si>
    <t>386*42 CM</t>
  </si>
  <si>
    <t>https://drive.google.com/open?id=1qq2CbZKM-PF6npger2s_0RxJRw8lx4Dx</t>
  </si>
  <si>
    <t>1C5fo7EAu5aFfGUzIbn0Nl4r94r9m-Z2c</t>
  </si>
  <si>
    <t>https://drive.google.com/file/d/1C5fo7EAu5aFfGUzIbn0Nl4r94r9m-Z2c/view?usp=drivesdk</t>
  </si>
  <si>
    <t>Document successfully created; Document successfully merged; PDF created; Emails Sent: [To: Dodisuprodi@gmail.com]; Run via form trigger as brandingsorex@gmail.com; Timestamp: Dec 5 2024 9:07 PM</t>
  </si>
  <si>
    <t>345*107 CM</t>
  </si>
  <si>
    <t>Logo sorex foto bh dan cd</t>
  </si>
  <si>
    <t>https://drive.google.com/open?id=1gm4QTyBgNFfkCMnaHJUciZq2UBTNOvpX</t>
  </si>
  <si>
    <t>1gxbih4foJx3pAv7TVxWWges_qMp0SbJe</t>
  </si>
  <si>
    <t>https://drive.google.com/file/d/1gxbih4foJx3pAv7TVxWWges_qMp0SbJe/view?usp=drivesdk</t>
  </si>
  <si>
    <t>Document successfully created; Document successfully merged; PDF created; Emails Sent: [To: Dodisuprodi@gmail.com]; Run via form trigger as brandingsorex@gmail.com; Timestamp: Dec 5 2024 9:10 PM</t>
  </si>
  <si>
    <t>Cv roberto</t>
  </si>
  <si>
    <t>Kirim di kantor jakarta</t>
  </si>
  <si>
    <t>Logo sorex nama toko alamat jln hasanudin sumbawa Besar - NTB, foto cd dan bh</t>
  </si>
  <si>
    <t>https://drive.google.com/open?id=1n1USCKMBMux73oGmSmLtXoOJoLfDjqhI</t>
  </si>
  <si>
    <t>1r-nRHa-8qo1UXB66vjIggfIVIcM3cj4f</t>
  </si>
  <si>
    <t>https://drive.google.com/file/d/1r-nRHa-8qo1UXB66vjIggfIVIcM3cj4f/view?usp=drivesdk</t>
  </si>
  <si>
    <t>Document successfully created; Document successfully merged; PDF created; Emails Sent: [To: Dodisuprodi@gmail.com]; Run via form trigger as brandingsorex@gmail.com; Timestamp: Dec 5 2024 9:14 PM</t>
  </si>
  <si>
    <t>Kirim ke kantor jakarta</t>
  </si>
  <si>
    <t>Logo sorex man dan ikouwais</t>
  </si>
  <si>
    <t>https://drive.google.com/open?id=1F660FUyxe6LJ4zQjce1yiwofcTCx9xmf</t>
  </si>
  <si>
    <t>1y5BoADprW40Qci1625fNsQKrEXD1TUJk</t>
  </si>
  <si>
    <t>https://drive.google.com/file/d/1y5BoADprW40Qci1625fNsQKrEXD1TUJk/view?usp=drivesdk</t>
  </si>
  <si>
    <t>Document successfully created; Document successfully merged; PDF created; Emails Sent: [To: Dodisuprodi@gmail.com]; Run via form trigger as brandingsorex@gmail.com; Timestamp: Dec 5 2024 9:16 PM</t>
  </si>
  <si>
    <t>DK-RD DD KSN</t>
  </si>
  <si>
    <t>SPORT CENTER  DALKOT</t>
  </si>
  <si>
    <t>500*200cm 5pc. 300*100cm 5pc. 400*150cm 5pc.</t>
  </si>
  <si>
    <t>Total 15pc</t>
  </si>
  <si>
    <t>Kasih mata ayam.
kasih list putih di sekeliling nya seperti contoh di foto.
URGENT</t>
  </si>
  <si>
    <t>https://drive.google.com/open?id=1Bj-C0Kalx9dgJ3YDgx4BHLNCQNTYLtcj</t>
  </si>
  <si>
    <t>1meKLrXs2g-zk2GhT93CWgM_VBL8-IcHt</t>
  </si>
  <si>
    <t>https://drive.google.com/file/d/1meKLrXs2g-zk2GhT93CWgM_VBL8-IcHt/view?usp=drivesdk</t>
  </si>
  <si>
    <t>Document successfully created; Document successfully merged; PDF created; Emails Sent: [To: jaeniahmad61@gmail.com]; Run via form trigger as brandingsorex@gmail.com; Timestamp: Dec 5 2024 10:45 PM</t>
  </si>
  <si>
    <t>SUCI</t>
  </si>
  <si>
    <t>Munjul</t>
  </si>
  <si>
    <t>Kasih nama toko”SUCI AKBAR 2”
                            “cabang munjul”
Kasih mata ayam.</t>
  </si>
  <si>
    <t>https://drive.google.com/open?id=1Aq8_UsiHyH0jD2tMMv31x5M5kuWpqqWp</t>
  </si>
  <si>
    <t>1Rkbjn-m7rwZrxEklOxCaK6r01QdgP03x</t>
  </si>
  <si>
    <t>https://drive.google.com/file/d/1Rkbjn-m7rwZrxEklOxCaK6r01QdgP03x/view?usp=drivesdk</t>
  </si>
  <si>
    <t>Document successfully created; Document successfully merged; PDF created; Emails Sent: [To: jaeniahmad61@gmail.com]; Run via form trigger as brandingsorex@gmail.com; Timestamp: Dec 5 2024 10:51 PM</t>
  </si>
  <si>
    <t>Star kids</t>
  </si>
  <si>
    <t>Krueng geukuh</t>
  </si>
  <si>
    <t>800*100cm</t>
  </si>
  <si>
    <t>Kasih keterangan STAR KIDS KRUENG GEUKUH TERIMAKASIH TELAH BERKUNJUNG,
Penulisan font toko dan warna ikutin contoh yang ada</t>
  </si>
  <si>
    <r>
      <rPr>
        <u/>
        <sz val="10"/>
        <color rgb="FF1155CC"/>
        <rFont val="Arial"/>
      </rPr>
      <t>https://drive.google.com/open?id=1B_d7Uw-71K8ikZmzOUZXlr8WvxhjioUl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https://drive.google.com/open?id=15wpt1lmgJ0sDfiKNgoiyVZbdYOGqlCpp</t>
    </r>
    <r>
      <rPr>
        <sz val="10"/>
        <color rgb="FF000000"/>
        <rFont val="Arial"/>
      </rPr>
      <t xml:space="preserve"> </t>
    </r>
  </si>
  <si>
    <t>1tFK_QtKanAkPSCzMSlkJNk8O_SPKVSj-</t>
  </si>
  <si>
    <t>https://drive.google.com/file/d/1tFK_QtKanAkPSCzMSlkJNk8O_SPKVSj-/view?usp=drivesdk</t>
  </si>
  <si>
    <t>Document successfully created; Document successfully merged; PDF created; Emails Sent: [To: jo.srx89@gmail.com]; Run via form trigger as brandingsorex@gmail.com; Timestamp: Dec 6 2024 8:07 PM</t>
  </si>
  <si>
    <t xml:space="preserve">star kids </t>
  </si>
  <si>
    <t>kreung geukuh</t>
  </si>
  <si>
    <t>1000*100cm</t>
  </si>
  <si>
    <t xml:space="preserve">Kasih keterangan STAR KIDS KRUENG GEUKUH TERIMAKASIH TELAH BERKUNJUNG
Nama toko Ikutin font tulisan di contoh </t>
  </si>
  <si>
    <r>
      <rPr>
        <u/>
        <sz val="10"/>
        <color rgb="FF1155CC"/>
        <rFont val="Arial"/>
      </rPr>
      <t>https://drive.google.com/open?id=1qWk4rPQ1IyuffnhVROoarvIS612wIGnR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https://drive.google.com/open?id=127EtHdDaYYJVxjzrY61gbx_BwDLSQMZn</t>
    </r>
    <r>
      <rPr>
        <sz val="10"/>
        <color rgb="FF000000"/>
        <rFont val="Arial"/>
      </rPr>
      <t xml:space="preserve"> </t>
    </r>
  </si>
  <si>
    <t>1UQWgb10YGNy-rC7kOcM6wVv11Ytq3tzC</t>
  </si>
  <si>
    <t>https://drive.google.com/file/d/1UQWgb10YGNy-rC7kOcM6wVv11Ytq3tzC/view?usp=drivesdk</t>
  </si>
  <si>
    <t>Document successfully created; Document successfully merged; PDF created; Emails Sent: [To: jo.srx89@gmail.com]; Run via form trigger as brandingsorex@gmail.com; Timestamp: Dec 6 2024 8:10 PM</t>
  </si>
  <si>
    <t xml:space="preserve">Kreung geukuh </t>
  </si>
  <si>
    <t>450*80cm</t>
  </si>
  <si>
    <t>Kasih keterangan STAR KIDS SELAMAT DATANG nama toko ikutin contoh foto</t>
  </si>
  <si>
    <r>
      <rPr>
        <u/>
        <sz val="10"/>
        <color rgb="FF1155CC"/>
        <rFont val="Arial"/>
      </rPr>
      <t>https://drive.google.com/open?id=1TpXSmhIZJOCS9ap68CQP0Avb_cSpNpDF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https://drive.google.com/open?id=1b-wdLdaR1wtd9ex8I2CuOXYq87u4WPl4</t>
    </r>
    <r>
      <rPr>
        <sz val="10"/>
        <color rgb="FF000000"/>
        <rFont val="Arial"/>
      </rPr>
      <t xml:space="preserve"> </t>
    </r>
  </si>
  <si>
    <t>16tLXCjGrP0YOU-g3bouEe_CGnVbSi7zu</t>
  </si>
  <si>
    <t>https://drive.google.com/file/d/16tLXCjGrP0YOU-g3bouEe_CGnVbSi7zu/view?usp=drivesdk</t>
  </si>
  <si>
    <t>Document successfully created; Document successfully merged; PDF created; Emails Sent: [To: jo.srx89@gmail.com]; Run via form trigger as brandingsorex@gmail.com; Timestamp: Dec 6 2024 8:13 PM</t>
  </si>
  <si>
    <t>400*80cm</t>
  </si>
  <si>
    <t xml:space="preserve">Kasih keterangan STAR KIDS SELAMAT DATANG nama toko ikutin font di gambar </t>
  </si>
  <si>
    <r>
      <rPr>
        <u/>
        <sz val="10"/>
        <color rgb="FF1155CC"/>
        <rFont val="Arial"/>
      </rPr>
      <t>https://drive.google.com/open?id=1hBM8aZUjFoQsC7_19L2VHztdmJ3hzJTo</t>
    </r>
    <r>
      <rPr>
        <sz val="10"/>
        <color rgb="FF000000"/>
        <rFont val="Arial"/>
      </rPr>
      <t xml:space="preserve"> , https://drive.google.com/open?id=1nrTGBaUTpfk4X2GrKBdXf5cge1ibb9FD</t>
    </r>
  </si>
  <si>
    <t>1I1jIzZndJp63YH5wmj8mWjfHauh_tYDB</t>
  </si>
  <si>
    <t>https://drive.google.com/file/d/1I1jIzZndJp63YH5wmj8mWjfHauh_tYDB/view?usp=drivesdk</t>
  </si>
  <si>
    <t>Document successfully created; Document successfully merged; PDF created; Emails Sent: [To: jo.srx89@gmail.com]; Run via form trigger as brandingsorex@gmail.com; Timestamp: Dec 6 2024 8:17 PM</t>
  </si>
  <si>
    <t xml:space="preserve">Talitha underwear </t>
  </si>
  <si>
    <t xml:space="preserve">IDI Rayeuk </t>
  </si>
  <si>
    <t>380*80cm</t>
  </si>
  <si>
    <t>"TOKO TALITHA" Underwear &amp; Accessories Menjual pakaian dalam wanita &amp; Anak-anak,tas, Dompet Dll.
Alamat Jl.Teuku umar, Kedueh Aceh- Idi Rayeuk Aceh Timur 07:4</t>
  </si>
  <si>
    <t>https://drive.google.com/open?id=1IpkQ45Ols3u0LRZyEauKHKh5FxrXgeQt</t>
  </si>
  <si>
    <t>1e2dC1rrK1iIj-NCpOea6X5LjKmjpPE2K</t>
  </si>
  <si>
    <t>https://drive.google.com/file/d/1e2dC1rrK1iIj-NCpOea6X5LjKmjpPE2K/view?usp=drivesdk</t>
  </si>
  <si>
    <t>Document successfully created; Document successfully merged; PDF created; Emails Sent: [To: jo.srx89@gmail.com]; Run via form trigger as brandingsorex@gmail.com; Timestamp: Dec 6 2024 8:21 PM</t>
  </si>
  <si>
    <t>580*80cm</t>
  </si>
  <si>
    <t>Kirim gabung dengan branding bs 290</t>
  </si>
  <si>
    <t xml:space="preserve">Tulis nama toko </t>
  </si>
  <si>
    <t>https://drive.google.com/open?id=1U38bsqoHfgCCdN_FIM-NjpeKbw3Z0J1r</t>
  </si>
  <si>
    <t>1JD-JLehUJKpqMMTB9A5vKV4xm52Ep3wT</t>
  </si>
  <si>
    <t>https://drive.google.com/file/d/1JD-JLehUJKpqMMTB9A5vKV4xm52Ep3wT/view?usp=drivesdk</t>
  </si>
  <si>
    <t>Document successfully created; Document successfully merged; PDF created; Emails Sent: [To: jo.srx89@gmail.com]; Run via form trigger as brandingsorex@gmail.com; Timestamp: Dec 6 2024 11:21 PM</t>
  </si>
  <si>
    <t>LP-jki</t>
  </si>
  <si>
    <t xml:space="preserve">selebritis bra tembilahan </t>
  </si>
  <si>
    <t>Kirim gabung dengan Branding lainnya</t>
  </si>
  <si>
    <t>Kasih keterangan Rp10.000</t>
  </si>
  <si>
    <t>https://drive.google.com/open?id=1vOhRKDwD7Rmut5MWgOjbK0mJPBiLBWxC</t>
  </si>
  <si>
    <t>1GezzaqREdE4YCsiCNSd25j9KKMmuRt7S</t>
  </si>
  <si>
    <t>https://drive.google.com/file/d/1GezzaqREdE4YCsiCNSd25j9KKMmuRt7S/view?usp=drivesdk</t>
  </si>
  <si>
    <t>Document successfully created; Document successfully merged; PDF created; Emails Sent: [To: jo.srx89@gmail.com]; Run via form trigger as brandingsorex@gmail.com; Timestamp: Dec 6 2024 11:24 PM</t>
  </si>
  <si>
    <t>RANA RANI</t>
  </si>
  <si>
    <t>Makassar</t>
  </si>
  <si>
    <t>199*90CM</t>
  </si>
  <si>
    <t>https://drive.google.com/open?id=1JMKpC0eFFpdIOeYzRY0tQLD1z_yFy-we</t>
  </si>
  <si>
    <t>1J-STbalmkMRzcbI1_V6Wk-Op_EmKevXM</t>
  </si>
  <si>
    <t>https://drive.google.com/file/d/1J-STbalmkMRzcbI1_V6Wk-Op_EmKevXM/view?usp=drivesdk</t>
  </si>
  <si>
    <t>Document successfully created; Document successfully merged; PDF created; Emails Sent: [To: Dodisuprodi@gmail.com]; Run via form trigger as brandingsorex@gmail.com; Timestamp: Dec 10 2024 9:43 PM</t>
  </si>
  <si>
    <t>131*72CM</t>
  </si>
  <si>
    <t>https://drive.google.com/open?id=1HIAI8YUKR5IHNtIQ1ungY6cleK9N2Ny9</t>
  </si>
  <si>
    <t>13uoMb-GtpUTP6LXddwt5uTs7fZ7rdgnY</t>
  </si>
  <si>
    <t>https://drive.google.com/file/d/13uoMb-GtpUTP6LXddwt5uTs7fZ7rdgnY/view?usp=drivesdk</t>
  </si>
  <si>
    <t>Document successfully created; Document successfully merged; PDF created; Emails Sent: [To: Dodisuprodi@gmail.com]; Run via form trigger as brandingsorex@gmail.com; Timestamp: Dec 10 2024 9:57 PM</t>
  </si>
  <si>
    <t>150*72CM</t>
  </si>
  <si>
    <t>https://drive.google.com/open?id=1se_KCq3LonnCLDnsrJmdvuDBiEtjbVMC</t>
  </si>
  <si>
    <t>1n8Blj_v8QtPiRcCGlUM1bRthTe0wFrk2</t>
  </si>
  <si>
    <t>https://drive.google.com/file/d/1n8Blj_v8QtPiRcCGlUM1bRthTe0wFrk2/view?usp=drivesdk</t>
  </si>
  <si>
    <t>Document successfully created; Document successfully merged; PDF created; Emails Sent: [To: Dodisuprodi@gmail.com]; Run via form trigger as brandingsorex@gmail.com; Timestamp: Dec 10 2024 9:59 PM</t>
  </si>
  <si>
    <t xml:space="preserve">Alam jaya </t>
  </si>
  <si>
    <t>212*40 CM</t>
  </si>
  <si>
    <t>Logo sorex ladies nama toko atiga alamat lt 1 blok D No 12</t>
  </si>
  <si>
    <t>https://drive.google.com/open?id=1QqIDS78meN8ff4XjjMZCFME7vti-xs6E</t>
  </si>
  <si>
    <t>15d3--gzaIhx4bPke4Pe9R1aUGn56vIsG</t>
  </si>
  <si>
    <t>https://drive.google.com/file/d/15d3--gzaIhx4bPke4Pe9R1aUGn56vIsG/view?usp=drivesdk</t>
  </si>
  <si>
    <t>Document successfully created; Document successfully merged; PDF created; Emails Sent: [To: Dodisuprodi@gmail.com]; Run via form trigger as brandingsorex@gmail.com; Timestamp: Dec 10 2024 10:03 PM</t>
  </si>
  <si>
    <t>Stand ashila</t>
  </si>
  <si>
    <t>253*94CM</t>
  </si>
  <si>
    <t>Logo sorex ladies foto model pakai baju tidur satin</t>
  </si>
  <si>
    <t>https://drive.google.com/open?id=1rQRg7atTfw6e0lEnZSOu9Zf4_5D8XeKp</t>
  </si>
  <si>
    <t>1u0OZF3UneTyJ0H_SFRcwuAWWURoLMHez</t>
  </si>
  <si>
    <t>https://drive.google.com/file/d/1u0OZF3UneTyJ0H_SFRcwuAWWURoLMHez/view?usp=drivesdk</t>
  </si>
  <si>
    <t>Document successfully created; Document successfully merged; PDF created; Emails Sent: [To: Dodisuprodi@gmail.com]; Run via form trigger as brandingsorex@gmail.com; Timestamp: Dec 10 2024 10:13 PM</t>
  </si>
  <si>
    <t>POSTER GLOSSY</t>
  </si>
  <si>
    <t>245*99 CM</t>
  </si>
  <si>
    <t>https://drive.google.com/open?id=1ghEUcXOVXEPxFydODWl0aw4MbVUd1RCe</t>
  </si>
  <si>
    <t>1dShFhOxzGHkpiMk2OOyIuzpPSDX3AvEI</t>
  </si>
  <si>
    <t>https://drive.google.com/file/d/1dShFhOxzGHkpiMk2OOyIuzpPSDX3AvEI/view?usp=drivesdk</t>
  </si>
  <si>
    <t>Document successfully created; Document successfully merged; PDF created; Emails Sent: [To: Dodisuprodi@gmail.com]; Run via form trigger as brandingsorex@gmail.com; Timestamp: Dec 10 2024 10:19 PM</t>
  </si>
  <si>
    <t>194*95CM</t>
  </si>
  <si>
    <t>https://drive.google.com/open?id=1vS8cmRQzceiO4rVIwu2Nvxcaq8_LFiIy</t>
  </si>
  <si>
    <t>1pfjO6QQgDKJ_AkLUwUFfGp9T2xBHPRjn</t>
  </si>
  <si>
    <t>https://drive.google.com/file/d/1pfjO6QQgDKJ_AkLUwUFfGp9T2xBHPRjn/view?usp=drivesdk</t>
  </si>
  <si>
    <t>Document successfully created; Document successfully merged; PDF created; Emails Sent: [To: Dodisuprodi@gmail.com]; Run via form trigger as brandingsorex@gmail.com; Timestamp: Dec 10 2024 10:20 PM</t>
  </si>
  <si>
    <t>Rani</t>
  </si>
  <si>
    <t>101*66 CM</t>
  </si>
  <si>
    <t>https://drive.google.com/open?id=1NN0pRaZb6inWl8cFv_mpjzSyVPgAHZyT</t>
  </si>
  <si>
    <t>1Y9PJSdzGxkzobLHUI4TTlSRrKM2nWSdN</t>
  </si>
  <si>
    <t>https://drive.google.com/file/d/1Y9PJSdzGxkzobLHUI4TTlSRrKM2nWSdN/view?usp=drivesdk</t>
  </si>
  <si>
    <t>Document successfully created; Document successfully merged; PDF created; Emails Sent: [To: Dodisuprodi@gmail.com]; Run via form trigger as brandingsorex@gmail.com; Timestamp: Dec 10 2024 10:26 PM</t>
  </si>
  <si>
    <t>101*98CM</t>
  </si>
  <si>
    <t>https://drive.google.com/open?id=1lYnKJKelFLc0ChFYDoEXSIaUe2OGQ1hF</t>
  </si>
  <si>
    <t>1QgYVJgbxhYo5TKi01-6kB0Zkz3BKCW-g</t>
  </si>
  <si>
    <t>https://drive.google.com/file/d/1QgYVJgbxhYo5TKi01-6kB0Zkz3BKCW-g/view?usp=drivesdk</t>
  </si>
  <si>
    <t>Document successfully created; Document successfully merged; PDF created; Emails Sent: [To: Dodisuprodi@gmail.com]; Run via form trigger as brandingsorex@gmail.com; Timestamp: Dec 10 2024 10:28 PM</t>
  </si>
  <si>
    <t>Ubee Baby Shop</t>
  </si>
  <si>
    <t>Di beri gambar produk handuk, sorexkids</t>
  </si>
  <si>
    <t>https://drive.google.com/open?id=10gY0sB905E-FmE0xxqwVdfZ0r7xvf2tS</t>
  </si>
  <si>
    <t>10Q-SMorzefQm4jdhijsesRwjXWl966yQ</t>
  </si>
  <si>
    <t>https://drive.google.com/file/d/10Q-SMorzefQm4jdhijsesRwjXWl966yQ/view?usp=drivesdk</t>
  </si>
  <si>
    <t>Document successfully created; Document successfully merged; PDF created; Emails Sent: [To: ekoprasetyo575@gmail.com]; Run via form trigger as brandingsorex@gmail.com; Timestamp: Dec 11 2024 4:00 AM</t>
  </si>
  <si>
    <t>Al hikmah</t>
  </si>
  <si>
    <t>https://drive.google.com/open?id=1_5TsYJuciAdq87hJuHIwa3HbReUJjpGa</t>
  </si>
  <si>
    <t>1wWEUrhZ6Xdk5LLngUtqe6xp12npNrzad</t>
  </si>
  <si>
    <t>https://drive.google.com/file/d/1wWEUrhZ6Xdk5LLngUtqe6xp12npNrzad/view?usp=drivesdk</t>
  </si>
  <si>
    <t>Document successfully created; Document successfully merged; PDF created; Emails Sent: [To: cahayafram5@gmail.com]; Run via form trigger as brandingsorex@gmail.com; Timestamp: Dec 11 2024 4:23 AM</t>
  </si>
  <si>
    <t>https://drive.google.com/open?id=1OeObbE6b0vVRZvExQCTP68hv4T836q-t</t>
  </si>
  <si>
    <t>1HBl0T_1kdBtUWE7JGl9GdVx0FWB69SMz</t>
  </si>
  <si>
    <t>https://drive.google.com/file/d/1HBl0T_1kdBtUWE7JGl9GdVx0FWB69SMz/view?usp=drivesdk</t>
  </si>
  <si>
    <t>Document successfully created; Document successfully merged; PDF created; Emails Sent: [To: cahayafram5@gmail.com]; Run via form trigger as brandingsorex@gmail.com; Timestamp: Dec 11 2024 4:38 AM</t>
  </si>
  <si>
    <t>DHIKA</t>
  </si>
  <si>
    <t>DENY FASHION</t>
  </si>
  <si>
    <t>JOGJA</t>
  </si>
  <si>
    <t>30 cm x 40 cm</t>
  </si>
  <si>
    <t>Hanya Font SOREX</t>
  </si>
  <si>
    <t>https://drive.google.com/open?id=1CiNu6jZzStBJTvc_a492u57ZpxPw6j0J</t>
  </si>
  <si>
    <t>https://drive.google.com/open?id=1JTz1edW38d9NWhm62C5eK3zqxBbYfAnE</t>
  </si>
  <si>
    <t>1fj7HZ_Y3j2UhyW4XLJ9YZDSdHkZOYTMz</t>
  </si>
  <si>
    <t>https://drive.google.com/file/d/1fj7HZ_Y3j2UhyW4XLJ9YZDSdHkZOYTMz/view?usp=drivesdk</t>
  </si>
  <si>
    <t>Document successfully created; Document successfully merged; PDF created; Emails Sent: [To: sorexbanar@gmail.com]; Run via form trigger as brandingsorex@gmail.com; Timestamp: Dec 12 2024 12:37 AM</t>
  </si>
  <si>
    <t>40 cm x 35 cm</t>
  </si>
  <si>
    <t>Kirim Langsung Ketoko</t>
  </si>
  <si>
    <t>Impraboard kasih dan talinya</t>
  </si>
  <si>
    <t>https://drive.google.com/open?id=1FcXMKTNfkuPFkBj4wXw_5tQWZwSOdwE9</t>
  </si>
  <si>
    <t>1pIsyoLWEpcGiOV6gZG9Eb1KllKnkvhn1</t>
  </si>
  <si>
    <t>https://drive.google.com/file/d/1pIsyoLWEpcGiOV6gZG9Eb1KllKnkvhn1/view?usp=drivesdk</t>
  </si>
  <si>
    <t>Document successfully created; Document successfully merged; PDF created; Emails Sent: [To: sorexbanar@gmail.com]; Run via form trigger as brandingsorex@gmail.com; Timestamp: Dec 12 2024 12:43 AM</t>
  </si>
  <si>
    <t>PAMELLA ENAM</t>
  </si>
  <si>
    <t>40 cm x 25 cm</t>
  </si>
  <si>
    <t>Tulisan notice underwear SOREX</t>
  </si>
  <si>
    <t>https://drive.google.com/open?id=1mPENM4azzUEj6FOHS-yqocPEwQYbaj00</t>
  </si>
  <si>
    <t>1VGXaZSqi1jX3Yw18g6JR0qzuV5GEu1rG</t>
  </si>
  <si>
    <t>https://drive.google.com/file/d/1VGXaZSqi1jX3Yw18g6JR0qzuV5GEu1rG/view?usp=drivesdk</t>
  </si>
  <si>
    <t>Document successfully created; Document successfully merged; PDF created; Emails Sent: [To: sorexbanar@gmail.com]; Run via form trigger as brandingsorex@gmail.com; Timestamp: Dec 12 2024 12:49 AM</t>
  </si>
  <si>
    <t>Minivano</t>
  </si>
  <si>
    <t>200 cm x 70 cm</t>
  </si>
  <si>
    <t>https://drive.google.com/open?id=1vHJFfbGvqEFC_LuOaTSTWQPJpNk8MeTL</t>
  </si>
  <si>
    <t>1CidGXsaNor3ybGMsHybmSpNOYdN_m8J4</t>
  </si>
  <si>
    <t>https://drive.google.com/file/d/1CidGXsaNor3ybGMsHybmSpNOYdN_m8J4/view?usp=drivesdk</t>
  </si>
  <si>
    <t>Document successfully created; Document successfully merged; PDF created; Emails Sent: [To: sorexbanar@gmail.com]; Run via form trigger as brandingsorex@gmail.com; Timestamp: Dec 12 2024 12:57 AM</t>
  </si>
  <si>
    <t>Ketapang</t>
  </si>
  <si>
    <t>380*100cm</t>
  </si>
  <si>
    <t>kasih nama toko dan foto model produk</t>
  </si>
  <si>
    <t>https://drive.google.com/open?id=1B0_K5chvQiK2_6lxo4-uclVt6yVwbhq6</t>
  </si>
  <si>
    <t>1mHJpP6e5EC7iU8bWH9Qbf1VdcEjLAsI7</t>
  </si>
  <si>
    <t>https://drive.google.com/file/d/1mHJpP6e5EC7iU8bWH9Qbf1VdcEjLAsI7/view?usp=drivesdk</t>
  </si>
  <si>
    <t>Document successfully created; Document successfully merged; PDF created; Emails Sent: [To: sonnisorex@gmail.com]; Run via form trigger as brandingsorex@gmail.com; Timestamp: Dec 12 2024 4:16 AM</t>
  </si>
  <si>
    <t>386*42CM</t>
  </si>
  <si>
    <t>Cetak di jakarta kirim di kantor M</t>
  </si>
  <si>
    <t>https://drive.google.com/open?id=1gVqNsvsTCPDtpeHo8ORvqP3OGMYYVhNM</t>
  </si>
  <si>
    <t>https://drive.google.com/open?id=1dVIZXJQAtvVmMf1dK9a1a6fiswCfyAqo</t>
  </si>
  <si>
    <t>1PVAU6DwACBQJa7NAc7oZ1PuL6Nh2JdYs</t>
  </si>
  <si>
    <t>https://drive.google.com/file/d/1PVAU6DwACBQJa7NAc7oZ1PuL6Nh2JdYs/view?usp=drivesdk</t>
  </si>
  <si>
    <t>Document successfully created; Document successfully merged; PDF created; Emails Sent: [To: Dodisuprodi@gmail.com]; Run via form trigger as brandingsorex@gmail.com; Timestamp: Dec 12 2024 8:42 PM</t>
  </si>
  <si>
    <t>Cetak di jakarta kirim ke kantor M</t>
  </si>
  <si>
    <t>Foto produk cd dan bh, logo sorex</t>
  </si>
  <si>
    <t>https://drive.google.com/open?id=1czjE1GW_Ej5PTRsJbO2w2_r2vdRjVbbu</t>
  </si>
  <si>
    <t>https://drive.google.com/open?id=1K18iK_7Uslxi9K2krn1UKvlK4lIcxh7r</t>
  </si>
  <si>
    <t>1Al71ZB2krJIhl0CO2cRTMsiKRngm-bZ8</t>
  </si>
  <si>
    <t>https://drive.google.com/file/d/1Al71ZB2krJIhl0CO2cRTMsiKRngm-bZ8/view?usp=drivesdk</t>
  </si>
  <si>
    <t>Document successfully created; Document successfully merged; PDF created; Emails Sent: [To: Dodisuprodi@gmail.com]; Run via form trigger as brandingsorex@gmail.com; Timestamp: Dec 12 2024 8:46 PM</t>
  </si>
  <si>
    <t>YING-YING</t>
  </si>
  <si>
    <t>Kertas A4 1mk</t>
  </si>
  <si>
    <t xml:space="preserve">20*8cm </t>
  </si>
  <si>
    <t>5pc</t>
  </si>
  <si>
    <t>Kasih tulisan” 6pcs Rp 100.000”</t>
  </si>
  <si>
    <t>https://drive.google.com/open?id=10b1g03a3depRat6fWL-voxDde6nVgr2Y</t>
  </si>
  <si>
    <t>16fz_sLjwcGNE7SmS_I4zm_OI5Tw-Vf4C</t>
  </si>
  <si>
    <t>https://drive.google.com/file/d/16fz_sLjwcGNE7SmS_I4zm_OI5Tw-Vf4C/view?usp=drivesdk</t>
  </si>
  <si>
    <t>Document successfully created; Document successfully merged; PDF created; Emails Sent: [To: jaeniahmad61@gmail.com]; Run via form trigger as brandingsorex@gmail.com; Timestamp: Dec 13 2024 3:47 AM</t>
  </si>
  <si>
    <t>HENNY</t>
  </si>
  <si>
    <t>KERTAS A4 1mk</t>
  </si>
  <si>
    <t>20*8cm</t>
  </si>
  <si>
    <t xml:space="preserve">Kasih tulisan:
“6pcs Rp100.000”(5pc)
“4pcs Rp100.000(5pc)
“3pcs Rp100.000(5pc)
</t>
  </si>
  <si>
    <t>https://drive.google.com/open?id=1Ew6Wh3R8oavATewfbfrDIN-IE9skf_l6</t>
  </si>
  <si>
    <t>1U4p4JencOwMkBSGo5vEk_DBWVqyt_aCQ</t>
  </si>
  <si>
    <t>https://drive.google.com/file/d/1U4p4JencOwMkBSGo5vEk_DBWVqyt_aCQ/view?usp=drivesdk</t>
  </si>
  <si>
    <t>Document successfully created; Document successfully merged; PDF created; Emails Sent: [To: jaeniahmad61@gmail.com]; Run via form trigger as brandingsorex@gmail.com; Timestamp: Dec 13 2024 3:56 AM</t>
  </si>
  <si>
    <t>ELLA VIVI</t>
  </si>
  <si>
    <t>4pc</t>
  </si>
  <si>
    <t>Kasih tulisan”6pcs Rp100.000”</t>
  </si>
  <si>
    <t>https://drive.google.com/open?id=1_pHe0f5VLCEhElLJggFhzZazHaaXglrH</t>
  </si>
  <si>
    <t>1C_J90NaaQvWmxzN-kielS80dzdul4XQf</t>
  </si>
  <si>
    <t>https://drive.google.com/file/d/1C_J90NaaQvWmxzN-kielS80dzdul4XQf/view?usp=drivesdk</t>
  </si>
  <si>
    <t>Document successfully created; Document successfully merged; PDF created; Emails Sent: [To: jaeniahmad61@gmail.com]; Run via form trigger as brandingsorex@gmail.com; Timestamp: Dec 13 2024 4:01 AM</t>
  </si>
  <si>
    <t>AKRILIK 1mk</t>
  </si>
  <si>
    <t>25*20cm</t>
  </si>
  <si>
    <t>Kasih tulisan”SALE KAOS DALAM ANAK CEWEK 3pcs Rp100.000”</t>
  </si>
  <si>
    <t>https://drive.google.com/open?id=1n7iXkfoM1_aeHSaPKwL7Mz4N65vBqBnd</t>
  </si>
  <si>
    <t>1l68EUHj_4yDjSeNcJuOVSxz883QscAMa</t>
  </si>
  <si>
    <t>https://drive.google.com/file/d/1l68EUHj_4yDjSeNcJuOVSxz883QscAMa/view?usp=drivesdk</t>
  </si>
  <si>
    <t>Document successfully created; Document successfully merged; PDF created; Emails Sent: [To: jaeniahmad61@gmail.com]; Run via form trigger as brandingsorex@gmail.com; Timestamp: Dec 13 2024 4:18 AM</t>
  </si>
  <si>
    <t>RIZQI UNDERWEAR</t>
  </si>
  <si>
    <t>Pasar kranji</t>
  </si>
  <si>
    <t>Kasih alamat”pasar kranji blok BB1 no 119-120”
Kasih lubang &amp; rantai</t>
  </si>
  <si>
    <t>https://drive.google.com/open?id=1Gklrd8uAl5Hq8dPwZY1ZPsrUgw-O1g5f</t>
  </si>
  <si>
    <t>17Rw607iWiJzXbTjg4uX0rvd-PcEJUV-N</t>
  </si>
  <si>
    <t>https://drive.google.com/file/d/17Rw607iWiJzXbTjg4uX0rvd-PcEJUV-N/view?usp=drivesdk</t>
  </si>
  <si>
    <t>Document successfully created; Document successfully merged; PDF created; Emails Sent: [To: jaeniahmad61@gmail.com]; Run via form trigger as brandingsorex@gmail.com; Timestamp: Dec 13 2024 5:20 AM</t>
  </si>
  <si>
    <t>MIFTA</t>
  </si>
  <si>
    <t>Palmerah</t>
  </si>
  <si>
    <t>70*25cm</t>
  </si>
  <si>
    <t>Kasih tulisan”SOREXMAN”saja
Kasih lubang &amp; rantai
MIRROR</t>
  </si>
  <si>
    <t>https://drive.google.com/open?id=1ztNS4mFYzF60mPV6GNkoOYlvseHfGmeA</t>
  </si>
  <si>
    <t>1zLrsCOeUtPm4O6UZrC98dskstjrNa6tp</t>
  </si>
  <si>
    <t>https://drive.google.com/file/d/1zLrsCOeUtPm4O6UZrC98dskstjrNa6tp/view?usp=drivesdk</t>
  </si>
  <si>
    <t>Document successfully created; Document successfully merged; PDF created; Emails Sent: [To: jaeniahmad61@gmail.com]; Run via form trigger as brandingsorex@gmail.com; Timestamp: Dec 16 2024 1:19 AM</t>
  </si>
  <si>
    <t>Kasih tulisan”SOREX”saja
Kasih lubang &amp; rantai
MIRROR</t>
  </si>
  <si>
    <t>https://drive.google.com/open?id=1GmohizQv3OnDSWKygHGD0E2XDE2kfUMX</t>
  </si>
  <si>
    <t>1DNc4-795b5bFPcy7vmTRvqF9f1WcKZpi</t>
  </si>
  <si>
    <t>https://drive.google.com/file/d/1DNc4-795b5bFPcy7vmTRvqF9f1WcKZpi/view?usp=drivesdk</t>
  </si>
  <si>
    <t>Document successfully created; Document successfully merged; PDF created; Emails Sent: [To: jaeniahmad61@gmail.com]; Run via form trigger as brandingsorex@gmail.com; Timestamp: Dec 16 2024 1:22 AM</t>
  </si>
  <si>
    <t>HARNO SURYA</t>
  </si>
  <si>
    <t>SUKOHARJO</t>
  </si>
  <si>
    <t>480 cm x 100 cm</t>
  </si>
  <si>
    <t>Konsep hanya FONT SOREX</t>
  </si>
  <si>
    <t>https://drive.google.com/open?id=1DMdCR3UL76mc-2ETCvjJupkubY-ZOeM_</t>
  </si>
  <si>
    <t>1b-CTByK3gVtSmP5_OssDWPTIQMm3JLP7</t>
  </si>
  <si>
    <t>https://drive.google.com/file/d/1b-CTByK3gVtSmP5_OssDWPTIQMm3JLP7/view?usp=drivesdk</t>
  </si>
  <si>
    <t>Document successfully created; Document successfully merged; PDF created; Emails Sent: [To: sorexbanar@gmail.com]; Run via form trigger as brandingsorex@gmail.com; Timestamp: Dec 16 2024 4:31 AM</t>
  </si>
  <si>
    <t>DK-JAE</t>
  </si>
  <si>
    <t>DK-ANG</t>
  </si>
  <si>
    <t>GATHERING DALKOT</t>
  </si>
  <si>
    <t>400*150cm</t>
  </si>
  <si>
    <t>Kasih tulisan”SUPER TEAM SOREX”
                     “SPIRIT FOR A BETTER 2025”
Lembah cipanas kelapa 3  3-4 Desember 2025
Konsep LADIES+SOREXMAN
Kasih mata ayam</t>
  </si>
  <si>
    <t>https://drive.google.com/open?id=1nZ-340mqvVy7whQSlnOlygLNtx7JnHG1</t>
  </si>
  <si>
    <t>https://drive.google.com/open?id=1vLFQFt0S2wtQCYlxb8oi5x8AGMfnm9Gp, https://drive.google.com/open?id=13-IhkYgebz-mv7DNX207jg9zcxtsVodO, https://drive.google.com/open?id=1bcJ3R-wBsiPvjXEMEzVabcQ9Z13xBs6q</t>
  </si>
  <si>
    <t>1mhTrtkrRhQTtlUqnbuevNs0flkM1nrGD</t>
  </si>
  <si>
    <t>https://drive.google.com/file/d/1mhTrtkrRhQTtlUqnbuevNs0flkM1nrGD/view?usp=drivesdk</t>
  </si>
  <si>
    <t>Document successfully created; Document successfully merged; PDF created; Emails Sent: [To: jaeniahmad61@gmail.com]; Run via form trigger as brandingsorex@gmail.com; Timestamp: Dec 17 2024 10:08 PM</t>
  </si>
  <si>
    <t>KERTAS FOTO 1mk</t>
  </si>
  <si>
    <t>Total 37pc</t>
  </si>
  <si>
    <t>4pc Rp100.000  (15pc)
3pc Rp100.000  (10pc)
3pc Rp150.000  (5pc)
1pc Rp 85.000  (2pc)
3pc Rp110.000  (5pc)</t>
  </si>
  <si>
    <t>https://drive.google.com/open?id=12LHe1LRkTXoaeCbCd7Pe0WcPC1SMEy9Q</t>
  </si>
  <si>
    <t>1fguMsmv_jmVgBvnA6ZvIq8yvJBcqIAPK</t>
  </si>
  <si>
    <t>https://drive.google.com/file/d/1fguMsmv_jmVgBvnA6ZvIq8yvJBcqIAPK/view?usp=drivesdk</t>
  </si>
  <si>
    <t>Document successfully created; Document successfully merged; PDF created; Emails Sent: [To: jaeniahmad61@gmail.com]; Run via form trigger as brandingsorex@gmail.com; Timestamp: Dec 17 2024 10:36 PM</t>
  </si>
  <si>
    <t>TMS - H</t>
  </si>
  <si>
    <t xml:space="preserve">Sriti (Bu tutik / Bpk Sony) </t>
  </si>
  <si>
    <t xml:space="preserve">Di beri logo sorex ladies &amp; sorexman, di beri gambar produk ladies &amp; man </t>
  </si>
  <si>
    <t>https://drive.google.com/open?id=1pCc8TYp69juJeMQSb526vjv2zgSiQXQY</t>
  </si>
  <si>
    <t>1hHugm9CdLBNI87LMRIh41ai_IiGmxBID</t>
  </si>
  <si>
    <t>https://drive.google.com/file/d/1hHugm9CdLBNI87LMRIh41ai_IiGmxBID/view?usp=drivesdk</t>
  </si>
  <si>
    <t>Document successfully created; Document successfully merged; PDF created; Emails Sent: [To: ekoprasetyo575@gmail.com]; Run via form trigger as brandingsorex@gmail.com; Timestamp: Dec 17 2024 11:26 PM</t>
  </si>
  <si>
    <t>Arini Indah</t>
  </si>
  <si>
    <t>Konsep sorexman</t>
  </si>
  <si>
    <t>https://drive.google.com/open?id=15LiBUvk1gsjZGT7KFt3D8oVDmDb32nLE</t>
  </si>
  <si>
    <t>1y6-esh5RrD66ef2o3dl1LBVjGl4QMHAh</t>
  </si>
  <si>
    <t>https://drive.google.com/file/d/1y6-esh5RrD66ef2o3dl1LBVjGl4QMHAh/view?usp=drivesdk</t>
  </si>
  <si>
    <t>Document successfully created; Document successfully merged; PDF created; Emails Sent: [To: ekoprasetyo575@gmail.com]; Run via form trigger as brandingsorex@gmail.com; Timestamp: Dec 17 2024 11:33 PM</t>
  </si>
  <si>
    <t>Fashion Story IT</t>
  </si>
  <si>
    <t>Akrilik open close</t>
  </si>
  <si>
    <t>Standart Akrilik Open Close</t>
  </si>
  <si>
    <t>Akrilik yg ada tali buat pasang dinding kaca depan</t>
  </si>
  <si>
    <t>https://drive.google.com/open?id=1tAGi3tOLR1J5HHq0_yqjHYp3ru9cO3VC</t>
  </si>
  <si>
    <t>1_eFjcxtXLwyjt4Otza8uRzW2c0zvGkqQ</t>
  </si>
  <si>
    <t>https://drive.google.com/file/d/1_eFjcxtXLwyjt4Otza8uRzW2c0zvGkqQ/view?usp=drivesdk</t>
  </si>
  <si>
    <t>Document successfully created; Document successfully merged; PDF created; Emails Sent: [To: sorexbanar@gmail.com]; Run via form trigger as brandingsorex@gmail.com; Timestamp: Dec 18 2024 1:39 AM</t>
  </si>
  <si>
    <t>LEENTAU COLECTION</t>
  </si>
  <si>
    <t>Cisoka</t>
  </si>
  <si>
    <t>200*230cm</t>
  </si>
  <si>
    <t>Alamat”JL CISOKA ADIYASA KP.LUKUN KEC.CISOKA”
Kasih mata ayam.
Di bawah kasih lubang buat di masukin bambu dari ujung kanan sampai kiri.</t>
  </si>
  <si>
    <t>https://drive.google.com/open?id=1L33rGl6gUz3-d5c0w_OrKVqQfwkxI9oK</t>
  </si>
  <si>
    <t>1_dDfpB3lSgGVerHT3cNodN-AcLG97GJ6</t>
  </si>
  <si>
    <t>https://drive.google.com/file/d/1_dDfpB3lSgGVerHT3cNodN-AcLG97GJ6/view?usp=drivesdk</t>
  </si>
  <si>
    <t>Document successfully created; Document successfully merged; PDF created; Emails Sent: [To: jaeniahmad61@gmail.com]; Run via form trigger as brandingsorex@gmail.com; Timestamp: Dec 18 2024 11:36 PM</t>
  </si>
  <si>
    <t>ATHIN</t>
  </si>
  <si>
    <t>Tulisan”5pc Rp100.000”</t>
  </si>
  <si>
    <t>https://drive.google.com/open?id=12NpKnnml-DdD9Y0uuh4pZD9sr5HLCAqb</t>
  </si>
  <si>
    <t>17LpFPLWLDS_ZTuSiNMjVVQ4ZbJXAwNKy</t>
  </si>
  <si>
    <t>https://drive.google.com/file/d/17LpFPLWLDS_ZTuSiNMjVVQ4ZbJXAwNKy/view?usp=drivesdk</t>
  </si>
  <si>
    <t>Document successfully created; Document successfully merged; PDF created; Emails Sent: [To: jaeniahmad61@gmail.com]; Run via form trigger as brandingsorex@gmail.com; Timestamp: Dec 18 2024 11:42 PM</t>
  </si>
  <si>
    <t>YANTI UNDERWEAR</t>
  </si>
  <si>
    <t>30*25cm</t>
  </si>
  <si>
    <t xml:space="preserve">Kasih alamat”ITC MANGGA DUA LT DASAR”
</t>
  </si>
  <si>
    <t>https://drive.google.com/open?id=1kzpGbg1TqrqA413RsPDlvBfChNeuwDv2</t>
  </si>
  <si>
    <t>1yfgTLYCYG4mbbzeRG5gXaY_eDaOgvt8m</t>
  </si>
  <si>
    <t>https://drive.google.com/file/d/1yfgTLYCYG4mbbzeRG5gXaY_eDaOgvt8m/view?usp=drivesdk</t>
  </si>
  <si>
    <t>Document successfully created; Document successfully merged; PDF created; Emails Sent: [To: jaeniahmad61@gmail.com]; Run via form trigger as brandingsorex@gmail.com; Timestamp: Dec 19 2024 3:19 AM</t>
  </si>
  <si>
    <t>20*20cm</t>
  </si>
  <si>
    <t>Kasih tulisan”6PC Rp100.000”</t>
  </si>
  <si>
    <t>https://drive.google.com/open?id=1jIx-Z91BGWHamYYxvJ13dUidV_en79ir</t>
  </si>
  <si>
    <t>1ANeBa1H55E54tUiGjfv-yt35Owxo30wr</t>
  </si>
  <si>
    <t>https://drive.google.com/file/d/1ANeBa1H55E54tUiGjfv-yt35Owxo30wr/view?usp=drivesdk</t>
  </si>
  <si>
    <t>Document successfully created; Document successfully merged; PDF created; Emails Sent: [To: jaeniahmad61@gmail.com]; Run via form trigger as brandingsorex@gmail.com; Timestamp: Dec 19 2024 3:22 AM</t>
  </si>
  <si>
    <t>NANA</t>
  </si>
  <si>
    <t>Kasih nama toko”CELINE UNDERWEAR”
Alamat”ITC MANGGA DUA LT DASAR BLOK C NO 3”</t>
  </si>
  <si>
    <t>https://drive.google.com/open?id=1OFfiZOHPbiUtZYE2f6Rr3TDOpkexeEAy</t>
  </si>
  <si>
    <t>1si4dNPaYtCsfHpm8iLzWzywzwwlXHMr7</t>
  </si>
  <si>
    <t>https://drive.google.com/file/d/1si4dNPaYtCsfHpm8iLzWzywzwwlXHMr7/view?usp=drivesdk</t>
  </si>
  <si>
    <t>Document successfully created; Document successfully merged; PDF created; Emails Sent: [To: jaeniahmad61@gmail.com]; Run via form trigger as brandingsorex@gmail.com; Timestamp: Dec 19 2024 3:26 AM</t>
  </si>
  <si>
    <t>20*15cm</t>
  </si>
  <si>
    <t xml:space="preserve">Sales </t>
  </si>
  <si>
    <t>https://drive.google.com/open?id=1eSK0D1z57c0cN4QfoEv0_WP3429lu4RP</t>
  </si>
  <si>
    <t>1PQYM-wVhPo3HGh0pVxPrUplln_gaPfF_</t>
  </si>
  <si>
    <t>https://drive.google.com/file/d/1PQYM-wVhPo3HGh0pVxPrUplln_gaPfF_/view?usp=drivesdk</t>
  </si>
  <si>
    <t>Document successfully created; Document successfully merged; PDF created; Emails Sent: [To: jaeniahmad61@gmail.com]; Run via form trigger as brandingsorex@gmail.com; Timestamp: Dec 19 2024 3:48 AM</t>
  </si>
  <si>
    <t>JT_1G</t>
  </si>
  <si>
    <t>Mirota Pasaraya</t>
  </si>
  <si>
    <t>Akrilik font SOREX</t>
  </si>
  <si>
    <t>Standart Font SOREX (80 x 17,5)</t>
  </si>
  <si>
    <t xml:space="preserve">Tambahan </t>
  </si>
  <si>
    <t>https://drive.google.com/open?id=1gpileK2SdhPmMxV4d9YpuMYPi7mHmSE2</t>
  </si>
  <si>
    <t>1F5flfumQR_o8IiCNRKtwFkFzUrR6EQwm</t>
  </si>
  <si>
    <t>https://drive.google.com/file/d/1F5flfumQR_o8IiCNRKtwFkFzUrR6EQwm/view?usp=drivesdk</t>
  </si>
  <si>
    <t>Document successfully created; Document successfully merged; PDF created; Emails Sent: [To: sorexbanar@gmail.com]; Run via form trigger as brandingsorex@gmail.com; Timestamp: Dec 19 2024 3:52 AM</t>
  </si>
  <si>
    <t>Aqila Hijab</t>
  </si>
  <si>
    <t>Stiker Untuk Wagon</t>
  </si>
  <si>
    <t>Standart Stiker Wagon</t>
  </si>
  <si>
    <t>3 pcs (3 sisi)</t>
  </si>
  <si>
    <t>Model sticker Blok full kotak wagon</t>
  </si>
  <si>
    <t>https://drive.google.com/open?id=1ieOiG8EYQqMDSHc59udstmJAJpPn7fgo</t>
  </si>
  <si>
    <t>1fBhXgNZ0sYXK_q4dlay-eA3M0c4WXjyY</t>
  </si>
  <si>
    <t>https://drive.google.com/file/d/1fBhXgNZ0sYXK_q4dlay-eA3M0c4WXjyY/view?usp=drivesdk</t>
  </si>
  <si>
    <t>Document successfully created; Document successfully merged; PDF created; Emails Sent: [To: sorexbanar@gmail.com]; Run via form trigger as brandingsorex@gmail.com; Timestamp: Dec 19 2024 3:56 AM</t>
  </si>
  <si>
    <t>EN FASHION</t>
  </si>
  <si>
    <t>Pasar elang</t>
  </si>
  <si>
    <t>Kasin nama toko”EN FASHION STORE”
Kasih mata ayam samping kanan kiri &amp; tengah</t>
  </si>
  <si>
    <t>https://drive.google.com/open?id=1bqNaYvqsQxhBqbQoXq78SgJRm4vcj1LX</t>
  </si>
  <si>
    <t>1yZ0_UMyas9iy66pIvvNwyuB5QAjAb2oA</t>
  </si>
  <si>
    <t>https://drive.google.com/file/d/1yZ0_UMyas9iy66pIvvNwyuB5QAjAb2oA/view?usp=drivesdk</t>
  </si>
  <si>
    <t>Document successfully created; Document successfully merged; PDF created; Emails Sent: [To: jaeniahmad61@gmail.com]; Run via form trigger as brandingsorex@gmail.com; Timestamp: Dec 19 2024 3:59 AM</t>
  </si>
  <si>
    <t>Tulisan "open close"</t>
  </si>
  <si>
    <t>https://drive.google.com/open?id=1BznqaZpOo_JtuVPM9gwBBjOqPsZc-SiK</t>
  </si>
  <si>
    <t>1e1zHdjgLmXPdBU9q-F0Msk0MD4vGR34G</t>
  </si>
  <si>
    <t>https://drive.google.com/file/d/1e1zHdjgLmXPdBU9q-F0Msk0MD4vGR34G/view?usp=drivesdk</t>
  </si>
  <si>
    <t>Document successfully created; Document successfully merged; PDF created; Emails Sent: [To: sorexbanar@gmail.com]; Run via form trigger as brandingsorex@gmail.com; Timestamp: Dec 19 2024 4:07 AM</t>
  </si>
  <si>
    <t>ANNO COLLECTION</t>
  </si>
  <si>
    <t>250 cm x 75 cm</t>
  </si>
  <si>
    <t>Kirim Langsung ke alamat toko anno collection</t>
  </si>
  <si>
    <t>Konsep ladies non vulgar</t>
  </si>
  <si>
    <t>https://drive.google.com/open?id=1fj7Vhf8d6cCRgIXwlLYhR5paIjN1ZX3P</t>
  </si>
  <si>
    <t>1Xcy-tfbMfyVLnmiB1-q8QkDgz7JQTQAO</t>
  </si>
  <si>
    <t>https://drive.google.com/file/d/1Xcy-tfbMfyVLnmiB1-q8QkDgz7JQTQAO/view?usp=drivesdk</t>
  </si>
  <si>
    <t>Document successfully created; Document successfully merged; PDF created; Emails Sent: [To: sorexbanar@gmail.com]; Run via form trigger as brandingsorex@gmail.com; Timestamp: Dec 19 2024 4:13 AM</t>
  </si>
  <si>
    <t>Mirota Palagan (mana kampus palagan)</t>
  </si>
  <si>
    <t>45 cm x 35 cm</t>
  </si>
  <si>
    <t>Notice underwear</t>
  </si>
  <si>
    <t>https://drive.google.com/open?id=1HEvdPfqcu-MBW8fh5yqzC6oH20BRZeiG</t>
  </si>
  <si>
    <t>1kJpASXh-Tz5CcoCciiP0bTELfNrMCCpf</t>
  </si>
  <si>
    <t>https://drive.google.com/file/d/1kJpASXh-Tz5CcoCciiP0bTELfNrMCCpf/view?usp=drivesdk</t>
  </si>
  <si>
    <t>Document successfully created; Document successfully merged; PDF created; Emails Sent: [To: sorexbanar@gmail.com]; Run via form trigger as brandingsorex@gmail.com; Timestamp: Dec 19 2024 9:59 PM</t>
  </si>
  <si>
    <t>Monita</t>
  </si>
  <si>
    <t>90*57cm</t>
  </si>
  <si>
    <t>https://drive.google.com/open?id=1Sv6pw4TE4p5T_WonxhxC8I627dYTT9Ch</t>
  </si>
  <si>
    <t>1r4bfIXTq9G4HQU7cJvps5uvSyCTTZ3n3</t>
  </si>
  <si>
    <t>https://drive.google.com/file/d/1r4bfIXTq9G4HQU7cJvps5uvSyCTTZ3n3/view?usp=drivesdk</t>
  </si>
  <si>
    <t>Document successfully created; Document successfully merged; PDF created; Emails Sent: [To: sonnisorex@gmail.com]; Run via form trigger as brandingsorex@gmail.com; Timestamp: Dec 23 2024 4:13 AM</t>
  </si>
  <si>
    <t>Ungaran kab. Semarang</t>
  </si>
  <si>
    <t>100 cm x 20 cm</t>
  </si>
  <si>
    <t>Font "SOREX ladies"</t>
  </si>
  <si>
    <t>https://drive.google.com/open?id=1ptU18Ysvb_499eQYJ37ivPOFnnULmsSy</t>
  </si>
  <si>
    <t>1LpmihOodcg-dVFF-igs2wlwejVRhR1lA</t>
  </si>
  <si>
    <t>https://drive.google.com/file/d/1LpmihOodcg-dVFF-igs2wlwejVRhR1lA/view?usp=drivesdk</t>
  </si>
  <si>
    <t>Document successfully created; Document successfully merged; PDF created; Emails Sent: [To: sorexbanar@gmail.com]; Run via form trigger as brandingsorex@gmail.com; Timestamp: Dec 23 2024 11:14 PM</t>
  </si>
  <si>
    <t>Standing Akrilik</t>
  </si>
  <si>
    <t>Tinggi 30 cm x Lebar 25 cm</t>
  </si>
  <si>
    <t>Penataan diatas meja display</t>
  </si>
  <si>
    <t>https://drive.google.com/open?id=1rQIT9UWjCMsPO72w7g-tJLox_Fz-jpcs</t>
  </si>
  <si>
    <t>https://drive.google.com/open?id=1b9Q8in3mQuMxWmUbmIasKk3P03xHdQwj</t>
  </si>
  <si>
    <t>171syrBkIcJ1XVTgKn2__NMgOidbr8dBl</t>
  </si>
  <si>
    <t>https://drive.google.com/file/d/171syrBkIcJ1XVTgKn2__NMgOidbr8dBl/view?usp=drivesdk</t>
  </si>
  <si>
    <t>Document successfully created; Document successfully merged; PDF created; Emails Sent: [To: sorexbanar@gmail.com]; Run via form trigger as brandingsorex@gmail.com; Timestamp: Dec 23 2024 11:21 PM</t>
  </si>
  <si>
    <t>Tko swalayan saudara 2</t>
  </si>
  <si>
    <t>210x100cm dan 60x25cm</t>
  </si>
  <si>
    <r>
      <t xml:space="preserve">https://drive.google.com/open?id=1Rq2-1IIdLeIo9RTUJnFuh44FFJf-sXe5, </t>
    </r>
    <r>
      <rPr>
        <u/>
        <sz val="10"/>
        <color rgb="FF1155CC"/>
        <rFont val="Arial"/>
      </rPr>
      <t>https://drive.google.com/open?id=1vkj3OA1U31QxWgH7unlLKgScTlWXi15P</t>
    </r>
  </si>
  <si>
    <t>1881O-mVb-sGXEmj2_CNGpUIuMH3tuASZ</t>
  </si>
  <si>
    <t>https://drive.google.com/file/d/1881O-mVb-sGXEmj2_CNGpUIuMH3tuASZ/view?usp=drivesdk</t>
  </si>
  <si>
    <t>Document successfully created; Document successfully merged; PDF created; Emails Sent: [To: cahayafram5@gmail.com]; Run via form trigger as brandingsorex@gmail.com; Timestamp: Dec 23 2024 11:39 PM</t>
  </si>
  <si>
    <t xml:space="preserve">Fashion Story UII </t>
  </si>
  <si>
    <t>Standart Roll Up Banner</t>
  </si>
  <si>
    <t>Konsep ladies dg model hanya cewek
Non vulgar</t>
  </si>
  <si>
    <t>https://drive.google.com/open?id=1Q77DWNk7ML74F1DSP-Ad7suenB6Q2NO7</t>
  </si>
  <si>
    <t>19ap99jgf7Ctgr6SOBZvS6TUYPpjG4YX6</t>
  </si>
  <si>
    <t>https://drive.google.com/file/d/19ap99jgf7Ctgr6SOBZvS6TUYPpjG4YX6/view?usp=drivesdk</t>
  </si>
  <si>
    <t>Document successfully created; Document successfully merged; PDF created; Emails Sent: [To: sorexbanar@gmail.com]; Run via form trigger as brandingsorex@gmail.com; Timestamp: Dec 26 2024 3:27 AM</t>
  </si>
  <si>
    <t>Blora</t>
  </si>
  <si>
    <t>30*250cm</t>
  </si>
  <si>
    <t>Tulisan Sorexman menurun</t>
  </si>
  <si>
    <t>https://drive.google.com/open?id=1lQeXYqKvPP9lSCihNoQG-QDkJJWbKvSe</t>
  </si>
  <si>
    <t>13MyLDmTkIJ3NEvDOxP98G96oECcB2xU3</t>
  </si>
  <si>
    <t>https://drive.google.com/file/d/13MyLDmTkIJ3NEvDOxP98G96oECcB2xU3/view?usp=drivesdk</t>
  </si>
  <si>
    <t>Document successfully created; Document successfully merged; PDF created; Emails Sent: [To: ekoprasetyo575@gmail.com]; Run via form trigger as brandingsorex@gmail.com; Timestamp: Dec 26 2024 5:29 AM</t>
  </si>
  <si>
    <t>SPORT CENTER DALAM KOTA</t>
  </si>
  <si>
    <t>400*150cm 5pc. 300*100cm 5pc</t>
  </si>
  <si>
    <t>Kasih mata ayam &amp; lis putih di samping.
URGENT</t>
  </si>
  <si>
    <t>https://drive.google.com/open?id=1AKnBVaWNcEGxDVPkH3KIaPpBJ-lxbiNd</t>
  </si>
  <si>
    <t>1MP_a1qjlOKDuZ9td3qJRz3QZRdQ4mOMZ</t>
  </si>
  <si>
    <t>https://drive.google.com/file/d/1MP_a1qjlOKDuZ9td3qJRz3QZRdQ4mOMZ/view?usp=drivesdk</t>
  </si>
  <si>
    <t>Document successfully created; Document successfully merged; PDF created; Emails Sent: [To: jaeniahmad61@gmail.com]; Run via form trigger as brandingsorex@gmail.com; Timestamp: Dec 27 2024 3:20 AM</t>
  </si>
  <si>
    <t>Mitra Family</t>
  </si>
  <si>
    <t>350*100cm</t>
  </si>
  <si>
    <t>desain dengan nama toko dan dengan detail sesuai spanduk lama, tanpa model</t>
  </si>
  <si>
    <t>https://drive.google.com/open?id=1n0pmatfkgAkgPWDPXFIm6eqqbXpBt3UA</t>
  </si>
  <si>
    <t>1Ucm0xICdJzoQH-uRSUjph4dJY02YZsKg</t>
  </si>
  <si>
    <t>https://drive.google.com/file/d/1Ucm0xICdJzoQH-uRSUjph4dJY02YZsKg/view?usp=drivesdk</t>
  </si>
  <si>
    <t>Document successfully created; Document successfully merged; PDF created; Emails Sent: [To: sonnisorex@gmail.com]; Run via form trigger as brandingsorex@gmail.com; Timestamp: Dec 27 2024 8:09 AM</t>
  </si>
  <si>
    <t>Mitra Sukoharjo</t>
  </si>
  <si>
    <t>60 cm x 250 cm</t>
  </si>
  <si>
    <t>Konsep Ladies font SOREX</t>
  </si>
  <si>
    <t>https://drive.google.com/open?id=1zAh3YhTI26eLAMFNVEa1XlkjKy0_KoPJ</t>
  </si>
  <si>
    <t>13IDa0BsxEZQ_s1MbjEN9obstdyCZTraW</t>
  </si>
  <si>
    <t>https://drive.google.com/file/d/13IDa0BsxEZQ_s1MbjEN9obstdyCZTraW/view?usp=drivesdk</t>
  </si>
  <si>
    <t>Document successfully created; Document successfully merged; PDF created; Emails Sent: [To: sorexbanar@gmail.com]; Run via form trigger as brandingsorex@gmail.com; Timestamp: Dec 29 2024 11:49 PM</t>
  </si>
  <si>
    <t>80 cm x 820 cm</t>
  </si>
  <si>
    <t>konsep font sorex dan nama toko
 "OZORA MODE" 
"serba 35"</t>
  </si>
  <si>
    <t>https://drive.google.com/open?id=13UU4LFtB_GaE8LN5EJQpxwbA9NYnfcbe</t>
  </si>
  <si>
    <t>1HgyRQzZk5a9oku4ao_VO2tjIz3C6L2FU</t>
  </si>
  <si>
    <t>https://drive.google.com/file/d/1HgyRQzZk5a9oku4ao_VO2tjIz3C6L2FU/view?usp=drivesdk</t>
  </si>
  <si>
    <t>Document successfully created; Document successfully merged; PDF created; Emails Sent: [To: sorexbanar@gmail.com]; Run via form trigger as brandingsorex@gmail.com; Timestamp: Dec 29 2024 11:52 PM</t>
  </si>
  <si>
    <t>Tko dians fashion</t>
  </si>
  <si>
    <t>600 x 100cm</t>
  </si>
  <si>
    <t>Kasih foto model gambar prodak</t>
  </si>
  <si>
    <t>https://drive.google.com/open?id=1KEYRC2ywBrIdWEB-owyctW5eO6hNQSpg</t>
  </si>
  <si>
    <t>1MYI2luC8ncsGCR1bqlAD1WRjWrWWs367</t>
  </si>
  <si>
    <t>https://drive.google.com/file/d/1MYI2luC8ncsGCR1bqlAD1WRjWrWWs367/view?usp=drivesdk</t>
  </si>
  <si>
    <t>Document successfully created; Document successfully merged; PDF created; Emails Sent: [To: cahayafram5@gmail.com]; Run via form trigger as brandingsorex@gmail.com; Timestamp: Dec 30 2024 11:45 PM</t>
  </si>
  <si>
    <t xml:space="preserve"> Vinza aqila underwear</t>
  </si>
  <si>
    <t>Pasar angke</t>
  </si>
  <si>
    <t>260*60cm</t>
  </si>
  <si>
    <t>Kasih nama toko”Athifa underwear By arfa”
Kasih alamat” Season city LT 1 blok 1 no.8”
Wa 087788527001
Kasih foto produk”BH 9814,9815,3262 &amp; mata ayam”
URGENT</t>
  </si>
  <si>
    <t>https://drive.google.com/open?id=1TnMW_0YX0Iv4Bt8oLikZdIik_fpI3Ag9</t>
  </si>
  <si>
    <t>1KQZbKycyWvGVD7AsQ6BOXozFbS08q32O</t>
  </si>
  <si>
    <t>https://drive.google.com/file/d/1KQZbKycyWvGVD7AsQ6BOXozFbS08q32O/view?usp=drivesdk</t>
  </si>
  <si>
    <t>Document successfully created; Document successfully merged; PDF created; Emails Sent: [To: jaeniahmad61@gmail.com]; Run via form trigger as brandingsorex@gmail.com; Timestamp: Dec 31 2024 2:04 AM</t>
  </si>
  <si>
    <t>Tko aneka jaya sambiroto</t>
  </si>
  <si>
    <t>60x25cm</t>
  </si>
  <si>
    <t>https://drive.google.com/open?id=154JV-3XjscNdSVuSVUBh7UNkmCnJcEwt</t>
  </si>
  <si>
    <t>1nkTk_YZ6K6g0dzcMeLr9nmlyDqrgKSxd</t>
  </si>
  <si>
    <t>https://drive.google.com/file/d/1nkTk_YZ6K6g0dzcMeLr9nmlyDqrgKSxd/view?usp=drivesdk</t>
  </si>
  <si>
    <t>Document successfully created; Document successfully merged; PDF created; Emails Sent: [To: cahayafram5@gmail.com]; Run via form trigger as brandingsorex@gmail.com; Timestamp: Jan 2 2025 1:04 AM</t>
  </si>
  <si>
    <t>LP.GM</t>
  </si>
  <si>
    <t>Siak grosir MP</t>
  </si>
  <si>
    <t>244*78cm 50*60cm 160*60cm</t>
  </si>
  <si>
    <t xml:space="preserve">Kasih foto produk saja tanpa model </t>
  </si>
  <si>
    <r>
      <rPr>
        <u/>
        <sz val="10"/>
        <color rgb="FF1155CC"/>
        <rFont val="Arial"/>
      </rPr>
      <t>https://drive.google.com/open?id=1ZqTCTgHBHa0OVyYNBxmOoftFAYIKUFrG</t>
    </r>
    <r>
      <rPr>
        <sz val="10"/>
        <color rgb="FF000000"/>
        <rFont val="Arial"/>
      </rPr>
      <t>, https://drive.google.com/open?id=1i96jkeyyFgq6brF4kJKKv3uxwAmsb9I4, https://drive.google.com/open?id=1HoWz3WOdAlQU3r2A-sAbpkLtcBKeKMPo</t>
    </r>
  </si>
  <si>
    <t>1W9O_TwaT1GOsf7RLf4wtfTzD_0pKxzgF</t>
  </si>
  <si>
    <t>https://drive.google.com/file/d/1W9O_TwaT1GOsf7RLf4wtfTzD_0pKxzgF/view?usp=drivesdk</t>
  </si>
  <si>
    <t>Document successfully created; Document successfully merged; PDF created; Emails Sent: [To: jo.srx89@gmail.com]; Run via form trigger as brandingsorex@gmail.com; Timestamp: Jan 4 2025 7:40 AM</t>
  </si>
  <si>
    <t>SUCI (Fathur)</t>
  </si>
  <si>
    <t>75*100cm</t>
  </si>
  <si>
    <t>https://drive.google.com/open?id=1xowiEz6tcBXrvmh6KSPxc366ynCvNff9</t>
  </si>
  <si>
    <t>11gO24kVcmk9sLNBaj2BxctfcRsvzwrz3</t>
  </si>
  <si>
    <t>https://drive.google.com/file/d/11gO24kVcmk9sLNBaj2BxctfcRsvzwrz3/view?usp=drivesdk</t>
  </si>
  <si>
    <t>Document successfully created; Document successfully merged; PDF created; Emails Sent: [To: jaeniahmad61@gmail.com]; Run via form trigger as brandingsorex@gmail.com; Timestamp: Jan 6 2025 2:00 AM</t>
  </si>
  <si>
    <t>Toserba Harno</t>
  </si>
  <si>
    <t>200*100cm &amp; 150*250cm</t>
  </si>
  <si>
    <t>1.200*100cm logo sorexman saja, 2.150*250cm kasih gambar iko uwais tapi jgn vulgar</t>
  </si>
  <si>
    <r>
      <t xml:space="preserve">https://drive.google.com/open?id=1tze_pw_tXc_Lp5pX9RRVFCWpJ00PGafT, </t>
    </r>
    <r>
      <rPr>
        <u/>
        <sz val="10"/>
        <color rgb="FF1155CC"/>
        <rFont val="Arial"/>
      </rPr>
      <t>https://drive.google.com/open?id=1bFqMCg-08BusymF_tq-ftZlPXTJrbVAC</t>
    </r>
  </si>
  <si>
    <t>16KGpjMcFTO2o62ZkmN5M0uv3sJnNxRWX</t>
  </si>
  <si>
    <t>https://drive.google.com/file/d/16KGpjMcFTO2o62ZkmN5M0uv3sJnNxRWX/view?usp=drivesdk</t>
  </si>
  <si>
    <t>Document successfully created; Document successfully merged; PDF created; Emails Sent: [To: ekoprasetyo575@gmail.com]; Run via form trigger as brandingsorex@gmail.com; Timestamp: Jan 6 2025 4:33 AM</t>
  </si>
  <si>
    <t>Star kids geudong</t>
  </si>
  <si>
    <t>Geudong</t>
  </si>
  <si>
    <t>525*390cm</t>
  </si>
  <si>
    <t>Jangan kasih model dan foto produk,ikutin nama font toko</t>
  </si>
  <si>
    <r>
      <t xml:space="preserve">https://drive.google.com/open?id=1DAFDmv4vi9ja0rG7rJKLxwO9nvhEUdTr, </t>
    </r>
    <r>
      <rPr>
        <u/>
        <sz val="10"/>
        <color rgb="FF1155CC"/>
        <rFont val="Arial"/>
      </rPr>
      <t>https://drive.google.com/open?id=1vsmNovmZQBZIPH2PBAzXttcSfcJ73XTX</t>
    </r>
  </si>
  <si>
    <t>1qA_XDS3TqClJ-qJSISUdEggsR_yVXxQa</t>
  </si>
  <si>
    <t>https://drive.google.com/file/d/1qA_XDS3TqClJ-qJSISUdEggsR_yVXxQa/view?usp=drivesdk</t>
  </si>
  <si>
    <t>Document successfully created; Document successfully merged; PDF created; Emails Sent: [To: jo.srx89@gmail.com]; Run via form trigger as brandingsorex@gmail.com; Timestamp: Jan 6 2025 9:03 PM</t>
  </si>
  <si>
    <t>LP.gm</t>
  </si>
  <si>
    <t>264*44cm 2 pcs  262*42 cm x 2 pcs</t>
  </si>
  <si>
    <t>@2 pcs</t>
  </si>
  <si>
    <t>Kasih foto produk saja,sama contoh penempatan di lokasi</t>
  </si>
  <si>
    <t>https://drive.google.com/open?id=1ifwIKvVCGbTIZsE9MHKD1-cefn9HyQD6</t>
  </si>
  <si>
    <t>1JK3M0qrrnAUcoesjwOWtBpHQcMMsWitM</t>
  </si>
  <si>
    <t>https://drive.google.com/file/d/1JK3M0qrrnAUcoesjwOWtBpHQcMMsWitM/view?usp=drivesdk</t>
  </si>
  <si>
    <t>Document successfully created; Document successfully merged; PDF created; Emails Sent: [To: jo.srx89@gmail.com]; Run via form trigger as brandingsorex@gmail.com; Timestamp: Jan 6 2025 9:38 PM</t>
  </si>
  <si>
    <t>Diana</t>
  </si>
  <si>
    <t>20 cm x 35 cm</t>
  </si>
  <si>
    <t>Akrilik Untuk Meja Kasir ("SOREX" dibwhnya tulisan "BAYAR DISINI")</t>
  </si>
  <si>
    <t>https://drive.google.com/open?id=1RArsyaB12IFVE6cwIiUZyj4B00Gu6eSp</t>
  </si>
  <si>
    <t>1vt0sqjRWaW1yW2aZ9t9H9gqhYd2gBuJD</t>
  </si>
  <si>
    <t>https://drive.google.com/file/d/1vt0sqjRWaW1yW2aZ9t9H9gqhYd2gBuJD/view?usp=drivesdk</t>
  </si>
  <si>
    <t>Document successfully created; Document successfully merged; PDF created; Emails Sent: [To: sorexbanar@gmail.com]; Run via form trigger as brandingsorex@gmail.com; Timestamp: Jan 7 2025 3:40 AM</t>
  </si>
  <si>
    <t>Aneka Busana</t>
  </si>
  <si>
    <t>Grabag, kab. Magelang</t>
  </si>
  <si>
    <t>600 cm x 85 cm</t>
  </si>
  <si>
    <t>Font SOREX dan Nama toko "ANEKA BUSANA"</t>
  </si>
  <si>
    <t>https://drive.google.com/open?id=1aFYyDwZHb7-qOtGL_kdlMoJLYLk3qEgk</t>
  </si>
  <si>
    <t>1MmPiNl6AVgd-3IWEzfZtvvP_V51PwKYI</t>
  </si>
  <si>
    <t>https://drive.google.com/file/d/1MmPiNl6AVgd-3IWEzfZtvvP_V51PwKYI/view?usp=drivesdk</t>
  </si>
  <si>
    <t>Document successfully created; Document successfully merged; PDF created; Emails Sent: [To: sorexbanar@gmail.com]; Run via form trigger as brandingsorex@gmail.com; Timestamp: Jan 7 2025 3:46 AM</t>
  </si>
  <si>
    <t>250*150cm 2pc. 350*250cm 1pc. 300*250cm 1pc</t>
  </si>
  <si>
    <t>https://drive.google.com/open?id=1MyHXBoELdjQu9YyHFpwWLqMUKhsRCjrL, https://drive.google.com/open?id=1cItSuRGzC3k4-x8ocbGIfHNZtyNj4_Nu, https://drive.google.com/open?id=19IdkvW8GWqz6-ahgdzU5qewJvikXjsM5</t>
  </si>
  <si>
    <t>1wi-MVucQCIZfYl8JCBPqYRFByDoqLm7D</t>
  </si>
  <si>
    <t>https://drive.google.com/file/d/1wi-MVucQCIZfYl8JCBPqYRFByDoqLm7D/view?usp=drivesdk</t>
  </si>
  <si>
    <t>Document successfully created; Document successfully merged; PDF created; Emails Sent: [To: jaeniahmad61@gmail.com]; Run via form trigger as brandingsorex@gmail.com; Timestamp: Jan 7 2025 3:47 AM</t>
  </si>
  <si>
    <t>Muntilan</t>
  </si>
  <si>
    <t>300 cm x 100 cm</t>
  </si>
  <si>
    <t>Konsep font SOREX dan nama Toko "MUNTILAN"</t>
  </si>
  <si>
    <t>https://drive.google.com/open?id=1PKvK9u0xb_mENcUI1eTxdjFrRuGIRAZU</t>
  </si>
  <si>
    <t>139SHK23J01t-M5DS7wCf21UiLTNeSjnT</t>
  </si>
  <si>
    <t>https://drive.google.com/file/d/139SHK23J01t-M5DS7wCf21UiLTNeSjnT/view?usp=drivesdk</t>
  </si>
  <si>
    <t>Document successfully created; Document successfully merged; PDF created; Emails Sent: [To: sorexbanar@gmail.com]; Run via form trigger as brandingsorex@gmail.com; Timestamp: Jan 7 2025 3:50 AM</t>
  </si>
  <si>
    <t>Dayli Collection</t>
  </si>
  <si>
    <t>500 cm x 100 cm</t>
  </si>
  <si>
    <t>Kirim Lasngsung Ke Toko</t>
  </si>
  <si>
    <t>Konsep font SOREX dan camisol tanpa model</t>
  </si>
  <si>
    <t>https://drive.google.com/open?id=1KI6Fbl7jubqEtHBBTUWeQZNKqmuecRWQ</t>
  </si>
  <si>
    <t>1CNSu2XEcJnY5MUe2691YAWIefPCT4iZt</t>
  </si>
  <si>
    <t>https://drive.google.com/file/d/1CNSu2XEcJnY5MUe2691YAWIefPCT4iZt/view?usp=drivesdk</t>
  </si>
  <si>
    <t>Document successfully created; Document successfully merged; PDF created; Emails Sent: [To: sorexbanar@gmail.com]; Run via form trigger as brandingsorex@gmail.com; Timestamp: Jan 7 2025 3:52 AM</t>
  </si>
  <si>
    <t>PUTRI SINTA</t>
  </si>
  <si>
    <t>Pasar bahari</t>
  </si>
  <si>
    <t>Kasih nama toko”. TOKO PUTRI SEJAK 1996”
Kasih alamat”PASAR BAHARI”
Kasih lubang &amp; rantai</t>
  </si>
  <si>
    <t>https://drive.google.com/open?id=1q9JssCKgPjcyNv1XojLvqTgCnHut9sYl</t>
  </si>
  <si>
    <t>1DJql3fI2FectmO3BLo1ORMqcaD4vHb9Y</t>
  </si>
  <si>
    <t>https://drive.google.com/file/d/1DJql3fI2FectmO3BLo1ORMqcaD4vHb9Y/view?usp=drivesdk</t>
  </si>
  <si>
    <t>Document successfully created; Document successfully merged; PDF created; Emails Sent: [To: jaeniahmad61@gmail.com]; Run via form trigger as brandingsorex@gmail.com; Timestamp: Jan 7 2025 3:53 AM</t>
  </si>
  <si>
    <t>Fashion Story Godean Sandang</t>
  </si>
  <si>
    <t>Standart tulisan akrilik open close dengan talinya</t>
  </si>
  <si>
    <t>Jangan lupa talinya kak</t>
  </si>
  <si>
    <t>https://drive.google.com/open?id=1TIqfnqcC689-nv76OGlluDfptgweRjaT</t>
  </si>
  <si>
    <t>14gU9ttNQ6GqukYnTB3pQOeGQfqxwCcyL</t>
  </si>
  <si>
    <t>https://drive.google.com/file/d/14gU9ttNQ6GqukYnTB3pQOeGQfqxwCcyL/view?usp=drivesdk</t>
  </si>
  <si>
    <t>Document successfully created; Document successfully merged; PDF created; Emails Sent: [To: sorexbanar@gmail.com]; Run via form trigger as brandingsorex@gmail.com; Timestamp: Jan 7 2025 3:55 AM</t>
  </si>
  <si>
    <t>Rejeki</t>
  </si>
  <si>
    <t>Solo (surakarta)</t>
  </si>
  <si>
    <t>600 cm x 100 cm</t>
  </si>
  <si>
    <t>Konsep SOREX KIDS dg produknya</t>
  </si>
  <si>
    <t>https://drive.google.com/open?id=11wwbMTBxqYOIaPUHfvicSuMgqqAgKRaD</t>
  </si>
  <si>
    <t>1M4Mo17orLqWmZV6sHSlq3yUX_DS4a-do</t>
  </si>
  <si>
    <t>https://drive.google.com/file/d/1M4Mo17orLqWmZV6sHSlq3yUX_DS4a-do/view?usp=drivesdk</t>
  </si>
  <si>
    <t>Document successfully created; Document successfully merged; PDF created; Emails Sent: [To: sorexbanar@gmail.com]; Run via form trigger as brandingsorex@gmail.com; Timestamp: Jan 7 2025 4:01 AM</t>
  </si>
  <si>
    <t xml:space="preserve">Mikha </t>
  </si>
  <si>
    <t>boyolali</t>
  </si>
  <si>
    <t>200 cm x 60 cm</t>
  </si>
  <si>
    <t>Konsep FONT sore Besar di padukan font SOREX kecil²</t>
  </si>
  <si>
    <t>https://drive.google.com/open?id=1rtNxjpocRaL1q2CaX0KIU_07YWmg7pbo</t>
  </si>
  <si>
    <t>1AM6hsFeBZhNwbGlT0B5armxwtuiltGDY</t>
  </si>
  <si>
    <t>https://drive.google.com/file/d/1AM6hsFeBZhNwbGlT0B5armxwtuiltGDY/view?usp=drivesdk</t>
  </si>
  <si>
    <t>Document successfully created; Document successfully merged; PDF created; Emails Sent: [To: sorexbanar@gmail.com]; Run via form trigger as brandingsorex@gmail.com; Timestamp: Jan 7 2025 4:03 AM</t>
  </si>
  <si>
    <t>Harno Surya</t>
  </si>
  <si>
    <t>900 cm x 80 cm</t>
  </si>
  <si>
    <t>Konsep fonr SOREX dan HARNO SURYA di tambah aksen camisol</t>
  </si>
  <si>
    <t>https://drive.google.com/open?id=1eGmx9BOX09hRdwC38c5FodYW0F42mj70</t>
  </si>
  <si>
    <t>15-vcZUfkmHchjB1nmQHO-16BtNyvuKeF</t>
  </si>
  <si>
    <t>https://drive.google.com/file/d/15-vcZUfkmHchjB1nmQHO-16BtNyvuKeF/view?usp=drivesdk</t>
  </si>
  <si>
    <t>Document successfully created; Document successfully merged; PDF created; Emails Sent: [To: sorexbanar@gmail.com]; Run via form trigger as brandingsorex@gmail.com; Timestamp: Jan 7 2025 4:06 AM</t>
  </si>
  <si>
    <t>Lp.gm</t>
  </si>
  <si>
    <t xml:space="preserve">S'pay underwear </t>
  </si>
  <si>
    <t>Stiker doff</t>
  </si>
  <si>
    <t>93*51cm 54*51cm 60*51cm</t>
  </si>
  <si>
    <t xml:space="preserve">@3 pcs </t>
  </si>
  <si>
    <t>Kirim gabung sama branding lain</t>
  </si>
  <si>
    <t>Kasih tulisan sorex saja</t>
  </si>
  <si>
    <t>https://drive.google.com/open?id=16XIepz3FT15s5bLggjzqLEDZGf_INDG3</t>
  </si>
  <si>
    <t>114e37QkEA54sSca8YnbBhrrqqmutOYBQ</t>
  </si>
  <si>
    <t>https://drive.google.com/file/d/114e37QkEA54sSca8YnbBhrrqqmutOYBQ/view?usp=drivesdk</t>
  </si>
  <si>
    <t>Document successfully created; Document successfully merged; PDF created; Emails Sent: [To: jo.srx89@gmail.com]; Run via form trigger as brandingsorex@gmail.com; Timestamp: Jan 7 2025 9:15 PM</t>
  </si>
  <si>
    <t xml:space="preserve">Stiker doff </t>
  </si>
  <si>
    <t>54*51cm</t>
  </si>
  <si>
    <t>https://drive.google.com/open?id=1_J_klVAXxDMysMU1v_m4qiZJZZryd-HS</t>
  </si>
  <si>
    <t>1X_fHVdZUn5vUfXIuVjIAQDJFXmIJr2jW</t>
  </si>
  <si>
    <t>https://drive.google.com/file/d/1X_fHVdZUn5vUfXIuVjIAQDJFXmIJr2jW/view?usp=drivesdk</t>
  </si>
  <si>
    <t>Document successfully created; Document successfully merged; PDF created; Emails Sent: [To: jo.srx89@gmail.com]; Run via form trigger as brandingsorex@gmail.com; Timestamp: Jan 7 2025 9:17 PM</t>
  </si>
  <si>
    <t>60*50cm 50*50cm 90*50cm</t>
  </si>
  <si>
    <t>@1 pcs</t>
  </si>
  <si>
    <t>kirim gabung dengan Branding lain</t>
  </si>
  <si>
    <t>Tulisan sorex saja</t>
  </si>
  <si>
    <t>https://drive.google.com/open?id=1PvQ8ydZZMWo0Hcd4yZDz2tIkUMUHNi4b</t>
  </si>
  <si>
    <t>1k6lfCYqgnZfy8KDdqeHKtchv-pAyQ8zT</t>
  </si>
  <si>
    <t>https://drive.google.com/file/d/1k6lfCYqgnZfy8KDdqeHKtchv-pAyQ8zT/view?usp=drivesdk</t>
  </si>
  <si>
    <t>Document successfully created; Document successfully merged; PDF created; Emails Sent: [To: jo.srx89@gmail.com]; Run via form trigger as brandingsorex@gmail.com; Timestamp: Jan 7 2025 9:21 PM</t>
  </si>
  <si>
    <t>https://drive.google.com/open?id=1OjUngzpRyXUYE3Wi_A7WISiDPxVnuw5T</t>
  </si>
  <si>
    <t>1IVbPU7__GrfQwsa_2DmF5UDTNxo_ImM8</t>
  </si>
  <si>
    <t>https://drive.google.com/file/d/1IVbPU7__GrfQwsa_2DmF5UDTNxo_ImM8/view?usp=drivesdk</t>
  </si>
  <si>
    <t>Document successfully created; Document successfully merged; PDF created; Emails Sent: [To: jo.srx89@gmail.com]; Run via form trigger as brandingsorex@gmail.com; Timestamp: Jan 7 2025 9:23 PM</t>
  </si>
  <si>
    <t>Poster doff</t>
  </si>
  <si>
    <t>140cm*50cm</t>
  </si>
  <si>
    <t>1 pc</t>
  </si>
  <si>
    <t>Kasih desain sorexman</t>
  </si>
  <si>
    <t>https://drive.google.com/open?id=1OE9NWgzg79YQl-RzjIQcZkLHBztg9eeK</t>
  </si>
  <si>
    <t>1EoRO0veaXGakkIsp1iN9DBCB7oh-HEVn</t>
  </si>
  <si>
    <t>https://drive.google.com/file/d/1EoRO0veaXGakkIsp1iN9DBCB7oh-HEVn/view?usp=drivesdk</t>
  </si>
  <si>
    <t>Document successfully created; Document successfully merged; PDF created; Emails Sent: [To: jo.srx89@gmail.com]; Run via form trigger as brandingsorex@gmail.com; Timestamp: Jan 7 2025 9:26 PM</t>
  </si>
  <si>
    <t>55cm*50cm</t>
  </si>
  <si>
    <t>https://drive.google.com/open?id=1i0ntCVq8DUs3rwKEG_B133e2IRVHrHBQ</t>
  </si>
  <si>
    <t>1AVlnZXp7mpswbZLAKwRjPKTLs8MAy1eX</t>
  </si>
  <si>
    <t>https://drive.google.com/file/d/1AVlnZXp7mpswbZLAKwRjPKTLs8MAy1eX/view?usp=drivesdk</t>
  </si>
  <si>
    <t>Document successfully created; Document successfully merged; PDF created; Emails Sent: [To: jo.srx89@gmail.com]; Run via form trigger as brandingsorex@gmail.com; Timestamp: Jan 7 2025 9:30 PM</t>
  </si>
  <si>
    <t>lp.gm</t>
  </si>
  <si>
    <t xml:space="preserve">Poster doff </t>
  </si>
  <si>
    <t>45*50cm</t>
  </si>
  <si>
    <t>https://drive.google.com/open?id=1U70CIhpngm88GzLc_NQHKBhtLtw5L6ei</t>
  </si>
  <si>
    <t>10OIVoTX1uS5uK5iC279i7mkLejKz0plm</t>
  </si>
  <si>
    <t>https://drive.google.com/file/d/10OIVoTX1uS5uK5iC279i7mkLejKz0plm/view?usp=drivesdk</t>
  </si>
  <si>
    <t>Document successfully created; Document successfully merged; PDF created; Emails Sent: [To: jo.srx89@gmail.com]; Run via form trigger as brandingsorex@gmail.com; Timestamp: Jan 7 2025 9:32 PM</t>
  </si>
  <si>
    <t>LP gm</t>
  </si>
  <si>
    <t>45cm*50cm</t>
  </si>
  <si>
    <t>https://drive.google.com/open?id=1mS8vIxh82QHLZBgqt0zf9QdtP_bYOInh</t>
  </si>
  <si>
    <t>1FmDXZfEjVWlyaTe1xyEgXXaQF8vXCL93</t>
  </si>
  <si>
    <t>https://drive.google.com/file/d/1FmDXZfEjVWlyaTe1xyEgXXaQF8vXCL93/view?usp=drivesdk</t>
  </si>
  <si>
    <t>Document successfully created; Document successfully merged; PDF created; Emails Sent: [To: jo.srx89@gmail.com]; Run via form trigger as brandingsorex@gmail.com; Timestamp: Jan 7 2025 9:34 PM</t>
  </si>
  <si>
    <t>vina</t>
  </si>
  <si>
    <t>285*65cm 375cm*65cm</t>
  </si>
  <si>
    <t xml:space="preserve">Kasih logo Sorexnya </t>
  </si>
  <si>
    <r>
      <t xml:space="preserve">https://drive.google.com/open?id=18lGGd5b2jMZ2vqRHLasNG4hj_ix9X2cs, </t>
    </r>
    <r>
      <rPr>
        <u/>
        <sz val="10"/>
        <color rgb="FF1155CC"/>
        <rFont val="Arial"/>
      </rPr>
      <t>https://drive.google.com/open?id=1pJE4ZSbn5q6642nkrsbannRopnPzMdME</t>
    </r>
  </si>
  <si>
    <t>12d-cyhcNEjjDsvnG1Q7wfP4v2MyCF9_N</t>
  </si>
  <si>
    <t>https://drive.google.com/file/d/12d-cyhcNEjjDsvnG1Q7wfP4v2MyCF9_N/view?usp=drivesdk</t>
  </si>
  <si>
    <t>Document successfully created; Document successfully merged; PDF created; Emails Sent: [To: jo.srx89@gmail.com]; Run via form trigger as brandingsorex@gmail.com; Timestamp: Jan 8 2025 8:37 PM</t>
  </si>
  <si>
    <t>LP-FIZ</t>
  </si>
  <si>
    <t>Saefudin</t>
  </si>
  <si>
    <t>565*50 cm</t>
  </si>
  <si>
    <t>Kasih nama toko dan sorex</t>
  </si>
  <si>
    <t>https://drive.google.com/open?id=1-Da2RTnSWcsNTvZgmgGpMQShfCAZTF6w</t>
  </si>
  <si>
    <t>1XvKMEiAAulcgj5rOn3uRxOZcdYtpdkVk</t>
  </si>
  <si>
    <t>https://drive.google.com/file/d/1XvKMEiAAulcgj5rOn3uRxOZcdYtpdkVk/view?usp=drivesdk</t>
  </si>
  <si>
    <t>Document successfully created; Document successfully merged; PDF created; Emails Sent: [To: saefudinsorex@gmail.com]; Run via form trigger as brandingsorex@gmail.com; Timestamp: Jan 8 2025 9:38 PM</t>
  </si>
  <si>
    <t>420*50cm</t>
  </si>
  <si>
    <t>Kasih nama toko dan foto iko uais nya</t>
  </si>
  <si>
    <t>https://drive.google.com/open?id=106a4PjYAIenipj1OOSOyQXBN-tYAhYE_</t>
  </si>
  <si>
    <t>1NrLhZYROa8B3jTqk1XP6cIq4mU4XbRtr</t>
  </si>
  <si>
    <t>https://drive.google.com/file/d/1NrLhZYROa8B3jTqk1XP6cIq4mU4XbRtr/view?usp=drivesdk</t>
  </si>
  <si>
    <t>Document successfully created; Document successfully merged; PDF created; Emails Sent: [To: saefudinsorex@gmail.com]; Run via form trigger as brandingsorex@gmail.com; Timestamp: Jan 8 2025 9:40 PM</t>
  </si>
  <si>
    <t>cshayafram5@gmail.com</t>
  </si>
  <si>
    <t>Tko bu anik</t>
  </si>
  <si>
    <t>600x100cm</t>
  </si>
  <si>
    <t>Di kasih mana toko dan gambar prodak</t>
  </si>
  <si>
    <t>https://drive.google.com/open?id=1yjXsqFJFThVAPjS2UHzc6J50-_v25_O3</t>
  </si>
  <si>
    <t>1INrYoS-Pl2IE2rbEq1REEVawvk7HsVsP</t>
  </si>
  <si>
    <t>https://drive.google.com/file/d/1INrYoS-Pl2IE2rbEq1REEVawvk7HsVsP/view?usp=drivesdk</t>
  </si>
  <si>
    <t>Document successfully created; Document successfully merged; PDF created; Emails Sent: [To: cshayafram5@gmail.com]; Run via form trigger as brandingsorex@gmail.com; Timestamp: Jan 8 2025 10:16 PM</t>
  </si>
  <si>
    <t>SPORT CENTER DALKOT</t>
  </si>
  <si>
    <t>400*300cm</t>
  </si>
  <si>
    <t>12pc</t>
  </si>
  <si>
    <t>Kasih mata ayam &amp; lis putih di samping
URGENT</t>
  </si>
  <si>
    <t>https://drive.google.com/open?id=1mF9PVPBDRHsApUKd30kGO2yB5ixQdv0n</t>
  </si>
  <si>
    <t>1yf6IhIuSOGaHIOXdHTwhb-LIVOaYye9S</t>
  </si>
  <si>
    <t>https://drive.google.com/file/d/1yf6IhIuSOGaHIOXdHTwhb-LIVOaYye9S/view?usp=drivesdk</t>
  </si>
  <si>
    <t>Document successfully created; Document successfully merged; PDF created; Emails Sent: [To: jaeniahmad61@gmail.com]; Run via form trigger as brandingsorex@gmail.com; Timestamp: Jan 9 2025 12:35 AM</t>
  </si>
  <si>
    <t>Cherry</t>
  </si>
  <si>
    <t>Sekadau</t>
  </si>
  <si>
    <t>380*150cm</t>
  </si>
  <si>
    <t>Tolong kasih nama toko "Toko Cherry", dan alamat toko, "Jl. Mawar No.57. Sekadau"</t>
  </si>
  <si>
    <t>https://drive.google.com/open?id=1Q3ouQH7jAjmMMt1tPuzAWVkvDpl2J7N9</t>
  </si>
  <si>
    <t>1zZ3r-zsfu5DdZz-GRd6d_YHB1IeXWSI7</t>
  </si>
  <si>
    <t>https://drive.google.com/file/d/1zZ3r-zsfu5DdZz-GRd6d_YHB1IeXWSI7/view?usp=drivesdk</t>
  </si>
  <si>
    <t>Document successfully created; Document successfully merged; PDF created; Emails Sent: [To: sonnisorex@gmail.com]; Run via form trigger as brandingsorex@gmail.com; Timestamp: Jan 9 2025 12:58 AM</t>
  </si>
  <si>
    <t>Moro Seneng</t>
  </si>
  <si>
    <t>Standart Impraboard KASIR</t>
  </si>
  <si>
    <t>Konsep Terbaru impra board gantung untuk kasir ,jgn lupa talinya</t>
  </si>
  <si>
    <t>https://drive.google.com/open?id=1dJCktnj3LeMNnJurUVoOsVCo3XF1u2vl</t>
  </si>
  <si>
    <t>1qyfmPGLb2Msm8VCbYMBZMHXk4bfzPSTm</t>
  </si>
  <si>
    <t>https://drive.google.com/file/d/1qyfmPGLb2Msm8VCbYMBZMHXk4bfzPSTm/view?usp=drivesdk</t>
  </si>
  <si>
    <t>Document successfully created; Document successfully merged; PDF created; Emails Sent: [To: sorexbanar@gmail.com]; Run via form trigger as brandingsorex@gmail.com; Timestamp: Jan 9 2025 8:12 PM</t>
  </si>
  <si>
    <t>ANANDA</t>
  </si>
  <si>
    <t>Pasar pucung</t>
  </si>
  <si>
    <t>80*40cm 1pc. 71*51cm 1pc. 42*40cm 2pc.</t>
  </si>
  <si>
    <t>https://drive.google.com/open?id=1rHIcSuywIxICSiMU0gQUJctpDVJA2op7, https://drive.google.com/open?id=1zYXgcUmMbEk5YGMxNP5EY1JToV748xJI, https://drive.google.com/open?id=1GfQ0lckif0XTiGGaaiUe5agkp85Q2kmw</t>
  </si>
  <si>
    <t>1lw5aOZ5vvQ9YebAfKlTA_AKGS4TmKmzX</t>
  </si>
  <si>
    <t>https://drive.google.com/file/d/1lw5aOZ5vvQ9YebAfKlTA_AKGS4TmKmzX/view?usp=drivesdk</t>
  </si>
  <si>
    <t>Document successfully created; Document successfully merged; PDF created; Emails Sent: [To: jaeniahmad61@gmail.com]; Run via form trigger as brandingsorex@gmail.com; Timestamp: Jan 9 2025 9:58 PM</t>
  </si>
  <si>
    <t>Toko Alia jaya</t>
  </si>
  <si>
    <t>Kp makasar</t>
  </si>
  <si>
    <t>Kasih nama”TOKO ALIA JAYA”yang besar.
Kasih tulisan”Menjual pakaian dewasa,pria &amp; wanita,pakaian dalam dan perlengkapan baby.
Kasih mata ayam.</t>
  </si>
  <si>
    <t>https://drive.google.com/open?id=18VnoWjUTLxFMzd88N2R4B6rXTg_wDIU5</t>
  </si>
  <si>
    <t>1ggIowemBZPykUizPJCOdGPNi9MMlTGvT</t>
  </si>
  <si>
    <t>https://drive.google.com/file/d/1ggIowemBZPykUizPJCOdGPNi9MMlTGvT/view?usp=drivesdk</t>
  </si>
  <si>
    <t>Document successfully created; Document successfully merged; PDF created; Emails Sent: [To: jaeniahmad61@gmail.com]; Run via form trigger as brandingsorex@gmail.com; Timestamp: Jan 9 2025 10:07 PM</t>
  </si>
  <si>
    <t>AGAM 25 toserba</t>
  </si>
  <si>
    <t>X BANNER</t>
  </si>
  <si>
    <t xml:space="preserve">60*160cm </t>
  </si>
  <si>
    <t>Kasih nama toko”AGAM 25”
Kasih foto produk CD &amp; BH</t>
  </si>
  <si>
    <t>https://drive.google.com/open?id=1hB3naMekEVicvn5myUc7IYwVk7LmzXo9</t>
  </si>
  <si>
    <t>1Y8mmYImCVg6ykkFo98P-FAN7mt1NLANM</t>
  </si>
  <si>
    <t>https://drive.google.com/file/d/1Y8mmYImCVg6ykkFo98P-FAN7mt1NLANM/view?usp=drivesdk</t>
  </si>
  <si>
    <t>Document successfully created; Document successfully merged; PDF created; Emails Sent: [To: jaeniahmad61@gmail.com]; Run via form trigger as brandingsorex@gmail.com; Timestamp: Jan 9 2025 10:11 PM</t>
  </si>
  <si>
    <t>60*160cm</t>
  </si>
  <si>
    <t>Kasih nama toko”AGAM 25”
URGENT</t>
  </si>
  <si>
    <t>https://drive.google.com/open?id=12B4xx1WZls1OUgSnfUPfjI59GBiVkqe2</t>
  </si>
  <si>
    <t>17jowTaG4iPNQ5YTlYLHnh_tzuKDz196o</t>
  </si>
  <si>
    <t>https://drive.google.com/file/d/17jowTaG4iPNQ5YTlYLHnh_tzuKDz196o/view?usp=drivesdk</t>
  </si>
  <si>
    <t>Document successfully created; Document successfully merged; PDF created; Emails Sent: [To: jaeniahmad61@gmail.com]; Run via form trigger as brandingsorex@gmail.com; Timestamp: Jan 9 2025 10:14 PM</t>
  </si>
  <si>
    <t>https://drive.google.com/open?id=1Tq7GsB7hYiolXuFHShIUD2k4_CWWaMA4</t>
  </si>
  <si>
    <t>1RPUPV507_ZN-AWFpCeycbrmexOmx6fSl</t>
  </si>
  <si>
    <t>https://drive.google.com/file/d/1RPUPV507_ZN-AWFpCeycbrmexOmx6fSl/view?usp=drivesdk</t>
  </si>
  <si>
    <t>Document successfully created; Document successfully merged; PDF created; Emails Sent: [To: jaeniahmad61@gmail.com]; Run via form trigger as brandingsorex@gmail.com; Timestamp: Jan 9 2025 10:17 PM</t>
  </si>
  <si>
    <t>Gunung mas</t>
  </si>
  <si>
    <t>Di kasih gambar prodak dan nama toko</t>
  </si>
  <si>
    <t>https://drive.google.com/open?id=1YN2_dOES_CRSaCBusBBU380DBZ36x0gX</t>
  </si>
  <si>
    <t>1XlPKJjJBzYEVBINdLZGCbpALBCBUuAwz</t>
  </si>
  <si>
    <t>https://drive.google.com/file/d/1XlPKJjJBzYEVBINdLZGCbpALBCBUuAwz/view?usp=drivesdk</t>
  </si>
  <si>
    <t>Document successfully created; Document successfully merged; PDF created; Emails Sent: [To: cahayafram5@gamail.com]; Run via form trigger as brandingsorex@gmail.com; Timestamp: Jan 9 2025 11:16 PM</t>
  </si>
  <si>
    <t>https://drive.google.com/open?id=1-foey_u8wZRxhk8ynBK6Q5-gt66XLNA3</t>
  </si>
  <si>
    <t>1O5JJ2F4RP3WAWJ1Lw-x_w7tzS8QikWGx</t>
  </si>
  <si>
    <t>https://drive.google.com/file/d/1O5JJ2F4RP3WAWJ1Lw-x_w7tzS8QikWGx/view?usp=drivesdk</t>
  </si>
  <si>
    <t>Document successfully created; Document successfully merged; PDF created; Emails Sent: [To: cahayafram5@gmail.com]; Run via form trigger as brandingsorex@gmail.com; Timestamp: Jan 9 2025 11:19 PM</t>
  </si>
  <si>
    <t>CV maju Ria</t>
  </si>
  <si>
    <t>Spanduk Korea pakai mata ayam</t>
  </si>
  <si>
    <t xml:space="preserve">tolong tulis nama toko ZON RIA </t>
  </si>
  <si>
    <t>https://drive.google.com/open?id=1_VhcnTlpdhWwfSSHBC2jusPf4Qe_L_dH</t>
  </si>
  <si>
    <t>16AqxiF4PqLIqKH0qDwr6PyT3j5VZngoz</t>
  </si>
  <si>
    <t>https://drive.google.com/file/d/16AqxiF4PqLIqKH0qDwr6PyT3j5VZngoz/view?usp=drivesdk</t>
  </si>
  <si>
    <t>Document successfully created; Document successfully merged; PDF created; Emails Sent: [To: jo.srx89@gmail.com]; Run via form trigger as brandingsorex@gmail.com; Timestamp: Jan 10 2025 2:55 AM</t>
  </si>
  <si>
    <t xml:space="preserve">Kayla underwear </t>
  </si>
  <si>
    <t xml:space="preserve">Bukittinggi </t>
  </si>
  <si>
    <t>Spanduk Korea dengan mata ayam</t>
  </si>
  <si>
    <t>330*30cm</t>
  </si>
  <si>
    <t xml:space="preserve">Kasih desain sorexman </t>
  </si>
  <si>
    <t>https://drive.google.com/open?id=1m1iKPcdVwN2c4kHEbi15cgEm6TXfvb6K</t>
  </si>
  <si>
    <t>1f_qr2uFjjggdbzNuRf2CBLUNyTA6x2CH</t>
  </si>
  <si>
    <t>https://drive.google.com/file/d/1f_qr2uFjjggdbzNuRf2CBLUNyTA6x2CH/view?usp=drivesdk</t>
  </si>
  <si>
    <t>Document successfully created; Document successfully merged; PDF created; Emails Sent: [To: jo.srx89@gmail.com]; Run via form trigger as brandingsorex@gmail.com; Timestamp: Jan 10 2025 3:03 AM</t>
  </si>
  <si>
    <t>Alya shop</t>
  </si>
  <si>
    <t xml:space="preserve">Payakumbuh </t>
  </si>
  <si>
    <t>300*50cm</t>
  </si>
  <si>
    <t>Kasih 1 pcs desain sorexman 1 pcs desain ladies</t>
  </si>
  <si>
    <t>https://drive.google.com/open?id=1fClPKhKVGuEzEXQD4VX_3dN24KGjdn4-</t>
  </si>
  <si>
    <t>1ULrcDI9VaecoEKLJnj92PrktkWlnmsvx</t>
  </si>
  <si>
    <t>https://drive.google.com/file/d/1ULrcDI9VaecoEKLJnj92PrktkWlnmsvx/view?usp=drivesdk</t>
  </si>
  <si>
    <t>Document successfully created; Document successfully merged; PDF created; Emails Sent: [To: jo.srx89@gmail.com]; Run via form trigger as brandingsorex@gmail.com; Timestamp: Jan 13 2025 12:58 AM</t>
  </si>
  <si>
    <t>MUTIARA FUTSAL</t>
  </si>
  <si>
    <t>Kasih nama”MUTIARA FUTSAL”
Kasih mata ayam
URGENT</t>
  </si>
  <si>
    <t>https://drive.google.com/open?id=1JiPZFlPnAxWJMS6D2bYejNcRSK0wZLS5</t>
  </si>
  <si>
    <t>https://drive.google.com/open?id=1hAH2ip1UjqCLVZcrgBn2ouKcItad4sbn</t>
  </si>
  <si>
    <t>1liyShwEANE5Pdx5NTjT17KeUPm4n-z2g</t>
  </si>
  <si>
    <t>https://drive.google.com/file/d/1liyShwEANE5Pdx5NTjT17KeUPm4n-z2g/view?usp=drivesdk</t>
  </si>
  <si>
    <t>Document successfully created; Document successfully merged; PDF created; Emails Sent: [To: jaeniahmad61@gmail.com]; Run via form trigger as brandingsorex@gmail.com; Timestamp: Jan 13 2025 1:15 AM</t>
  </si>
  <si>
    <t>Kasih mata ayam
URGENT</t>
  </si>
  <si>
    <t>https://drive.google.com/open?id=19AQKpLKEUoXg9fosdIEpTjZhPJYxmWCa</t>
  </si>
  <si>
    <t>1WymQkoPbE7vFrfmm47SeOS18BQw9Kbrm</t>
  </si>
  <si>
    <t>https://drive.google.com/file/d/1WymQkoPbE7vFrfmm47SeOS18BQw9Kbrm/view?usp=drivesdk</t>
  </si>
  <si>
    <t>Document successfully created; Document successfully merged; PDF created; Emails Sent: [To: jaeniahmad61@gmail.com]; Run via form trigger as brandingsorex@gmail.com; Timestamp: Jan 13 2025 1:19 AM</t>
  </si>
  <si>
    <t>ABY KIDS</t>
  </si>
  <si>
    <t>Pasar perumnas klender</t>
  </si>
  <si>
    <t>Kasih nama toko”ABIY KID’S”
Alamat”pasar perumnas klender lt 1 AL 01 BKS no 022-023 jaktim”
Kasih lubang &amp; rantai</t>
  </si>
  <si>
    <t>https://drive.google.com/open?id=1sHSB1jabigW1iGv_19GMyHvhcIkYE665</t>
  </si>
  <si>
    <t>1oAX-NVL0zhqQug7Uvin8QAtpteJVqfxx</t>
  </si>
  <si>
    <t>https://drive.google.com/file/d/1oAX-NVL0zhqQug7Uvin8QAtpteJVqfxx/view?usp=drivesdk</t>
  </si>
  <si>
    <t>Document successfully created; Document successfully merged; PDF created; Emails Sent: [To: jaeniahmad61@gmail.com]; Run via form trigger as brandingsorex@gmail.com; Timestamp: Jan 13 2025 1:49 AM</t>
  </si>
  <si>
    <t>Kertas photo</t>
  </si>
  <si>
    <t>24*10cm</t>
  </si>
  <si>
    <t>Tulisan:
6PC Rp 100.000(4pc)
4PC Rp 100.000(4pc)</t>
  </si>
  <si>
    <t>https://drive.google.com/open?id=1Q26JR6vlWyDovdQnm2KrJYg4gIfsy_F7</t>
  </si>
  <si>
    <t>1JbkRGiaZngyTDm6oX5mstTsneGcBE2-K</t>
  </si>
  <si>
    <t>https://drive.google.com/file/d/1JbkRGiaZngyTDm6oX5mstTsneGcBE2-K/view?usp=drivesdk</t>
  </si>
  <si>
    <t>Document successfully created; Document successfully merged; PDF created; Emails Sent: [To: jaeniahmad61@gmail.com]; Run via form trigger as brandingsorex@gmail.com; Timestamp: Jan 13 2025 1:53 AM</t>
  </si>
  <si>
    <t>ita mangga dua</t>
  </si>
  <si>
    <t>Tulisan: 5PC Rp 100.000 (5pc)</t>
  </si>
  <si>
    <t>https://drive.google.com/open?id=1DZz2FEy4b9c1SDRY03tOi-GtX7B1hWhW</t>
  </si>
  <si>
    <t>113kxK_5Wo-wk50tD3_ZCw74vkHoJSLqQ</t>
  </si>
  <si>
    <t>https://drive.google.com/file/d/113kxK_5Wo-wk50tD3_ZCw74vkHoJSLqQ/view?usp=drivesdk</t>
  </si>
  <si>
    <t>Document successfully created; Document successfully merged; PDF created; Emails Sent: [To: jaeniahmad61@gmail.com]; Run via form trigger as brandingsorex@gmail.com; Timestamp: Jan 13 2025 1:56 AM</t>
  </si>
  <si>
    <t>MENARA UNDERWEAR</t>
  </si>
  <si>
    <t>40*36cm 26pc.  40*40cm 14pc.</t>
  </si>
  <si>
    <t>Total 40pc</t>
  </si>
  <si>
    <t>Tulisan”SOREX”</t>
  </si>
  <si>
    <r>
      <rPr>
        <u/>
        <sz val="10"/>
        <color rgb="FF1155CC"/>
        <rFont val="Arial"/>
      </rPr>
      <t>https://drive.google.com/open?id=1tivUvBrKphfRPPbf_wyfncOOu80cDaqu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https://drive.google.com/open?id=1vwkW8v0o94AEIcl8oqkodxfxmG50Wypo</t>
    </r>
  </si>
  <si>
    <t>1hLNA0WsYEPDj1vHRIo8MmWRf8E3IoeBs</t>
  </si>
  <si>
    <t>https://drive.google.com/file/d/1hLNA0WsYEPDj1vHRIo8MmWRf8E3IoeBs/view?usp=drivesdk</t>
  </si>
  <si>
    <t>Document successfully created; Document successfully merged; PDF created; Emails Sent: [To: jaeniahmad61@gmail.com]; Run via form trigger as brandingsorex@gmail.com; Timestamp: Jan 13 2025 2:02 AM</t>
  </si>
  <si>
    <t>CHARTELL</t>
  </si>
  <si>
    <t>Pasar malabar</t>
  </si>
  <si>
    <t>165*136cm 1pc. 300*50cm 1pc. 150*60cm 1pc. 100*60cm 1pc</t>
  </si>
  <si>
    <t>Ukuran 150*60 &amp; 100*60 kasih nama toko”CHARTELL”
Kasih mata ayam</t>
  </si>
  <si>
    <r>
      <t xml:space="preserve">https://drive.google.com/open?id=1_VXgIK_-2_WqJrC-2gmQGzrptGjMzPWp, https://drive.google.com/open?id=17oPArBpzgyvJcd_np0UtBQTod00TUyBR, </t>
    </r>
    <r>
      <rPr>
        <u/>
        <sz val="10"/>
        <color rgb="FF1155CC"/>
        <rFont val="Arial"/>
      </rPr>
      <t>https://drive.google.com/open?id=1LZkuBmndb6ugbq60y0j6LAp0aB__P_Fq</t>
    </r>
  </si>
  <si>
    <t>1-JM_Q0svUqUxc407aTYTUfADCW7G1295</t>
  </si>
  <si>
    <t>https://drive.google.com/file/d/1-JM_Q0svUqUxc407aTYTUfADCW7G1295/view?usp=drivesdk</t>
  </si>
  <si>
    <t>Document successfully created; Document successfully merged; PDF created; Emails Sent: [To: jaeniahmad61@gmail.com]; Run via form trigger as brandingsorex@gmail.com; Timestamp: Jan 13 2025 2:10 AM</t>
  </si>
  <si>
    <t>65*50cm 1pc. 62*36cm 1pc</t>
  </si>
  <si>
    <t>https://drive.google.com/open?id=1UBb_F5NiEZS4OK2qCvhF5g839GzuCHVX, https://drive.google.com/open?id=1UZY1iP9-qg3A-pFt3HQG-MUngGIU1-Tm</t>
  </si>
  <si>
    <t>1wkscpN1z246B-aSU9xZepvSOaX4lSanH</t>
  </si>
  <si>
    <t>https://drive.google.com/file/d/1wkscpN1z246B-aSU9xZepvSOaX4lSanH/view?usp=drivesdk</t>
  </si>
  <si>
    <t>Document successfully created; Document successfully merged; PDF created; Emails Sent: [To: jaeniahmad61@gmail.com]; Run via form trigger as brandingsorex@gmail.com; Timestamp: Jan 13 2025 2:20 AM</t>
  </si>
  <si>
    <t>https://drive.google.com/open?id=14QVLxHvkjPfj4RXZdyLRma3a93WgALv_</t>
  </si>
  <si>
    <t>1s--F9445Km5vyEzs_7fN3A_MXbw2dt6d</t>
  </si>
  <si>
    <t>https://drive.google.com/file/d/1s--F9445Km5vyEzs_7fN3A_MXbw2dt6d/view?usp=drivesdk</t>
  </si>
  <si>
    <t>Document successfully created; Document successfully merged; PDF created; Emails Sent: [To: jo.srx89@gmail.com]; Run via form trigger as brandingsorex@gmail.com; Timestamp: Jan 13 2025 2:58 AM</t>
  </si>
  <si>
    <t xml:space="preserve">Anugrah underwear </t>
  </si>
  <si>
    <t>poster doff</t>
  </si>
  <si>
    <t>190*47cm</t>
  </si>
  <si>
    <t>Tulis ANUGRAH UNDERWEAR" Plaza Anugrah Lantai 2 no. 9-13 Padang sidempuan 
Jangan pakai model</t>
  </si>
  <si>
    <t>https://drive.google.com/open?id=1DKPIuGvXsqVYcuEgxvjY24XBhNMHjTK0</t>
  </si>
  <si>
    <t>1yW9bAED8ugr_YIGT9gilrJ_2FxeJJ84V</t>
  </si>
  <si>
    <t>https://drive.google.com/file/d/1yW9bAED8ugr_YIGT9gilrJ_2FxeJJ84V/view?usp=drivesdk</t>
  </si>
  <si>
    <t>Document successfully created; Document successfully merged; PDF created; Emails Sent: [To: jo.srx89@gmail.com]; Run via form trigger as brandingsorex@gmail.com; Timestamp: Jan 13 2025 10:47 AM</t>
  </si>
  <si>
    <t xml:space="preserve">anugrah underwear </t>
  </si>
  <si>
    <t>490*50cm</t>
  </si>
  <si>
    <t>ANUGRAH UNDERWEAR 
Menjual pakaian dalam Pria / Wanita dan Anak-anak. 
Plaza Anugrah Lantai 2 no. 9-13 
Padang sidempuan
Jangan pakai model</t>
  </si>
  <si>
    <t>https://drive.google.com/open?id=158ONNtQy_rxt6JBgsMc2K35OoLo7GkJQ</t>
  </si>
  <si>
    <t>1aSmGPAd23hNThQq0C5mmmMv6JooM0Ei5</t>
  </si>
  <si>
    <t>https://drive.google.com/file/d/1aSmGPAd23hNThQq0C5mmmMv6JooM0Ei5/view?usp=drivesdk</t>
  </si>
  <si>
    <t>Document successfully created; Document successfully merged; PDF created; Emails Sent: [To: jo.srx89@gmail.com]; Run via form trigger as brandingsorex@gmail.com; Timestamp: Jan 13 2025 10:50 AM</t>
  </si>
  <si>
    <t>FAMILY FASHION</t>
  </si>
  <si>
    <t>800 cm x 100 cm</t>
  </si>
  <si>
    <t xml:space="preserve">Font SOREX dan nama toko FAMILY FASHION ditambah keterangan 
* Tas
* Mainan
* Boneka
* Asesoris
* Sepatu sandal
* Pakaian
* Home decore
</t>
  </si>
  <si>
    <t>https://drive.google.com/open?id=1Rh9t8PkGFMgLviemhVMhDSjtqjaZefgx</t>
  </si>
  <si>
    <t>1UbRtS8rl5b65RCsZnSnN-heCvJQ1dGY5</t>
  </si>
  <si>
    <t>https://drive.google.com/file/d/1UbRtS8rl5b65RCsZnSnN-heCvJQ1dGY5/view?usp=drivesdk</t>
  </si>
  <si>
    <t>Document successfully created; Document successfully merged; PDF created; Emails Sent: [To: sorexbanar@gmail.com]; Run via form trigger as brandingsorex@gmail.com; Timestamp: Jan 13 2025 11:31 PM</t>
  </si>
  <si>
    <t>Ms Gatot</t>
  </si>
  <si>
    <t>yogyakarta</t>
  </si>
  <si>
    <t xml:space="preserve">Konsep Ladies dan tambah artikel CD dan BH </t>
  </si>
  <si>
    <t>https://drive.google.com/open?id=1ocJ2zR2B-RE51I9FGfHk6rPD4J2bQZyo</t>
  </si>
  <si>
    <t>1CrJ7Ot6kHTBd9T2pOYV4xPF7b11BLXoO</t>
  </si>
  <si>
    <t>https://drive.google.com/file/d/1CrJ7Ot6kHTBd9T2pOYV4xPF7b11BLXoO/view?usp=drivesdk</t>
  </si>
  <si>
    <t>Document successfully created; Document successfully merged; PDF created; Emails Sent: [To: sorexbanar@gmail.com]; Run via form trigger as brandingsorex@gmail.com; Timestamp: Jan 14 2025 12:00 AM</t>
  </si>
  <si>
    <t>Aneka jaya sambiroto</t>
  </si>
  <si>
    <t>https://drive.google.com/open?id=13uhriPRuphh-CCe0PuAZFwYmALxdfmCJ</t>
  </si>
  <si>
    <t>Starting at Tue Jan 14 2025 01:26:54 GMT-0500 (EST)</t>
  </si>
  <si>
    <t>SANDANG MURAH</t>
  </si>
  <si>
    <t>Pandeglang</t>
  </si>
  <si>
    <t>https://drive.google.com/open?id=1w2wDjoHl8TcwQXxfr4PNad89I7mYIcnV</t>
  </si>
  <si>
    <t>17Dag8WJBwwhOJJLxxDjpFZV3ZcF2jLp5</t>
  </si>
  <si>
    <t>https://drive.google.com/file/d/17Dag8WJBwwhOJJLxxDjpFZV3ZcF2jLp5/view?usp=drivesdk</t>
  </si>
  <si>
    <t>Document successfully created; Document successfully merged; PDF created; Emails Sent: [To: jaeniahmad61@gmail.com]; Run via form trigger as brandingsorex@gmail.com; Timestamp: Jan 14 2025 2:23 AM</t>
  </si>
  <si>
    <t>IQSAN (mang ade)</t>
  </si>
  <si>
    <t>Pasar rumput</t>
  </si>
  <si>
    <t>100*44cm 1pc. 51*44cm 1pc</t>
  </si>
  <si>
    <t>https://drive.google.com/open?id=1DkI0y9wZqB5fCenh0yAlJe6efKiVN8xU</t>
  </si>
  <si>
    <t>1qP5_iwyuDLmy1jbL0GHl969QGT0Jhr7n</t>
  </si>
  <si>
    <t>https://drive.google.com/file/d/1qP5_iwyuDLmy1jbL0GHl969QGT0Jhr7n/view?usp=drivesdk</t>
  </si>
  <si>
    <t>Document successfully created; Document successfully merged; PDF created; Emails Sent: [To: jaeniahmad61@gmail.com]; Run via form trigger as brandingsorex@gmail.com; Timestamp: Jan 14 2025 2:31 AM</t>
  </si>
  <si>
    <t>PARIS BABY SHOP</t>
  </si>
  <si>
    <t>NEONBOX 2mk</t>
  </si>
  <si>
    <t>120*100cm</t>
  </si>
  <si>
    <t>Neonbox + tiang</t>
  </si>
  <si>
    <t>https://drive.google.com/open?id=1-aC_LLIvHpPfnD7XPK0gQ_g3NYuyrWYV</t>
  </si>
  <si>
    <t>1eJxZVfbcTX3TjTtjGreMcXCMg8l35Zgw</t>
  </si>
  <si>
    <t>https://drive.google.com/file/d/1eJxZVfbcTX3TjTtjGreMcXCMg8l35Zgw/view?usp=drivesdk</t>
  </si>
  <si>
    <t>Document successfully created; Document successfully merged; PDF created; Emails Sent: [To: jaeniahmad61@gmail.com]; Run via form trigger as brandingsorex@gmail.com; Timestamp: Jan 14 2025 2:35 AM</t>
  </si>
  <si>
    <t>Serang(petir)</t>
  </si>
  <si>
    <t>NEONBOX + tiang tinggi 500cm</t>
  </si>
  <si>
    <t>https://drive.google.com/open?id=18VtsSMQQNId5Qsm2wGnUXznq-dsXlAvE</t>
  </si>
  <si>
    <t>1rWkir4j67aGJKixvvLap4gBGE_0HrZ4v</t>
  </si>
  <si>
    <t>https://drive.google.com/file/d/1rWkir4j67aGJKixvvLap4gBGE_0HrZ4v/view?usp=drivesdk</t>
  </si>
  <si>
    <t>Document successfully created; Document successfully merged; PDF created; Emails Sent: [To: jaeniahmad61@gmail.com]; Run via form trigger as brandingsorex@gmail.com; Timestamp: Jan 14 2025 2:39 AM</t>
  </si>
  <si>
    <t>Sofie</t>
  </si>
  <si>
    <t>Putussibau - Kalbar</t>
  </si>
  <si>
    <t>kasih nama toko dan foto produk, serta mix dengan logo sorex kids dan ladies</t>
  </si>
  <si>
    <t>https://drive.google.com/open?id=1Ofl2TnsF6owgcfdjbQ2QfJeQAdiamzJb</t>
  </si>
  <si>
    <t>1UMmweJIE6EOy8njmxGmfNOawk_TbNLlO</t>
  </si>
  <si>
    <t>https://drive.google.com/file/d/1UMmweJIE6EOy8njmxGmfNOawk_TbNLlO/view?usp=drivesdk</t>
  </si>
  <si>
    <t>Document successfully created; Document successfully merged; PDF created; Emails Sent: [To: sonnisorex@gmail.com]; Run via form trigger as brandingsorex@gmail.com; Timestamp: Jan 14 2025 3:02 AM</t>
  </si>
  <si>
    <t>ayla shop</t>
  </si>
  <si>
    <t>Stiker dofff</t>
  </si>
  <si>
    <t>Kasih desain yang sudah ada</t>
  </si>
  <si>
    <t>https://drive.google.com/open?id=1sRMGTZKykh9L1QXmkguiYoDtY0UW_0Tw</t>
  </si>
  <si>
    <t>https://drive.google.com/open?id=1QSJBDXJIi5nexeSReNRxGqn7bPt7lsid</t>
  </si>
  <si>
    <t>14akxLmDyliaqW03nPE7tGYFCOR80YCLi</t>
  </si>
  <si>
    <t>https://drive.google.com/file/d/14akxLmDyliaqW03nPE7tGYFCOR80YCLi/view?usp=drivesdk</t>
  </si>
  <si>
    <t>Document successfully created; Document successfully merged; PDF created; Emails Sent: [To: jo.srx89@gmail.com]; Run via form trigger as brandingsorex@gmail.com; Timestamp: Jan 14 2025 3:17 AM</t>
  </si>
  <si>
    <t>Arita bra</t>
  </si>
  <si>
    <t xml:space="preserve">langsung ke toko </t>
  </si>
  <si>
    <t>Kasih 1 desain sorexman 1 nya ladies,pakai nama toko</t>
  </si>
  <si>
    <t>https://drive.google.com/open?id=1lFkG281lykmusBsfRwAdxGIbqFk7fE3p</t>
  </si>
  <si>
    <t>1Oj0KvDK88zSupe5Gp_8r-Opw5Oq0yFJq</t>
  </si>
  <si>
    <t>https://drive.google.com/file/d/1Oj0KvDK88zSupe5Gp_8r-Opw5Oq0yFJq/view?usp=drivesdk</t>
  </si>
  <si>
    <t>Document successfully created; Document successfully merged; PDF created; Emails Sent: [To: jo.srx89@gmail.com]; Run via form trigger as brandingsorex@gmail.com; Timestamp: Jan 14 2025 4:38 AM</t>
  </si>
  <si>
    <t>Tunas baru ( Zia baby grosir )</t>
  </si>
  <si>
    <t>Poster dofff</t>
  </si>
  <si>
    <t>200*240cm</t>
  </si>
  <si>
    <t>Kasih foto produk saja tanpa nama toko(untuk bagian bawah tidak perlu di isi desain(lihat foto)</t>
  </si>
  <si>
    <t>https://drive.google.com/open?id=12r04t_wGN_VfMmLGxBnFq9MV2XTzhEOM</t>
  </si>
  <si>
    <t>11BuDqf3KtltRUM1pF8Hd-SMAfVLxyDjr</t>
  </si>
  <si>
    <t>https://drive.google.com/file/d/11BuDqf3KtltRUM1pF8Hd-SMAfVLxyDjr/view?usp=drivesdk</t>
  </si>
  <si>
    <t>Document successfully created; Document successfully merged; PDF created; Emails Sent: [To: jo.srx89@gmail.com]; Run via form trigger as brandingsorex@gmail.com; Timestamp: Jan 14 2025 7:02 PM</t>
  </si>
  <si>
    <t>tunas baru (Zia baby grosir)</t>
  </si>
  <si>
    <t>500*130cm</t>
  </si>
  <si>
    <t>Kasih foto produk saja yang banyak</t>
  </si>
  <si>
    <t>https://drive.google.com/open?id=178I3qSssuSRm-ZB52EXLs4Ax9M_AsjXe</t>
  </si>
  <si>
    <t>1r7WgubsEvGTE0s8NW24UpUziii5du4Y2</t>
  </si>
  <si>
    <t>https://drive.google.com/file/d/1r7WgubsEvGTE0s8NW24UpUziii5du4Y2/view?usp=drivesdk</t>
  </si>
  <si>
    <t>Document successfully created; Document successfully merged; PDF created; Emails Sent: [To: jo.srx89@gmail.com]; Run via form trigger as brandingsorex@gmail.com; Timestamp: Jan 14 2025 7:05 PM</t>
  </si>
  <si>
    <t>Toko aneka jaya bandungrejo</t>
  </si>
  <si>
    <t>150x50cm</t>
  </si>
  <si>
    <t>Tulisan underwear 2 muka</t>
  </si>
  <si>
    <t>https://drive.google.com/open?id=1sqjcsaGC7VsEGbGXDB7CytzxYxTW_uSj</t>
  </si>
  <si>
    <t>10qCgdByc8XvOFcxi8KeTkFbGPQ8hfs4t</t>
  </si>
  <si>
    <t>https://drive.google.com/file/d/10qCgdByc8XvOFcxi8KeTkFbGPQ8hfs4t/view?usp=drivesdk</t>
  </si>
  <si>
    <t>Document successfully created; Document successfully merged; PDF created; Emails Sent: [To: cahayafram5@gamail.com]; Run via form trigger as brandingsorex@gmail.com; Timestamp: Jan 15 2025 10:21 PM</t>
  </si>
  <si>
    <t>TMS H</t>
  </si>
  <si>
    <t>Annisa</t>
  </si>
  <si>
    <t>200*40cm</t>
  </si>
  <si>
    <t xml:space="preserve">Di beri gambar produk </t>
  </si>
  <si>
    <t>https://drive.google.com/open?id=1-EWv5lsbbAM9yxqdBQzjWxhGY-VrUDwr</t>
  </si>
  <si>
    <t>1g_-G1LeF07GIWYINpbrLgqpTfTgDoBs3</t>
  </si>
  <si>
    <t>https://drive.google.com/file/d/1g_-G1LeF07GIWYINpbrLgqpTfTgDoBs3/view?usp=drivesdk</t>
  </si>
  <si>
    <t>Document successfully created; Document successfully merged; PDF created; Emails Sent: [To: ekoprasetyo575@gmail.com]; Run via form trigger as brandingsorex@gmail.com; Timestamp: Jan 16 2025 1:08 AM</t>
  </si>
  <si>
    <t>Aneka jaya bandungrejo</t>
  </si>
  <si>
    <t>40x60cm</t>
  </si>
  <si>
    <t>15 pcs</t>
  </si>
  <si>
    <t>Kirim tokp</t>
  </si>
  <si>
    <t>Tulisan kasir di kasih nomer dan logo toko</t>
  </si>
  <si>
    <r>
      <rPr>
        <u/>
        <sz val="10"/>
        <color rgb="FF1155CC"/>
        <rFont val="Arial"/>
      </rPr>
      <t>https://drive.google.com/open?id=163qeErq0-o3NJOdpFWIGq_Yza7bDy8N9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https://drive.google.com/open?id=1KsjqA20KZiUPzbjrQcT6vvspQtw9Ra9Q</t>
    </r>
  </si>
  <si>
    <t>1J5JGDwMaesUUrC6aCl7rLT3-Ev9DtlBn</t>
  </si>
  <si>
    <t>https://drive.google.com/file/d/1J5JGDwMaesUUrC6aCl7rLT3-Ev9DtlBn/view?usp=drivesdk</t>
  </si>
  <si>
    <t>Document successfully created; Document successfully merged; PDF created; Emails Sent: [To: cahayafram5@gmail.com]; Run via form trigger as brandingsorex@gmail.com; Timestamp: Jan 16 2025 1:26 AM</t>
  </si>
  <si>
    <t>DK-FD</t>
  </si>
  <si>
    <t>CITRA BERSAMA</t>
  </si>
  <si>
    <t>Tanah abang</t>
  </si>
  <si>
    <t>https://drive.google.com/open?id=1VcIMvAdjs7vkk0IPfytoUpUh2UfbmsCG</t>
  </si>
  <si>
    <t>1GvN20EbuJmsqMeG3uX6G1v_xD5hnPmLZ</t>
  </si>
  <si>
    <t>https://drive.google.com/file/d/1GvN20EbuJmsqMeG3uX6G1v_xD5hnPmLZ/view?usp=drivesdk</t>
  </si>
  <si>
    <t>Document successfully created; Document successfully merged; PDF created; Emails Sent: [To: jaeniahmad61@gmail.com]; Run via form trigger as brandingsorex@gmail.com; Timestamp: Jan 16 2025 2:11 AM</t>
  </si>
  <si>
    <t>ELFIRA</t>
  </si>
  <si>
    <t>Citra raya</t>
  </si>
  <si>
    <t>200*70cm</t>
  </si>
  <si>
    <t>Kasih tulisan”KASIR”</t>
  </si>
  <si>
    <t>https://drive.google.com/open?id=1fHQqqsoii56RxMF-Dec-HoV0dDr5FcwB</t>
  </si>
  <si>
    <t>1X2MPbGux7a61ldZQM75mj4PnUlhfo0TO</t>
  </si>
  <si>
    <t>https://drive.google.com/file/d/1X2MPbGux7a61ldZQM75mj4PnUlhfo0TO/view?usp=drivesdk</t>
  </si>
  <si>
    <t>Document successfully created; Document successfully merged; PDF created; Emails Sent: [To: jaeniahmad61@gmail.com]; Run via form trigger as brandingsorex@gmail.com; Timestamp: Jan 16 2025 2:15 AM</t>
  </si>
  <si>
    <t>300*20cm</t>
  </si>
  <si>
    <t>Kasih mata tulisan”SELAMAT DATANG DI TOKO ELFIRA”
Kasih mata ayam</t>
  </si>
  <si>
    <t>https://drive.google.com/open?id=13u7Neuy5kt-qFE6xGxpshJ-4G6Jhogl0</t>
  </si>
  <si>
    <t>1HfC3FD6NrsFwHdJhIW6Zzz4rI5HUj9WR</t>
  </si>
  <si>
    <t>https://drive.google.com/file/d/1HfC3FD6NrsFwHdJhIW6Zzz4rI5HUj9WR/view?usp=drivesdk</t>
  </si>
  <si>
    <t>Document successfully created; Document successfully merged; PDF created; Emails Sent: [To: jaeniahmad61@gmail.com]; Run via form trigger as brandingsorex@gmail.com; Timestamp: Jan 16 2025 2:18 AM</t>
  </si>
  <si>
    <t>Ume Labels</t>
  </si>
  <si>
    <t>400*110</t>
  </si>
  <si>
    <t>https://drive.google.com/open?id=1chOwv3luq42sqyM570ecHnIr9gk8hzz0</t>
  </si>
  <si>
    <t>1TObeIniK6HL8m9FMSWbFvCExmSg9XDE_</t>
  </si>
  <si>
    <t>https://drive.google.com/file/d/1TObeIniK6HL8m9FMSWbFvCExmSg9XDE_/view?usp=drivesdk</t>
  </si>
  <si>
    <t>Document successfully created; Document successfully merged; PDF created; Emails Sent: [To: sonnisorex@gmail.com]; Run via form trigger as brandingsorex@gmail.com; Timestamp: Jan 16 2025 3:14 AM</t>
  </si>
  <si>
    <t>Tko pak ngadi</t>
  </si>
  <si>
    <t>350x150cm</t>
  </si>
  <si>
    <t>Di kasih mana toko noviasari</t>
  </si>
  <si>
    <t>https://drive.google.com/open?id=1-JGP1IoHn4I0iEiGcwMlO4roL96boCfp</t>
  </si>
  <si>
    <t>1UB56OYXv567_TeRt7acgaKPMlBC3fxwG</t>
  </si>
  <si>
    <t>https://drive.google.com/file/d/1UB56OYXv567_TeRt7acgaKPMlBC3fxwG/view?usp=drivesdk</t>
  </si>
  <si>
    <t>Document successfully created; Document successfully merged; PDF created; Emails Sent: [To: cahayafram5@gmail.com]; Run via form trigger as brandingsorex@gmail.com; Timestamp: Jan 16 2025 11:06 PM</t>
  </si>
  <si>
    <t xml:space="preserve">idola kosmetik </t>
  </si>
  <si>
    <t>122*51cm</t>
  </si>
  <si>
    <t>Tunggu info Jono</t>
  </si>
  <si>
    <t>Kasih desain sorexman tanpa nama toko</t>
  </si>
  <si>
    <t>https://drive.google.com/open?id=1Kox4hwWRGslcVtBjaxHMCRnfKHni6XcE</t>
  </si>
  <si>
    <t>1TleeAs3QC4xwUrdaWXt2cy9IuwyAz5YU</t>
  </si>
  <si>
    <t>https://drive.google.com/file/d/1TleeAs3QC4xwUrdaWXt2cy9IuwyAz5YU/view?usp=drivesdk</t>
  </si>
  <si>
    <t>Document successfully created; Document successfully merged; PDF created; Emails Sent: [To: jo.srx89@gmail.com]; Run via form trigger as brandingsorex@gmail.com; Timestamp: Jan 17 2025 1:02 AM</t>
  </si>
  <si>
    <t>Lapak zahra</t>
  </si>
  <si>
    <t>https://drive.google.com/open?id=13jRAsp578Epog40UkYScbBNy6wU1jVCQ</t>
  </si>
  <si>
    <t>1qPduJNLYBJ4Pspfql6oU6ywmm306yu8P</t>
  </si>
  <si>
    <t>https://drive.google.com/file/d/1qPduJNLYBJ4Pspfql6oU6ywmm306yu8P/view?usp=drivesdk</t>
  </si>
  <si>
    <t>Document successfully created; Document successfully merged; PDF created; Emails Sent: [To: cahayafram5@gmail.com]; Run via form trigger as brandingsorex@gmail.com; Timestamp: Jan 17 2025 8:07 AM</t>
  </si>
  <si>
    <t>190*47cm 490*50cm</t>
  </si>
  <si>
    <t xml:space="preserve">Masing-masing 1 pcs </t>
  </si>
  <si>
    <t xml:space="preserve">Pakai desain yang sudah ada, pengajuan ini cuma ingin ganti material </t>
  </si>
  <si>
    <t>https://drive.google.com/open?id=1ZFajdVIT6EEOF4p3B7oSlKodxusEAttW, https://drive.google.com/open?id=13D1ZA9f5raEI_J4yyqPDxrdtHuQq3Ngs</t>
  </si>
  <si>
    <t>https://drive.google.com/open?id=1veUBfV35HmJxWr-2nRIq1cg-MKzseHCY, https://drive.google.com/open?id=1Q6UMUrpQISAzAdNnS_BVCEgeQrqbsuPD</t>
  </si>
  <si>
    <t>1UsCOnVwqgPsWpwfHk9RwIWUadh6sVYG8</t>
  </si>
  <si>
    <t>https://drive.google.com/file/d/1UsCOnVwqgPsWpwfHk9RwIWUadh6sVYG8/view?usp=drivesdk</t>
  </si>
  <si>
    <t>Document successfully created; Document successfully merged; PDF created; Emails Sent: [To: jo.srx89@gmail.com]; Run via form trigger as brandingsorex@gmail.com; Timestamp: Jan 18 2025 11:06 AM</t>
  </si>
  <si>
    <t>Spanduk Pakai mata ayam</t>
  </si>
  <si>
    <t>155*62cm</t>
  </si>
  <si>
    <t>Kirim gabung dengan spanduk lain</t>
  </si>
  <si>
    <t>https://drive.google.com/open?id=1muSgdD5l9WEk9jmkJ25CeeHXZCm7ZUl7</t>
  </si>
  <si>
    <t>15DyrVCPUhS8Djn-shBN8OamAQxypj1QI</t>
  </si>
  <si>
    <t>https://drive.google.com/file/d/15DyrVCPUhS8Djn-shBN8OamAQxypj1QI/view?usp=drivesdk</t>
  </si>
  <si>
    <t>Document successfully created; Document successfully merged; PDF created; Emails Sent: [To: jo.srx89@gmail.com]; Run via form trigger as brandingsorex@gmail.com; Timestamp: Jan 18 2025 11:09 AM</t>
  </si>
  <si>
    <t>64*64cm</t>
  </si>
  <si>
    <t>https://drive.google.com/open?id=1qLuLD9dPHvvumSVwxrsVJWAdPSChuz9W</t>
  </si>
  <si>
    <t>1fePssRY3jgsFAFo6XR7awW-pv7Qa8a8A</t>
  </si>
  <si>
    <t>https://drive.google.com/file/d/1fePssRY3jgsFAFo6XR7awW-pv7Qa8a8A/view?usp=drivesdk</t>
  </si>
  <si>
    <t>Document successfully created; Document successfully merged; PDF created; Emails Sent: [To: jo.srx89@gmail.com]; Run via form trigger as brandingsorex@gmail.com; Timestamp: Jan 18 2025 11:12 AM</t>
  </si>
  <si>
    <t>arita bra</t>
  </si>
  <si>
    <t xml:space="preserve">Spanduk Korea pakai mata ayam </t>
  </si>
  <si>
    <t>153*62cm</t>
  </si>
  <si>
    <t>https://drive.google.com/open?id=1n-XfiHV5xkzQrrblIc8GA-KF-jHb64Gg</t>
  </si>
  <si>
    <t>1ZbWAL8DLGMXanoiK6CHCcdOdfewFmLlq</t>
  </si>
  <si>
    <t>https://drive.google.com/file/d/1ZbWAL8DLGMXanoiK6CHCcdOdfewFmLlq/view?usp=drivesdk</t>
  </si>
  <si>
    <t>Document successfully created; Document successfully merged; PDF created; Emails Sent: [To: jo.srx89@gmail.com]; Run via form trigger as brandingsorex@gmail.com; Timestamp: Jan 18 2025 11:14 AM</t>
  </si>
  <si>
    <t>133*48cm</t>
  </si>
  <si>
    <t>Kasih logo sorex</t>
  </si>
  <si>
    <t>https://drive.google.com/open?id=1Le_fENtEThX_CUCq-R-jzlUCpYme-CM2</t>
  </si>
  <si>
    <t>1Aqoxg5B4KW3cTMzNUvZ-JdRf6B27USuK</t>
  </si>
  <si>
    <t>https://drive.google.com/file/d/1Aqoxg5B4KW3cTMzNUvZ-JdRf6B27USuK/view?usp=drivesdk</t>
  </si>
  <si>
    <t>Document successfully created; Document successfully merged; PDF created; Emails Sent: [To: jo.srx89@gmail.com]; Run via form trigger as brandingsorex@gmail.com; Timestamp: Jan 18 2025 11:16 AM</t>
  </si>
  <si>
    <t xml:space="preserve">usaha bersama Marpoyan </t>
  </si>
  <si>
    <t>710*60cm</t>
  </si>
  <si>
    <t xml:space="preserve">Kirim langsung </t>
  </si>
  <si>
    <t>Nama toko pakai tulisan warna merah</t>
  </si>
  <si>
    <t>https://drive.google.com/open?id=1_ZQ7aHDysb2dHrP8tuQj8xW4kgkYGaH6</t>
  </si>
  <si>
    <t>https://drive.google.com/open?id=1YiIM-KzcifLVtNSVbu1xqMXiirAQlqK6</t>
  </si>
  <si>
    <t>12KQnvYtJ2owjaF3SNQDUSEgY96gmIu5U</t>
  </si>
  <si>
    <t>https://drive.google.com/file/d/12KQnvYtJ2owjaF3SNQDUSEgY96gmIu5U/view?usp=drivesdk</t>
  </si>
  <si>
    <t>Document successfully created; Document successfully merged; PDF created; Emails Sent: [To: jo.srx89@gmail.com]; Run via form trigger as brandingsorex@gmail.com; Timestamp: Jan 18 2025 9:57 PM</t>
  </si>
  <si>
    <t>Mama Amin</t>
  </si>
  <si>
    <t>Pagatan - Kalimantan Selatan</t>
  </si>
  <si>
    <t>https://drive.google.com/open?id=1A_6-xdYvAX4GnBdxznvSc7V38TFqMnbk</t>
  </si>
  <si>
    <t>1qkQ9ErraqTvL_u8_v-iaG27xpZgsT30a</t>
  </si>
  <si>
    <t>https://drive.google.com/file/d/1qkQ9ErraqTvL_u8_v-iaG27xpZgsT30a/view?usp=drivesdk</t>
  </si>
  <si>
    <t>Document successfully created; Document successfully merged; PDF created; Emails Sent: [To: sonnisorex@gmail.com]; Run via form trigger as brandingsorex@gmail.com; Timestamp: Jan 19 2025 5:55 AM</t>
  </si>
  <si>
    <t xml:space="preserve"> konfirmasi</t>
  </si>
  <si>
    <t>https://drive.google.com/open?id=1WjOLpg5ev2qhtqR7CKxXyALAhq03nyDG</t>
  </si>
  <si>
    <t>1WL8Hmwh7VZe1rzBAqL94HA1X_oezia59</t>
  </si>
  <si>
    <t>https://drive.google.com/file/d/1WL8Hmwh7VZe1rzBAqL94HA1X_oezia59/view?usp=drivesdk</t>
  </si>
  <si>
    <t>Document successfully created; Document successfully merged; PDF created; Emails Sent: [To: sonnisorex@gmail.com]; Run via form trigger as brandingsorex@gmail.com; Timestamp: Jan 19 2025 5:57 AM</t>
  </si>
  <si>
    <t>NUR SALIM</t>
  </si>
  <si>
    <t>SRAGEN</t>
  </si>
  <si>
    <t>1000 cm x 100 cm dan 900 cm x 100 cm</t>
  </si>
  <si>
    <t>Konsep Ladies Font Toko dan Nama Toko</t>
  </si>
  <si>
    <t>https://drive.google.com/open?id=1s5BXC6seF0IS_oALPKV5s9CjuzkFnSxK, https://drive.google.com/open?id=1Vee04KdTmoOuFViD9j49UGYj2GmvnjH_</t>
  </si>
  <si>
    <t>1qaYf4N_Q548FVBh7KbbrTsBrYHeBZkjf</t>
  </si>
  <si>
    <t>https://drive.google.com/file/d/1qaYf4N_Q548FVBh7KbbrTsBrYHeBZkjf/view?usp=drivesdk</t>
  </si>
  <si>
    <t>Document successfully created; Document successfully merged; PDF created; Emails Sent: [To: sorexbanar@gmail.com]; Run via form trigger as brandingsorex@gmail.com; Timestamp: Jan 19 2025 10:47 PM</t>
  </si>
  <si>
    <t>Dunia Wanita (Loktabat )</t>
  </si>
  <si>
    <t>350*30 cm</t>
  </si>
  <si>
    <t>desain dengan nama toko dan akun sosmed dan nomor whatsapp toko</t>
  </si>
  <si>
    <t>https://drive.google.com/open?id=1RyvjahDbuEJU14K1gTL6MeJb_F5i3BW6</t>
  </si>
  <si>
    <t>1p1NkCH9R8s4SyMbSGbJ8xzPskQABIGbQ</t>
  </si>
  <si>
    <t>https://drive.google.com/file/d/1p1NkCH9R8s4SyMbSGbJ8xzPskQABIGbQ/view?usp=drivesdk</t>
  </si>
  <si>
    <t>Document successfully created; Document successfully merged; PDF created; Emails Sent: [To: sonnisorex@gmail.com]; Run via form trigger as brandingsorex@gmail.com; Timestamp: Jan 20 2025 9:33 PM</t>
  </si>
  <si>
    <t>Dunia Wanita ( Loktabat )</t>
  </si>
  <si>
    <t>360*80cm</t>
  </si>
  <si>
    <t>https://drive.google.com/open?id=1zJctyR7NcPrjFnAQjt1c_s7XgTC9v8OB</t>
  </si>
  <si>
    <t>11rX2HEGXfXiZd6JbWs7AMtaDOcW35Ngz</t>
  </si>
  <si>
    <t>https://drive.google.com/file/d/11rX2HEGXfXiZd6JbWs7AMtaDOcW35Ngz/view?usp=drivesdk</t>
  </si>
  <si>
    <t>Document successfully created; Document successfully merged; PDF created; Emails Sent: [To: sonnisorex@gmail.com]; Run via form trigger as brandingsorex@gmail.com; Timestamp: Jan 20 2025 9:35 PM</t>
  </si>
  <si>
    <t>DIBALIYO</t>
  </si>
  <si>
    <t>Poris</t>
  </si>
  <si>
    <t>350*50cm</t>
  </si>
  <si>
    <t xml:space="preserve">“Menjual berbagai macam pakaian dalam dll”
Kasih mata ayam
</t>
  </si>
  <si>
    <t>https://drive.google.com/open?id=1l6Msl1QYVR8bLlFcaL-iNxPNPFNULULS</t>
  </si>
  <si>
    <t>10yOVXrSebcUU3lRKLPh0EO_2f3uK_8gO</t>
  </si>
  <si>
    <t>https://drive.google.com/file/d/10yOVXrSebcUU3lRKLPh0EO_2f3uK_8gO/view?usp=drivesdk</t>
  </si>
  <si>
    <t>Document successfully created; Document successfully merged; PDF created; Emails Sent: [To: jaeniahmad61@gmail.com]; Run via form trigger as brandingsorex@gmail.com; Timestamp: Jan 21 2025 2:39 AM</t>
  </si>
  <si>
    <t>LINGERIEKU</t>
  </si>
  <si>
    <t>Pancoran</t>
  </si>
  <si>
    <t>120*40cm</t>
  </si>
  <si>
    <t>Kasih nama toko “OSHINDO Online Shop Indonesia”</t>
  </si>
  <si>
    <t>https://drive.google.com/open?id=1j_Ygw7R8stYxHSgtkjAsYMnYiYN4HEk3</t>
  </si>
  <si>
    <t>https://drive.google.com/open?id=1Fy0jzV0-0hNp7PjatuZ4RQFIVj9oRLAY</t>
  </si>
  <si>
    <t>14wYw5x3vmzcK0oal_fEM3anxNUnFXOsi</t>
  </si>
  <si>
    <t>https://drive.google.com/file/d/14wYw5x3vmzcK0oal_fEM3anxNUnFXOsi/view?usp=drivesdk</t>
  </si>
  <si>
    <t>Document successfully created; Document successfully merged; PDF created; Emails Sent: [To: jaeniahmad61@gmail.com]; Run via form trigger as brandingsorex@gmail.com; Timestamp: Jan 21 2025 2:47 AM</t>
  </si>
  <si>
    <t>KARINA UNDERWEAR</t>
  </si>
  <si>
    <t>Season city</t>
  </si>
  <si>
    <t>210*60cm</t>
  </si>
  <si>
    <t>Kasih alamat”Season city lt GF 2 blok B11 no 2-3”
Kasih mata ayam</t>
  </si>
  <si>
    <t>https://drive.google.com/open?id=11Oi-u5tNS3BhZbvPlRpkmRTo0cd9k2j6, https://drive.google.com/open?id=1Jw3y4WEHuipAbkjgM1sHeKg2VJs2gHey</t>
  </si>
  <si>
    <t>1bVONqDxkdqYjc0dNeafCiimkSeMuG5Pd</t>
  </si>
  <si>
    <t>https://drive.google.com/file/d/1bVONqDxkdqYjc0dNeafCiimkSeMuG5Pd/view?usp=drivesdk</t>
  </si>
  <si>
    <t>Document successfully created; Document successfully merged; PDF created; Emails Sent: [To: jaeniahmad61@gmail.com]; Run via form trigger as brandingsorex@gmail.com; Timestamp: Jan 21 2025 2:55 AM</t>
  </si>
  <si>
    <t>NAOMI</t>
  </si>
  <si>
    <t>450*70cm</t>
  </si>
  <si>
    <t>Kasih nama toko” NAOMI UNDERWEAR”
Kasih mata ayam</t>
  </si>
  <si>
    <t>https://drive.google.com/open?id=1cRj1TASHrUEbIcwzqq8wwg2hORhvU4os</t>
  </si>
  <si>
    <t>1TBYekT13uPn1f0_3R-82v-mRyBsk0e5L</t>
  </si>
  <si>
    <t>https://drive.google.com/file/d/1TBYekT13uPn1f0_3R-82v-mRyBsk0e5L/view?usp=drivesdk</t>
  </si>
  <si>
    <t>Document successfully created; Document successfully merged; PDF created; Emails Sent: [To: jaeniahmad61@gmail.com]; Run via form trigger as brandingsorex@gmail.com; Timestamp: Jan 21 2025 3:59 AM</t>
  </si>
  <si>
    <t>500*60cm 1pc. 210*60cm 1pc</t>
  </si>
  <si>
    <t>Kasih alamat”season city lt UG blok B5 no 2-3
Kasih mata ayam</t>
  </si>
  <si>
    <t>https://drive.google.com/open?id=1XK535041U8BUvFx6OzfoIZtz1ZpIcmVB, https://drive.google.com/open?id=19BAnKqVzCVvPJ1lTeIEWY6LPkssqMg8q</t>
  </si>
  <si>
    <t>1ufdqOkMx7NMwfdDDEvkNjULhsta5KWvl</t>
  </si>
  <si>
    <t>https://drive.google.com/file/d/1ufdqOkMx7NMwfdDDEvkNjULhsta5KWvl/view?usp=drivesdk</t>
  </si>
  <si>
    <t>Document successfully created; Document successfully merged; PDF created; Emails Sent: [To: jaeniahmad61@gmail.com]; Run via form trigger as brandingsorex@gmail.com; Timestamp: Jan 21 2025 4:02 AM</t>
  </si>
  <si>
    <t>Widara</t>
  </si>
  <si>
    <t>https://drive.google.com/open?id=1YB0hlzjXQ8g5ArOSj2JpXcAd2kGfJTED</t>
  </si>
  <si>
    <t>1jQRmJM_cPA8ZBAO1LlDgOR8r5smv1fFi</t>
  </si>
  <si>
    <t>https://drive.google.com/file/d/1jQRmJM_cPA8ZBAO1LlDgOR8r5smv1fFi/view?usp=drivesdk</t>
  </si>
  <si>
    <t>Document successfully created; Document successfully merged; PDF created; Emails Sent: [To: cahayafram5@gmail.com]; Run via form trigger as brandingsorex@gmail.com; Timestamp: Jan 21 2025 4:55 AM</t>
  </si>
  <si>
    <t>autocratn</t>
  </si>
  <si>
    <t>autocratp</t>
  </si>
  <si>
    <t>dataSheetName</t>
  </si>
  <si>
    <t>"Form Responses 1"</t>
  </si>
  <si>
    <t>v</t>
  </si>
  <si>
    <t>"5.1"</t>
  </si>
  <si>
    <t>dataSheetId</t>
  </si>
  <si>
    <t>"6.03661013E8"</t>
  </si>
  <si>
    <t>updateTime</t>
  </si>
  <si>
    <t>"1.735805509454E12"</t>
  </si>
  <si>
    <t>vp</t>
  </si>
  <si>
    <t>ssId</t>
  </si>
  <si>
    <t>"1Ef6M8ImKlINiv7jVoEJ2DNkIVxRrss0xJM3JzzGWlTE"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</si>
  <si>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</si>
  <si>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</si>
  <si>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</si>
  <si>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</si>
  <si>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</si>
  <si>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</si>
  <si>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</si>
  <si>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</si>
  <si>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</si>
  <si>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</si>
  <si>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</si>
  <si>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</si>
  <si>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</si>
  <si>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</si>
  <si>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</si>
  <si>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</si>
  <si>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</si>
  <si>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</si>
  <si>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</si>
  <si>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</si>
  <si>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</si>
  <si>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</si>
  <si>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</si>
  <si>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</si>
  <si>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</si>
  <si>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</si>
  <si>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</si>
  <si>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</si>
  <si>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</si>
  <si>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_1729159190148</t>
  </si>
  <si>
    <t>EMAIL KODE BRANDING</t>
  </si>
  <si>
    <t>1I0w3HT1MTRwc1AsxxWJ-yE53FJtil7PtjRSw45pRGI4</t>
  </si>
  <si>
    <t>EMAIL KODE REQUEST BRANDING SOREX</t>
  </si>
  <si>
    <t>PDF</t>
  </si>
  <si>
    <t>["1VWXInyZDWDj_XTvpCGE5L7v4B_yWMBhk"]</t>
  </si>
  <si>
    <t>[]</t>
  </si>
  <si>
    <t>MULTIPLE_OUTPUT</t>
  </si>
  <si>
    <t>[{"type":"STANDARD","details":{"isUnmapped":false,"headerMap":"ID"},"tag":"ID"},{"type":"STANDARD","details":{"isUnmapped":false,"headerMap":"NAMA TOKO"},"tag":"NAMA TOKO"},{"type":"STANDARD","details":{"isUnmapped":false,"headerMap":"NAMA SALES"},"tag":"NAMA SALES"},{"type":"STANDARD","details":{"isUnmapped":false,"headerMap":"JENIS TOOLS BRANDING"},"tag":"JENIS TOOLS BRANDING"}]</t>
  </si>
  <si>
    <t>&lt;&lt;Email Address&gt;&gt;</t>
  </si>
  <si>
    <t>KODE REQUEST TOOLS BRANDING - &lt;&lt;ID&gt;&gt;</t>
  </si>
  <si>
    <t>Terima kasih, berikut requestnya ya.
Kode : &lt;&lt;ID&gt;&gt;
Nama Toko : &lt;&lt;NAMA TOKO&gt;&gt;</t>
  </si>
  <si>
    <t>2025-01-22T02:43:27.661Z</t>
  </si>
  <si>
    <t>2025-01-21T09:55:41.614Z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</si>
</sst>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i/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file/d/1GAklE9zG75gLHKvmZkbxqMkQsUb_NYgI/view?usp=drivesdk" TargetMode="External"/><Relationship Id="rId1827" Type="http://schemas.openxmlformats.org/officeDocument/2006/relationships/hyperlink" Target="https://drive.google.com/file/d/1BWWpkPCgmUCQ9Z6kTszig1Hem_v3mnhR/view?usp=drivesdk" TargetMode="External"/><Relationship Id="rId21" Type="http://schemas.openxmlformats.org/officeDocument/2006/relationships/hyperlink" Target="http://jt.tg/" TargetMode="External"/><Relationship Id="rId170" Type="http://schemas.openxmlformats.org/officeDocument/2006/relationships/hyperlink" Target="https://drive.google.com/open?id=1-7vKk1NZdOgQjvhC1AUoEDdWERrF5HxG" TargetMode="External"/><Relationship Id="rId268" Type="http://schemas.openxmlformats.org/officeDocument/2006/relationships/hyperlink" Target="https://drive.google.com/open?id=1scF9T9-UGrv8OLSuP9UFBLL9JbRED3Th" TargetMode="External"/><Relationship Id="rId475" Type="http://schemas.openxmlformats.org/officeDocument/2006/relationships/hyperlink" Target="https://drive.google.com/open?id=1eZCXaBY5CyJa41sppldcU4et6-x8vZGx" TargetMode="External"/><Relationship Id="rId682" Type="http://schemas.openxmlformats.org/officeDocument/2006/relationships/hyperlink" Target="https://drive.google.com/file/d/1405BY6hcjorksPoHuwJIfHNeZVaX2CnM/view?usp=drivesdk" TargetMode="External"/><Relationship Id="rId128" Type="http://schemas.openxmlformats.org/officeDocument/2006/relationships/hyperlink" Target="https://drive.google.com/file/d/17PJCeOr3rjaPOVYtfm8zII_zQT4nFqC_/view?usp=drivesdk" TargetMode="External"/><Relationship Id="rId335" Type="http://schemas.openxmlformats.org/officeDocument/2006/relationships/hyperlink" Target="https://drive.google.com/open?id=1Zvk4GNIeIwzIUbb5WWYB2xPgM6X1Br-m" TargetMode="External"/><Relationship Id="rId542" Type="http://schemas.openxmlformats.org/officeDocument/2006/relationships/hyperlink" Target="https://drive.google.com/file/d/1ua3F_LxUqPqTQmLhm5uo3ztQzskbtewF/view?usp=drivesdk" TargetMode="External"/><Relationship Id="rId987" Type="http://schemas.openxmlformats.org/officeDocument/2006/relationships/hyperlink" Target="https://drive.google.com/file/d/1zSIAXbKtI3aesypSHkVH0HGPhM12q2vC/view?usp=drivesdk" TargetMode="External"/><Relationship Id="rId1172" Type="http://schemas.openxmlformats.org/officeDocument/2006/relationships/hyperlink" Target="https://drive.google.com/open?id=1xowiEz6tcBXrvmh6KSPxc366ynCvNff9" TargetMode="External"/><Relationship Id="rId2016" Type="http://schemas.openxmlformats.org/officeDocument/2006/relationships/hyperlink" Target="https://drive.google.com/file/d/1g_-G1LeF07GIWYINpbrLgqpTfTgDoBs3/view?usp=drivesdk" TargetMode="External"/><Relationship Id="rId402" Type="http://schemas.openxmlformats.org/officeDocument/2006/relationships/hyperlink" Target="https://drive.google.com/open?id=1BP_wpYrsfJZPe6tJfRWJupFZSeLuKyg0" TargetMode="External"/><Relationship Id="rId847" Type="http://schemas.openxmlformats.org/officeDocument/2006/relationships/hyperlink" Target="http://jt.ro/" TargetMode="External"/><Relationship Id="rId1032" Type="http://schemas.openxmlformats.org/officeDocument/2006/relationships/hyperlink" Target="https://drive.google.com/file/d/1Rkbjn-m7rwZrxEklOxCaK6r01QdgP03x/view?usp=drivesdk" TargetMode="External"/><Relationship Id="rId1477" Type="http://schemas.openxmlformats.org/officeDocument/2006/relationships/hyperlink" Target="https://drive.google.com/file/d/1aWUZzdkSj0cuARIzKQFiGdi01oIrJfd9/view?usp=drivesdk" TargetMode="External"/><Relationship Id="rId1684" Type="http://schemas.openxmlformats.org/officeDocument/2006/relationships/hyperlink" Target="https://drive.google.com/file/d/1ypHQuVK8rbF7iWIBlfKhDtwSOw0Ob-QW/view?usp=drivesdk" TargetMode="External"/><Relationship Id="rId1891" Type="http://schemas.openxmlformats.org/officeDocument/2006/relationships/hyperlink" Target="https://drive.google.com/file/d/16tLXCjGrP0YOU-g3bouEe_CGnVbSi7zu/view?usp=drivesdk" TargetMode="External"/><Relationship Id="rId707" Type="http://schemas.openxmlformats.org/officeDocument/2006/relationships/hyperlink" Target="https://drive.google.com/open?id=1T-8vh8IlpyOXnDLXQqTKs0WjM36jAcDU" TargetMode="External"/><Relationship Id="rId914" Type="http://schemas.openxmlformats.org/officeDocument/2006/relationships/hyperlink" Target="https://drive.google.com/open?id=1I-N6YF3crmzW1aDQ-9BIFvM30429PQvl" TargetMode="External"/><Relationship Id="rId1337" Type="http://schemas.openxmlformats.org/officeDocument/2006/relationships/hyperlink" Target="https://drive.google.com/file/d/1fePssRY3jgsFAFo6XR7awW-pv7Qa8a8A/view?usp=drivesdk" TargetMode="External"/><Relationship Id="rId1544" Type="http://schemas.openxmlformats.org/officeDocument/2006/relationships/hyperlink" Target="https://drive.google.com/file/d/12qdrwDBm_yixhqh8AOJYPRbEeqsGCAib/view?usp=drivesdk" TargetMode="External"/><Relationship Id="rId1751" Type="http://schemas.openxmlformats.org/officeDocument/2006/relationships/hyperlink" Target="https://drive.google.com/file/d/1V1Bw3D3n6ie1cQY8qwr86c2iofo-JdS2/view?usp=drivesdk" TargetMode="External"/><Relationship Id="rId1989" Type="http://schemas.openxmlformats.org/officeDocument/2006/relationships/hyperlink" Target="https://drive.google.com/file/d/1O5JJ2F4RP3WAWJ1Lw-x_w7tzS8QikWGx/view?usp=drivesdk" TargetMode="External"/><Relationship Id="rId43" Type="http://schemas.openxmlformats.org/officeDocument/2006/relationships/hyperlink" Target="https://drive.google.com/open?id=1m3Pd9ceF3He47NyzKO451dvbUpbllpwM" TargetMode="External"/><Relationship Id="rId1404" Type="http://schemas.openxmlformats.org/officeDocument/2006/relationships/hyperlink" Target="https://drive.google.com/file/d/10_SkqMeKB6VARtAJAaEadnJ4RU79d8N_/view?usp=drivesdk" TargetMode="External"/><Relationship Id="rId1611" Type="http://schemas.openxmlformats.org/officeDocument/2006/relationships/hyperlink" Target="https://drive.google.com/file/d/1ATs4PKTLO5CbJTVTo_k9AzzDrwxf7WlO/view?usp=drivesdk" TargetMode="External"/><Relationship Id="rId1849" Type="http://schemas.openxmlformats.org/officeDocument/2006/relationships/hyperlink" Target="https://drive.google.com/file/d/1mi0ovudFKgTVlPude7xzZ11-O7VL3Yig/view?usp=drivesdk" TargetMode="External"/><Relationship Id="rId192" Type="http://schemas.openxmlformats.org/officeDocument/2006/relationships/hyperlink" Target="https://drive.google.com/file/d/1BIxYJAssKQGuzXwqoIkgjnBHlQf8pCDr/view?usp=drivesdk" TargetMode="External"/><Relationship Id="rId1709" Type="http://schemas.openxmlformats.org/officeDocument/2006/relationships/hyperlink" Target="https://drive.google.com/file/d/1VFO5ZFrvAJ0JtwFX1FZMEnh0rQPjUSNg/view?usp=drivesdk" TargetMode="External"/><Relationship Id="rId1916" Type="http://schemas.openxmlformats.org/officeDocument/2006/relationships/hyperlink" Target="https://drive.google.com/file/d/1U4p4JencOwMkBSGo5vEk_DBWVqyt_aCQ/view?usp=drivesdk" TargetMode="External"/><Relationship Id="rId497" Type="http://schemas.openxmlformats.org/officeDocument/2006/relationships/hyperlink" Target="https://drive.google.com/file/d/10IiIeuwZTOxPfgF4b5RtJg94rkaMgDnZ/view?usp=drivesdk" TargetMode="External"/><Relationship Id="rId357" Type="http://schemas.openxmlformats.org/officeDocument/2006/relationships/hyperlink" Target="https://drive.google.com/file/d/1RM6v3wa0nCLrqNg8am2p1lTNpPfAJ9xy/view?usp=drivesdk" TargetMode="External"/><Relationship Id="rId1194" Type="http://schemas.openxmlformats.org/officeDocument/2006/relationships/hyperlink" Target="https://drive.google.com/open?id=11wwbMTBxqYOIaPUHfvicSuMgqqAgKRaD" TargetMode="External"/><Relationship Id="rId2038" Type="http://schemas.openxmlformats.org/officeDocument/2006/relationships/hyperlink" Target="https://drive.google.com/file/d/1bVONqDxkdqYjc0dNeafCiimkSeMuG5Pd/view?usp=drivesdk" TargetMode="External"/><Relationship Id="rId217" Type="http://schemas.openxmlformats.org/officeDocument/2006/relationships/hyperlink" Target="https://drive.google.com/file/d/1SdYpFG4vJ01cWsoWsgOE3Lvcv5lCHgvH/view?usp=drivesdk" TargetMode="External"/><Relationship Id="rId564" Type="http://schemas.openxmlformats.org/officeDocument/2006/relationships/hyperlink" Target="https://drive.google.com/file/d/1jxP5QZdDOS_crD20aVnJN02akqOGT44S/view?usp=drivesdk" TargetMode="External"/><Relationship Id="rId771" Type="http://schemas.openxmlformats.org/officeDocument/2006/relationships/hyperlink" Target="https://drive.google.com/open?id=1hLA_XXPcpm-xdu0fybIAkFWVxa737yPj" TargetMode="External"/><Relationship Id="rId869" Type="http://schemas.openxmlformats.org/officeDocument/2006/relationships/hyperlink" Target="https://drive.google.com/file/d/11rxCfYCa6DK9jPRjxelJtg2TL6jzCwZf/view?usp=drivesdk" TargetMode="External"/><Relationship Id="rId1499" Type="http://schemas.openxmlformats.org/officeDocument/2006/relationships/hyperlink" Target="https://drive.google.com/file/d/1dM2cM99Oljcle5dA1Fka5_aW05shH9VZ/view?usp=drivesdk" TargetMode="External"/><Relationship Id="rId424" Type="http://schemas.openxmlformats.org/officeDocument/2006/relationships/hyperlink" Target="https://drive.google.com/open?id=1BZ7qxZNb85f12bhNqSVg5V8e3MTos2hi" TargetMode="External"/><Relationship Id="rId631" Type="http://schemas.openxmlformats.org/officeDocument/2006/relationships/hyperlink" Target="https://drive.google.com/file/d/1T48Q0IjyKMXT_MLx8_5QLWME2PeAvv_7/view?usp=drivesdk" TargetMode="External"/><Relationship Id="rId729" Type="http://schemas.openxmlformats.org/officeDocument/2006/relationships/hyperlink" Target="https://drive.google.com/open?id=1bu_eqD7o2_PT0sEi8w1bDOnaSPJsNfiO" TargetMode="External"/><Relationship Id="rId1054" Type="http://schemas.openxmlformats.org/officeDocument/2006/relationships/hyperlink" Target="https://drive.google.com/file/d/15d3--gzaIhx4bPke4Pe9R1aUGn56vIsG/view?usp=drivesdk" TargetMode="External"/><Relationship Id="rId1261" Type="http://schemas.openxmlformats.org/officeDocument/2006/relationships/hyperlink" Target="https://drive.google.com/file/d/1liyShwEANE5Pdx5NTjT17KeUPm4n-z2g/view?usp=drivesdk" TargetMode="External"/><Relationship Id="rId1359" Type="http://schemas.openxmlformats.org/officeDocument/2006/relationships/hyperlink" Target="https://drive.google.com/open?id=1Fy0jzV0-0hNp7PjatuZ4RQFIVj9oRLAY" TargetMode="External"/><Relationship Id="rId936" Type="http://schemas.openxmlformats.org/officeDocument/2006/relationships/hyperlink" Target="https://drive.google.com/open?id=1HJ7eBtct0Qk3N-ZNvmear5ywM-e-EdvG" TargetMode="External"/><Relationship Id="rId1121" Type="http://schemas.openxmlformats.org/officeDocument/2006/relationships/hyperlink" Target="https://drive.google.com/open?id=1jIx-Z91BGWHamYYxvJ13dUidV_en79ir" TargetMode="External"/><Relationship Id="rId1219" Type="http://schemas.openxmlformats.org/officeDocument/2006/relationships/hyperlink" Target="https://drive.google.com/open?id=1U70CIhpngm88GzLc_NQHKBhtLtw5L6ei" TargetMode="External"/><Relationship Id="rId1566" Type="http://schemas.openxmlformats.org/officeDocument/2006/relationships/hyperlink" Target="https://drive.google.com/file/d/13yz_FWerpdhJqV42LuFDaMNgxeazbBxv/view?usp=drivesdk" TargetMode="External"/><Relationship Id="rId1773" Type="http://schemas.openxmlformats.org/officeDocument/2006/relationships/hyperlink" Target="https://drive.google.com/file/d/1lA4TEs24R8WdHQZZUEre0QNBablvI_zF/view?usp=drivesdk" TargetMode="External"/><Relationship Id="rId1980" Type="http://schemas.openxmlformats.org/officeDocument/2006/relationships/hyperlink" Target="https://drive.google.com/file/d/1yf6IhIuSOGaHIOXdHTwhb-LIVOaYye9S/view?usp=drivesdk" TargetMode="External"/><Relationship Id="rId65" Type="http://schemas.openxmlformats.org/officeDocument/2006/relationships/hyperlink" Target="https://drive.google.com/file/d/1SPH7ZZIUoJ2Tc-oAPPcOxPFupelhY6FM/view?usp=drivesdk" TargetMode="External"/><Relationship Id="rId1426" Type="http://schemas.openxmlformats.org/officeDocument/2006/relationships/hyperlink" Target="https://drive.google.com/file/d/1nAk62Ltyp4XOkePkHa-c6tU7AzLpt03E/view?usp=drivesdk" TargetMode="External"/><Relationship Id="rId1633" Type="http://schemas.openxmlformats.org/officeDocument/2006/relationships/hyperlink" Target="https://drive.google.com/file/d/1B51G2WWlKwcBOLJl03JpLtmMZglTpnyv/view?usp=drivesdk" TargetMode="External"/><Relationship Id="rId1840" Type="http://schemas.openxmlformats.org/officeDocument/2006/relationships/hyperlink" Target="https://drive.google.com/file/d/1n5QBtPFZK1VHT3cuj8_OVQ2OIrcfz1PG/view?usp=drivesdk" TargetMode="External"/><Relationship Id="rId1700" Type="http://schemas.openxmlformats.org/officeDocument/2006/relationships/hyperlink" Target="https://drive.google.com/file/d/1TL0dV72Ps4n30zcngEVw4_jkNAU8UoLr/view?usp=drivesdk" TargetMode="External"/><Relationship Id="rId1938" Type="http://schemas.openxmlformats.org/officeDocument/2006/relationships/hyperlink" Target="https://drive.google.com/file/d/1Xcy-tfbMfyVLnmiB1-q8QkDgz7JQTQAO/view?usp=drivesdk" TargetMode="External"/><Relationship Id="rId281" Type="http://schemas.openxmlformats.org/officeDocument/2006/relationships/hyperlink" Target="https://drive.google.com/file/d/13cg6XaQhY3mwQTkbU7xWc-bGuXjv-tDr/view?usp=drivesdk" TargetMode="External"/><Relationship Id="rId141" Type="http://schemas.openxmlformats.org/officeDocument/2006/relationships/hyperlink" Target="https://drive.google.com/file/d/1m6Cv6ZHUaVwple-hsPQomIVidxRiAsWw/view?usp=drivesdk" TargetMode="External"/><Relationship Id="rId379" Type="http://schemas.openxmlformats.org/officeDocument/2006/relationships/hyperlink" Target="https://drive.google.com/file/d/1xD60UZUgtL3zUBT5X6GIfuZDiMbAB6eX/view?usp=drivesdk" TargetMode="External"/><Relationship Id="rId586" Type="http://schemas.openxmlformats.org/officeDocument/2006/relationships/hyperlink" Target="https://drive.google.com/file/d/1JLk22B74Co3rUON4fMtiZ7m_ImYCt6Cz/view?usp=drivesdk" TargetMode="External"/><Relationship Id="rId793" Type="http://schemas.openxmlformats.org/officeDocument/2006/relationships/hyperlink" Target="https://drive.google.com/file/d/1h6lrp18XclAQOYScV1k6MEIQjTy-9iU5/view?usp=drivesdk" TargetMode="External"/><Relationship Id="rId7" Type="http://schemas.openxmlformats.org/officeDocument/2006/relationships/hyperlink" Target="https://drive.google.com/open?id=1DMHLOekK1Wk3-zUZM4x47YA3sv9ATZ7u" TargetMode="External"/><Relationship Id="rId239" Type="http://schemas.openxmlformats.org/officeDocument/2006/relationships/hyperlink" Target="https://drive.google.com/open?id=1FEdhG-LjSKGaj8CE_NRbbDLmragOAULG" TargetMode="External"/><Relationship Id="rId446" Type="http://schemas.openxmlformats.org/officeDocument/2006/relationships/hyperlink" Target="https://drive.google.com/file/d/17kH-YG0f-I09S3TXDO8WFvgvRrBiigcF/view?usp=drivesdk" TargetMode="External"/><Relationship Id="rId653" Type="http://schemas.openxmlformats.org/officeDocument/2006/relationships/hyperlink" Target="https://drive.google.com/open?id=1T6U1LCuYhzufDY8_7vqNycoc_xbQBtvy" TargetMode="External"/><Relationship Id="rId1076" Type="http://schemas.openxmlformats.org/officeDocument/2006/relationships/hyperlink" Target="https://drive.google.com/file/d/1pIsyoLWEpcGiOV6gZG9Eb1KllKnkvhn1/view?usp=drivesdk" TargetMode="External"/><Relationship Id="rId1283" Type="http://schemas.openxmlformats.org/officeDocument/2006/relationships/hyperlink" Target="https://drive.google.com/open?id=1ocJ2zR2B-RE51I9FGfHk6rPD4J2bQZyo" TargetMode="External"/><Relationship Id="rId1490" Type="http://schemas.openxmlformats.org/officeDocument/2006/relationships/hyperlink" Target="https://drive.google.com/file/d/12ofoLjRsH0h4YO3F0XEiUN4X5b-LpYO9/view?usp=drivesdk" TargetMode="External"/><Relationship Id="rId306" Type="http://schemas.openxmlformats.org/officeDocument/2006/relationships/hyperlink" Target="https://drive.google.com/open?id=1kKelashutAR6fX90gWV24aPQ2CoD6cMJ" TargetMode="External"/><Relationship Id="rId860" Type="http://schemas.openxmlformats.org/officeDocument/2006/relationships/hyperlink" Target="https://drive.google.com/file/d/1kwTqmh6tHuOA-Gx938wOwqaGCMzMd7sX/view?usp=drivesdk" TargetMode="External"/><Relationship Id="rId958" Type="http://schemas.openxmlformats.org/officeDocument/2006/relationships/hyperlink" Target="https://drive.google.com/open?id=15_eP5JZnYZtwba3yrSexpQnkoidF_2ze" TargetMode="External"/><Relationship Id="rId1143" Type="http://schemas.openxmlformats.org/officeDocument/2006/relationships/hyperlink" Target="https://drive.google.com/open?id=1rQIT9UWjCMsPO72w7g-tJLox_Fz-jpcs" TargetMode="External"/><Relationship Id="rId1588" Type="http://schemas.openxmlformats.org/officeDocument/2006/relationships/hyperlink" Target="https://drive.google.com/file/d/1S5lgjL4fV63U1sH99zLx29V_2M3xI3uc/view?usp=drivesdk" TargetMode="External"/><Relationship Id="rId1795" Type="http://schemas.openxmlformats.org/officeDocument/2006/relationships/hyperlink" Target="https://drive.google.com/file/d/1vMEtF2fE5gg0wl4RW-ySqghQZxuxUGXX/view?usp=drivesdk" TargetMode="External"/><Relationship Id="rId87" Type="http://schemas.openxmlformats.org/officeDocument/2006/relationships/hyperlink" Target="https://drive.google.com/file/d/1ug71NsdfVlUv5URzjkYwm2tME-G9UkmH/view?usp=drivesdk" TargetMode="External"/><Relationship Id="rId513" Type="http://schemas.openxmlformats.org/officeDocument/2006/relationships/hyperlink" Target="https://drive.google.com/file/d/1G6AXbnMOPxueLRSLCPNDEAZJeue7k-Mv/view?usp=drivesdk" TargetMode="External"/><Relationship Id="rId720" Type="http://schemas.openxmlformats.org/officeDocument/2006/relationships/hyperlink" Target="https://drive.google.com/file/d/1ui0LRimLY1WsojLRuS5iCwfm8PZQgUoo/view?usp=drivesdk" TargetMode="External"/><Relationship Id="rId818" Type="http://schemas.openxmlformats.org/officeDocument/2006/relationships/hyperlink" Target="https://drive.google.com/open?id=1M8t18ZYSw9UUuW99hrBreqHHO9-9sjvF" TargetMode="External"/><Relationship Id="rId1350" Type="http://schemas.openxmlformats.org/officeDocument/2006/relationships/hyperlink" Target="https://drive.google.com/file/d/1WL8Hmwh7VZe1rzBAqL94HA1X_oezia59/view?usp=drivesdk" TargetMode="External"/><Relationship Id="rId1448" Type="http://schemas.openxmlformats.org/officeDocument/2006/relationships/hyperlink" Target="https://drive.google.com/file/d/1VIHYYK7wuFkOJmeHatFs32VLUQINlPT1/view?usp=drivesdk" TargetMode="External"/><Relationship Id="rId1655" Type="http://schemas.openxmlformats.org/officeDocument/2006/relationships/hyperlink" Target="https://drive.google.com/file/d/1yGXO_XdSUmeNgu29pw6h6wWT7JLaiLdm/view?usp=drivesdk" TargetMode="External"/><Relationship Id="rId1003" Type="http://schemas.openxmlformats.org/officeDocument/2006/relationships/hyperlink" Target="https://drive.google.com/file/d/1Yo2Ue_8ATNHTXJBl8naXD2c77dbj-TjN/view?usp=drivesdk" TargetMode="External"/><Relationship Id="rId1210" Type="http://schemas.openxmlformats.org/officeDocument/2006/relationships/hyperlink" Target="https://drive.google.com/open?id=1OjUngzpRyXUYE3Wi_A7WISiDPxVnuw5T" TargetMode="External"/><Relationship Id="rId1308" Type="http://schemas.openxmlformats.org/officeDocument/2006/relationships/hyperlink" Target="http://jt.tg/" TargetMode="External"/><Relationship Id="rId1862" Type="http://schemas.openxmlformats.org/officeDocument/2006/relationships/hyperlink" Target="https://drive.google.com/file/d/1MPizlUT7uFMRHBPIdKdYrE8s8QQMQtYB/view?usp=drivesdk" TargetMode="External"/><Relationship Id="rId1515" Type="http://schemas.openxmlformats.org/officeDocument/2006/relationships/hyperlink" Target="https://drive.google.com/file/d/1BYMqNPN8epPGUIbDFXKjmGRcy_lxQtxo/view?usp=drivesdk" TargetMode="External"/><Relationship Id="rId1722" Type="http://schemas.openxmlformats.org/officeDocument/2006/relationships/hyperlink" Target="https://drive.google.com/file/d/1YNSG8eFoWUg9KmHQgx-BZwi84_fRUG3W/view?usp=drivesdk" TargetMode="External"/><Relationship Id="rId14" Type="http://schemas.openxmlformats.org/officeDocument/2006/relationships/hyperlink" Target="http://jt.ro/" TargetMode="External"/><Relationship Id="rId163" Type="http://schemas.openxmlformats.org/officeDocument/2006/relationships/hyperlink" Target="https://drive.google.com/open?id=1pu3z21YvjGwqyIKnxhR40S0lKP5zZi-b" TargetMode="External"/><Relationship Id="rId370" Type="http://schemas.openxmlformats.org/officeDocument/2006/relationships/hyperlink" Target="https://drive.google.com/open?id=1cICP2NobxEnP2R_AkuDEgSogQliSfEdQ" TargetMode="External"/><Relationship Id="rId230" Type="http://schemas.openxmlformats.org/officeDocument/2006/relationships/hyperlink" Target="https://drive.google.com/open?id=1jkGGCpqv7rUVIHp0RQgI-yTrMmCs552B" TargetMode="External"/><Relationship Id="rId468" Type="http://schemas.openxmlformats.org/officeDocument/2006/relationships/hyperlink" Target="https://drive.google.com/file/d/1fZIIqyEB7zSHZdokXm7rD26NAxG2ZyX-/view?usp=drivesdk" TargetMode="External"/><Relationship Id="rId675" Type="http://schemas.openxmlformats.org/officeDocument/2006/relationships/hyperlink" Target="https://drive.google.com/open?id=12TJ9AC-ZZmdJzMCC_MK6TgqrkXV0M6zB" TargetMode="External"/><Relationship Id="rId882" Type="http://schemas.openxmlformats.org/officeDocument/2006/relationships/hyperlink" Target="https://drive.google.com/file/d/1NmVyK2DT8IUIeiLp2Qp4ikGaqx5Cl8AU/view?usp=drivesdk" TargetMode="External"/><Relationship Id="rId1098" Type="http://schemas.openxmlformats.org/officeDocument/2006/relationships/hyperlink" Target="https://drive.google.com/file/d/17Rw607iWiJzXbTjg4uX0rvd-PcEJUV-N/view?usp=drivesdk" TargetMode="External"/><Relationship Id="rId328" Type="http://schemas.openxmlformats.org/officeDocument/2006/relationships/hyperlink" Target="https://drive.google.com/file/d/1PnpKl1v1v8e9lhHokPl_48N58Yan2n4W/view?usp=drivesdk" TargetMode="External"/><Relationship Id="rId535" Type="http://schemas.openxmlformats.org/officeDocument/2006/relationships/hyperlink" Target="https://drive.google.com/open?id=12d8h3ge5N8AaVeQZMTOQ9lLP1uA8aHTe" TargetMode="External"/><Relationship Id="rId742" Type="http://schemas.openxmlformats.org/officeDocument/2006/relationships/hyperlink" Target="https://drive.google.com/file/d/1z0H3weohK3s3lc_ktrE1GKRi03g6oVkw/view?usp=drivesdk" TargetMode="External"/><Relationship Id="rId1165" Type="http://schemas.openxmlformats.org/officeDocument/2006/relationships/hyperlink" Target="https://drive.google.com/file/d/1KQZbKycyWvGVD7AsQ6BOXozFbS08q32O/view?usp=drivesdk" TargetMode="External"/><Relationship Id="rId1372" Type="http://schemas.openxmlformats.org/officeDocument/2006/relationships/hyperlink" Target="https://drive.google.com/file/d/1oBxTo-0vse9TmHpdDs47w4BPg0utnQHc/view?usp=drivesdk" TargetMode="External"/><Relationship Id="rId2009" Type="http://schemas.openxmlformats.org/officeDocument/2006/relationships/hyperlink" Target="https://drive.google.com/file/d/1rWkir4j67aGJKixvvLap4gBGE_0HrZ4v/view?usp=drivesdk" TargetMode="External"/><Relationship Id="rId602" Type="http://schemas.openxmlformats.org/officeDocument/2006/relationships/hyperlink" Target="https://drive.google.com/file/d/1FpCg-MEMDdc-dl4mSsc0WGnMcoDRQ0bO/view?usp=drivesdk" TargetMode="External"/><Relationship Id="rId1025" Type="http://schemas.openxmlformats.org/officeDocument/2006/relationships/hyperlink" Target="https://drive.google.com/open?id=1n1USCKMBMux73oGmSmLtXoOJoLfDjqhI" TargetMode="External"/><Relationship Id="rId1232" Type="http://schemas.openxmlformats.org/officeDocument/2006/relationships/hyperlink" Target="https://drive.google.com/open?id=1mF9PVPBDRHsApUKd30kGO2yB5ixQdv0n" TargetMode="External"/><Relationship Id="rId1677" Type="http://schemas.openxmlformats.org/officeDocument/2006/relationships/hyperlink" Target="https://drive.google.com/file/d/1G6VURyD4t3qa-TzKHNcjTYl6LH1S-kvj/view?usp=drivesdk" TargetMode="External"/><Relationship Id="rId1884" Type="http://schemas.openxmlformats.org/officeDocument/2006/relationships/hyperlink" Target="https://drive.google.com/file/d/1gxbih4foJx3pAv7TVxWWges_qMp0SbJe/view?usp=drivesdk" TargetMode="External"/><Relationship Id="rId907" Type="http://schemas.openxmlformats.org/officeDocument/2006/relationships/hyperlink" Target="https://drive.google.com/open?id=1EqmitGRmZC-a7sHPCjE1JV_fnJHNa4KJ" TargetMode="External"/><Relationship Id="rId1537" Type="http://schemas.openxmlformats.org/officeDocument/2006/relationships/hyperlink" Target="https://drive.google.com/file/d/1C-_0DHhS3F9dw3EpwexfB4H_iywvnl8B/view?usp=drivesdk" TargetMode="External"/><Relationship Id="rId1744" Type="http://schemas.openxmlformats.org/officeDocument/2006/relationships/hyperlink" Target="https://drive.google.com/file/d/1txxpjJdaAb-lMIaw5RFh9n3BpO6twpQH/view?usp=drivesdk" TargetMode="External"/><Relationship Id="rId1951" Type="http://schemas.openxmlformats.org/officeDocument/2006/relationships/hyperlink" Target="https://drive.google.com/file/d/1KQZbKycyWvGVD7AsQ6BOXozFbS08q32O/view?usp=drivesdk" TargetMode="External"/><Relationship Id="rId36" Type="http://schemas.openxmlformats.org/officeDocument/2006/relationships/hyperlink" Target="https://drive.google.com/file/d/1fw4WLyM3jNh-jLcrgfBsfYeMswuSlFyC/view?usp=drivesdk" TargetMode="External"/><Relationship Id="rId1604" Type="http://schemas.openxmlformats.org/officeDocument/2006/relationships/hyperlink" Target="https://drive.google.com/file/d/16VjwU-BdXwbKrg5qa4VVhJxW04Q3l4tT/view?usp=drivesdk" TargetMode="External"/><Relationship Id="rId185" Type="http://schemas.openxmlformats.org/officeDocument/2006/relationships/hyperlink" Target="https://drive.google.com/file/d/1a9ZG5E_1MrOwGCBkAREWbxpdD1GhjIZF/view?usp=drivesdk" TargetMode="External"/><Relationship Id="rId1811" Type="http://schemas.openxmlformats.org/officeDocument/2006/relationships/hyperlink" Target="https://drive.google.com/file/d/14iTZ2qdFbv2JsU3i4sTXBPY4nEUYaxOM/view?usp=drivesdk" TargetMode="External"/><Relationship Id="rId1909" Type="http://schemas.openxmlformats.org/officeDocument/2006/relationships/hyperlink" Target="https://drive.google.com/file/d/1pIsyoLWEpcGiOV6gZG9Eb1KllKnkvhn1/view?usp=drivesdk" TargetMode="External"/><Relationship Id="rId392" Type="http://schemas.openxmlformats.org/officeDocument/2006/relationships/hyperlink" Target="https://drive.google.com/open?id=1syAngtsCCcKbu0wel6cvOT0Rmml_99EP" TargetMode="External"/><Relationship Id="rId697" Type="http://schemas.openxmlformats.org/officeDocument/2006/relationships/hyperlink" Target="https://drive.google.com/open?id=1MPQpT3Q9l9xoyuyzhJkh27w61ULZmikm" TargetMode="External"/><Relationship Id="rId252" Type="http://schemas.openxmlformats.org/officeDocument/2006/relationships/hyperlink" Target="http://jt.tg/" TargetMode="External"/><Relationship Id="rId1187" Type="http://schemas.openxmlformats.org/officeDocument/2006/relationships/hyperlink" Target="https://drive.google.com/file/d/139SHK23J01t-M5DS7wCf21UiLTNeSjnT/view?usp=drivesdk" TargetMode="External"/><Relationship Id="rId112" Type="http://schemas.openxmlformats.org/officeDocument/2006/relationships/hyperlink" Target="https://drive.google.com/open?id=1pnKZXlnl1zztSSa4PUwQmhzR2XuWqBSv" TargetMode="External"/><Relationship Id="rId557" Type="http://schemas.openxmlformats.org/officeDocument/2006/relationships/hyperlink" Target="https://drive.google.com/open?id=1SyZCLtcx7EkkGx6Z64BgVv2zej0mck6k" TargetMode="External"/><Relationship Id="rId764" Type="http://schemas.openxmlformats.org/officeDocument/2006/relationships/hyperlink" Target="https://drive.google.com/open?id=14rO8Y4A1WLjXBs-YgpxDA-UtP-rE-uoQ" TargetMode="External"/><Relationship Id="rId971" Type="http://schemas.openxmlformats.org/officeDocument/2006/relationships/hyperlink" Target="https://drive.google.com/file/d/108nh-8FZ1Pz-aDgcwOBxAFjIIGqdsROv/view?usp=drivesdk" TargetMode="External"/><Relationship Id="rId1394" Type="http://schemas.openxmlformats.org/officeDocument/2006/relationships/hyperlink" Target="https://drive.google.com/file/d/16RJ9i0ERP3NDQIcfX_xUqeF3uG5pU95W/view?usp=drivesdk" TargetMode="External"/><Relationship Id="rId1699" Type="http://schemas.openxmlformats.org/officeDocument/2006/relationships/hyperlink" Target="https://drive.google.com/file/d/1fyaQHACjLlLI767VUJQIlrAGU3teV68g/view?usp=drivesdk" TargetMode="External"/><Relationship Id="rId2000" Type="http://schemas.openxmlformats.org/officeDocument/2006/relationships/hyperlink" Target="https://drive.google.com/file/d/1wkscpN1z246B-aSU9xZepvSOaX4lSanH/view?usp=drivesdk" TargetMode="External"/><Relationship Id="rId417" Type="http://schemas.openxmlformats.org/officeDocument/2006/relationships/hyperlink" Target="https://drive.google.com/open?id=1Dwp3uEpaUt1anSAGbQgbXGc57hZNNziK" TargetMode="External"/><Relationship Id="rId624" Type="http://schemas.openxmlformats.org/officeDocument/2006/relationships/hyperlink" Target="https://drive.google.com/open?id=1wWsSsMvierTHQlU78cfGqPStwQ6Hvu2v" TargetMode="External"/><Relationship Id="rId831" Type="http://schemas.openxmlformats.org/officeDocument/2006/relationships/hyperlink" Target="https://drive.google.com/open?id=1LBp6q5lV2_gPMEkNLQ8eJrSz7rAfwL7G" TargetMode="External"/><Relationship Id="rId1047" Type="http://schemas.openxmlformats.org/officeDocument/2006/relationships/hyperlink" Target="https://drive.google.com/open?id=1JMKpC0eFFpdIOeYzRY0tQLD1z_yFy-we" TargetMode="External"/><Relationship Id="rId1254" Type="http://schemas.openxmlformats.org/officeDocument/2006/relationships/hyperlink" Target="https://drive.google.com/file/d/16AqxiF4PqLIqKH0qDwr6PyT3j5VZngoz/view?usp=drivesdk" TargetMode="External"/><Relationship Id="rId1461" Type="http://schemas.openxmlformats.org/officeDocument/2006/relationships/hyperlink" Target="https://drive.google.com/file/d/1M2HKDQq8ZarchNw4qYxy82TIY0WU4s3u/view?usp=drivesdk" TargetMode="External"/><Relationship Id="rId929" Type="http://schemas.openxmlformats.org/officeDocument/2006/relationships/hyperlink" Target="https://drive.google.com/file/d/1n5QBtPFZK1VHT3cuj8_OVQ2OIrcfz1PG/view?usp=drivesdk" TargetMode="External"/><Relationship Id="rId1114" Type="http://schemas.openxmlformats.org/officeDocument/2006/relationships/hyperlink" Target="https://drive.google.com/file/d/1_eFjcxtXLwyjt4Otza8uRzW2c0zvGkqQ/view?usp=drivesdk" TargetMode="External"/><Relationship Id="rId1321" Type="http://schemas.openxmlformats.org/officeDocument/2006/relationships/hyperlink" Target="https://drive.google.com/file/d/1HfC3FD6NrsFwHdJhIW6Zzz4rI5HUj9WR/view?usp=drivesdk" TargetMode="External"/><Relationship Id="rId1559" Type="http://schemas.openxmlformats.org/officeDocument/2006/relationships/hyperlink" Target="https://drive.google.com/file/d/1p0_B5pr9Phi2B8MqVQLqTP0Jk3d62jME/view?usp=drivesdk" TargetMode="External"/><Relationship Id="rId1766" Type="http://schemas.openxmlformats.org/officeDocument/2006/relationships/hyperlink" Target="https://drive.google.com/file/d/1Vngv5ij7Dx4QxaerM4N-Fpj3yaS_phtd/view?usp=drivesdk" TargetMode="External"/><Relationship Id="rId1973" Type="http://schemas.openxmlformats.org/officeDocument/2006/relationships/hyperlink" Target="https://drive.google.com/file/d/1AVlnZXp7mpswbZLAKwRjPKTLs8MAy1eX/view?usp=drivesdk" TargetMode="External"/><Relationship Id="rId58" Type="http://schemas.openxmlformats.org/officeDocument/2006/relationships/hyperlink" Target="http://jt.ro/" TargetMode="External"/><Relationship Id="rId1419" Type="http://schemas.openxmlformats.org/officeDocument/2006/relationships/hyperlink" Target="https://drive.google.com/file/d/1ug71NsdfVlUv5URzjkYwm2tME-G9UkmH/view?usp=drivesdk" TargetMode="External"/><Relationship Id="rId1626" Type="http://schemas.openxmlformats.org/officeDocument/2006/relationships/hyperlink" Target="https://drive.google.com/file/d/1ELKhonz_vi58ihhHuyWSA-SEiCTh2wT4/view?usp=drivesdk" TargetMode="External"/><Relationship Id="rId1833" Type="http://schemas.openxmlformats.org/officeDocument/2006/relationships/hyperlink" Target="https://drive.google.com/file/d/188KQlCRNcP3Rmu_htKKkx8QuwciFu7W2/view?usp=drivesdk" TargetMode="External"/><Relationship Id="rId1900" Type="http://schemas.openxmlformats.org/officeDocument/2006/relationships/hyperlink" Target="https://drive.google.com/file/d/1u0OZF3UneTyJ0H_SFRcwuAWWURoLMHez/view?usp=drivesdk" TargetMode="External"/><Relationship Id="rId274" Type="http://schemas.openxmlformats.org/officeDocument/2006/relationships/hyperlink" Target="https://drive.google.com/open?id=1SYNGyoNQbYmX5IR0iueYOiXJf3gOecF5" TargetMode="External"/><Relationship Id="rId481" Type="http://schemas.openxmlformats.org/officeDocument/2006/relationships/hyperlink" Target="https://drive.google.com/open?id=1e6jOPB_wVWUkzlTzqQKFkg0ZzNxCEvEr" TargetMode="External"/><Relationship Id="rId134" Type="http://schemas.openxmlformats.org/officeDocument/2006/relationships/hyperlink" Target="https://drive.google.com/file/d/1HcdVm8Qa_hA2Gj0DMDZkR4Dy5kzwp_mp/view?usp=drivesdk" TargetMode="External"/><Relationship Id="rId579" Type="http://schemas.openxmlformats.org/officeDocument/2006/relationships/hyperlink" Target="https://drive.google.com/file/d/17F9UYvq6_IdsNA2xCjTUuSOLJXoRd2cK/view?usp=drivesdk" TargetMode="External"/><Relationship Id="rId786" Type="http://schemas.openxmlformats.org/officeDocument/2006/relationships/hyperlink" Target="https://drive.google.com/file/d/1Q-quwAdhjAoHg29MIqvJmG66JyldNYVa/view?usp=drivesdk" TargetMode="External"/><Relationship Id="rId993" Type="http://schemas.openxmlformats.org/officeDocument/2006/relationships/hyperlink" Target="https://drive.google.com/open?id=1Q1kRynw2vHwhtzZdorDYNUX1ap0yLA6V" TargetMode="External"/><Relationship Id="rId341" Type="http://schemas.openxmlformats.org/officeDocument/2006/relationships/hyperlink" Target="https://drive.google.com/file/d/1UwXNbG8B2mlH8gJGTLtpOrknxOPRxGI-/view?usp=drivesdk" TargetMode="External"/><Relationship Id="rId439" Type="http://schemas.openxmlformats.org/officeDocument/2006/relationships/hyperlink" Target="https://drive.google.com/open?id=1FlzJuFQm_kfnFG529JxQAVV0mSa5tDTY" TargetMode="External"/><Relationship Id="rId646" Type="http://schemas.openxmlformats.org/officeDocument/2006/relationships/hyperlink" Target="https://drive.google.com/file/d/1X5Oai_Jvq7cMYRf4OYHPQxWpGPVRH5Ud/view?usp=drivesdk" TargetMode="External"/><Relationship Id="rId1069" Type="http://schemas.openxmlformats.org/officeDocument/2006/relationships/hyperlink" Target="http://jt.ro/" TargetMode="External"/><Relationship Id="rId1276" Type="http://schemas.openxmlformats.org/officeDocument/2006/relationships/hyperlink" Target="https://drive.google.com/file/d/1s--F9445Km5vyEzs_7fN3A_MXbw2dt6d/view?usp=drivesdk" TargetMode="External"/><Relationship Id="rId1483" Type="http://schemas.openxmlformats.org/officeDocument/2006/relationships/hyperlink" Target="https://drive.google.com/file/d/1a9ZG5E_1MrOwGCBkAREWbxpdD1GhjIZF/view?usp=drivesdk" TargetMode="External"/><Relationship Id="rId2022" Type="http://schemas.openxmlformats.org/officeDocument/2006/relationships/hyperlink" Target="https://drive.google.com/file/d/1UB56OYXv567_TeRt7acgaKPMlBC3fxwG/view?usp=drivesdk" TargetMode="External"/><Relationship Id="rId201" Type="http://schemas.openxmlformats.org/officeDocument/2006/relationships/hyperlink" Target="https://drive.google.com/open?id=1E4f6wEzIAHWRJt9AqPuDFQdLP5D67ETa" TargetMode="External"/><Relationship Id="rId506" Type="http://schemas.openxmlformats.org/officeDocument/2006/relationships/hyperlink" Target="https://drive.google.com/open?id=1ms50YFW9XJtrggiJxZ-TwdArZg8YaqXG" TargetMode="External"/><Relationship Id="rId853" Type="http://schemas.openxmlformats.org/officeDocument/2006/relationships/hyperlink" Target="https://drive.google.com/file/d/1g-p3bAMKdYMBIPxe9ZyqVn5pHuiFcZUJ/view?usp=drivesdk" TargetMode="External"/><Relationship Id="rId1136" Type="http://schemas.openxmlformats.org/officeDocument/2006/relationships/hyperlink" Target="https://drive.google.com/file/d/1Xcy-tfbMfyVLnmiB1-q8QkDgz7JQTQAO/view?usp=drivesdk" TargetMode="External"/><Relationship Id="rId1690" Type="http://schemas.openxmlformats.org/officeDocument/2006/relationships/hyperlink" Target="https://drive.google.com/file/d/1dhvMAiTJbimmwdiMW8x70uo1-Kkk2q3Z/view?usp=drivesdk" TargetMode="External"/><Relationship Id="rId1788" Type="http://schemas.openxmlformats.org/officeDocument/2006/relationships/hyperlink" Target="https://drive.google.com/file/d/1swgCqCT1HTxxIq1lYSHxlUNGzF6Id4RC/view?usp=drivesdk" TargetMode="External"/><Relationship Id="rId1995" Type="http://schemas.openxmlformats.org/officeDocument/2006/relationships/hyperlink" Target="https://drive.google.com/file/d/1oAX-NVL0zhqQug7Uvin8QAtpteJVqfxx/view?usp=drivesdk" TargetMode="External"/><Relationship Id="rId713" Type="http://schemas.openxmlformats.org/officeDocument/2006/relationships/hyperlink" Target="https://drive.google.com/open?id=1iEXfTRWxiOUk5P6UM5tqwl0G6J-dvR2S" TargetMode="External"/><Relationship Id="rId920" Type="http://schemas.openxmlformats.org/officeDocument/2006/relationships/hyperlink" Target="https://drive.google.com/open?id=18KHgcpPj-XmxurFtlpAVnpnAU805Sril" TargetMode="External"/><Relationship Id="rId1343" Type="http://schemas.openxmlformats.org/officeDocument/2006/relationships/hyperlink" Target="https://drive.google.com/file/d/1Aqoxg5B4KW3cTMzNUvZ-JdRf6B27USuK/view?usp=drivesdk" TargetMode="External"/><Relationship Id="rId1550" Type="http://schemas.openxmlformats.org/officeDocument/2006/relationships/hyperlink" Target="https://drive.google.com/file/d/1Pk1hA0BOCeFp_AKBTvBWEGxaqaVuxFL0/view?usp=drivesdk" TargetMode="External"/><Relationship Id="rId1648" Type="http://schemas.openxmlformats.org/officeDocument/2006/relationships/hyperlink" Target="https://drive.google.com/file/d/1rdxckByCfoEO172Yj8Zt7OHYZ-mI0e3K/view?usp=drivesdk" TargetMode="External"/><Relationship Id="rId1203" Type="http://schemas.openxmlformats.org/officeDocument/2006/relationships/hyperlink" Target="http://lp.gm/" TargetMode="External"/><Relationship Id="rId1410" Type="http://schemas.openxmlformats.org/officeDocument/2006/relationships/hyperlink" Target="https://drive.google.com/file/d/1qpHNpX7jm0PrAk9Tij-EiqEXim4BGA-V/view?usp=drivesdk" TargetMode="External"/><Relationship Id="rId1508" Type="http://schemas.openxmlformats.org/officeDocument/2006/relationships/hyperlink" Target="https://drive.google.com/file/d/1DjvyuBI_ug2kKQeYBj6SqtIpbcz0mBno/view?usp=drivesdk" TargetMode="External"/><Relationship Id="rId1855" Type="http://schemas.openxmlformats.org/officeDocument/2006/relationships/hyperlink" Target="https://drive.google.com/file/d/15-5tZGppXOpy0MphcFWEKWFfP2ZkN6kX/view?usp=drivesdk" TargetMode="External"/><Relationship Id="rId1715" Type="http://schemas.openxmlformats.org/officeDocument/2006/relationships/hyperlink" Target="https://drive.google.com/file/d/1ijKLV3CWVlOCaR_LocbonWbJ4gnx2_Fo/view?usp=drivesdk" TargetMode="External"/><Relationship Id="rId1922" Type="http://schemas.openxmlformats.org/officeDocument/2006/relationships/hyperlink" Target="https://drive.google.com/file/d/1b-CTByK3gVtSmP5_OssDWPTIQMm3JLP7/view?usp=drivesdk" TargetMode="External"/><Relationship Id="rId296" Type="http://schemas.openxmlformats.org/officeDocument/2006/relationships/hyperlink" Target="https://drive.google.com/open?id=1w1ym0CkUwbiHJpWfDUR4G4KwEa6cyj2o" TargetMode="External"/><Relationship Id="rId156" Type="http://schemas.openxmlformats.org/officeDocument/2006/relationships/hyperlink" Target="https://drive.google.com/open?id=1d59X4U22JZEZNxBE6-2wL1Oxt1s1NIEw" TargetMode="External"/><Relationship Id="rId363" Type="http://schemas.openxmlformats.org/officeDocument/2006/relationships/hyperlink" Target="https://drive.google.com/file/d/1-f9Mnra6trWPEO06De0Lw05F-1EQddZd/view?usp=drivesdk" TargetMode="External"/><Relationship Id="rId570" Type="http://schemas.openxmlformats.org/officeDocument/2006/relationships/hyperlink" Target="https://drive.google.com/file/d/1uSjugzKEdUvnx7SQ7Xbh8mH5yBVx6bga/view?usp=drivesdk" TargetMode="External"/><Relationship Id="rId223" Type="http://schemas.openxmlformats.org/officeDocument/2006/relationships/hyperlink" Target="https://drive.google.com/file/d/121836xoikPWDHT0DU_62IJx7fzV5hHxd/view?usp=drivesdk" TargetMode="External"/><Relationship Id="rId430" Type="http://schemas.openxmlformats.org/officeDocument/2006/relationships/hyperlink" Target="https://drive.google.com/file/d/1rdQeARbEWSXF1T0jG-P0dr1C7vnA4Avc/view?usp=drivesdk" TargetMode="External"/><Relationship Id="rId668" Type="http://schemas.openxmlformats.org/officeDocument/2006/relationships/hyperlink" Target="https://drive.google.com/file/d/1NCgKjhFK7swKyj5dQvxlWudn6YzFoSlr/view?usp=drivesdk" TargetMode="External"/><Relationship Id="rId875" Type="http://schemas.openxmlformats.org/officeDocument/2006/relationships/hyperlink" Target="https://drive.google.com/open?id=19cOevfqSC3tLVaIpGcPiFcw-1i71Rim6" TargetMode="External"/><Relationship Id="rId1060" Type="http://schemas.openxmlformats.org/officeDocument/2006/relationships/hyperlink" Target="https://drive.google.com/file/d/1pfjO6QQgDKJ_AkLUwUFfGp9T2xBHPRjn/view?usp=drivesdk" TargetMode="External"/><Relationship Id="rId1298" Type="http://schemas.openxmlformats.org/officeDocument/2006/relationships/hyperlink" Target="https://drive.google.com/open?id=1QSJBDXJIi5nexeSReNRxGqn7bPt7lsid" TargetMode="External"/><Relationship Id="rId528" Type="http://schemas.openxmlformats.org/officeDocument/2006/relationships/hyperlink" Target="https://drive.google.com/file/d/1yGXO_XdSUmeNgu29pw6h6wWT7JLaiLdm/view?usp=drivesdk" TargetMode="External"/><Relationship Id="rId735" Type="http://schemas.openxmlformats.org/officeDocument/2006/relationships/hyperlink" Target="https://drive.google.com/open?id=1kYcJPVbbu56_jnnfeuhbvILiSwPFZpI7" TargetMode="External"/><Relationship Id="rId942" Type="http://schemas.openxmlformats.org/officeDocument/2006/relationships/hyperlink" Target="https://drive.google.com/file/d/1Re1ceP2nAr4x2ubyTAEq7o0N2TqtTc88/view?usp=drivesdk" TargetMode="External"/><Relationship Id="rId1158" Type="http://schemas.openxmlformats.org/officeDocument/2006/relationships/hyperlink" Target="https://drive.google.com/file/d/13IDa0BsxEZQ_s1MbjEN9obstdyCZTraW/view?usp=drivesdk" TargetMode="External"/><Relationship Id="rId1365" Type="http://schemas.openxmlformats.org/officeDocument/2006/relationships/hyperlink" Target="https://drive.google.com/open?id=1YB0hlzjXQ8g5ArOSj2JpXcAd2kGfJTED" TargetMode="External"/><Relationship Id="rId1572" Type="http://schemas.openxmlformats.org/officeDocument/2006/relationships/hyperlink" Target="https://drive.google.com/file/d/15Vx6_BYyqLJo8-r6gz4vpPgomT2nAbxu/view?usp=drivesdk" TargetMode="External"/><Relationship Id="rId1018" Type="http://schemas.openxmlformats.org/officeDocument/2006/relationships/hyperlink" Target="https://drive.google.com/file/d/1JKGc_oyNgQtnTWlkugmPqeljCksM__42/view?usp=drivesdk" TargetMode="External"/><Relationship Id="rId1225" Type="http://schemas.openxmlformats.org/officeDocument/2006/relationships/hyperlink" Target="https://drive.google.com/file/d/12d-cyhcNEjjDsvnG1Q7wfP4v2MyCF9_N/view?usp=drivesdk" TargetMode="External"/><Relationship Id="rId1432" Type="http://schemas.openxmlformats.org/officeDocument/2006/relationships/hyperlink" Target="https://drive.google.com/file/d/1kahRg_LMOgudXZ9BzI7UfLq8eH5iCePc/view?usp=drivesdk" TargetMode="External"/><Relationship Id="rId1877" Type="http://schemas.openxmlformats.org/officeDocument/2006/relationships/hyperlink" Target="https://drive.google.com/file/d/13cn_1OpqTyHe3-GELwkProaCiVYdJs3a/view?usp=drivesdk" TargetMode="External"/><Relationship Id="rId71" Type="http://schemas.openxmlformats.org/officeDocument/2006/relationships/hyperlink" Target="https://drive.google.com/open?id=1izn42aG4mMFQnIA_c3bwp8qFUXqp2Hyu" TargetMode="External"/><Relationship Id="rId802" Type="http://schemas.openxmlformats.org/officeDocument/2006/relationships/hyperlink" Target="https://drive.google.com/file/d/1ZRgk6lUOA9jt18NYf_MnJfGcFc3vw88W/view?usp=drivesdk" TargetMode="External"/><Relationship Id="rId1737" Type="http://schemas.openxmlformats.org/officeDocument/2006/relationships/hyperlink" Target="https://drive.google.com/file/d/1DGADk5btLyBlvyDISU3_2fRRzX2oEMo1/view?usp=drivesdk" TargetMode="External"/><Relationship Id="rId1944" Type="http://schemas.openxmlformats.org/officeDocument/2006/relationships/hyperlink" Target="https://drive.google.com/file/d/19ap99jgf7Ctgr6SOBZvS6TUYPpjG4YX6/view?usp=drivesdk" TargetMode="External"/><Relationship Id="rId29" Type="http://schemas.openxmlformats.org/officeDocument/2006/relationships/hyperlink" Target="https://drive.google.com/file/d/10won04db662rjNVbbmD1hE8d5wNn6qlw/view?usp=drivesdk" TargetMode="External"/><Relationship Id="rId178" Type="http://schemas.openxmlformats.org/officeDocument/2006/relationships/hyperlink" Target="https://drive.google.com/open?id=1mwng014msGUjUbzR_1JdunnhD93KTKVb" TargetMode="External"/><Relationship Id="rId1804" Type="http://schemas.openxmlformats.org/officeDocument/2006/relationships/hyperlink" Target="https://drive.google.com/file/d/1uzGJSvhcjOZoncO4-LbgRojmMTzd6rEg/view?usp=drivesdk" TargetMode="External"/><Relationship Id="rId385" Type="http://schemas.openxmlformats.org/officeDocument/2006/relationships/hyperlink" Target="https://drive.google.com/file/d/1-GH1d56ikyes6YG3CQUiEsvjUJrR127Y/view?usp=drivesdk" TargetMode="External"/><Relationship Id="rId592" Type="http://schemas.openxmlformats.org/officeDocument/2006/relationships/hyperlink" Target="https://drive.google.com/open?id=1Mo853QswTFWtDTZq85DlWvBNcVJqgn5P" TargetMode="External"/><Relationship Id="rId245" Type="http://schemas.openxmlformats.org/officeDocument/2006/relationships/hyperlink" Target="https://drive.google.com/open?id=1pEsjtVl0pEGcNZoxXOqnHy8RH-yPxKr2" TargetMode="External"/><Relationship Id="rId452" Type="http://schemas.openxmlformats.org/officeDocument/2006/relationships/hyperlink" Target="https://drive.google.com/file/d/1QFtN25qRu2jXuq63vuY5tdxEt7O2_iTO/view?usp=drivesdk" TargetMode="External"/><Relationship Id="rId897" Type="http://schemas.openxmlformats.org/officeDocument/2006/relationships/hyperlink" Target="https://drive.google.com/open?id=1SWjsamadYFrjYDYQEvo3gtFB1_ACrjRG" TargetMode="External"/><Relationship Id="rId1082" Type="http://schemas.openxmlformats.org/officeDocument/2006/relationships/hyperlink" Target="https://drive.google.com/file/d/1mHJpP6e5EC7iU8bWH9Qbf1VdcEjLAsI7/view?usp=drivesdk" TargetMode="External"/><Relationship Id="rId105" Type="http://schemas.openxmlformats.org/officeDocument/2006/relationships/hyperlink" Target="https://drive.google.com/file/d/19H3B2KAUMFyTOf3xDBfuHa6M6Zj-bI02/view?usp=drivesdk" TargetMode="External"/><Relationship Id="rId312" Type="http://schemas.openxmlformats.org/officeDocument/2006/relationships/hyperlink" Target="http://jt.tg/" TargetMode="External"/><Relationship Id="rId757" Type="http://schemas.openxmlformats.org/officeDocument/2006/relationships/hyperlink" Target="https://drive.google.com/open?id=1KmuCpa8S6Bmy8fPO2D3yyLvcMELd6En3" TargetMode="External"/><Relationship Id="rId964" Type="http://schemas.openxmlformats.org/officeDocument/2006/relationships/hyperlink" Target="https://drive.google.com/open?id=1HzyWXN6g5ppFJt_bkg2JcufeS6c9968n" TargetMode="External"/><Relationship Id="rId1387" Type="http://schemas.openxmlformats.org/officeDocument/2006/relationships/hyperlink" Target="https://drive.google.com/file/d/18EppNI5nT_9ORHbTqiwARw8ZFLhM1fZQ/view?usp=drivesdk" TargetMode="External"/><Relationship Id="rId1594" Type="http://schemas.openxmlformats.org/officeDocument/2006/relationships/hyperlink" Target="https://drive.google.com/file/d/1VSsA5GKeI4FkqmiEm3r-1MWW3Iogr44S/view?usp=drivesdk" TargetMode="External"/><Relationship Id="rId93" Type="http://schemas.openxmlformats.org/officeDocument/2006/relationships/hyperlink" Target="https://drive.google.com/open?id=1krTJSi_E8pFooke_71xi1tJHWhGipHLt" TargetMode="External"/><Relationship Id="rId617" Type="http://schemas.openxmlformats.org/officeDocument/2006/relationships/hyperlink" Target="https://drive.google.com/file/d/1-ExTIIW6LaBTiasC_vRNMYMS9XpSvRIx/view?usp=drivesdk" TargetMode="External"/><Relationship Id="rId824" Type="http://schemas.openxmlformats.org/officeDocument/2006/relationships/hyperlink" Target="https://drive.google.com/file/d/1agPZKUgRZWCHYGWvk782Xb9qExIP-aIC/view?usp=drivesdk" TargetMode="External"/><Relationship Id="rId1247" Type="http://schemas.openxmlformats.org/officeDocument/2006/relationships/hyperlink" Target="http://jt.tg/" TargetMode="External"/><Relationship Id="rId1454" Type="http://schemas.openxmlformats.org/officeDocument/2006/relationships/hyperlink" Target="https://drive.google.com/file/d/1_jBNOgFyFF2GVb-6HQuqaRkCqflNxqCs/view?usp=drivesdk" TargetMode="External"/><Relationship Id="rId1661" Type="http://schemas.openxmlformats.org/officeDocument/2006/relationships/hyperlink" Target="https://drive.google.com/file/d/1dANHYh5J1OhMe_jYdt1of20k7FwhIIvL/view?usp=drivesdk" TargetMode="External"/><Relationship Id="rId1899" Type="http://schemas.openxmlformats.org/officeDocument/2006/relationships/hyperlink" Target="https://drive.google.com/file/d/15d3--gzaIhx4bPke4Pe9R1aUGn56vIsG/view?usp=drivesdk" TargetMode="External"/><Relationship Id="rId1107" Type="http://schemas.openxmlformats.org/officeDocument/2006/relationships/hyperlink" Target="https://drive.google.com/open?id=12LHe1LRkTXoaeCbCd7Pe0WcPC1SMEy9Q" TargetMode="External"/><Relationship Id="rId1314" Type="http://schemas.openxmlformats.org/officeDocument/2006/relationships/hyperlink" Target="https://drive.google.com/open?id=163qeErq0-o3NJOdpFWIGq_Yza7bDy8N9" TargetMode="External"/><Relationship Id="rId1521" Type="http://schemas.openxmlformats.org/officeDocument/2006/relationships/hyperlink" Target="https://drive.google.com/file/d/1G64vyXgNEENTfy5HriqlKn0V8oOXazcN/view?usp=drivesdk" TargetMode="External"/><Relationship Id="rId1759" Type="http://schemas.openxmlformats.org/officeDocument/2006/relationships/hyperlink" Target="https://drive.google.com/file/d/1he51_YI3ooaoBE47XAtClWJvme0OeONY/view?usp=drivesdk" TargetMode="External"/><Relationship Id="rId1966" Type="http://schemas.openxmlformats.org/officeDocument/2006/relationships/hyperlink" Target="https://drive.google.com/file/d/1AM6hsFeBZhNwbGlT0B5armxwtuiltGDY/view?usp=drivesdk" TargetMode="External"/><Relationship Id="rId1619" Type="http://schemas.openxmlformats.org/officeDocument/2006/relationships/hyperlink" Target="https://drive.google.com/file/d/1n02tzqsQp5hsUDIlHQnNxZksFd8VpOtl/view?usp=drivesdk" TargetMode="External"/><Relationship Id="rId1826" Type="http://schemas.openxmlformats.org/officeDocument/2006/relationships/hyperlink" Target="https://drive.google.com/file/d/1-iqHWA0rDa9mYzoFz2OE8sbnuCkYvRo5/view?usp=drivesdk" TargetMode="External"/><Relationship Id="rId20" Type="http://schemas.openxmlformats.org/officeDocument/2006/relationships/hyperlink" Target="https://drive.google.com/file/d/1XgXLZQ5ybi_gZ22gWemuLm6ExIuigCGP/view?usp=drivesdk" TargetMode="External"/><Relationship Id="rId267" Type="http://schemas.openxmlformats.org/officeDocument/2006/relationships/hyperlink" Target="https://drive.google.com/file/d/1pfaM2xUD4UoFpYJkxxr50-3unV4lOIDA/view?usp=drivesdk" TargetMode="External"/><Relationship Id="rId474" Type="http://schemas.openxmlformats.org/officeDocument/2006/relationships/hyperlink" Target="https://drive.google.com/file/d/1B51G2WWlKwcBOLJl03JpLtmMZglTpnyv/view?usp=drivesdk" TargetMode="External"/><Relationship Id="rId127" Type="http://schemas.openxmlformats.org/officeDocument/2006/relationships/hyperlink" Target="https://drive.google.com/open?id=1ug_Q6kkaXgdBglw_dFe5pWnv3NXtRCzS" TargetMode="External"/><Relationship Id="rId681" Type="http://schemas.openxmlformats.org/officeDocument/2006/relationships/hyperlink" Target="https://drive.google.com/open?id=1Ey7aeqGGOVEuULmRVc1cgTFIYgx3RsMS" TargetMode="External"/><Relationship Id="rId779" Type="http://schemas.openxmlformats.org/officeDocument/2006/relationships/hyperlink" Target="https://drive.google.com/open?id=1o1ZHV3lGPgcM07RvTreRYfBwC6_b6Dis" TargetMode="External"/><Relationship Id="rId986" Type="http://schemas.openxmlformats.org/officeDocument/2006/relationships/hyperlink" Target="https://drive.google.com/open?id=1dEoZNyWIFO02hwaJvt9FOAYy-6v3PJ9v" TargetMode="External"/><Relationship Id="rId334" Type="http://schemas.openxmlformats.org/officeDocument/2006/relationships/hyperlink" Target="https://drive.google.com/file/d/19X3hLYHKEXRBEfAHxQMGCpEMJ8hMmRjD/view?usp=drivesdk" TargetMode="External"/><Relationship Id="rId541" Type="http://schemas.openxmlformats.org/officeDocument/2006/relationships/hyperlink" Target="https://drive.google.com/open?id=1VKyr1VgpEVp8jtDRIg65uPlvX4-NwgWo" TargetMode="External"/><Relationship Id="rId639" Type="http://schemas.openxmlformats.org/officeDocument/2006/relationships/hyperlink" Target="https://drive.google.com/open?id=1H2ahmY1bL0IZimjnPFARowtu4qnB46nn" TargetMode="External"/><Relationship Id="rId1171" Type="http://schemas.openxmlformats.org/officeDocument/2006/relationships/hyperlink" Target="https://drive.google.com/file/d/1W9O_TwaT1GOsf7RLf4wtfTzD_0pKxzgF/view?usp=drivesdk" TargetMode="External"/><Relationship Id="rId1269" Type="http://schemas.openxmlformats.org/officeDocument/2006/relationships/hyperlink" Target="https://drive.google.com/file/d/113kxK_5Wo-wk50tD3_ZCw74vkHoJSLqQ/view?usp=drivesdk" TargetMode="External"/><Relationship Id="rId1476" Type="http://schemas.openxmlformats.org/officeDocument/2006/relationships/hyperlink" Target="https://drive.google.com/file/d/1nhXkVrM-FzujGWRymGUcehepe8iKjhXv/view?usp=drivesdk" TargetMode="External"/><Relationship Id="rId2015" Type="http://schemas.openxmlformats.org/officeDocument/2006/relationships/hyperlink" Target="https://drive.google.com/file/d/10qCgdByc8XvOFcxi8KeTkFbGPQ8hfs4t/view?usp=drivesdk" TargetMode="External"/><Relationship Id="rId401" Type="http://schemas.openxmlformats.org/officeDocument/2006/relationships/hyperlink" Target="https://drive.google.com/file/d/16NJQNLzr4v0NvCd6rvqxcLl5mz43S8XO/view?usp=drivesdk" TargetMode="External"/><Relationship Id="rId846" Type="http://schemas.openxmlformats.org/officeDocument/2006/relationships/hyperlink" Target="https://drive.google.com/file/d/18JVkyIP-JzeaMqkKdtvhcJLAxRdbYMGY/view?usp=drivesdk" TargetMode="External"/><Relationship Id="rId1031" Type="http://schemas.openxmlformats.org/officeDocument/2006/relationships/hyperlink" Target="https://drive.google.com/open?id=1Aq8_UsiHyH0jD2tMMv31x5M5kuWpqqWp" TargetMode="External"/><Relationship Id="rId1129" Type="http://schemas.openxmlformats.org/officeDocument/2006/relationships/hyperlink" Target="https://drive.google.com/open?id=1ieOiG8EYQqMDSHc59udstmJAJpPn7fgo" TargetMode="External"/><Relationship Id="rId1683" Type="http://schemas.openxmlformats.org/officeDocument/2006/relationships/hyperlink" Target="https://drive.google.com/file/d/1JLk22B74Co3rUON4fMtiZ7m_ImYCt6Cz/view?usp=drivesdk" TargetMode="External"/><Relationship Id="rId1890" Type="http://schemas.openxmlformats.org/officeDocument/2006/relationships/hyperlink" Target="https://drive.google.com/file/d/1UQWgb10YGNy-rC7kOcM6wVv11Ytq3tzC/view?usp=drivesdk" TargetMode="External"/><Relationship Id="rId1988" Type="http://schemas.openxmlformats.org/officeDocument/2006/relationships/hyperlink" Target="https://drive.google.com/file/d/1XlPKJjJBzYEVBINdLZGCbpALBCBUuAwz/view?usp=drivesdk" TargetMode="External"/><Relationship Id="rId706" Type="http://schemas.openxmlformats.org/officeDocument/2006/relationships/hyperlink" Target="https://drive.google.com/file/d/1VxHAUGDkmfekmZP19JTPrj-sbsE8Jmyp/view?usp=drivesdk" TargetMode="External"/><Relationship Id="rId913" Type="http://schemas.openxmlformats.org/officeDocument/2006/relationships/hyperlink" Target="https://drive.google.com/file/d/1rWcACi7OWFZFVTiFS7AcFJ1HDTIiTfOz/view?usp=drivesdk" TargetMode="External"/><Relationship Id="rId1336" Type="http://schemas.openxmlformats.org/officeDocument/2006/relationships/hyperlink" Target="https://drive.google.com/open?id=1qLuLD9dPHvvumSVwxrsVJWAdPSChuz9W" TargetMode="External"/><Relationship Id="rId1543" Type="http://schemas.openxmlformats.org/officeDocument/2006/relationships/hyperlink" Target="https://drive.google.com/file/d/1BEnFvr1KnBxa9DXlE0JjHezJEjixujgp/view?usp=drivesdk" TargetMode="External"/><Relationship Id="rId1750" Type="http://schemas.openxmlformats.org/officeDocument/2006/relationships/hyperlink" Target="https://drive.google.com/file/d/1rBiynHs99hoNorKmvmOUplIor1xwqfBt/view?usp=drivesdk" TargetMode="External"/><Relationship Id="rId42" Type="http://schemas.openxmlformats.org/officeDocument/2006/relationships/hyperlink" Target="https://drive.google.com/file/d/18tP4joUzsJlScHRh4rLI5W_IGvKwiR9_/view?usp=drivesdk" TargetMode="External"/><Relationship Id="rId1403" Type="http://schemas.openxmlformats.org/officeDocument/2006/relationships/hyperlink" Target="https://drive.google.com/file/d/1cqnxGqUGpFZTE4dno4ljeVN6giTAr_Yg/view?usp=drivesdk" TargetMode="External"/><Relationship Id="rId1610" Type="http://schemas.openxmlformats.org/officeDocument/2006/relationships/hyperlink" Target="https://drive.google.com/file/d/1rdQeARbEWSXF1T0jG-P0dr1C7vnA4Avc/view?usp=drivesdk" TargetMode="External"/><Relationship Id="rId1848" Type="http://schemas.openxmlformats.org/officeDocument/2006/relationships/hyperlink" Target="https://drive.google.com/file/d/17tGQIIO2wNGdIGKpw4Spg-JRCwgp_XOy/view?usp=drivesdk" TargetMode="External"/><Relationship Id="rId191" Type="http://schemas.openxmlformats.org/officeDocument/2006/relationships/hyperlink" Target="https://drive.google.com/file/d/1Gv3dG8kQUbiPqME6twjsnNioKrZF1_o4/view?usp=drivesdk" TargetMode="External"/><Relationship Id="rId1708" Type="http://schemas.openxmlformats.org/officeDocument/2006/relationships/hyperlink" Target="https://drive.google.com/file/d/1SuDfD1RJeJZ3UfySM6LoroTEfd7bmjhI/view?usp=drivesdk" TargetMode="External"/><Relationship Id="rId1915" Type="http://schemas.openxmlformats.org/officeDocument/2006/relationships/hyperlink" Target="https://drive.google.com/file/d/16fz_sLjwcGNE7SmS_I4zm_OI5Tw-Vf4C/view?usp=drivesdk" TargetMode="External"/><Relationship Id="rId289" Type="http://schemas.openxmlformats.org/officeDocument/2006/relationships/hyperlink" Target="https://drive.google.com/open?id=17GT3bletcYONwlKZkqdzlQ7ieIWr784y" TargetMode="External"/><Relationship Id="rId496" Type="http://schemas.openxmlformats.org/officeDocument/2006/relationships/hyperlink" Target="https://drive.google.com/open?id=15MiI5KwU_N6cR7Wdirriq1o3MY_cgapt" TargetMode="External"/><Relationship Id="rId149" Type="http://schemas.openxmlformats.org/officeDocument/2006/relationships/hyperlink" Target="https://drive.google.com/open?id=1zcwTdtK2B_BzrCVdWyUCmPfbtfbnRczz" TargetMode="External"/><Relationship Id="rId356" Type="http://schemas.openxmlformats.org/officeDocument/2006/relationships/hyperlink" Target="https://drive.google.com/open?id=18_du2QhU-kssgwpNQPRbH6WhsgqDbftZ" TargetMode="External"/><Relationship Id="rId563" Type="http://schemas.openxmlformats.org/officeDocument/2006/relationships/hyperlink" Target="https://drive.google.com/open?id=19mbSp5XAisAx-FP2udG732336AGghdoq" TargetMode="External"/><Relationship Id="rId770" Type="http://schemas.openxmlformats.org/officeDocument/2006/relationships/hyperlink" Target="https://drive.google.com/file/d/1GtdHxnDFY0JfAyaJ0RFbE8GrybBd-9I8/view?usp=drivesdk" TargetMode="External"/><Relationship Id="rId1193" Type="http://schemas.openxmlformats.org/officeDocument/2006/relationships/hyperlink" Target="https://drive.google.com/file/d/14gU9ttNQ6GqukYnTB3pQOeGQfqxwCcyL/view?usp=drivesdk" TargetMode="External"/><Relationship Id="rId2037" Type="http://schemas.openxmlformats.org/officeDocument/2006/relationships/hyperlink" Target="https://drive.google.com/file/d/14wYw5x3vmzcK0oal_fEM3anxNUnFXOsi/view?usp=drivesdk" TargetMode="External"/><Relationship Id="rId216" Type="http://schemas.openxmlformats.org/officeDocument/2006/relationships/hyperlink" Target="https://drive.google.com/file/d/1gtV3wqdpuuAUzMRW37INfs9fRUUo9ydU/view?usp=drivesdk" TargetMode="External"/><Relationship Id="rId423" Type="http://schemas.openxmlformats.org/officeDocument/2006/relationships/hyperlink" Target="https://drive.google.com/file/d/1VREBoEvTPOKRpRv1FkKruSZszeaN3G7j/view?usp=drivesdk" TargetMode="External"/><Relationship Id="rId868" Type="http://schemas.openxmlformats.org/officeDocument/2006/relationships/hyperlink" Target="https://drive.google.com/open?id=1XIEHw_xuq4sCG0QP12wN2-r_f8cikJ8M" TargetMode="External"/><Relationship Id="rId1053" Type="http://schemas.openxmlformats.org/officeDocument/2006/relationships/hyperlink" Target="https://drive.google.com/open?id=1QqIDS78meN8ff4XjjMZCFME7vti-xs6E" TargetMode="External"/><Relationship Id="rId1260" Type="http://schemas.openxmlformats.org/officeDocument/2006/relationships/hyperlink" Target="https://drive.google.com/open?id=1hAH2ip1UjqCLVZcrgBn2ouKcItad4sbn" TargetMode="External"/><Relationship Id="rId1498" Type="http://schemas.openxmlformats.org/officeDocument/2006/relationships/hyperlink" Target="https://drive.google.com/file/d/1w1Bp6gUxi1f0ACJWr8Q5gXuIcJQo0M-3/view?usp=drivesdk" TargetMode="External"/><Relationship Id="rId630" Type="http://schemas.openxmlformats.org/officeDocument/2006/relationships/hyperlink" Target="https://drive.google.com/open?id=1n8X7txKpxzlxygqgQIC236ZnEinWf1tU" TargetMode="External"/><Relationship Id="rId728" Type="http://schemas.openxmlformats.org/officeDocument/2006/relationships/hyperlink" Target="https://drive.google.com/open?id=1dp9ZgvAXl2hcijaF0TPhMxST2pBaf280" TargetMode="External"/><Relationship Id="rId935" Type="http://schemas.openxmlformats.org/officeDocument/2006/relationships/hyperlink" Target="http://jt.ro/" TargetMode="External"/><Relationship Id="rId1358" Type="http://schemas.openxmlformats.org/officeDocument/2006/relationships/hyperlink" Target="https://drive.google.com/open?id=1j_Ygw7R8stYxHSgtkjAsYMnYiYN4HEk3" TargetMode="External"/><Relationship Id="rId1565" Type="http://schemas.openxmlformats.org/officeDocument/2006/relationships/hyperlink" Target="https://drive.google.com/file/d/19X3hLYHKEXRBEfAHxQMGCpEMJ8hMmRjD/view?usp=drivesdk" TargetMode="External"/><Relationship Id="rId1772" Type="http://schemas.openxmlformats.org/officeDocument/2006/relationships/hyperlink" Target="https://drive.google.com/file/d/1msyq8fM7SEoIz6RPwLhsukbK6kgv2s0h/view?usp=drivesdk" TargetMode="External"/><Relationship Id="rId64" Type="http://schemas.openxmlformats.org/officeDocument/2006/relationships/hyperlink" Target="https://drive.google.com/file/d/18Z2Mg2l4s4ZOik2x09pauA776BkXHFQC/view?usp=drivesdk" TargetMode="External"/><Relationship Id="rId1120" Type="http://schemas.openxmlformats.org/officeDocument/2006/relationships/hyperlink" Target="https://drive.google.com/file/d/1yfgTLYCYG4mbbzeRG5gXaY_eDaOgvt8m/view?usp=drivesdk" TargetMode="External"/><Relationship Id="rId1218" Type="http://schemas.openxmlformats.org/officeDocument/2006/relationships/hyperlink" Target="http://lp.gm/" TargetMode="External"/><Relationship Id="rId1425" Type="http://schemas.openxmlformats.org/officeDocument/2006/relationships/hyperlink" Target="https://drive.google.com/file/d/1VrEpmBzHy_qu_h_3wm8lzhF4-HHyl0_p/view?usp=drivesdk" TargetMode="External"/><Relationship Id="rId1632" Type="http://schemas.openxmlformats.org/officeDocument/2006/relationships/hyperlink" Target="https://drive.google.com/file/d/1-Sqph-J1xVIRd7JKUQABN0nz5ZjktQFr/view?usp=drivesdk" TargetMode="External"/><Relationship Id="rId1937" Type="http://schemas.openxmlformats.org/officeDocument/2006/relationships/hyperlink" Target="https://drive.google.com/file/d/1e1zHdjgLmXPdBU9q-F0Msk0MD4vGR34G/view?usp=drivesdk" TargetMode="External"/><Relationship Id="rId280" Type="http://schemas.openxmlformats.org/officeDocument/2006/relationships/hyperlink" Target="https://drive.google.com/open?id=19qvAnsZ-kW93Te1QmmvN8dU3icmiI-80" TargetMode="External"/><Relationship Id="rId140" Type="http://schemas.openxmlformats.org/officeDocument/2006/relationships/hyperlink" Target="https://drive.google.com/file/d/1_jBNOgFyFF2GVb-6HQuqaRkCqflNxqCs/view?usp=drivesdk" TargetMode="External"/><Relationship Id="rId378" Type="http://schemas.openxmlformats.org/officeDocument/2006/relationships/hyperlink" Target="https://drive.google.com/open?id=1j7x2mzXdHSuN9hCIFUjUbcGFhn8E17wM" TargetMode="External"/><Relationship Id="rId585" Type="http://schemas.openxmlformats.org/officeDocument/2006/relationships/hyperlink" Target="https://drive.google.com/open?id=1NTEHVe-tX6ZCyPsixage3kPakELcGY1q" TargetMode="External"/><Relationship Id="rId792" Type="http://schemas.openxmlformats.org/officeDocument/2006/relationships/hyperlink" Target="https://drive.google.com/open?id=11vQHkdJa6hK9uCvPzNNyrHkSiTSUcfNT" TargetMode="External"/><Relationship Id="rId6" Type="http://schemas.openxmlformats.org/officeDocument/2006/relationships/hyperlink" Target="https://drive.google.com/file/d/1D8lqkTQsXR4U1YVBxNGL95vgbdRybGhn/view?usp=drivesdk" TargetMode="External"/><Relationship Id="rId238" Type="http://schemas.openxmlformats.org/officeDocument/2006/relationships/hyperlink" Target="https://drive.google.com/file/d/1Bo5hgotTGgCIATLZ3ZDwYheMFpm_pXsD/view?usp=drivesdk" TargetMode="External"/><Relationship Id="rId445" Type="http://schemas.openxmlformats.org/officeDocument/2006/relationships/hyperlink" Target="https://drive.google.com/open?id=1A3OQU9suKUgYVYs4O0tBSKN96UeqIolw" TargetMode="External"/><Relationship Id="rId652" Type="http://schemas.openxmlformats.org/officeDocument/2006/relationships/hyperlink" Target="https://drive.google.com/file/d/1aKQ-fDtuY1AVPbyKgGjW_woYYCFcsAKG/view?usp=drivesdk" TargetMode="External"/><Relationship Id="rId1075" Type="http://schemas.openxmlformats.org/officeDocument/2006/relationships/hyperlink" Target="https://drive.google.com/open?id=1FcXMKTNfkuPFkBj4wXw_5tQWZwSOdwE9" TargetMode="External"/><Relationship Id="rId1282" Type="http://schemas.openxmlformats.org/officeDocument/2006/relationships/hyperlink" Target="https://drive.google.com/file/d/1UbRtS8rl5b65RCsZnSnN-heCvJQ1dGY5/view?usp=drivesdk" TargetMode="External"/><Relationship Id="rId305" Type="http://schemas.openxmlformats.org/officeDocument/2006/relationships/hyperlink" Target="https://drive.google.com/file/d/1SBd1QiYOkAm8EdEw829XZmBZvTvySLJO/view?usp=drivesdk" TargetMode="External"/><Relationship Id="rId512" Type="http://schemas.openxmlformats.org/officeDocument/2006/relationships/hyperlink" Target="https://drive.google.com/open?id=1niodDZKQ1YfZ11ukgedlM3lgCmMft-3C" TargetMode="External"/><Relationship Id="rId957" Type="http://schemas.openxmlformats.org/officeDocument/2006/relationships/hyperlink" Target="https://drive.google.com/file/d/1RBXUSQGb-VtJOc2o5sxrSBOAJMLmIZ7d/view?usp=drivesdk" TargetMode="External"/><Relationship Id="rId1142" Type="http://schemas.openxmlformats.org/officeDocument/2006/relationships/hyperlink" Target="https://drive.google.com/file/d/1LpmihOodcg-dVFF-igs2wlwejVRhR1lA/view?usp=drivesdk" TargetMode="External"/><Relationship Id="rId1587" Type="http://schemas.openxmlformats.org/officeDocument/2006/relationships/hyperlink" Target="https://drive.google.com/file/d/1o2GraJt2VMBSUfxLso6CIelcBtgt_3J1/view?usp=drivesdk" TargetMode="External"/><Relationship Id="rId1794" Type="http://schemas.openxmlformats.org/officeDocument/2006/relationships/hyperlink" Target="https://drive.google.com/file/d/1hyUOySpqEsD5qmJxlYf9WtLAxt0j8FdY/view?usp=drivesdk" TargetMode="External"/><Relationship Id="rId86" Type="http://schemas.openxmlformats.org/officeDocument/2006/relationships/hyperlink" Target="https://drive.google.com/open?id=1E70AjqRS8I6Wos20GDHHoN5tWgbW9weh" TargetMode="External"/><Relationship Id="rId817" Type="http://schemas.openxmlformats.org/officeDocument/2006/relationships/hyperlink" Target="https://drive.google.com/file/d/1bDS1LA7AbxHRq_q5P6eMRz0jVINPff1g/view?usp=drivesdk" TargetMode="External"/><Relationship Id="rId1002" Type="http://schemas.openxmlformats.org/officeDocument/2006/relationships/hyperlink" Target="https://drive.google.com/open?id=1_KI1FCaFs5j4-vQwOgHtEpTt9Td0lYiG" TargetMode="External"/><Relationship Id="rId1447" Type="http://schemas.openxmlformats.org/officeDocument/2006/relationships/hyperlink" Target="https://drive.google.com/file/d/19_wDH5k74vU5OUDI-LeS1mmedvQ-End5/view?usp=drivesdk" TargetMode="External"/><Relationship Id="rId1654" Type="http://schemas.openxmlformats.org/officeDocument/2006/relationships/hyperlink" Target="https://drive.google.com/file/d/1N7-Z5Yr2D9agVrVe4MiCE46BQjIsSzZJ/view?usp=drivesdk" TargetMode="External"/><Relationship Id="rId1861" Type="http://schemas.openxmlformats.org/officeDocument/2006/relationships/hyperlink" Target="https://drive.google.com/file/d/1VmOzQmm2f-F1il7tc0R2zoREfLHNPW2e/view?usp=drivesdk" TargetMode="External"/><Relationship Id="rId1307" Type="http://schemas.openxmlformats.org/officeDocument/2006/relationships/hyperlink" Target="https://drive.google.com/file/d/1r7WgubsEvGTE0s8NW24UpUziii5du4Y2/view?usp=drivesdk" TargetMode="External"/><Relationship Id="rId1514" Type="http://schemas.openxmlformats.org/officeDocument/2006/relationships/hyperlink" Target="https://drive.google.com/file/d/1tqvijWoRhttOHNoLjdOtb7j5RQgJ4qfM/view?usp=drivesdk" TargetMode="External"/><Relationship Id="rId1721" Type="http://schemas.openxmlformats.org/officeDocument/2006/relationships/hyperlink" Target="https://drive.google.com/file/d/1whShutWsSu3WCHF8_po0n58iOKhUbz7r/view?usp=drivesdk" TargetMode="External"/><Relationship Id="rId1959" Type="http://schemas.openxmlformats.org/officeDocument/2006/relationships/hyperlink" Target="https://drive.google.com/file/d/1MmPiNl6AVgd-3IWEzfZtvvP_V51PwKYI/view?usp=drivesdk" TargetMode="External"/><Relationship Id="rId13" Type="http://schemas.openxmlformats.org/officeDocument/2006/relationships/hyperlink" Target="https://drive.google.com/file/d/1EBO_Okb8tkFsVMw4dhFzU4Zg0x63oluy/view?usp=drivesdk" TargetMode="External"/><Relationship Id="rId1819" Type="http://schemas.openxmlformats.org/officeDocument/2006/relationships/hyperlink" Target="https://drive.google.com/file/d/1mDjuoPk5W2TdhFWWO_yoiWDmRLs8WZAa/view?usp=drivesdk" TargetMode="External"/><Relationship Id="rId162" Type="http://schemas.openxmlformats.org/officeDocument/2006/relationships/hyperlink" Target="http://jt.tg/" TargetMode="External"/><Relationship Id="rId467" Type="http://schemas.openxmlformats.org/officeDocument/2006/relationships/hyperlink" Target="https://drive.google.com/open?id=1Kv6FptJVng_9BEVy7hESYpdSLpPe_PYF" TargetMode="External"/><Relationship Id="rId1097" Type="http://schemas.openxmlformats.org/officeDocument/2006/relationships/hyperlink" Target="https://drive.google.com/open?id=1Gklrd8uAl5Hq8dPwZY1ZPsrUgw-O1g5f" TargetMode="External"/><Relationship Id="rId674" Type="http://schemas.openxmlformats.org/officeDocument/2006/relationships/hyperlink" Target="https://drive.google.com/file/d/1ek36oWRXfZxqcAX_y3613DAW2Uk37Exn/view?usp=drivesdk" TargetMode="External"/><Relationship Id="rId881" Type="http://schemas.openxmlformats.org/officeDocument/2006/relationships/hyperlink" Target="https://drive.google.com/open?id=1KIVDHn8ANONRKMegYx800DIl2LLI-kX0" TargetMode="External"/><Relationship Id="rId979" Type="http://schemas.openxmlformats.org/officeDocument/2006/relationships/hyperlink" Target="https://drive.google.com/open?id=18P9kNali3HW3GI0zCnfILZkiHVPRWAcv" TargetMode="External"/><Relationship Id="rId327" Type="http://schemas.openxmlformats.org/officeDocument/2006/relationships/hyperlink" Target="https://drive.google.com/open?id=1pwlqS-PELwxQb_Jypr7Jmlk_Vpbuok-D" TargetMode="External"/><Relationship Id="rId534" Type="http://schemas.openxmlformats.org/officeDocument/2006/relationships/hyperlink" Target="https://drive.google.com/file/d/1yAgCUOQc44gzt2cQSp0BBIL7mSZM5GXX/view?usp=drivesdk" TargetMode="External"/><Relationship Id="rId741" Type="http://schemas.openxmlformats.org/officeDocument/2006/relationships/hyperlink" Target="https://drive.google.com/open?id=19JJoNityiJY9XDulcE5nYdsn8lrqzam4" TargetMode="External"/><Relationship Id="rId839" Type="http://schemas.openxmlformats.org/officeDocument/2006/relationships/hyperlink" Target="https://drive.google.com/open?id=1gP2GMbBLGU_g-T4dZFIoLbvi6CSHQ1Nq" TargetMode="External"/><Relationship Id="rId1164" Type="http://schemas.openxmlformats.org/officeDocument/2006/relationships/hyperlink" Target="https://drive.google.com/open?id=1TnMW_0YX0Iv4Bt8oLikZdIik_fpI3Ag9" TargetMode="External"/><Relationship Id="rId1371" Type="http://schemas.openxmlformats.org/officeDocument/2006/relationships/hyperlink" Target="https://drive.google.com/file/d/1LyVRIAG5vF_n2ngoCZvxbRnO3etx0aEk/view?usp=drivesdk" TargetMode="External"/><Relationship Id="rId1469" Type="http://schemas.openxmlformats.org/officeDocument/2006/relationships/hyperlink" Target="https://drive.google.com/file/d/1njaWiRej-MsZIdjCSotMNJ1IsKAKkKHG/view?usp=drivesdk" TargetMode="External"/><Relationship Id="rId2008" Type="http://schemas.openxmlformats.org/officeDocument/2006/relationships/hyperlink" Target="https://drive.google.com/file/d/1eJxZVfbcTX3TjTtjGreMcXCMg8l35Zgw/view?usp=drivesdk" TargetMode="External"/><Relationship Id="rId601" Type="http://schemas.openxmlformats.org/officeDocument/2006/relationships/hyperlink" Target="https://drive.google.com/open?id=1lnvo8ar-huqsGf0eJ0MYyqs3TKMYrQgG" TargetMode="External"/><Relationship Id="rId1024" Type="http://schemas.openxmlformats.org/officeDocument/2006/relationships/hyperlink" Target="https://drive.google.com/file/d/1gxbih4foJx3pAv7TVxWWges_qMp0SbJe/view?usp=drivesdk" TargetMode="External"/><Relationship Id="rId1231" Type="http://schemas.openxmlformats.org/officeDocument/2006/relationships/hyperlink" Target="https://drive.google.com/file/d/1INrYoS-Pl2IE2rbEq1REEVawvk7HsVsP/view?usp=drivesdk" TargetMode="External"/><Relationship Id="rId1676" Type="http://schemas.openxmlformats.org/officeDocument/2006/relationships/hyperlink" Target="https://drive.google.com/file/d/1uSjugzKEdUvnx7SQ7Xbh8mH5yBVx6bga/view?usp=drivesdk" TargetMode="External"/><Relationship Id="rId1883" Type="http://schemas.openxmlformats.org/officeDocument/2006/relationships/hyperlink" Target="https://drive.google.com/file/d/1C5fo7EAu5aFfGUzIbn0Nl4r94r9m-Z2c/view?usp=drivesdk" TargetMode="External"/><Relationship Id="rId906" Type="http://schemas.openxmlformats.org/officeDocument/2006/relationships/hyperlink" Target="https://drive.google.com/file/d/1D8SORVklokW9-VVIVsxgc_stX-yleog_/view?usp=drivesdk" TargetMode="External"/><Relationship Id="rId1329" Type="http://schemas.openxmlformats.org/officeDocument/2006/relationships/hyperlink" Target="https://drive.google.com/open?id=13jRAsp578Epog40UkYScbBNy6wU1jVCQ" TargetMode="External"/><Relationship Id="rId1536" Type="http://schemas.openxmlformats.org/officeDocument/2006/relationships/hyperlink" Target="https://drive.google.com/file/d/1uxb6s0OT7U3eKCkX1PNIXvSz2dzIBVyC/view?usp=drivesdk" TargetMode="External"/><Relationship Id="rId1743" Type="http://schemas.openxmlformats.org/officeDocument/2006/relationships/hyperlink" Target="https://drive.google.com/file/d/1fquQ3tTyzW5bsYxqcD2U1Jd3yKky_80o/view?usp=drivesdk" TargetMode="External"/><Relationship Id="rId1950" Type="http://schemas.openxmlformats.org/officeDocument/2006/relationships/hyperlink" Target="https://drive.google.com/file/d/1MYI2luC8ncsGCR1bqlAD1WRjWrWWs367/view?usp=drivesdk" TargetMode="External"/><Relationship Id="rId35" Type="http://schemas.openxmlformats.org/officeDocument/2006/relationships/hyperlink" Target="https://drive.google.com/file/d/18EppNI5nT_9ORHbTqiwARw8ZFLhM1fZQ/view?usp=drivesdk" TargetMode="External"/><Relationship Id="rId1603" Type="http://schemas.openxmlformats.org/officeDocument/2006/relationships/hyperlink" Target="https://drive.google.com/file/d/1pRWCKt-xmI0M5KKfo83f1gJgofy2JsCA/view?usp=drivesdk" TargetMode="External"/><Relationship Id="rId1810" Type="http://schemas.openxmlformats.org/officeDocument/2006/relationships/hyperlink" Target="https://drive.google.com/file/d/1NZcllJoK_6JgnbDqQBwTXOUajoLbOFTx/view?usp=drivesdk" TargetMode="External"/><Relationship Id="rId184" Type="http://schemas.openxmlformats.org/officeDocument/2006/relationships/hyperlink" Target="https://drive.google.com/open?id=1g24dbzovUzMsjorShR9N_rIMxYcIiKX8" TargetMode="External"/><Relationship Id="rId391" Type="http://schemas.openxmlformats.org/officeDocument/2006/relationships/hyperlink" Target="https://drive.google.com/file/d/10XqNkdY3d9vutL9yCpFqNxtzL85eTgPY/view?usp=drivesdk" TargetMode="External"/><Relationship Id="rId1908" Type="http://schemas.openxmlformats.org/officeDocument/2006/relationships/hyperlink" Target="https://drive.google.com/file/d/1fj7HZ_Y3j2UhyW4XLJ9YZDSdHkZOYTMz/view?usp=drivesdk" TargetMode="External"/><Relationship Id="rId251" Type="http://schemas.openxmlformats.org/officeDocument/2006/relationships/hyperlink" Target="https://drive.google.com/file/d/1F-7lZsoHQVHStRBddHR0DrI943tuD69I/view?usp=drivesdk" TargetMode="External"/><Relationship Id="rId489" Type="http://schemas.openxmlformats.org/officeDocument/2006/relationships/hyperlink" Target="https://drive.google.com/file/d/1ez-LHlL84u0kVmNiLaWNtGMTMuoQ0TWo/view?usp=drivesdk" TargetMode="External"/><Relationship Id="rId696" Type="http://schemas.openxmlformats.org/officeDocument/2006/relationships/hyperlink" Target="https://drive.google.com/file/d/1ZiBiSOIJgKvb2HA6J1cBu7fgltaIOr3x/view?usp=drivesdk" TargetMode="External"/><Relationship Id="rId349" Type="http://schemas.openxmlformats.org/officeDocument/2006/relationships/hyperlink" Target="https://drive.google.com/file/d/1xB2t4nt1KB_uYWihkZ4X5yrK6XeRPl2f/view?usp=drivesdk" TargetMode="External"/><Relationship Id="rId556" Type="http://schemas.openxmlformats.org/officeDocument/2006/relationships/hyperlink" Target="https://drive.google.com/file/d/1Jh__2gMFm_I8pNOWavglve9K57bM7Jha/view?usp=drivesdk" TargetMode="External"/><Relationship Id="rId763" Type="http://schemas.openxmlformats.org/officeDocument/2006/relationships/hyperlink" Target="https://drive.google.com/file/d/1Rf1iQp0mdFhawHVJIhSCo0QjEi-E6cTr/view?usp=drivesdk" TargetMode="External"/><Relationship Id="rId1186" Type="http://schemas.openxmlformats.org/officeDocument/2006/relationships/hyperlink" Target="https://drive.google.com/open?id=1PKvK9u0xb_mENcUI1eTxdjFrRuGIRAZU" TargetMode="External"/><Relationship Id="rId1393" Type="http://schemas.openxmlformats.org/officeDocument/2006/relationships/hyperlink" Target="https://drive.google.com/file/d/1863WcNO779TFtGdzLW2PqwRb3xDj1LJM/view?usp=drivesdk" TargetMode="External"/><Relationship Id="rId111" Type="http://schemas.openxmlformats.org/officeDocument/2006/relationships/hyperlink" Target="https://drive.google.com/file/d/14vZcun-7fP9-6Dtbtr07PYxjMXy4m0Ql/view?usp=drivesdk" TargetMode="External"/><Relationship Id="rId209" Type="http://schemas.openxmlformats.org/officeDocument/2006/relationships/hyperlink" Target="https://drive.google.com/file/d/1hI5WDr6nEM9cXsfo7cwhwfyTUaJpgXnQ/view?usp=drivesdk" TargetMode="External"/><Relationship Id="rId416" Type="http://schemas.openxmlformats.org/officeDocument/2006/relationships/hyperlink" Target="https://drive.google.com/file/d/16VjwU-BdXwbKrg5qa4VVhJxW04Q3l4tT/view?usp=drivesdk" TargetMode="External"/><Relationship Id="rId970" Type="http://schemas.openxmlformats.org/officeDocument/2006/relationships/hyperlink" Target="https://drive.google.com/open?id=1t5EDavIMv42JhhIcPp7Q73y8dh9jM2k9" TargetMode="External"/><Relationship Id="rId1046" Type="http://schemas.openxmlformats.org/officeDocument/2006/relationships/hyperlink" Target="https://drive.google.com/file/d/1GezzaqREdE4YCsiCNSd25j9KKMmuRt7S/view?usp=drivesdk" TargetMode="External"/><Relationship Id="rId1253" Type="http://schemas.openxmlformats.org/officeDocument/2006/relationships/hyperlink" Target="https://drive.google.com/open?id=1_VhcnTlpdhWwfSSHBC2jusPf4Qe_L_dH" TargetMode="External"/><Relationship Id="rId1698" Type="http://schemas.openxmlformats.org/officeDocument/2006/relationships/hyperlink" Target="https://drive.google.com/file/d/1-ExTIIW6LaBTiasC_vRNMYMS9XpSvRIx/view?usp=drivesdk" TargetMode="External"/><Relationship Id="rId623" Type="http://schemas.openxmlformats.org/officeDocument/2006/relationships/hyperlink" Target="https://drive.google.com/file/d/1GIvxQHDGRB2p3k-Ucs8Jk5zKTIB64zOw/view?usp=drivesdk" TargetMode="External"/><Relationship Id="rId830" Type="http://schemas.openxmlformats.org/officeDocument/2006/relationships/hyperlink" Target="https://drive.google.com/file/d/1hyUOySpqEsD5qmJxlYf9WtLAxt0j8FdY/view?usp=drivesdk" TargetMode="External"/><Relationship Id="rId928" Type="http://schemas.openxmlformats.org/officeDocument/2006/relationships/hyperlink" Target="https://drive.google.com/open?id=1m2hxUYACc4xJql-hhYRFzXnx6xDvFApy" TargetMode="External"/><Relationship Id="rId1460" Type="http://schemas.openxmlformats.org/officeDocument/2006/relationships/hyperlink" Target="https://drive.google.com/file/d/16gbAOBnjx5nfmYstO4aWCViglDnnOHQo/view?usp=drivesdk" TargetMode="External"/><Relationship Id="rId1558" Type="http://schemas.openxmlformats.org/officeDocument/2006/relationships/hyperlink" Target="https://drive.google.com/file/d/1C5ICruOj9JRKGGhK_QGz84W6MA8RV4n0/view?usp=drivesdk" TargetMode="External"/><Relationship Id="rId1765" Type="http://schemas.openxmlformats.org/officeDocument/2006/relationships/hyperlink" Target="https://drive.google.com/file/d/1Rf1iQp0mdFhawHVJIhSCo0QjEi-E6cTr/view?usp=drivesdk" TargetMode="External"/><Relationship Id="rId57" Type="http://schemas.openxmlformats.org/officeDocument/2006/relationships/hyperlink" Target="https://drive.google.com/file/d/1Pagfi7cC28HfHScKtfArQfY6h8BYGd-Z/view?usp=drivesdk" TargetMode="External"/><Relationship Id="rId1113" Type="http://schemas.openxmlformats.org/officeDocument/2006/relationships/hyperlink" Target="https://drive.google.com/open?id=1tAGi3tOLR1J5HHq0_yqjHYp3ru9cO3VC" TargetMode="External"/><Relationship Id="rId1320" Type="http://schemas.openxmlformats.org/officeDocument/2006/relationships/hyperlink" Target="https://drive.google.com/open?id=13u7Neuy5kt-qFE6xGxpshJ-4G6Jhogl0" TargetMode="External"/><Relationship Id="rId1418" Type="http://schemas.openxmlformats.org/officeDocument/2006/relationships/hyperlink" Target="https://drive.google.com/file/d/1rgRyZVUg9hP1lifQA-Zx6qVXpipBIO1J/view?usp=drivesdk" TargetMode="External"/><Relationship Id="rId1972" Type="http://schemas.openxmlformats.org/officeDocument/2006/relationships/hyperlink" Target="https://drive.google.com/file/d/1EoRO0veaXGakkIsp1iN9DBCB7oh-HEVn/view?usp=drivesdk" TargetMode="External"/><Relationship Id="rId1625" Type="http://schemas.openxmlformats.org/officeDocument/2006/relationships/hyperlink" Target="https://drive.google.com/file/d/1nXx4xha0EpLI9ZLMNyQJdXctuTO7A8ou/view?usp=drivesdk" TargetMode="External"/><Relationship Id="rId1832" Type="http://schemas.openxmlformats.org/officeDocument/2006/relationships/hyperlink" Target="https://drive.google.com/file/d/1rWcACi7OWFZFVTiFS7AcFJ1HDTIiTfOz/view?usp=drivesdk" TargetMode="External"/><Relationship Id="rId273" Type="http://schemas.openxmlformats.org/officeDocument/2006/relationships/hyperlink" Target="https://drive.google.com/file/d/1uxb6s0OT7U3eKCkX1PNIXvSz2dzIBVyC/view?usp=drivesdk" TargetMode="External"/><Relationship Id="rId480" Type="http://schemas.openxmlformats.org/officeDocument/2006/relationships/hyperlink" Target="https://drive.google.com/file/d/13wP6mV6s67I7EXySV55ESQwwa7mNLBME/view?usp=drivesdk" TargetMode="External"/><Relationship Id="rId133" Type="http://schemas.openxmlformats.org/officeDocument/2006/relationships/hyperlink" Target="https://drive.google.com/open?id=19NU51t7U2t0YdZQ-kLe08-D1_wPfB6cQ" TargetMode="External"/><Relationship Id="rId340" Type="http://schemas.openxmlformats.org/officeDocument/2006/relationships/hyperlink" Target="https://drive.google.com/open?id=1CR85AAdWeSkWBqnAVfp0ni7fcf-hajx9" TargetMode="External"/><Relationship Id="rId578" Type="http://schemas.openxmlformats.org/officeDocument/2006/relationships/hyperlink" Target="https://drive.google.com/open?id=1u8v1BaeNm5OiH2CZJO7_mOUtvDs29Qbx" TargetMode="External"/><Relationship Id="rId785" Type="http://schemas.openxmlformats.org/officeDocument/2006/relationships/hyperlink" Target="https://drive.google.com/open?id=1yhRet6njRs9vCzw4fllG21eTnG6K5yf1" TargetMode="External"/><Relationship Id="rId992" Type="http://schemas.openxmlformats.org/officeDocument/2006/relationships/hyperlink" Target="https://drive.google.com/file/d/1jaH-w4hHvzTXQ8xmqrst5EkEA4IY2wI0/view?usp=drivesdk" TargetMode="External"/><Relationship Id="rId2021" Type="http://schemas.openxmlformats.org/officeDocument/2006/relationships/hyperlink" Target="https://drive.google.com/file/d/1TObeIniK6HL8m9FMSWbFvCExmSg9XDE_/view?usp=drivesdk" TargetMode="External"/><Relationship Id="rId200" Type="http://schemas.openxmlformats.org/officeDocument/2006/relationships/hyperlink" Target="https://drive.google.com/file/d/1QJQnxlchk012Vq8rmnDEqLiKEbExZXaV/view?usp=drivesdk" TargetMode="External"/><Relationship Id="rId438" Type="http://schemas.openxmlformats.org/officeDocument/2006/relationships/hyperlink" Target="https://drive.google.com/file/d/1X8YNMOgYV4gfleoPMsgUUpjelFnMrT5p/view?usp=drivesdk" TargetMode="External"/><Relationship Id="rId645" Type="http://schemas.openxmlformats.org/officeDocument/2006/relationships/hyperlink" Target="https://drive.google.com/open?id=15kqOqsKBNoiepCXS3_rskuLrl7V2F_ue" TargetMode="External"/><Relationship Id="rId852" Type="http://schemas.openxmlformats.org/officeDocument/2006/relationships/hyperlink" Target="https://drive.google.com/open?id=1UPWH7KE8_F0aRNWkHDDBiZEXanHiK18i" TargetMode="External"/><Relationship Id="rId1068" Type="http://schemas.openxmlformats.org/officeDocument/2006/relationships/hyperlink" Target="https://drive.google.com/file/d/1wWEUrhZ6Xdk5LLngUtqe6xp12npNrzad/view?usp=drivesdk" TargetMode="External"/><Relationship Id="rId1275" Type="http://schemas.openxmlformats.org/officeDocument/2006/relationships/hyperlink" Target="https://drive.google.com/open?id=14QVLxHvkjPfj4RXZdyLRma3a93WgALv_" TargetMode="External"/><Relationship Id="rId1482" Type="http://schemas.openxmlformats.org/officeDocument/2006/relationships/hyperlink" Target="https://drive.google.com/file/d/1GofCMghgqzc-QlG6jcs7GD3IjKmQZSLf/view?usp=drivesdk" TargetMode="External"/><Relationship Id="rId505" Type="http://schemas.openxmlformats.org/officeDocument/2006/relationships/hyperlink" Target="https://drive.google.com/file/d/1ph2hL5wSpnr3JCCs3KZj62g62fTZg7hV/view?usp=drivesdk" TargetMode="External"/><Relationship Id="rId712" Type="http://schemas.openxmlformats.org/officeDocument/2006/relationships/hyperlink" Target="https://drive.google.com/file/d/1th0AQdRJGEyXriiXo8XNSh3fbLPUfBZu/view?usp=drivesdk" TargetMode="External"/><Relationship Id="rId1135" Type="http://schemas.openxmlformats.org/officeDocument/2006/relationships/hyperlink" Target="https://drive.google.com/open?id=1fj7Vhf8d6cCRgIXwlLYhR5paIjN1ZX3P" TargetMode="External"/><Relationship Id="rId1342" Type="http://schemas.openxmlformats.org/officeDocument/2006/relationships/hyperlink" Target="https://drive.google.com/open?id=1Le_fENtEThX_CUCq-R-jzlUCpYme-CM2" TargetMode="External"/><Relationship Id="rId1787" Type="http://schemas.openxmlformats.org/officeDocument/2006/relationships/hyperlink" Target="https://drive.google.com/file/d/1l5TWkmngFVVXOeDL70iiotMpchCJe3pX/view?usp=drivesdk" TargetMode="External"/><Relationship Id="rId1994" Type="http://schemas.openxmlformats.org/officeDocument/2006/relationships/hyperlink" Target="https://drive.google.com/file/d/1WymQkoPbE7vFrfmm47SeOS18BQw9Kbrm/view?usp=drivesdk" TargetMode="External"/><Relationship Id="rId79" Type="http://schemas.openxmlformats.org/officeDocument/2006/relationships/hyperlink" Target="https://drive.google.com/file/d/135p_lgwd-iZGOXC6Kxyl1ymkZ2gRDCbb/view?usp=drivesdk" TargetMode="External"/><Relationship Id="rId1202" Type="http://schemas.openxmlformats.org/officeDocument/2006/relationships/hyperlink" Target="https://drive.google.com/file/d/114e37QkEA54sSca8YnbBhrrqqmutOYBQ/view?usp=drivesdk" TargetMode="External"/><Relationship Id="rId1647" Type="http://schemas.openxmlformats.org/officeDocument/2006/relationships/hyperlink" Target="https://drive.google.com/file/d/1BwhiT2j3h85yrophln1nXNiFJduoMsvk/view?usp=drivesdk" TargetMode="External"/><Relationship Id="rId1854" Type="http://schemas.openxmlformats.org/officeDocument/2006/relationships/hyperlink" Target="https://drive.google.com/file/d/14mw5Tt6ivc51Y7gs3RNB5uBkbhEt3z1G/view?usp=drivesdk" TargetMode="External"/><Relationship Id="rId1507" Type="http://schemas.openxmlformats.org/officeDocument/2006/relationships/hyperlink" Target="https://drive.google.com/file/d/1SdYpFG4vJ01cWsoWsgOE3Lvcv5lCHgvH/view?usp=drivesdk" TargetMode="External"/><Relationship Id="rId1714" Type="http://schemas.openxmlformats.org/officeDocument/2006/relationships/hyperlink" Target="https://drive.google.com/file/d/1ZM3QAhUY3rX5_NaNak5oVu1CniRfWg2-/view?usp=drivesdk" TargetMode="External"/><Relationship Id="rId295" Type="http://schemas.openxmlformats.org/officeDocument/2006/relationships/hyperlink" Target="https://drive.google.com/open?id=1u2ytBTpjNke_ItoBChd-UgUTbCyYGMsW" TargetMode="External"/><Relationship Id="rId1921" Type="http://schemas.openxmlformats.org/officeDocument/2006/relationships/hyperlink" Target="https://drive.google.com/file/d/1DNc4-795b5bFPcy7vmTRvqF9f1WcKZpi/view?usp=drivesdk" TargetMode="External"/><Relationship Id="rId155" Type="http://schemas.openxmlformats.org/officeDocument/2006/relationships/hyperlink" Target="http://jt.tg/" TargetMode="External"/><Relationship Id="rId362" Type="http://schemas.openxmlformats.org/officeDocument/2006/relationships/hyperlink" Target="https://drive.google.com/open?id=1D8y5d85eoIAWaJ_B_774FXsEocRBHJcl" TargetMode="External"/><Relationship Id="rId1297" Type="http://schemas.openxmlformats.org/officeDocument/2006/relationships/hyperlink" Target="https://drive.google.com/open?id=1sRMGTZKykh9L1QXmkguiYoDtY0UW_0Tw" TargetMode="External"/><Relationship Id="rId222" Type="http://schemas.openxmlformats.org/officeDocument/2006/relationships/hyperlink" Target="https://drive.google.com/file/d/1Fy9EKmnh_J_vzFZDBYso0DTM52q-4nPD/view?usp=drivesdk" TargetMode="External"/><Relationship Id="rId667" Type="http://schemas.openxmlformats.org/officeDocument/2006/relationships/hyperlink" Target="https://drive.google.com/open?id=1VLYo3MSeTw5ibMx9x8fSwsmiKTKPc1qL" TargetMode="External"/><Relationship Id="rId874" Type="http://schemas.openxmlformats.org/officeDocument/2006/relationships/hyperlink" Target="https://drive.google.com/file/d/1G-8Qnk-hRrRPUjXwkOiZsU5gjLAouTDA/view?usp=drivesdk" TargetMode="External"/><Relationship Id="rId527" Type="http://schemas.openxmlformats.org/officeDocument/2006/relationships/hyperlink" Target="https://drive.google.com/open?id=1ELmFCW6ae0vj2WeVQDfU7DlpMi44jxzT" TargetMode="External"/><Relationship Id="rId734" Type="http://schemas.openxmlformats.org/officeDocument/2006/relationships/hyperlink" Target="https://drive.google.com/file/d/10GXgX1wzYs69ZN-_UtyZX45GKCEgTTHa/view?usp=drivesdk" TargetMode="External"/><Relationship Id="rId941" Type="http://schemas.openxmlformats.org/officeDocument/2006/relationships/hyperlink" Target="https://drive.google.com/open?id=1nAB-zWTBbCDqeaxHoXdushrV6T1dzW3y" TargetMode="External"/><Relationship Id="rId1157" Type="http://schemas.openxmlformats.org/officeDocument/2006/relationships/hyperlink" Target="https://drive.google.com/open?id=1zAh3YhTI26eLAMFNVEa1XlkjKy0_KoPJ" TargetMode="External"/><Relationship Id="rId1364" Type="http://schemas.openxmlformats.org/officeDocument/2006/relationships/hyperlink" Target="https://drive.google.com/file/d/1ufdqOkMx7NMwfdDDEvkNjULhsta5KWvl/view?usp=drivesdk" TargetMode="External"/><Relationship Id="rId1571" Type="http://schemas.openxmlformats.org/officeDocument/2006/relationships/hyperlink" Target="https://drive.google.com/file/d/1alqrkgGG5QKTQVG64cBVUFEiqkG4UFug/view?usp=drivesdk" TargetMode="External"/><Relationship Id="rId70" Type="http://schemas.openxmlformats.org/officeDocument/2006/relationships/hyperlink" Target="http://jt.ro/" TargetMode="External"/><Relationship Id="rId801" Type="http://schemas.openxmlformats.org/officeDocument/2006/relationships/hyperlink" Target="https://drive.google.com/open?id=1H1a6ZkdsqITa2_WOObDmdSaXyUHo1RPP" TargetMode="External"/><Relationship Id="rId1017" Type="http://schemas.openxmlformats.org/officeDocument/2006/relationships/hyperlink" Target="https://drive.google.com/open?id=1jW93xSXogcB_x49CXjDjovxasRWCeX-Z" TargetMode="External"/><Relationship Id="rId1224" Type="http://schemas.openxmlformats.org/officeDocument/2006/relationships/hyperlink" Target="https://drive.google.com/open?id=1pJE4ZSbn5q6642nkrsbannRopnPzMdME" TargetMode="External"/><Relationship Id="rId1431" Type="http://schemas.openxmlformats.org/officeDocument/2006/relationships/hyperlink" Target="https://drive.google.com/file/d/12gzd2Vn66zG0qT8OlzNgmWBpUHvVvBgR/view?usp=drivesdk" TargetMode="External"/><Relationship Id="rId1669" Type="http://schemas.openxmlformats.org/officeDocument/2006/relationships/hyperlink" Target="https://drive.google.com/file/d/1Jh__2gMFm_I8pNOWavglve9K57bM7Jha/view?usp=drivesdk" TargetMode="External"/><Relationship Id="rId1876" Type="http://schemas.openxmlformats.org/officeDocument/2006/relationships/hyperlink" Target="https://drive.google.com/file/d/19FP8zl_Ui0Szm_f6WCblxhcElmfZVExN/view?usp=drivesdk" TargetMode="External"/><Relationship Id="rId1529" Type="http://schemas.openxmlformats.org/officeDocument/2006/relationships/hyperlink" Target="https://drive.google.com/file/d/1iszH4iug8FOC1cGTgfe6N8jCgP8eyVGZ/view?usp=drivesdk" TargetMode="External"/><Relationship Id="rId1736" Type="http://schemas.openxmlformats.org/officeDocument/2006/relationships/hyperlink" Target="https://drive.google.com/file/d/1c1li2ZrF250gr8Epmf2eacjNAqdpNAaV/view?usp=drivesdk" TargetMode="External"/><Relationship Id="rId1943" Type="http://schemas.openxmlformats.org/officeDocument/2006/relationships/hyperlink" Target="https://drive.google.com/file/d/1881O-mVb-sGXEmj2_CNGpUIuMH3tuASZ/view?usp=drivesdk" TargetMode="External"/><Relationship Id="rId28" Type="http://schemas.openxmlformats.org/officeDocument/2006/relationships/hyperlink" Target="https://drive.google.com/open?id=1iXlGSSPQKmKIogsgDSWT8qAQHtk4wELq" TargetMode="External"/><Relationship Id="rId1803" Type="http://schemas.openxmlformats.org/officeDocument/2006/relationships/hyperlink" Target="https://drive.google.com/file/d/1HBN8S1StN9J3XTNazr1YogLiUZc024VO/view?usp=drivesdk" TargetMode="External"/><Relationship Id="rId177" Type="http://schemas.openxmlformats.org/officeDocument/2006/relationships/hyperlink" Target="https://drive.google.com/file/d/14jj0zg5NpEMALrqflFa7aRGqpIbsPb3R/view?usp=drivesdk" TargetMode="External"/><Relationship Id="rId384" Type="http://schemas.openxmlformats.org/officeDocument/2006/relationships/hyperlink" Target="https://drive.google.com/open?id=10eL_qoKwkKPLXnfB4H8ZOeySL2LqTYtB" TargetMode="External"/><Relationship Id="rId591" Type="http://schemas.openxmlformats.org/officeDocument/2006/relationships/hyperlink" Target="https://drive.google.com/file/d/1ePWWODgEDWybwgK2NPlatlrptfMzldgL/view?usp=drivesdk" TargetMode="External"/><Relationship Id="rId244" Type="http://schemas.openxmlformats.org/officeDocument/2006/relationships/hyperlink" Target="https://drive.google.com/file/d/1xihbPABxYTZDjqJC8pzMIpJ5_yNP8lZB/view?usp=drivesdk" TargetMode="External"/><Relationship Id="rId689" Type="http://schemas.openxmlformats.org/officeDocument/2006/relationships/hyperlink" Target="https://drive.google.com/open?id=1GyEAI7G9D3I0KZOI7uoj-h0YAZZkGDQD" TargetMode="External"/><Relationship Id="rId896" Type="http://schemas.openxmlformats.org/officeDocument/2006/relationships/hyperlink" Target="http://jt.ro/" TargetMode="External"/><Relationship Id="rId1081" Type="http://schemas.openxmlformats.org/officeDocument/2006/relationships/hyperlink" Target="https://drive.google.com/open?id=1B0_K5chvQiK2_6lxo4-uclVt6yVwbhq6" TargetMode="External"/><Relationship Id="rId451" Type="http://schemas.openxmlformats.org/officeDocument/2006/relationships/hyperlink" Target="https://drive.google.com/open?id=12tIovr6lnvfPdAJxy0OvyBx_BLUn9-To" TargetMode="External"/><Relationship Id="rId549" Type="http://schemas.openxmlformats.org/officeDocument/2006/relationships/hyperlink" Target="https://drive.google.com/file/d/1edXDq36dJuBcCcxzsAADiJAfxIRy8R8F/view?usp=drivesdk" TargetMode="External"/><Relationship Id="rId756" Type="http://schemas.openxmlformats.org/officeDocument/2006/relationships/hyperlink" Target="https://drive.google.com/file/d/1g2tTX-HcWntOhC-OdV8sDMf2cqJ8g4Ju/view?usp=drivesdk" TargetMode="External"/><Relationship Id="rId1179" Type="http://schemas.openxmlformats.org/officeDocument/2006/relationships/hyperlink" Target="https://drive.google.com/open?id=1ifwIKvVCGbTIZsE9MHKD1-cefn9HyQD6" TargetMode="External"/><Relationship Id="rId1386" Type="http://schemas.openxmlformats.org/officeDocument/2006/relationships/hyperlink" Target="https://drive.google.com/file/d/1Pzyk-7g7EgVDifuZwDwvEuEJLi6LOCCL/view?usp=drivesdk" TargetMode="External"/><Relationship Id="rId1593" Type="http://schemas.openxmlformats.org/officeDocument/2006/relationships/hyperlink" Target="https://drive.google.com/file/d/1hbhfVMY7nrx9ksStxauivwMfuE8rhLHz/view?usp=drivesdk" TargetMode="External"/><Relationship Id="rId104" Type="http://schemas.openxmlformats.org/officeDocument/2006/relationships/hyperlink" Target="https://drive.google.com/file/d/1LlEARmDGSYO4KBjCMeXiceC-4i7F9OVX/view?usp=drivesdk" TargetMode="External"/><Relationship Id="rId311" Type="http://schemas.openxmlformats.org/officeDocument/2006/relationships/hyperlink" Target="https://drive.google.com/file/d/1tjmYyAuNBv0KbHV08UdYjUnVwdtA2s8j/view?usp=drivesdk" TargetMode="External"/><Relationship Id="rId409" Type="http://schemas.openxmlformats.org/officeDocument/2006/relationships/hyperlink" Target="https://drive.google.com/open?id=1dm-MKpUTZ_5OEpAJ0GpeFO8gHrZPeQme" TargetMode="External"/><Relationship Id="rId963" Type="http://schemas.openxmlformats.org/officeDocument/2006/relationships/hyperlink" Target="https://drive.google.com/file/d/15-5tZGppXOpy0MphcFWEKWFfP2ZkN6kX/view?usp=drivesdk" TargetMode="External"/><Relationship Id="rId1039" Type="http://schemas.openxmlformats.org/officeDocument/2006/relationships/hyperlink" Target="https://drive.google.com/open?id=1hBM8aZUjFoQsC7_19L2VHztdmJ3hzJTo" TargetMode="External"/><Relationship Id="rId1246" Type="http://schemas.openxmlformats.org/officeDocument/2006/relationships/hyperlink" Target="https://drive.google.com/file/d/1RPUPV507_ZN-AWFpCeycbrmexOmx6fSl/view?usp=drivesdk" TargetMode="External"/><Relationship Id="rId1898" Type="http://schemas.openxmlformats.org/officeDocument/2006/relationships/hyperlink" Target="https://drive.google.com/file/d/1n8Blj_v8QtPiRcCGlUM1bRthTe0wFrk2/view?usp=drivesdk" TargetMode="External"/><Relationship Id="rId92" Type="http://schemas.openxmlformats.org/officeDocument/2006/relationships/hyperlink" Target="http://jt.tg/" TargetMode="External"/><Relationship Id="rId616" Type="http://schemas.openxmlformats.org/officeDocument/2006/relationships/hyperlink" Target="https://drive.google.com/open?id=1uD8lBX0CZdrn1NDMna_J3dLZBJl_eptI" TargetMode="External"/><Relationship Id="rId823" Type="http://schemas.openxmlformats.org/officeDocument/2006/relationships/hyperlink" Target="https://drive.google.com/open?id=1J7qUeSqsEhcK-wdOfRWtNV_2kXDpHwUb" TargetMode="External"/><Relationship Id="rId1453" Type="http://schemas.openxmlformats.org/officeDocument/2006/relationships/hyperlink" Target="https://drive.google.com/file/d/1dT-ZeRbglfwbAzYWVtXKl4LNeWEznSs-/view?usp=drivesdk" TargetMode="External"/><Relationship Id="rId1660" Type="http://schemas.openxmlformats.org/officeDocument/2006/relationships/hyperlink" Target="https://drive.google.com/file/d/1DiO7tyPmRd3IDmMUtNu0TCWjpaGEwugS/view?usp=drivesdk" TargetMode="External"/><Relationship Id="rId1758" Type="http://schemas.openxmlformats.org/officeDocument/2006/relationships/hyperlink" Target="https://drive.google.com/file/d/1O0eKmZ1uOM7yomYEfoM5Va86mz66Bbx5/view?usp=drivesdk" TargetMode="External"/><Relationship Id="rId1106" Type="http://schemas.openxmlformats.org/officeDocument/2006/relationships/hyperlink" Target="https://drive.google.com/file/d/1mhTrtkrRhQTtlUqnbuevNs0flkM1nrGD/view?usp=drivesdk" TargetMode="External"/><Relationship Id="rId1313" Type="http://schemas.openxmlformats.org/officeDocument/2006/relationships/hyperlink" Target="http://jt.tg/" TargetMode="External"/><Relationship Id="rId1520" Type="http://schemas.openxmlformats.org/officeDocument/2006/relationships/hyperlink" Target="https://drive.google.com/file/d/1Bo5hgotTGgCIATLZ3ZDwYheMFpm_pXsD/view?usp=drivesdk" TargetMode="External"/><Relationship Id="rId1965" Type="http://schemas.openxmlformats.org/officeDocument/2006/relationships/hyperlink" Target="https://drive.google.com/file/d/1M4Mo17orLqWmZV6sHSlq3yUX_DS4a-do/view?usp=drivesdk" TargetMode="External"/><Relationship Id="rId1618" Type="http://schemas.openxmlformats.org/officeDocument/2006/relationships/hyperlink" Target="https://drive.google.com/file/d/17kH-YG0f-I09S3TXDO8WFvgvRrBiigcF/view?usp=drivesdk" TargetMode="External"/><Relationship Id="rId1825" Type="http://schemas.openxmlformats.org/officeDocument/2006/relationships/hyperlink" Target="https://drive.google.com/file/d/1W44V10eC7rWJnqJBdP7iTWVuikqgEVnd/view?usp=drivesdk" TargetMode="External"/><Relationship Id="rId199" Type="http://schemas.openxmlformats.org/officeDocument/2006/relationships/hyperlink" Target="https://drive.google.com/file/d/1fcsx7Kw7cOy341bHIKFebTiAjyVaLmZI/view?usp=drivesdk" TargetMode="External"/><Relationship Id="rId266" Type="http://schemas.openxmlformats.org/officeDocument/2006/relationships/hyperlink" Target="https://drive.google.com/open?id=1bsFA3QXiBwTdV-ac6Zp1nzYgdFgEABnn" TargetMode="External"/><Relationship Id="rId473" Type="http://schemas.openxmlformats.org/officeDocument/2006/relationships/hyperlink" Target="https://drive.google.com/file/d/1-Sqph-J1xVIRd7JKUQABN0nz5ZjktQFr/view?usp=drivesdk" TargetMode="External"/><Relationship Id="rId680" Type="http://schemas.openxmlformats.org/officeDocument/2006/relationships/hyperlink" Target="https://drive.google.com/file/d/1wvWlHgxKTcUX4yYaRojxcn-UeZbhAPVz/view?usp=drivesdk" TargetMode="External"/><Relationship Id="rId126" Type="http://schemas.openxmlformats.org/officeDocument/2006/relationships/hyperlink" Target="https://drive.google.com/file/d/1yQf4zJ3EndmwH4MqMFNEBn0uEBUbt4ly/view?usp=drivesdk" TargetMode="External"/><Relationship Id="rId333" Type="http://schemas.openxmlformats.org/officeDocument/2006/relationships/hyperlink" Target="https://drive.google.com/open?id=18uzXh1WT3nv-LbQy8MCQ9pW6ExRI64IW" TargetMode="External"/><Relationship Id="rId540" Type="http://schemas.openxmlformats.org/officeDocument/2006/relationships/hyperlink" Target="https://drive.google.com/file/d/1dANHYh5J1OhMe_jYdt1of20k7FwhIIvL/view?usp=drivesdk" TargetMode="External"/><Relationship Id="rId778" Type="http://schemas.openxmlformats.org/officeDocument/2006/relationships/hyperlink" Target="https://drive.google.com/file/d/1QzL5ckczgQJLylPO82IoVgdyd70OhTe3/view?usp=drivesdk" TargetMode="External"/><Relationship Id="rId985" Type="http://schemas.openxmlformats.org/officeDocument/2006/relationships/hyperlink" Target="http://jt.tg/" TargetMode="External"/><Relationship Id="rId1170" Type="http://schemas.openxmlformats.org/officeDocument/2006/relationships/hyperlink" Target="https://drive.google.com/open?id=1ZqTCTgHBHa0OVyYNBxmOoftFAYIKUFrG" TargetMode="External"/><Relationship Id="rId2014" Type="http://schemas.openxmlformats.org/officeDocument/2006/relationships/hyperlink" Target="https://drive.google.com/file/d/1r7WgubsEvGTE0s8NW24UpUziii5du4Y2/view?usp=drivesdk" TargetMode="External"/><Relationship Id="rId638" Type="http://schemas.openxmlformats.org/officeDocument/2006/relationships/hyperlink" Target="https://drive.google.com/open?id=1JnRcDWS5hYcFCkFFpPUA8IZbj3LBi9Sy" TargetMode="External"/><Relationship Id="rId845" Type="http://schemas.openxmlformats.org/officeDocument/2006/relationships/hyperlink" Target="https://drive.google.com/open?id=1AZFIA00oO8kM3HMP6n7eAvwxv_iLi4hG" TargetMode="External"/><Relationship Id="rId1030" Type="http://schemas.openxmlformats.org/officeDocument/2006/relationships/hyperlink" Target="https://drive.google.com/file/d/1meKLrXs2g-zk2GhT93CWgM_VBL8-IcHt/view?usp=drivesdk" TargetMode="External"/><Relationship Id="rId1268" Type="http://schemas.openxmlformats.org/officeDocument/2006/relationships/hyperlink" Target="https://drive.google.com/open?id=1DZz2FEy4b9c1SDRY03tOi-GtX7B1hWhW" TargetMode="External"/><Relationship Id="rId1475" Type="http://schemas.openxmlformats.org/officeDocument/2006/relationships/hyperlink" Target="https://drive.google.com/file/d/1i4SBcUHyx2Gm7zpnwg77etCAI6oxWXho/view?usp=drivesdk" TargetMode="External"/><Relationship Id="rId1682" Type="http://schemas.openxmlformats.org/officeDocument/2006/relationships/hyperlink" Target="https://drive.google.com/file/d/1s_ytQJkNFa7qd1pPipV69yIg4e11e4H6/view?usp=drivesdk" TargetMode="External"/><Relationship Id="rId400" Type="http://schemas.openxmlformats.org/officeDocument/2006/relationships/hyperlink" Target="https://drive.google.com/open?id=1K1QBBtT8PHPfOnhaNBghdCkSsKHDhbiH" TargetMode="External"/><Relationship Id="rId705" Type="http://schemas.openxmlformats.org/officeDocument/2006/relationships/hyperlink" Target="https://drive.google.com/open?id=1L6c-_caB0S_kaoXHSlXWRzvapxi5Dsg8" TargetMode="External"/><Relationship Id="rId1128" Type="http://schemas.openxmlformats.org/officeDocument/2006/relationships/hyperlink" Target="https://drive.google.com/file/d/1F5flfumQR_o8IiCNRKtwFkFzUrR6EQwm/view?usp=drivesdk" TargetMode="External"/><Relationship Id="rId1335" Type="http://schemas.openxmlformats.org/officeDocument/2006/relationships/hyperlink" Target="http://lp.gm/" TargetMode="External"/><Relationship Id="rId1542" Type="http://schemas.openxmlformats.org/officeDocument/2006/relationships/hyperlink" Target="https://drive.google.com/file/d/1IE93lQGY2_Phk2AhdxOk1aK9c4cg1Z4n/view?usp=drivesdk" TargetMode="External"/><Relationship Id="rId1987" Type="http://schemas.openxmlformats.org/officeDocument/2006/relationships/hyperlink" Target="https://drive.google.com/file/d/1RPUPV507_ZN-AWFpCeycbrmexOmx6fSl/view?usp=drivesdk" TargetMode="External"/><Relationship Id="rId912" Type="http://schemas.openxmlformats.org/officeDocument/2006/relationships/hyperlink" Target="https://drive.google.com/open?id=1rnZW9G5Nz8ZA135HBE_OjAgyZj83T7OA" TargetMode="External"/><Relationship Id="rId1847" Type="http://schemas.openxmlformats.org/officeDocument/2006/relationships/hyperlink" Target="https://drive.google.com/file/d/1HN5TKEmcVJ7vWskRJX8xU0NLSEoVBFRr/view?usp=drivesdk" TargetMode="External"/><Relationship Id="rId41" Type="http://schemas.openxmlformats.org/officeDocument/2006/relationships/hyperlink" Target="https://drive.google.com/file/d/1lasAKG3nGB1VVVssCK8y23e6mrotHIew/view?usp=drivesdk" TargetMode="External"/><Relationship Id="rId1402" Type="http://schemas.openxmlformats.org/officeDocument/2006/relationships/hyperlink" Target="https://drive.google.com/file/d/1Pagfi7cC28HfHScKtfArQfY6h8BYGd-Z/view?usp=drivesdk" TargetMode="External"/><Relationship Id="rId1707" Type="http://schemas.openxmlformats.org/officeDocument/2006/relationships/hyperlink" Target="https://drive.google.com/file/d/1a3YebCs_WVUfYwdKuyG-d2pW-ZqEmeBt/view?usp=drivesdk" TargetMode="External"/><Relationship Id="rId190" Type="http://schemas.openxmlformats.org/officeDocument/2006/relationships/hyperlink" Target="https://drive.google.com/open?id=1USvH_opJ-ZindNajWaTyuYTyaNrOXQlZ" TargetMode="External"/><Relationship Id="rId288" Type="http://schemas.openxmlformats.org/officeDocument/2006/relationships/hyperlink" Target="http://jt.ro/" TargetMode="External"/><Relationship Id="rId1914" Type="http://schemas.openxmlformats.org/officeDocument/2006/relationships/hyperlink" Target="https://drive.google.com/file/d/1Al71ZB2krJIhl0CO2cRTMsiKRngm-bZ8/view?usp=drivesdk" TargetMode="External"/><Relationship Id="rId495" Type="http://schemas.openxmlformats.org/officeDocument/2006/relationships/hyperlink" Target="https://drive.google.com/file/d/1OKTqrcIsDTyWjI9LMAMUPzodNiExR476/view?usp=drivesdk" TargetMode="External"/><Relationship Id="rId148" Type="http://schemas.openxmlformats.org/officeDocument/2006/relationships/hyperlink" Target="https://drive.google.com/file/d/16gbAOBnjx5nfmYstO4aWCViglDnnOHQo/view?usp=drivesdk" TargetMode="External"/><Relationship Id="rId355" Type="http://schemas.openxmlformats.org/officeDocument/2006/relationships/hyperlink" Target="https://drive.google.com/file/d/123hj8oEmsA1WOWbrcH91P9ybpNITYsq9/view?usp=drivesdk" TargetMode="External"/><Relationship Id="rId562" Type="http://schemas.openxmlformats.org/officeDocument/2006/relationships/hyperlink" Target="https://drive.google.com/file/d/1y7Pi38qZynPcYA-apdEixVvjwjEWJiWI/view?usp=drivesdk" TargetMode="External"/><Relationship Id="rId1192" Type="http://schemas.openxmlformats.org/officeDocument/2006/relationships/hyperlink" Target="https://drive.google.com/open?id=1TIqfnqcC689-nv76OGlluDfptgweRjaT" TargetMode="External"/><Relationship Id="rId2036" Type="http://schemas.openxmlformats.org/officeDocument/2006/relationships/hyperlink" Target="https://drive.google.com/file/d/10yOVXrSebcUU3lRKLPh0EO_2f3uK_8gO/view?usp=drivesdk" TargetMode="External"/><Relationship Id="rId215" Type="http://schemas.openxmlformats.org/officeDocument/2006/relationships/hyperlink" Target="https://drive.google.com/file/d/10nn_OQ1DVeV1IuqGr7DdmkkRhuiQCv1n/view?usp=drivesdk" TargetMode="External"/><Relationship Id="rId422" Type="http://schemas.openxmlformats.org/officeDocument/2006/relationships/hyperlink" Target="https://drive.google.com/open?id=1XX6ifQ9x3Sz3D0t6A1GxW5duhuzRNz0u" TargetMode="External"/><Relationship Id="rId867" Type="http://schemas.openxmlformats.org/officeDocument/2006/relationships/hyperlink" Target="https://drive.google.com/open?id=1srQT48l9Xh_SYazVJr0iNhD3kyNyxGGO" TargetMode="External"/><Relationship Id="rId1052" Type="http://schemas.openxmlformats.org/officeDocument/2006/relationships/hyperlink" Target="https://drive.google.com/file/d/1n8Blj_v8QtPiRcCGlUM1bRthTe0wFrk2/view?usp=drivesdk" TargetMode="External"/><Relationship Id="rId1497" Type="http://schemas.openxmlformats.org/officeDocument/2006/relationships/hyperlink" Target="https://drive.google.com/file/d/1YpClEVE9ur9pjzSKGgcaHuqnp_zxvrxN/view?usp=drivesdk" TargetMode="External"/><Relationship Id="rId727" Type="http://schemas.openxmlformats.org/officeDocument/2006/relationships/hyperlink" Target="https://drive.google.com/file/d/1HEbFJt_hVqUwZ5O0RRoNTQkctO9nZjon/view?usp=drivesdk" TargetMode="External"/><Relationship Id="rId934" Type="http://schemas.openxmlformats.org/officeDocument/2006/relationships/hyperlink" Target="https://drive.google.com/file/d/1Ebm1wwifyyZR22OgYQShHCofs8o9SXC9/view?usp=drivesdk" TargetMode="External"/><Relationship Id="rId1357" Type="http://schemas.openxmlformats.org/officeDocument/2006/relationships/hyperlink" Target="https://drive.google.com/file/d/10yOVXrSebcUU3lRKLPh0EO_2f3uK_8gO/view?usp=drivesdk" TargetMode="External"/><Relationship Id="rId1564" Type="http://schemas.openxmlformats.org/officeDocument/2006/relationships/hyperlink" Target="https://drive.google.com/file/d/1y3qgg1TKrbn_SC28ibxioQSLfmzafWbc/view?usp=drivesdk" TargetMode="External"/><Relationship Id="rId1771" Type="http://schemas.openxmlformats.org/officeDocument/2006/relationships/hyperlink" Target="https://drive.google.com/file/d/1QzL5ckczgQJLylPO82IoVgdyd70OhTe3/view?usp=drivesdk" TargetMode="External"/><Relationship Id="rId63" Type="http://schemas.openxmlformats.org/officeDocument/2006/relationships/hyperlink" Target="https://drive.google.com/open?id=1cDe-ZVxZ2Qn9IhKqT2e5K0zwYGASVnnY" TargetMode="External"/><Relationship Id="rId1217" Type="http://schemas.openxmlformats.org/officeDocument/2006/relationships/hyperlink" Target="https://drive.google.com/file/d/1AVlnZXp7mpswbZLAKwRjPKTLs8MAy1eX/view?usp=drivesdk" TargetMode="External"/><Relationship Id="rId1424" Type="http://schemas.openxmlformats.org/officeDocument/2006/relationships/hyperlink" Target="https://drive.google.com/file/d/1zVeqpe5s8ALlSYKurGS82H4Mdw-bOVsd/view?usp=drivesdk" TargetMode="External"/><Relationship Id="rId1631" Type="http://schemas.openxmlformats.org/officeDocument/2006/relationships/hyperlink" Target="https://drive.google.com/file/d/1u1rSMqXNJWqL1WVqUy-mTpw1lyu8bCFH/view?usp=drivesdk" TargetMode="External"/><Relationship Id="rId1869" Type="http://schemas.openxmlformats.org/officeDocument/2006/relationships/hyperlink" Target="https://drive.google.com/file/d/1JLmhEkZfWN6HspgLQYAAHOqmsXzI9gJJ/view?usp=drivesdk" TargetMode="External"/><Relationship Id="rId1729" Type="http://schemas.openxmlformats.org/officeDocument/2006/relationships/hyperlink" Target="https://drive.google.com/file/d/1gpnazXWu1O8Z2ocxBLmUmSK1EGamHv80/view?usp=drivesdk" TargetMode="External"/><Relationship Id="rId1936" Type="http://schemas.openxmlformats.org/officeDocument/2006/relationships/hyperlink" Target="https://drive.google.com/file/d/1yZ0_UMyas9iy66pIvvNwyuB5QAjAb2oA/view?usp=drivesdk" TargetMode="External"/><Relationship Id="rId377" Type="http://schemas.openxmlformats.org/officeDocument/2006/relationships/hyperlink" Target="http://jt.ro/" TargetMode="External"/><Relationship Id="rId584" Type="http://schemas.openxmlformats.org/officeDocument/2006/relationships/hyperlink" Target="https://drive.google.com/file/d/1s_ytQJkNFa7qd1pPipV69yIg4e11e4H6/view?usp=drivesdk" TargetMode="External"/><Relationship Id="rId5" Type="http://schemas.openxmlformats.org/officeDocument/2006/relationships/hyperlink" Target="https://drive.google.com/file/d/1whWBc_l2ntH1Zug3PtWrmn3f_hwYXM3J/view?usp=drivesdk" TargetMode="External"/><Relationship Id="rId237" Type="http://schemas.openxmlformats.org/officeDocument/2006/relationships/hyperlink" Target="https://drive.google.com/open?id=1Gc3y4y4MRI-JJKtia3ry0egLH-jNItVq" TargetMode="External"/><Relationship Id="rId791" Type="http://schemas.openxmlformats.org/officeDocument/2006/relationships/hyperlink" Target="https://drive.google.com/open?id=1x2yYkQefNqf9BCfO69OGO0X8tHv_0F__" TargetMode="External"/><Relationship Id="rId889" Type="http://schemas.openxmlformats.org/officeDocument/2006/relationships/hyperlink" Target="https://drive.google.com/open?id=1UEA759FC6RUNyZCZgDxR7fQw69p5Z8d6" TargetMode="External"/><Relationship Id="rId1074" Type="http://schemas.openxmlformats.org/officeDocument/2006/relationships/hyperlink" Target="https://drive.google.com/file/d/1fj7HZ_Y3j2UhyW4XLJ9YZDSdHkZOYTMz/view?usp=drivesdk" TargetMode="External"/><Relationship Id="rId444" Type="http://schemas.openxmlformats.org/officeDocument/2006/relationships/hyperlink" Target="https://drive.google.com/file/d/1W0axL3DK3U9pcHGPzojnkp7Otouqn7P6/view?usp=drivesdk" TargetMode="External"/><Relationship Id="rId651" Type="http://schemas.openxmlformats.org/officeDocument/2006/relationships/hyperlink" Target="https://drive.google.com/open?id=1GLeogGIpo_PvgMqWnxAsRNy2PYNgMOwz" TargetMode="External"/><Relationship Id="rId749" Type="http://schemas.openxmlformats.org/officeDocument/2006/relationships/hyperlink" Target="https://drive.google.com/file/d/1he51_YI3ooaoBE47XAtClWJvme0OeONY/view?usp=drivesdk" TargetMode="External"/><Relationship Id="rId1281" Type="http://schemas.openxmlformats.org/officeDocument/2006/relationships/hyperlink" Target="https://drive.google.com/open?id=1Rh9t8PkGFMgLviemhVMhDSjtqjaZefgx" TargetMode="External"/><Relationship Id="rId1379" Type="http://schemas.openxmlformats.org/officeDocument/2006/relationships/hyperlink" Target="https://drive.google.com/file/d/1cdRvTnt3nVTGfHdlmcBNu2RTaS7b7dN_/view?usp=drivesdk" TargetMode="External"/><Relationship Id="rId1586" Type="http://schemas.openxmlformats.org/officeDocument/2006/relationships/hyperlink" Target="https://drive.google.com/file/d/1xD60UZUgtL3zUBT5X6GIfuZDiMbAB6eX/view?usp=drivesdk" TargetMode="External"/><Relationship Id="rId304" Type="http://schemas.openxmlformats.org/officeDocument/2006/relationships/hyperlink" Target="https://drive.google.com/open?id=1j8Mn8RnjhB9djWFmIS1EakWAaikwcKRT" TargetMode="External"/><Relationship Id="rId511" Type="http://schemas.openxmlformats.org/officeDocument/2006/relationships/hyperlink" Target="https://drive.google.com/open?id=1zniiFNdmnuo6ytSjUmhcukpl1a0x8TIb" TargetMode="External"/><Relationship Id="rId609" Type="http://schemas.openxmlformats.org/officeDocument/2006/relationships/hyperlink" Target="https://drive.google.com/open?id=1URj37f_rXkdx9zvr9NAoarWhmJaf5N3o" TargetMode="External"/><Relationship Id="rId956" Type="http://schemas.openxmlformats.org/officeDocument/2006/relationships/hyperlink" Target="https://drive.google.com/open?id=15MHfQHKMGwLIT-_9359_4eJx0urMIPJj" TargetMode="External"/><Relationship Id="rId1141" Type="http://schemas.openxmlformats.org/officeDocument/2006/relationships/hyperlink" Target="https://drive.google.com/open?id=1ptU18Ysvb_499eQYJ37ivPOFnnULmsSy" TargetMode="External"/><Relationship Id="rId1239" Type="http://schemas.openxmlformats.org/officeDocument/2006/relationships/hyperlink" Target="https://drive.google.com/open?id=18VnoWjUTLxFMzd88N2R4B6rXTg_wDIU5" TargetMode="External"/><Relationship Id="rId1793" Type="http://schemas.openxmlformats.org/officeDocument/2006/relationships/hyperlink" Target="https://drive.google.com/file/d/1wmeWQ8RKnfA2vqv63CopaN7YqrNjKnIE/view?usp=drivesdk" TargetMode="External"/><Relationship Id="rId85" Type="http://schemas.openxmlformats.org/officeDocument/2006/relationships/hyperlink" Target="https://drive.google.com/file/d/1rgRyZVUg9hP1lifQA-Zx6qVXpipBIO1J/view?usp=drivesdk" TargetMode="External"/><Relationship Id="rId816" Type="http://schemas.openxmlformats.org/officeDocument/2006/relationships/hyperlink" Target="https://drive.google.com/open?id=1c9Nl2aCM1k4Pf3ZxPOAbrp03-h4VZ6rZ" TargetMode="External"/><Relationship Id="rId1001" Type="http://schemas.openxmlformats.org/officeDocument/2006/relationships/hyperlink" Target="https://drive.google.com/file/d/1HEETOsAU7FeS4-xnSJVjw6nmmJ91L7pg/view?usp=drivesdk" TargetMode="External"/><Relationship Id="rId1446" Type="http://schemas.openxmlformats.org/officeDocument/2006/relationships/hyperlink" Target="https://drive.google.com/file/d/1jM9BWa7yMFD-XnyvIVtuZPEP7HqBvyLG/view?usp=drivesdk" TargetMode="External"/><Relationship Id="rId1653" Type="http://schemas.openxmlformats.org/officeDocument/2006/relationships/hyperlink" Target="https://drive.google.com/file/d/1FniltS8ExJuPwYKGrhOqwa702EoySdj3/view?usp=drivesdk" TargetMode="External"/><Relationship Id="rId1860" Type="http://schemas.openxmlformats.org/officeDocument/2006/relationships/hyperlink" Target="https://drive.google.com/file/d/1v8J1DWHEAD8B7HlOFzIaxgWT6yfxhkX2/view?usp=drivesdk" TargetMode="External"/><Relationship Id="rId1306" Type="http://schemas.openxmlformats.org/officeDocument/2006/relationships/hyperlink" Target="https://drive.google.com/open?id=178I3qSssuSRm-ZB52EXLs4Ax9M_AsjXe" TargetMode="External"/><Relationship Id="rId1513" Type="http://schemas.openxmlformats.org/officeDocument/2006/relationships/hyperlink" Target="https://drive.google.com/file/d/1BdZvhza5X5R7TH9_SXQr1qR4lApZz5fW/view?usp=drivesdk" TargetMode="External"/><Relationship Id="rId1720" Type="http://schemas.openxmlformats.org/officeDocument/2006/relationships/hyperlink" Target="https://drive.google.com/file/d/1NCgKjhFK7swKyj5dQvxlWudn6YzFoSlr/view?usp=drivesdk" TargetMode="External"/><Relationship Id="rId1958" Type="http://schemas.openxmlformats.org/officeDocument/2006/relationships/hyperlink" Target="https://drive.google.com/file/d/1vt0sqjRWaW1yW2aZ9t9H9gqhYd2gBuJD/view?usp=drivesdk" TargetMode="External"/><Relationship Id="rId12" Type="http://schemas.openxmlformats.org/officeDocument/2006/relationships/hyperlink" Target="https://drive.google.com/file/d/14nThoNI6ZA9jQBugE5iNJYRnX_a6JP3U/view?usp=drivesdk" TargetMode="External"/><Relationship Id="rId1818" Type="http://schemas.openxmlformats.org/officeDocument/2006/relationships/hyperlink" Target="https://drive.google.com/file/d/1NmVyK2DT8IUIeiLp2Qp4ikGaqx5Cl8AU/view?usp=drivesdk" TargetMode="External"/><Relationship Id="rId161" Type="http://schemas.openxmlformats.org/officeDocument/2006/relationships/hyperlink" Target="https://drive.google.com/file/d/1Myx1ywC6tKmthDx-8nXCNJZSPOhmCX0C/view?usp=drivesdk" TargetMode="External"/><Relationship Id="rId399" Type="http://schemas.openxmlformats.org/officeDocument/2006/relationships/hyperlink" Target="https://drive.google.com/file/d/1Decmg3JOhCan0EYZB_1j14gK_3traMI5/view?usp=drivesdk" TargetMode="External"/><Relationship Id="rId259" Type="http://schemas.openxmlformats.org/officeDocument/2006/relationships/hyperlink" Target="https://drive.google.com/file/d/1cj339TsEy4nF1Gl0fqILsn5ezYxlBDgq/view?usp=drivesdk" TargetMode="External"/><Relationship Id="rId466" Type="http://schemas.openxmlformats.org/officeDocument/2006/relationships/hyperlink" Target="https://drive.google.com/file/d/1wA8pdppM8v3pfiptMIZGTVMOudFCu8Lb/view?usp=drivesdk" TargetMode="External"/><Relationship Id="rId673" Type="http://schemas.openxmlformats.org/officeDocument/2006/relationships/hyperlink" Target="https://drive.google.com/open?id=1j8oGxUnvVrYh3ZGHfgnpDlUWkCFqVP9p" TargetMode="External"/><Relationship Id="rId880" Type="http://schemas.openxmlformats.org/officeDocument/2006/relationships/hyperlink" Target="https://drive.google.com/file/d/1VqpYJjg9LaimR9b_SmvQnkx1XslEDDjR/view?usp=drivesdk" TargetMode="External"/><Relationship Id="rId1096" Type="http://schemas.openxmlformats.org/officeDocument/2006/relationships/hyperlink" Target="https://drive.google.com/file/d/1l68EUHj_4yDjSeNcJuOVSxz883QscAMa/view?usp=drivesdk" TargetMode="External"/><Relationship Id="rId119" Type="http://schemas.openxmlformats.org/officeDocument/2006/relationships/hyperlink" Target="https://drive.google.com/file/d/1dyl7ULDTuXJC7eJuK_n91cOPvf98tDZK/view?usp=drivesdk" TargetMode="External"/><Relationship Id="rId326" Type="http://schemas.openxmlformats.org/officeDocument/2006/relationships/hyperlink" Target="https://drive.google.com/file/d/1Hs-kaXkHJm7VYvelE66j7rabNaiSFk4i/view?usp=drivesdk" TargetMode="External"/><Relationship Id="rId533" Type="http://schemas.openxmlformats.org/officeDocument/2006/relationships/hyperlink" Target="https://drive.google.com/open?id=1Lifs7FEdRvtze2xxq0EmYcLzUz50m6rN" TargetMode="External"/><Relationship Id="rId978" Type="http://schemas.openxmlformats.org/officeDocument/2006/relationships/hyperlink" Target="http://jt.ro/" TargetMode="External"/><Relationship Id="rId1163" Type="http://schemas.openxmlformats.org/officeDocument/2006/relationships/hyperlink" Target="https://drive.google.com/file/d/1MYI2luC8ncsGCR1bqlAD1WRjWrWWs367/view?usp=drivesdk" TargetMode="External"/><Relationship Id="rId1370" Type="http://schemas.openxmlformats.org/officeDocument/2006/relationships/hyperlink" Target="https://drive.google.com/file/d/1D8lqkTQsXR4U1YVBxNGL95vgbdRybGhn/view?usp=drivesdk" TargetMode="External"/><Relationship Id="rId2007" Type="http://schemas.openxmlformats.org/officeDocument/2006/relationships/hyperlink" Target="https://drive.google.com/file/d/1qP5_iwyuDLmy1jbL0GHl969QGT0Jhr7n/view?usp=drivesdk" TargetMode="External"/><Relationship Id="rId740" Type="http://schemas.openxmlformats.org/officeDocument/2006/relationships/hyperlink" Target="https://drive.google.com/file/d/1RrKGw4863ea05VO-FJgzfrKl8MEWp8-1/view?usp=drivesdk" TargetMode="External"/><Relationship Id="rId838" Type="http://schemas.openxmlformats.org/officeDocument/2006/relationships/hyperlink" Target="https://drive.google.com/file/d/1X9KP29OYI33FdjcthTuIqo02rZCSv-wm/view?usp=drivesdk" TargetMode="External"/><Relationship Id="rId1023" Type="http://schemas.openxmlformats.org/officeDocument/2006/relationships/hyperlink" Target="https://drive.google.com/open?id=1gm4QTyBgNFfkCMnaHJUciZq2UBTNOvpX" TargetMode="External"/><Relationship Id="rId1468" Type="http://schemas.openxmlformats.org/officeDocument/2006/relationships/hyperlink" Target="https://drive.google.com/file/d/1Myx1ywC6tKmthDx-8nXCNJZSPOhmCX0C/view?usp=drivesdk" TargetMode="External"/><Relationship Id="rId1675" Type="http://schemas.openxmlformats.org/officeDocument/2006/relationships/hyperlink" Target="https://drive.google.com/file/d/1830SjK7JHl0ur6BGmnA_32LYLHWfnYJu/view?usp=drivesdk" TargetMode="External"/><Relationship Id="rId1882" Type="http://schemas.openxmlformats.org/officeDocument/2006/relationships/hyperlink" Target="https://drive.google.com/file/d/1dSg6SoIT5D8ttUGBYfncC4Gk0KGE85hq/view?usp=drivesdk" TargetMode="External"/><Relationship Id="rId600" Type="http://schemas.openxmlformats.org/officeDocument/2006/relationships/hyperlink" Target="https://drive.google.com/file/d/1dhvMAiTJbimmwdiMW8x70uo1-Kkk2q3Z/view?usp=drivesdk" TargetMode="External"/><Relationship Id="rId1230" Type="http://schemas.openxmlformats.org/officeDocument/2006/relationships/hyperlink" Target="https://drive.google.com/open?id=1yjXsqFJFThVAPjS2UHzc6J50-_v25_O3" TargetMode="External"/><Relationship Id="rId1328" Type="http://schemas.openxmlformats.org/officeDocument/2006/relationships/hyperlink" Target="http://jt.tg/" TargetMode="External"/><Relationship Id="rId1535" Type="http://schemas.openxmlformats.org/officeDocument/2006/relationships/hyperlink" Target="https://drive.google.com/file/d/1-hC_H7Gl6sdxkuEp9nwj9uABuhmtUUI0/view?usp=drivesdk" TargetMode="External"/><Relationship Id="rId905" Type="http://schemas.openxmlformats.org/officeDocument/2006/relationships/hyperlink" Target="https://drive.google.com/open?id=1wmjk5CKrnv2Tm_PRypwNjONcSCkhlnDu" TargetMode="External"/><Relationship Id="rId1742" Type="http://schemas.openxmlformats.org/officeDocument/2006/relationships/hyperlink" Target="https://drive.google.com/file/d/1th0AQdRJGEyXriiXo8XNSh3fbLPUfBZu/view?usp=drivesdk" TargetMode="External"/><Relationship Id="rId34" Type="http://schemas.openxmlformats.org/officeDocument/2006/relationships/hyperlink" Target="https://drive.google.com/open?id=1-H89TIzXGvMTo556bBr0SpmcD9VWBcKa" TargetMode="External"/><Relationship Id="rId1602" Type="http://schemas.openxmlformats.org/officeDocument/2006/relationships/hyperlink" Target="https://drive.google.com/file/d/1hNJIL-YlCciGhTrdbW-fI9WHxebEx9cP/view?usp=drivesdk" TargetMode="External"/><Relationship Id="rId183" Type="http://schemas.openxmlformats.org/officeDocument/2006/relationships/hyperlink" Target="https://drive.google.com/file/d/1GofCMghgqzc-QlG6jcs7GD3IjKmQZSLf/view?usp=drivesdk" TargetMode="External"/><Relationship Id="rId390" Type="http://schemas.openxmlformats.org/officeDocument/2006/relationships/hyperlink" Target="https://drive.google.com/open?id=183G6NMxZ7_M6DVvmGx0WEdgNKpGyqbq6" TargetMode="External"/><Relationship Id="rId1907" Type="http://schemas.openxmlformats.org/officeDocument/2006/relationships/hyperlink" Target="https://drive.google.com/file/d/1HBl0T_1kdBtUWE7JGl9GdVx0FWB69SMz/view?usp=drivesdk" TargetMode="External"/><Relationship Id="rId250" Type="http://schemas.openxmlformats.org/officeDocument/2006/relationships/hyperlink" Target="https://drive.google.com/open?id=14K9u-jI5ZkCFYuz8CrsGc-Xy6-fKNrOd" TargetMode="External"/><Relationship Id="rId488" Type="http://schemas.openxmlformats.org/officeDocument/2006/relationships/hyperlink" Target="https://drive.google.com/open?id=10M6CGzoZMyyqSUUq7RqNJB8Hm1lS9zvo" TargetMode="External"/><Relationship Id="rId695" Type="http://schemas.openxmlformats.org/officeDocument/2006/relationships/hyperlink" Target="https://drive.google.com/open?id=1rO8cwyvz93_aXHQmMXSKwyROV2JLn3Ui" TargetMode="External"/><Relationship Id="rId110" Type="http://schemas.openxmlformats.org/officeDocument/2006/relationships/hyperlink" Target="https://drive.google.com/file/d/1ffbJGccEbSWLJ4AIz3s66sR1kpgJFeUb/view?usp=drivesdk" TargetMode="External"/><Relationship Id="rId348" Type="http://schemas.openxmlformats.org/officeDocument/2006/relationships/hyperlink" Target="https://drive.google.com/open?id=1R3qzrQzdkNdfgOE4e6i_aTaAXMp6hHtL" TargetMode="External"/><Relationship Id="rId555" Type="http://schemas.openxmlformats.org/officeDocument/2006/relationships/hyperlink" Target="https://drive.google.com/open?id=1onoc-zxmojiUBoUO0zrcR9eHzgpSx3lp" TargetMode="External"/><Relationship Id="rId762" Type="http://schemas.openxmlformats.org/officeDocument/2006/relationships/hyperlink" Target="https://drive.google.com/open?id=1zFldRGG65Yxnw15z0K2snATwWZKOdDqx" TargetMode="External"/><Relationship Id="rId1185" Type="http://schemas.openxmlformats.org/officeDocument/2006/relationships/hyperlink" Target="https://drive.google.com/file/d/1wi-MVucQCIZfYl8JCBPqYRFByDoqLm7D/view?usp=drivesdk" TargetMode="External"/><Relationship Id="rId1392" Type="http://schemas.openxmlformats.org/officeDocument/2006/relationships/hyperlink" Target="https://drive.google.com/file/d/18tP4joUzsJlScHRh4rLI5W_IGvKwiR9_/view?usp=drivesdk" TargetMode="External"/><Relationship Id="rId2029" Type="http://schemas.openxmlformats.org/officeDocument/2006/relationships/hyperlink" Target="https://drive.google.com/file/d/1Aqoxg5B4KW3cTMzNUvZ-JdRf6B27USuK/view?usp=drivesdk" TargetMode="External"/><Relationship Id="rId208" Type="http://schemas.openxmlformats.org/officeDocument/2006/relationships/hyperlink" Target="https://drive.google.com/file/d/1dM2cM99Oljcle5dA1Fka5_aW05shH9VZ/view?usp=drivesdk" TargetMode="External"/><Relationship Id="rId415" Type="http://schemas.openxmlformats.org/officeDocument/2006/relationships/hyperlink" Target="https://drive.google.com/open?id=18TAUu5sDHX0dftsInsMtHTDUmL83lb9r" TargetMode="External"/><Relationship Id="rId622" Type="http://schemas.openxmlformats.org/officeDocument/2006/relationships/hyperlink" Target="https://drive.google.com/open?id=1Gaol6TPFpCku5EctIAWxxVfGWkesRnr2" TargetMode="External"/><Relationship Id="rId1045" Type="http://schemas.openxmlformats.org/officeDocument/2006/relationships/hyperlink" Target="https://drive.google.com/open?id=1vOhRKDwD7Rmut5MWgOjbK0mJPBiLBWxC" TargetMode="External"/><Relationship Id="rId1252" Type="http://schemas.openxmlformats.org/officeDocument/2006/relationships/hyperlink" Target="https://drive.google.com/file/d/1O5JJ2F4RP3WAWJ1Lw-x_w7tzS8QikWGx/view?usp=drivesdk" TargetMode="External"/><Relationship Id="rId1697" Type="http://schemas.openxmlformats.org/officeDocument/2006/relationships/hyperlink" Target="https://drive.google.com/file/d/11iaKALvAkUEJoZCBMr7UoqQNT8eZ13Xp/view?usp=drivesdk" TargetMode="External"/><Relationship Id="rId927" Type="http://schemas.openxmlformats.org/officeDocument/2006/relationships/hyperlink" Target="https://drive.google.com/file/d/1aa87EyJOx_v9MrIAp8JR4C_LjS9dPFrw/view?usp=drivesdk" TargetMode="External"/><Relationship Id="rId1112" Type="http://schemas.openxmlformats.org/officeDocument/2006/relationships/hyperlink" Target="https://drive.google.com/file/d/1y6-esh5RrD66ef2o3dl1LBVjGl4QMHAh/view?usp=drivesdk" TargetMode="External"/><Relationship Id="rId1557" Type="http://schemas.openxmlformats.org/officeDocument/2006/relationships/hyperlink" Target="https://drive.google.com/file/d/1ePwU4OYm1p-qKLBSjKfkFRBb407C6pmE/view?usp=drivesdk" TargetMode="External"/><Relationship Id="rId1764" Type="http://schemas.openxmlformats.org/officeDocument/2006/relationships/hyperlink" Target="https://drive.google.com/file/d/1DuzqwDA5IRGsVDqrnrBTZrBCoXrvgbtv/view?usp=drivesdk" TargetMode="External"/><Relationship Id="rId1971" Type="http://schemas.openxmlformats.org/officeDocument/2006/relationships/hyperlink" Target="https://drive.google.com/file/d/1IVbPU7__GrfQwsa_2DmF5UDTNxo_ImM8/view?usp=drivesdk" TargetMode="External"/><Relationship Id="rId56" Type="http://schemas.openxmlformats.org/officeDocument/2006/relationships/hyperlink" Target="https://drive.google.com/file/d/122xdIlrGopfu9RTQn2ZwMecgUs9DZXr9/view?usp=drivesdk" TargetMode="External"/><Relationship Id="rId1417" Type="http://schemas.openxmlformats.org/officeDocument/2006/relationships/hyperlink" Target="https://drive.google.com/file/d/1sC1MCMYtfhY4Bc4T4DblS7iHq-QORbN0/view?usp=drivesdk" TargetMode="External"/><Relationship Id="rId1624" Type="http://schemas.openxmlformats.org/officeDocument/2006/relationships/hyperlink" Target="https://drive.google.com/file/d/1LIZb3zuC8rQruEiC4-J0KLg_vi9wCRb_/view?usp=drivesdk" TargetMode="External"/><Relationship Id="rId1831" Type="http://schemas.openxmlformats.org/officeDocument/2006/relationships/hyperlink" Target="https://drive.google.com/file/d/1Tc_xAatssjf95YIz_F0fScemRCXPwj54/view?usp=drivesdk" TargetMode="External"/><Relationship Id="rId1929" Type="http://schemas.openxmlformats.org/officeDocument/2006/relationships/hyperlink" Target="https://drive.google.com/file/d/17LpFPLWLDS_ZTuSiNMjVVQ4ZbJXAwNKy/view?usp=drivesdk" TargetMode="External"/><Relationship Id="rId272" Type="http://schemas.openxmlformats.org/officeDocument/2006/relationships/hyperlink" Target="https://drive.google.com/open?id=119et0MJzxOppgj2pY5a5_DUKYE3bItsv" TargetMode="External"/><Relationship Id="rId577" Type="http://schemas.openxmlformats.org/officeDocument/2006/relationships/hyperlink" Target="https://drive.google.com/open?id=1RfzkQeMGCQdbo9XJMNvmPptf_lDaKMsT" TargetMode="External"/><Relationship Id="rId132" Type="http://schemas.openxmlformats.org/officeDocument/2006/relationships/hyperlink" Target="https://drive.google.com/file/d/1VIHYYK7wuFkOJmeHatFs32VLUQINlPT1/view?usp=drivesdk" TargetMode="External"/><Relationship Id="rId784" Type="http://schemas.openxmlformats.org/officeDocument/2006/relationships/hyperlink" Target="https://drive.google.com/file/d/1dtiLlnEdkzlFsYbjONGXGo8KChXbveSh/view?usp=drivesdk" TargetMode="External"/><Relationship Id="rId991" Type="http://schemas.openxmlformats.org/officeDocument/2006/relationships/hyperlink" Target="https://drive.google.com/open?id=1qe1rUEgu5f5GgR0tOnAXMp8m16qfIvvg" TargetMode="External"/><Relationship Id="rId1067" Type="http://schemas.openxmlformats.org/officeDocument/2006/relationships/hyperlink" Target="https://drive.google.com/open?id=1_5TsYJuciAdq87hJuHIwa3HbReUJjpGa" TargetMode="External"/><Relationship Id="rId2020" Type="http://schemas.openxmlformats.org/officeDocument/2006/relationships/hyperlink" Target="https://drive.google.com/file/d/1HfC3FD6NrsFwHdJhIW6Zzz4rI5HUj9WR/view?usp=drivesdk" TargetMode="External"/><Relationship Id="rId437" Type="http://schemas.openxmlformats.org/officeDocument/2006/relationships/hyperlink" Target="https://drive.google.com/open?id=1EXME1_mw4IE0856d-dlfHDKqgoNp7Lyr" TargetMode="External"/><Relationship Id="rId644" Type="http://schemas.openxmlformats.org/officeDocument/2006/relationships/hyperlink" Target="https://drive.google.com/file/d/1mZxKle2yDFtb9VDIDYScK3OlIZPAiS80/view?usp=drivesdk" TargetMode="External"/><Relationship Id="rId851" Type="http://schemas.openxmlformats.org/officeDocument/2006/relationships/hyperlink" Target="https://drive.google.com/file/d/1uzGJSvhcjOZoncO4-LbgRojmMTzd6rEg/view?usp=drivesdk" TargetMode="External"/><Relationship Id="rId1274" Type="http://schemas.openxmlformats.org/officeDocument/2006/relationships/hyperlink" Target="https://drive.google.com/file/d/1wkscpN1z246B-aSU9xZepvSOaX4lSanH/view?usp=drivesdk" TargetMode="External"/><Relationship Id="rId1481" Type="http://schemas.openxmlformats.org/officeDocument/2006/relationships/hyperlink" Target="https://drive.google.com/file/d/1Y0VvxcVojj_yYmNEOeCTSHyx1CP2T25P/view?usp=drivesdk" TargetMode="External"/><Relationship Id="rId1579" Type="http://schemas.openxmlformats.org/officeDocument/2006/relationships/hyperlink" Target="https://drive.google.com/file/d/1l3ZWZIIE7DOFH1TA60usO-ugCA5TctP8/view?usp=drivesdk" TargetMode="External"/><Relationship Id="rId504" Type="http://schemas.openxmlformats.org/officeDocument/2006/relationships/hyperlink" Target="https://drive.google.com/open?id=1jTMm_9grrrt6ax7KAZ0eVNhRaXoLB3Ox" TargetMode="External"/><Relationship Id="rId711" Type="http://schemas.openxmlformats.org/officeDocument/2006/relationships/hyperlink" Target="https://drive.google.com/open?id=182mTw26yjyzY3Wqiq-z-n55UBQVU1_qV" TargetMode="External"/><Relationship Id="rId949" Type="http://schemas.openxmlformats.org/officeDocument/2006/relationships/hyperlink" Target="https://drive.google.com/open?id=1L6O4Rq8wvkirybnrWBSUwHEAGvUjhFyo" TargetMode="External"/><Relationship Id="rId1134" Type="http://schemas.openxmlformats.org/officeDocument/2006/relationships/hyperlink" Target="https://drive.google.com/file/d/1e1zHdjgLmXPdBU9q-F0Msk0MD4vGR34G/view?usp=drivesdk" TargetMode="External"/><Relationship Id="rId1341" Type="http://schemas.openxmlformats.org/officeDocument/2006/relationships/hyperlink" Target="http://lp.gm/" TargetMode="External"/><Relationship Id="rId1786" Type="http://schemas.openxmlformats.org/officeDocument/2006/relationships/hyperlink" Target="https://drive.google.com/file/d/1TUKyx2VcpeQzGqEtk1M6TgL1JVwzgV9f/view?usp=drivesdk" TargetMode="External"/><Relationship Id="rId1993" Type="http://schemas.openxmlformats.org/officeDocument/2006/relationships/hyperlink" Target="https://drive.google.com/file/d/1liyShwEANE5Pdx5NTjT17KeUPm4n-z2g/view?usp=drivesdk" TargetMode="External"/><Relationship Id="rId78" Type="http://schemas.openxmlformats.org/officeDocument/2006/relationships/hyperlink" Target="https://drive.google.com/file/d/1pdPe4ZaDgSGjICSrFfPu9YFIUVZ5Rf40/view?usp=drivesdk" TargetMode="External"/><Relationship Id="rId809" Type="http://schemas.openxmlformats.org/officeDocument/2006/relationships/hyperlink" Target="https://drive.google.com/file/d/1TUKyx2VcpeQzGqEtk1M6TgL1JVwzgV9f/view?usp=drivesdk" TargetMode="External"/><Relationship Id="rId1201" Type="http://schemas.openxmlformats.org/officeDocument/2006/relationships/hyperlink" Target="https://drive.google.com/open?id=16XIepz3FT15s5bLggjzqLEDZGf_INDG3" TargetMode="External"/><Relationship Id="rId1439" Type="http://schemas.openxmlformats.org/officeDocument/2006/relationships/hyperlink" Target="https://drive.google.com/file/d/1dyl7ULDTuXJC7eJuK_n91cOPvf98tDZK/view?usp=drivesdk" TargetMode="External"/><Relationship Id="rId1646" Type="http://schemas.openxmlformats.org/officeDocument/2006/relationships/hyperlink" Target="https://drive.google.com/file/d/1ph2hL5wSpnr3JCCs3KZj62g62fTZg7hV/view?usp=drivesdk" TargetMode="External"/><Relationship Id="rId1853" Type="http://schemas.openxmlformats.org/officeDocument/2006/relationships/hyperlink" Target="https://drive.google.com/file/d/10YQ0f27Art9VC6BBGVvTtDiyUQqJ-Yx_/view?usp=drivesdk" TargetMode="External"/><Relationship Id="rId1506" Type="http://schemas.openxmlformats.org/officeDocument/2006/relationships/hyperlink" Target="https://drive.google.com/file/d/1gtV3wqdpuuAUzMRW37INfs9fRUUo9ydU/view?usp=drivesdk" TargetMode="External"/><Relationship Id="rId1713" Type="http://schemas.openxmlformats.org/officeDocument/2006/relationships/hyperlink" Target="https://drive.google.com/file/d/1aKQ-fDtuY1AVPbyKgGjW_woYYCFcsAKG/view?usp=drivesdk" TargetMode="External"/><Relationship Id="rId1920" Type="http://schemas.openxmlformats.org/officeDocument/2006/relationships/hyperlink" Target="https://drive.google.com/file/d/1zLrsCOeUtPm4O6UZrC98dskstjrNa6tp/view?usp=drivesdk" TargetMode="External"/><Relationship Id="rId294" Type="http://schemas.openxmlformats.org/officeDocument/2006/relationships/hyperlink" Target="https://drive.google.com/file/d/1P7viFTxXG5FnSso231L7M9fSiUJj7OeD/view?usp=drivesdk" TargetMode="External"/><Relationship Id="rId154" Type="http://schemas.openxmlformats.org/officeDocument/2006/relationships/hyperlink" Target="https://drive.google.com/file/d/1J_5enxTfASoC2lZSl8uDEqv5Yb76Znel/view?usp=drivesdk" TargetMode="External"/><Relationship Id="rId361" Type="http://schemas.openxmlformats.org/officeDocument/2006/relationships/hyperlink" Target="https://drive.google.com/file/d/1l3ZWZIIE7DOFH1TA60usO-ugCA5TctP8/view?usp=drivesdk" TargetMode="External"/><Relationship Id="rId599" Type="http://schemas.openxmlformats.org/officeDocument/2006/relationships/hyperlink" Target="https://drive.google.com/open?id=1oyAfMWVm_slxr5Jvg6bsc4LR9i6SsTlA" TargetMode="External"/><Relationship Id="rId459" Type="http://schemas.openxmlformats.org/officeDocument/2006/relationships/hyperlink" Target="https://drive.google.com/open?id=1cthwJb--M-nDvNANXA-BrdVFRJ8PN4xv" TargetMode="External"/><Relationship Id="rId666" Type="http://schemas.openxmlformats.org/officeDocument/2006/relationships/hyperlink" Target="https://drive.google.com/file/d/1vgMQnqixUtvONUsPtKJGBGJj6tYUT0Eq/view?usp=drivesdk" TargetMode="External"/><Relationship Id="rId873" Type="http://schemas.openxmlformats.org/officeDocument/2006/relationships/hyperlink" Target="https://drive.google.com/open?id=1aQxxrhiX2hQteT5L5fyrDedVBzFj_KQ9" TargetMode="External"/><Relationship Id="rId1089" Type="http://schemas.openxmlformats.org/officeDocument/2006/relationships/hyperlink" Target="https://drive.google.com/open?id=10b1g03a3depRat6fWL-voxDde6nVgr2Y" TargetMode="External"/><Relationship Id="rId1296" Type="http://schemas.openxmlformats.org/officeDocument/2006/relationships/hyperlink" Target="https://drive.google.com/file/d/1UMmweJIE6EOy8njmxGmfNOawk_TbNLlO/view?usp=drivesdk" TargetMode="External"/><Relationship Id="rId221" Type="http://schemas.openxmlformats.org/officeDocument/2006/relationships/hyperlink" Target="https://drive.google.com/open?id=1NzDEJbmigmxvb6BQiXcPAvHnc0v1Ve90" TargetMode="External"/><Relationship Id="rId319" Type="http://schemas.openxmlformats.org/officeDocument/2006/relationships/hyperlink" Target="https://drive.google.com/open?id=13aWzxe7YUcrmrGz4EdJhfcIJLc-9Z_vt" TargetMode="External"/><Relationship Id="rId526" Type="http://schemas.openxmlformats.org/officeDocument/2006/relationships/hyperlink" Target="https://drive.google.com/file/d/1N7-Z5Yr2D9agVrVe4MiCE46BQjIsSzZJ/view?usp=drivesdk" TargetMode="External"/><Relationship Id="rId1156" Type="http://schemas.openxmlformats.org/officeDocument/2006/relationships/hyperlink" Target="https://drive.google.com/file/d/1Ucm0xICdJzoQH-uRSUjph4dJY02YZsKg/view?usp=drivesdk" TargetMode="External"/><Relationship Id="rId1363" Type="http://schemas.openxmlformats.org/officeDocument/2006/relationships/hyperlink" Target="https://drive.google.com/file/d/1TBYekT13uPn1f0_3R-82v-mRyBsk0e5L/view?usp=drivesdk" TargetMode="External"/><Relationship Id="rId733" Type="http://schemas.openxmlformats.org/officeDocument/2006/relationships/hyperlink" Target="https://drive.google.com/open?id=10EZ45hni7dMkW9zDGOdvkWflaNyMwXyP" TargetMode="External"/><Relationship Id="rId940" Type="http://schemas.openxmlformats.org/officeDocument/2006/relationships/hyperlink" Target="https://drive.google.com/file/d/1y9l6qV5uKPm6EwRWOH5M_VrVOA625vjs/view?usp=drivesdk" TargetMode="External"/><Relationship Id="rId1016" Type="http://schemas.openxmlformats.org/officeDocument/2006/relationships/hyperlink" Target="https://drive.google.com/file/d/1Kf98NPDDKt5YTVrGgrCq2VROMV7SbONi/view?usp=drivesdk" TargetMode="External"/><Relationship Id="rId1570" Type="http://schemas.openxmlformats.org/officeDocument/2006/relationships/hyperlink" Target="https://drive.google.com/file/d/1l9s71p-kKj9OHgvM9vHWZ_sF3TSeHS26/view?usp=drivesdk" TargetMode="External"/><Relationship Id="rId1668" Type="http://schemas.openxmlformats.org/officeDocument/2006/relationships/hyperlink" Target="https://drive.google.com/file/d/1vsAYHc0zdHgCPzObRA6VpF2I7GrvibGU/view?usp=drivesdk" TargetMode="External"/><Relationship Id="rId1875" Type="http://schemas.openxmlformats.org/officeDocument/2006/relationships/hyperlink" Target="https://drive.google.com/file/d/1yqcGy4jsy-ETv9X6im3YJDEelyg_UQkM/view?usp=drivesdk" TargetMode="External"/><Relationship Id="rId800" Type="http://schemas.openxmlformats.org/officeDocument/2006/relationships/hyperlink" Target="https://drive.google.com/file/d/1JjHn9Njw75ngOOXlN4Q86KNV3ESZvA8b/view?usp=drivesdk" TargetMode="External"/><Relationship Id="rId1223" Type="http://schemas.openxmlformats.org/officeDocument/2006/relationships/hyperlink" Target="http://lp.gm/" TargetMode="External"/><Relationship Id="rId1430" Type="http://schemas.openxmlformats.org/officeDocument/2006/relationships/hyperlink" Target="https://drive.google.com/file/d/19H3B2KAUMFyTOf3xDBfuHa6M6Zj-bI02/view?usp=drivesdk" TargetMode="External"/><Relationship Id="rId1528" Type="http://schemas.openxmlformats.org/officeDocument/2006/relationships/hyperlink" Target="https://drive.google.com/file/d/1GQFthiJ3GQyE90xhT30qrwzKf9YDlbRk/view?usp=drivesdk" TargetMode="External"/><Relationship Id="rId1735" Type="http://schemas.openxmlformats.org/officeDocument/2006/relationships/hyperlink" Target="https://drive.google.com/file/d/1k1slaaJjurtSd5pKGspyLkmCM5Jz-JuP/view?usp=drivesdk" TargetMode="External"/><Relationship Id="rId1942" Type="http://schemas.openxmlformats.org/officeDocument/2006/relationships/hyperlink" Target="https://drive.google.com/file/d/171syrBkIcJ1XVTgKn2__NMgOidbr8dBl/view?usp=drivesdk" TargetMode="External"/><Relationship Id="rId27" Type="http://schemas.openxmlformats.org/officeDocument/2006/relationships/hyperlink" Target="https://drive.google.com/file/d/1CpZmus2Q_ZSrJgcAcgRcDajKgAot6cgV/view?usp=drivesdk" TargetMode="External"/><Relationship Id="rId1802" Type="http://schemas.openxmlformats.org/officeDocument/2006/relationships/hyperlink" Target="https://drive.google.com/file/d/18JVkyIP-JzeaMqkKdtvhcJLAxRdbYMGY/view?usp=drivesdk" TargetMode="External"/><Relationship Id="rId176" Type="http://schemas.openxmlformats.org/officeDocument/2006/relationships/hyperlink" Target="https://drive.google.com/file/d/1aWUZzdkSj0cuARIzKQFiGdi01oIrJfd9/view?usp=drivesdk" TargetMode="External"/><Relationship Id="rId383" Type="http://schemas.openxmlformats.org/officeDocument/2006/relationships/hyperlink" Target="https://drive.google.com/file/d/1S5lgjL4fV63U1sH99zLx29V_2M3xI3uc/view?usp=drivesdk" TargetMode="External"/><Relationship Id="rId590" Type="http://schemas.openxmlformats.org/officeDocument/2006/relationships/hyperlink" Target="https://drive.google.com/open?id=1w6jXGvIAj9T4THX1s6aKt4Qi9Dej49JP" TargetMode="External"/><Relationship Id="rId243" Type="http://schemas.openxmlformats.org/officeDocument/2006/relationships/hyperlink" Target="https://drive.google.com/open?id=1LGpgNNdt_eQ4JNp61p5-0YdMUZ4SWSH_" TargetMode="External"/><Relationship Id="rId450" Type="http://schemas.openxmlformats.org/officeDocument/2006/relationships/hyperlink" Target="https://drive.google.com/file/d/1VSSzg3l7J2z2aRhj7JG3DWOgKiyPPXsh/view?usp=drivesdk" TargetMode="External"/><Relationship Id="rId688" Type="http://schemas.openxmlformats.org/officeDocument/2006/relationships/hyperlink" Target="https://drive.google.com/file/d/1533Tji4vOkriSSZRZjcxzO9StCAU3Vtx/view?usp=drivesdk" TargetMode="External"/><Relationship Id="rId895" Type="http://schemas.openxmlformats.org/officeDocument/2006/relationships/hyperlink" Target="https://drive.google.com/file/d/1UsCOmaonercBMDWhthb38ewEswjCGPN-/view?usp=drivesdk" TargetMode="External"/><Relationship Id="rId1080" Type="http://schemas.openxmlformats.org/officeDocument/2006/relationships/hyperlink" Target="https://drive.google.com/file/d/1CidGXsaNor3ybGMsHybmSpNOYdN_m8J4/view?usp=drivesdk" TargetMode="External"/><Relationship Id="rId103" Type="http://schemas.openxmlformats.org/officeDocument/2006/relationships/hyperlink" Target="https://drive.google.com/open?id=1jHyGklH__1ZcXO-CC6FrubNPOLbRut1E" TargetMode="External"/><Relationship Id="rId310" Type="http://schemas.openxmlformats.org/officeDocument/2006/relationships/hyperlink" Target="https://drive.google.com/open?id=1BgZUVqUp_txJSa2qONuTw1qNX9Lpq4Ej" TargetMode="External"/><Relationship Id="rId548" Type="http://schemas.openxmlformats.org/officeDocument/2006/relationships/hyperlink" Target="https://drive.google.com/open?id=13bMWCYPwi2P6GTK7BUhfxnLnonGti1dH" TargetMode="External"/><Relationship Id="rId755" Type="http://schemas.openxmlformats.org/officeDocument/2006/relationships/hyperlink" Target="https://drive.google.com/open?id=1MOxVercITzN4dOyAN1Wci7L6Lwc6rquB" TargetMode="External"/><Relationship Id="rId962" Type="http://schemas.openxmlformats.org/officeDocument/2006/relationships/hyperlink" Target="https://drive.google.com/open?id=1UzJtVbOtNhN1CM4W6b7laCZ5-Up3_Af0" TargetMode="External"/><Relationship Id="rId1178" Type="http://schemas.openxmlformats.org/officeDocument/2006/relationships/hyperlink" Target="http://lp.gm/" TargetMode="External"/><Relationship Id="rId1385" Type="http://schemas.openxmlformats.org/officeDocument/2006/relationships/hyperlink" Target="https://drive.google.com/file/d/1fcehyaElm3BFnjOUhqFENBa_nY5gkdTt/view?usp=drivesdk" TargetMode="External"/><Relationship Id="rId1592" Type="http://schemas.openxmlformats.org/officeDocument/2006/relationships/hyperlink" Target="https://drive.google.com/file/d/10XqNkdY3d9vutL9yCpFqNxtzL85eTgPY/view?usp=drivesdk" TargetMode="External"/><Relationship Id="rId91" Type="http://schemas.openxmlformats.org/officeDocument/2006/relationships/hyperlink" Target="https://drive.google.com/file/d/1nbdZURtTr_vr-WTt82-TuFYx0pDokp9O/view?usp=drivesdk" TargetMode="External"/><Relationship Id="rId408" Type="http://schemas.openxmlformats.org/officeDocument/2006/relationships/hyperlink" Target="https://drive.google.com/file/d/1qJDodbyo7N-HVEmrFO07IwZ21yeL1C_z/view?usp=drivesdk" TargetMode="External"/><Relationship Id="rId615" Type="http://schemas.openxmlformats.org/officeDocument/2006/relationships/hyperlink" Target="https://drive.google.com/file/d/11iaKALvAkUEJoZCBMr7UoqQNT8eZ13Xp/view?usp=drivesdk" TargetMode="External"/><Relationship Id="rId822" Type="http://schemas.openxmlformats.org/officeDocument/2006/relationships/hyperlink" Target="https://drive.google.com/open?id=1XCB0u-TSzZe6fOZOCnTpX3mdtIn2FMB4" TargetMode="External"/><Relationship Id="rId1038" Type="http://schemas.openxmlformats.org/officeDocument/2006/relationships/hyperlink" Target="https://drive.google.com/file/d/16tLXCjGrP0YOU-g3bouEe_CGnVbSi7zu/view?usp=drivesdk" TargetMode="External"/><Relationship Id="rId1245" Type="http://schemas.openxmlformats.org/officeDocument/2006/relationships/hyperlink" Target="https://drive.google.com/open?id=1Tq7GsB7hYiolXuFHShIUD2k4_CWWaMA4" TargetMode="External"/><Relationship Id="rId1452" Type="http://schemas.openxmlformats.org/officeDocument/2006/relationships/hyperlink" Target="https://drive.google.com/file/d/1T0rFjbLtb3n-Z7pGWy1LGNH0EZ7uQk9G/view?usp=drivesdk" TargetMode="External"/><Relationship Id="rId1897" Type="http://schemas.openxmlformats.org/officeDocument/2006/relationships/hyperlink" Target="https://drive.google.com/file/d/13uoMb-GtpUTP6LXddwt5uTs7fZ7rdgnY/view?usp=drivesdk" TargetMode="External"/><Relationship Id="rId1105" Type="http://schemas.openxmlformats.org/officeDocument/2006/relationships/hyperlink" Target="https://drive.google.com/open?id=1nZ-340mqvVy7whQSlnOlygLNtx7JnHG1" TargetMode="External"/><Relationship Id="rId1312" Type="http://schemas.openxmlformats.org/officeDocument/2006/relationships/hyperlink" Target="https://drive.google.com/file/d/1g_-G1LeF07GIWYINpbrLgqpTfTgDoBs3/view?usp=drivesdk" TargetMode="External"/><Relationship Id="rId1757" Type="http://schemas.openxmlformats.org/officeDocument/2006/relationships/hyperlink" Target="https://drive.google.com/file/d/16f5Kl6Qc_Qp6bF6XIjzEISwx4X3_wtvt/view?usp=drivesdk" TargetMode="External"/><Relationship Id="rId1964" Type="http://schemas.openxmlformats.org/officeDocument/2006/relationships/hyperlink" Target="https://drive.google.com/file/d/14gU9ttNQ6GqukYnTB3pQOeGQfqxwCcyL/view?usp=drivesdk" TargetMode="External"/><Relationship Id="rId49" Type="http://schemas.openxmlformats.org/officeDocument/2006/relationships/hyperlink" Target="http://jt.tg/" TargetMode="External"/><Relationship Id="rId1617" Type="http://schemas.openxmlformats.org/officeDocument/2006/relationships/hyperlink" Target="https://drive.google.com/file/d/1W0axL3DK3U9pcHGPzojnkp7Otouqn7P6/view?usp=drivesdk" TargetMode="External"/><Relationship Id="rId1824" Type="http://schemas.openxmlformats.org/officeDocument/2006/relationships/hyperlink" Target="https://drive.google.com/file/d/1UsCOmaonercBMDWhthb38ewEswjCGPN-/view?usp=drivesdk" TargetMode="External"/><Relationship Id="rId198" Type="http://schemas.openxmlformats.org/officeDocument/2006/relationships/hyperlink" Target="https://drive.google.com/open?id=1Oo0wYFWBMKXOYRnusHgDZATPNkw1npbR" TargetMode="External"/><Relationship Id="rId265" Type="http://schemas.openxmlformats.org/officeDocument/2006/relationships/hyperlink" Target="https://drive.google.com/file/d/1PCWCrRdCsF-V-kX3ax_xSND1xMv-jGEI/view?usp=drivesdk" TargetMode="External"/><Relationship Id="rId472" Type="http://schemas.openxmlformats.org/officeDocument/2006/relationships/hyperlink" Target="https://drive.google.com/file/d/1u1rSMqXNJWqL1WVqUy-mTpw1lyu8bCFH/view?usp=drivesdk" TargetMode="External"/><Relationship Id="rId125" Type="http://schemas.openxmlformats.org/officeDocument/2006/relationships/hyperlink" Target="https://drive.google.com/file/d/1PHXHlLC1ox4EN7-pf_sl_ZmdjOwxwHVq/view?usp=drivesdk" TargetMode="External"/><Relationship Id="rId332" Type="http://schemas.openxmlformats.org/officeDocument/2006/relationships/hyperlink" Target="https://drive.google.com/file/d/1y3qgg1TKrbn_SC28ibxioQSLfmzafWbc/view?usp=drivesdk" TargetMode="External"/><Relationship Id="rId777" Type="http://schemas.openxmlformats.org/officeDocument/2006/relationships/hyperlink" Target="https://drive.google.com/open?id=19W1SSkRWFyydCzIWNEEthZLe3UwJ6pQL" TargetMode="External"/><Relationship Id="rId984" Type="http://schemas.openxmlformats.org/officeDocument/2006/relationships/hyperlink" Target="https://drive.google.com/file/d/1N-dH2CUWHheeF6PYYyloGX7hHdd66Tya/view?usp=drivesdk" TargetMode="External"/><Relationship Id="rId2013" Type="http://schemas.openxmlformats.org/officeDocument/2006/relationships/hyperlink" Target="https://drive.google.com/file/d/11BuDqf3KtltRUM1pF8Hd-SMAfVLxyDjr/view?usp=drivesdk" TargetMode="External"/><Relationship Id="rId637" Type="http://schemas.openxmlformats.org/officeDocument/2006/relationships/hyperlink" Target="https://drive.google.com/file/d/1a3YebCs_WVUfYwdKuyG-d2pW-ZqEmeBt/view?usp=drivesdk" TargetMode="External"/><Relationship Id="rId844" Type="http://schemas.openxmlformats.org/officeDocument/2006/relationships/hyperlink" Target="https://drive.google.com/file/d/1GaRbVPRFzq07i2a4NDqIfkBdo_nT6A58/view?usp=drivesdk" TargetMode="External"/><Relationship Id="rId1267" Type="http://schemas.openxmlformats.org/officeDocument/2006/relationships/hyperlink" Target="https://drive.google.com/file/d/1JbkRGiaZngyTDm6oX5mstTsneGcBE2-K/view?usp=drivesdk" TargetMode="External"/><Relationship Id="rId1474" Type="http://schemas.openxmlformats.org/officeDocument/2006/relationships/hyperlink" Target="https://drive.google.com/file/d/1yX4_zI-p7ZAHhbvyAomxTacOQXI4DaTM/view?usp=drivesdk" TargetMode="External"/><Relationship Id="rId1681" Type="http://schemas.openxmlformats.org/officeDocument/2006/relationships/hyperlink" Target="https://drive.google.com/file/d/1IojQP_2mKH_mlqrz7kmqLVG2JXoYy3zE/view?usp=drivesdk" TargetMode="External"/><Relationship Id="rId704" Type="http://schemas.openxmlformats.org/officeDocument/2006/relationships/hyperlink" Target="https://drive.google.com/file/d/1u-B7HUxlAr9nHJZsQwg7Of-JqOZpXCsK/view?usp=drivesdk" TargetMode="External"/><Relationship Id="rId911" Type="http://schemas.openxmlformats.org/officeDocument/2006/relationships/hyperlink" Target="https://drive.google.com/file/d/1Tc_xAatssjf95YIz_F0fScemRCXPwj54/view?usp=drivesdk" TargetMode="External"/><Relationship Id="rId1127" Type="http://schemas.openxmlformats.org/officeDocument/2006/relationships/hyperlink" Target="https://drive.google.com/open?id=1gpileK2SdhPmMxV4d9YpuMYPi7mHmSE2" TargetMode="External"/><Relationship Id="rId1334" Type="http://schemas.openxmlformats.org/officeDocument/2006/relationships/hyperlink" Target="https://drive.google.com/file/d/15DyrVCPUhS8Djn-shBN8OamAQxypj1QI/view?usp=drivesdk" TargetMode="External"/><Relationship Id="rId1541" Type="http://schemas.openxmlformats.org/officeDocument/2006/relationships/hyperlink" Target="https://drive.google.com/file/d/1Z-jrM_p9ANhhjluIz3k8wnKRgsjBTuVJ/view?usp=drivesdk" TargetMode="External"/><Relationship Id="rId1779" Type="http://schemas.openxmlformats.org/officeDocument/2006/relationships/hyperlink" Target="https://drive.google.com/file/d/11v_fMgkTN_u6A2SIOES5syoVBk8lcQ5l/view?usp=drivesdk" TargetMode="External"/><Relationship Id="rId1986" Type="http://schemas.openxmlformats.org/officeDocument/2006/relationships/hyperlink" Target="https://drive.google.com/file/d/17jowTaG4iPNQ5YTlYLHnh_tzuKDz196o/view?usp=drivesdk" TargetMode="External"/><Relationship Id="rId40" Type="http://schemas.openxmlformats.org/officeDocument/2006/relationships/hyperlink" Target="https://drive.google.com/open?id=1xXyIcENNEfRMhXdp0K6_44sFiu-ehHkN" TargetMode="External"/><Relationship Id="rId1401" Type="http://schemas.openxmlformats.org/officeDocument/2006/relationships/hyperlink" Target="https://drive.google.com/file/d/122xdIlrGopfu9RTQn2ZwMecgUs9DZXr9/view?usp=drivesdk" TargetMode="External"/><Relationship Id="rId1639" Type="http://schemas.openxmlformats.org/officeDocument/2006/relationships/hyperlink" Target="https://drive.google.com/file/d/1KSrxjEbvJ2zkBs1tsW90PB-bhMOggfVa/view?usp=drivesdk" TargetMode="External"/><Relationship Id="rId1846" Type="http://schemas.openxmlformats.org/officeDocument/2006/relationships/hyperlink" Target="https://drive.google.com/file/d/1I0D_Z-bG3tlh2GyQjXKmOjjkQAFZH1sw/view?usp=drivesdk" TargetMode="External"/><Relationship Id="rId1706" Type="http://schemas.openxmlformats.org/officeDocument/2006/relationships/hyperlink" Target="https://drive.google.com/file/d/1MV4N338wcEnQ379vkDtqoyETXMZeJ5AI/view?usp=drivesdk" TargetMode="External"/><Relationship Id="rId1913" Type="http://schemas.openxmlformats.org/officeDocument/2006/relationships/hyperlink" Target="https://drive.google.com/file/d/1PVAU6DwACBQJa7NAc7oZ1PuL6Nh2JdYs/view?usp=drivesdk" TargetMode="External"/><Relationship Id="rId287" Type="http://schemas.openxmlformats.org/officeDocument/2006/relationships/hyperlink" Target="https://drive.google.com/file/d/1BEnFvr1KnBxa9DXlE0JjHezJEjixujgp/view?usp=drivesdk" TargetMode="External"/><Relationship Id="rId494" Type="http://schemas.openxmlformats.org/officeDocument/2006/relationships/hyperlink" Target="https://drive.google.com/open?id=1DruwQVeDHvhIX_iKdYNMhN-YpKaqxdX5" TargetMode="External"/><Relationship Id="rId147" Type="http://schemas.openxmlformats.org/officeDocument/2006/relationships/hyperlink" Target="https://drive.google.com/file/d/1HdCIxjm3CQKvR16cHrqY-0mQZ89cUzKz/view?usp=drivesdk" TargetMode="External"/><Relationship Id="rId354" Type="http://schemas.openxmlformats.org/officeDocument/2006/relationships/hyperlink" Target="https://drive.google.com/open?id=1ltt6yV0cM96I-M9Rc96bIWJqqbwSRGvB" TargetMode="External"/><Relationship Id="rId799" Type="http://schemas.openxmlformats.org/officeDocument/2006/relationships/hyperlink" Target="https://drive.google.com/file/d/1fhsreGBMxbGOkeL59YWW0JpZP64r7PIq/view?usp=drivesdk" TargetMode="External"/><Relationship Id="rId1191" Type="http://schemas.openxmlformats.org/officeDocument/2006/relationships/hyperlink" Target="https://drive.google.com/file/d/1DJql3fI2FectmO3BLo1ORMqcaD4vHb9Y/view?usp=drivesdk" TargetMode="External"/><Relationship Id="rId2035" Type="http://schemas.openxmlformats.org/officeDocument/2006/relationships/hyperlink" Target="https://drive.google.com/file/d/11rX2HEGXfXiZd6JbWs7AMtaDOcW35Ngz/view?usp=drivesdk" TargetMode="External"/><Relationship Id="rId561" Type="http://schemas.openxmlformats.org/officeDocument/2006/relationships/hyperlink" Target="https://drive.google.com/open?id=1wgALBahjQXeFBmrxYpgTQlgxAWGds2He" TargetMode="External"/><Relationship Id="rId659" Type="http://schemas.openxmlformats.org/officeDocument/2006/relationships/hyperlink" Target="https://drive.google.com/open?id=1BYoAiOnJKrqaCvKCO0pupCTdEkishtJR" TargetMode="External"/><Relationship Id="rId866" Type="http://schemas.openxmlformats.org/officeDocument/2006/relationships/hyperlink" Target="https://drive.google.com/file/d/14iTZ2qdFbv2JsU3i4sTXBPY4nEUYaxOM/view?usp=drivesdk" TargetMode="External"/><Relationship Id="rId1289" Type="http://schemas.openxmlformats.org/officeDocument/2006/relationships/hyperlink" Target="https://drive.google.com/open?id=1DkI0y9wZqB5fCenh0yAlJe6efKiVN8xU" TargetMode="External"/><Relationship Id="rId1496" Type="http://schemas.openxmlformats.org/officeDocument/2006/relationships/hyperlink" Target="https://drive.google.com/file/d/1pYX8x9-9K6_F-tlU4XTxt0OdfiaC9Gbj/view?usp=drivesdk" TargetMode="External"/><Relationship Id="rId214" Type="http://schemas.openxmlformats.org/officeDocument/2006/relationships/hyperlink" Target="https://drive.google.com/open?id=1BYYdHAPnotlnXjeMKibatJbrBF7juQ8M" TargetMode="External"/><Relationship Id="rId421" Type="http://schemas.openxmlformats.org/officeDocument/2006/relationships/hyperlink" Target="https://drive.google.com/file/d/1Co1dQMQ0EEMrCgcyeHg2eWmEnDJWNcfY/view?usp=drivesdk" TargetMode="External"/><Relationship Id="rId519" Type="http://schemas.openxmlformats.org/officeDocument/2006/relationships/hyperlink" Target="https://drive.google.com/open?id=1vwfvBd-g8o_i7eppPN8CDxxD1mKgSzEW" TargetMode="External"/><Relationship Id="rId1051" Type="http://schemas.openxmlformats.org/officeDocument/2006/relationships/hyperlink" Target="https://drive.google.com/open?id=1se_KCq3LonnCLDnsrJmdvuDBiEtjbVMC" TargetMode="External"/><Relationship Id="rId1149" Type="http://schemas.openxmlformats.org/officeDocument/2006/relationships/hyperlink" Target="https://drive.google.com/open?id=1Q77DWNk7ML74F1DSP-Ad7suenB6Q2NO7" TargetMode="External"/><Relationship Id="rId1356" Type="http://schemas.openxmlformats.org/officeDocument/2006/relationships/hyperlink" Target="https://drive.google.com/open?id=1l6Msl1QYVR8bLlFcaL-iNxPNPFNULULS" TargetMode="External"/><Relationship Id="rId726" Type="http://schemas.openxmlformats.org/officeDocument/2006/relationships/hyperlink" Target="https://drive.google.com/open?id=1yaw06ES67sTvPJzO4iv4sy2nBl0G8dNe" TargetMode="External"/><Relationship Id="rId933" Type="http://schemas.openxmlformats.org/officeDocument/2006/relationships/hyperlink" Target="https://drive.google.com/open?id=1NxrgczBhEsszel9NyEMmNhQ00T_BKH1u" TargetMode="External"/><Relationship Id="rId1009" Type="http://schemas.openxmlformats.org/officeDocument/2006/relationships/hyperlink" Target="https://drive.google.com/open?id=1sUkonFgibvyYBRPPcP9gjY3HRNSUJGV6" TargetMode="External"/><Relationship Id="rId1563" Type="http://schemas.openxmlformats.org/officeDocument/2006/relationships/hyperlink" Target="https://drive.google.com/file/d/1A9Xshjwv_fptrtHWDMPMhhSobG3SWXC1/view?usp=drivesdk" TargetMode="External"/><Relationship Id="rId1770" Type="http://schemas.openxmlformats.org/officeDocument/2006/relationships/hyperlink" Target="https://drive.google.com/file/d/1GG81lUp081IsZ0TBGKM5yDCH7jVuJ-9B/view?usp=drivesdk" TargetMode="External"/><Relationship Id="rId1868" Type="http://schemas.openxmlformats.org/officeDocument/2006/relationships/hyperlink" Target="https://drive.google.com/file/d/1jaH-w4hHvzTXQ8xmqrst5EkEA4IY2wI0/view?usp=drivesdk" TargetMode="External"/><Relationship Id="rId62" Type="http://schemas.openxmlformats.org/officeDocument/2006/relationships/hyperlink" Target="http://jt.tg/" TargetMode="External"/><Relationship Id="rId1216" Type="http://schemas.openxmlformats.org/officeDocument/2006/relationships/hyperlink" Target="https://drive.google.com/open?id=1i0ntCVq8DUs3rwKEG_B133e2IRVHrHBQ" TargetMode="External"/><Relationship Id="rId1423" Type="http://schemas.openxmlformats.org/officeDocument/2006/relationships/hyperlink" Target="https://drive.google.com/file/d/1Kq8bEpvdo4kJZ635gDm4OYmU1m_AJUTq/view?usp=drivesdk" TargetMode="External"/><Relationship Id="rId1630" Type="http://schemas.openxmlformats.org/officeDocument/2006/relationships/hyperlink" Target="https://drive.google.com/file/d/1zw9eUNAUhS63rBhPBMmqs2wPQLBzXr5E/view?usp=drivesdk" TargetMode="External"/><Relationship Id="rId1728" Type="http://schemas.openxmlformats.org/officeDocument/2006/relationships/hyperlink" Target="https://drive.google.com/file/d/1lyoRHLA2HnkdUQm9EDSzZyJkLZf6ZAhG/view?usp=drivesdk" TargetMode="External"/><Relationship Id="rId1935" Type="http://schemas.openxmlformats.org/officeDocument/2006/relationships/hyperlink" Target="https://drive.google.com/file/d/1fBhXgNZ0sYXK_q4dlay-eA3M0c4WXjyY/view?usp=drivesdk" TargetMode="External"/><Relationship Id="rId169" Type="http://schemas.openxmlformats.org/officeDocument/2006/relationships/hyperlink" Target="https://drive.google.com/file/d/1rNqu6HcitSdRfMq-DD-Oq5x59V_TH-83/view?usp=drivesdk" TargetMode="External"/><Relationship Id="rId376" Type="http://schemas.openxmlformats.org/officeDocument/2006/relationships/hyperlink" Target="https://drive.google.com/file/d/1bb2JPFEYFI4qnsICKtGUSXunCcVb4pIv/view?usp=drivesdk" TargetMode="External"/><Relationship Id="rId583" Type="http://schemas.openxmlformats.org/officeDocument/2006/relationships/hyperlink" Target="https://drive.google.com/open?id=16OdWYZgEXiPoJ4yUdUeshcYtnJLNxJhJ" TargetMode="External"/><Relationship Id="rId790" Type="http://schemas.openxmlformats.org/officeDocument/2006/relationships/hyperlink" Target="https://drive.google.com/file/d/1hsbwvsqKct4qPke_K-uO9SjkCvxWP_JA/view?usp=drivesdk" TargetMode="External"/><Relationship Id="rId4" Type="http://schemas.openxmlformats.org/officeDocument/2006/relationships/hyperlink" Target="https://drive.google.com/open?id=13prZSzKDTHL513T5wzwt59RX9gNHKlw9" TargetMode="External"/><Relationship Id="rId236" Type="http://schemas.openxmlformats.org/officeDocument/2006/relationships/hyperlink" Target="http://jt.tg/" TargetMode="External"/><Relationship Id="rId443" Type="http://schemas.openxmlformats.org/officeDocument/2006/relationships/hyperlink" Target="https://drive.google.com/open?id=1hYI5y5gA4T2SCoVwdtFgqvpPBaUdzYkI" TargetMode="External"/><Relationship Id="rId650" Type="http://schemas.openxmlformats.org/officeDocument/2006/relationships/hyperlink" Target="https://drive.google.com/open?id=1za0guMr5nHACFUKdFvLvJmZ7-GS8_Reb" TargetMode="External"/><Relationship Id="rId888" Type="http://schemas.openxmlformats.org/officeDocument/2006/relationships/hyperlink" Target="https://drive.google.com/file/d/1bwmTNjX5tsgStLmO60-zx1EWkvnsnPA7/view?usp=drivesdk" TargetMode="External"/><Relationship Id="rId1073" Type="http://schemas.openxmlformats.org/officeDocument/2006/relationships/hyperlink" Target="https://drive.google.com/open?id=1JTz1edW38d9NWhm62C5eK3zqxBbYfAnE" TargetMode="External"/><Relationship Id="rId1280" Type="http://schemas.openxmlformats.org/officeDocument/2006/relationships/hyperlink" Target="https://drive.google.com/file/d/1aSmGPAd23hNThQq0C5mmmMv6JooM0Ei5/view?usp=drivesdk" TargetMode="External"/><Relationship Id="rId303" Type="http://schemas.openxmlformats.org/officeDocument/2006/relationships/hyperlink" Target="https://drive.google.com/file/d/1Pk1hA0BOCeFp_AKBTvBWEGxaqaVuxFL0/view?usp=drivesdk" TargetMode="External"/><Relationship Id="rId748" Type="http://schemas.openxmlformats.org/officeDocument/2006/relationships/hyperlink" Target="https://drive.google.com/open?id=1ttxxRGJx2pMvx0NO772AEyHLK9ucD03B" TargetMode="External"/><Relationship Id="rId955" Type="http://schemas.openxmlformats.org/officeDocument/2006/relationships/hyperlink" Target="https://drive.google.com/file/d/1WETb7LizX5Dysdw4h0w8tS6PfLvM0Zc4/view?usp=drivesdk" TargetMode="External"/><Relationship Id="rId1140" Type="http://schemas.openxmlformats.org/officeDocument/2006/relationships/hyperlink" Target="https://drive.google.com/file/d/1r4bfIXTq9G4HQU7cJvps5uvSyCTTZ3n3/view?usp=drivesdk" TargetMode="External"/><Relationship Id="rId1378" Type="http://schemas.openxmlformats.org/officeDocument/2006/relationships/hyperlink" Target="https://drive.google.com/file/d/1XgXLZQ5ybi_gZ22gWemuLm6ExIuigCGP/view?usp=drivesdk" TargetMode="External"/><Relationship Id="rId1585" Type="http://schemas.openxmlformats.org/officeDocument/2006/relationships/hyperlink" Target="https://drive.google.com/file/d/1bb2JPFEYFI4qnsICKtGUSXunCcVb4pIv/view?usp=drivesdk" TargetMode="External"/><Relationship Id="rId1792" Type="http://schemas.openxmlformats.org/officeDocument/2006/relationships/hyperlink" Target="https://drive.google.com/file/d/1agPZKUgRZWCHYGWvk782Xb9qExIP-aIC/view?usp=drivesdk" TargetMode="External"/><Relationship Id="rId84" Type="http://schemas.openxmlformats.org/officeDocument/2006/relationships/hyperlink" Target="https://drive.google.com/file/d/1sC1MCMYtfhY4Bc4T4DblS7iHq-QORbN0/view?usp=drivesdk" TargetMode="External"/><Relationship Id="rId510" Type="http://schemas.openxmlformats.org/officeDocument/2006/relationships/hyperlink" Target="https://drive.google.com/file/d/1rdxckByCfoEO172Yj8Zt7OHYZ-mI0e3K/view?usp=drivesdk" TargetMode="External"/><Relationship Id="rId608" Type="http://schemas.openxmlformats.org/officeDocument/2006/relationships/hyperlink" Target="https://drive.google.com/file/d/10EMaUAjtXhL-RouhGqM9n0g_V-2NpABX/view?usp=drivesdk" TargetMode="External"/><Relationship Id="rId815" Type="http://schemas.openxmlformats.org/officeDocument/2006/relationships/hyperlink" Target="https://drive.google.com/file/d/1swgCqCT1HTxxIq1lYSHxlUNGzF6Id4RC/view?usp=drivesdk" TargetMode="External"/><Relationship Id="rId1238" Type="http://schemas.openxmlformats.org/officeDocument/2006/relationships/hyperlink" Target="https://drive.google.com/file/d/1lw5aOZ5vvQ9YebAfKlTA_AKGS4TmKmzX/view?usp=drivesdk" TargetMode="External"/><Relationship Id="rId1445" Type="http://schemas.openxmlformats.org/officeDocument/2006/relationships/hyperlink" Target="https://drive.google.com/file/d/17PJCeOr3rjaPOVYtfm8zII_zQT4nFqC_/view?usp=drivesdk" TargetMode="External"/><Relationship Id="rId1652" Type="http://schemas.openxmlformats.org/officeDocument/2006/relationships/hyperlink" Target="https://drive.google.com/file/d/1Jx_5iyMm_VESgT0T-1TMDD8PkzhU4O4U/view?usp=drivesdk" TargetMode="External"/><Relationship Id="rId1000" Type="http://schemas.openxmlformats.org/officeDocument/2006/relationships/hyperlink" Target="https://drive.google.com/open?id=1HG00HFJxl-1Z-_hw4qtUiNELWUeDfCuh" TargetMode="External"/><Relationship Id="rId1305" Type="http://schemas.openxmlformats.org/officeDocument/2006/relationships/hyperlink" Target="http://lp.gm/" TargetMode="External"/><Relationship Id="rId1957" Type="http://schemas.openxmlformats.org/officeDocument/2006/relationships/hyperlink" Target="https://drive.google.com/file/d/1JK3M0qrrnAUcoesjwOWtBpHQcMMsWitM/view?usp=drivesdk" TargetMode="External"/><Relationship Id="rId1512" Type="http://schemas.openxmlformats.org/officeDocument/2006/relationships/hyperlink" Target="https://drive.google.com/file/d/121836xoikPWDHT0DU_62IJx7fzV5hHxd/view?usp=drivesdk" TargetMode="External"/><Relationship Id="rId1817" Type="http://schemas.openxmlformats.org/officeDocument/2006/relationships/hyperlink" Target="https://drive.google.com/file/d/1VqpYJjg9LaimR9b_SmvQnkx1XslEDDjR/view?usp=drivesdk" TargetMode="External"/><Relationship Id="rId11" Type="http://schemas.openxmlformats.org/officeDocument/2006/relationships/hyperlink" Target="https://drive.google.com/open?id=1G5wKnfiQV0QFaa02uRD-YZJ8cZbE3uMQ" TargetMode="External"/><Relationship Id="rId398" Type="http://schemas.openxmlformats.org/officeDocument/2006/relationships/hyperlink" Target="https://drive.google.com/open?id=1VQN-QNP92YrhWpXcxvtYaB15N9ltNMT_" TargetMode="External"/><Relationship Id="rId160" Type="http://schemas.openxmlformats.org/officeDocument/2006/relationships/hyperlink" Target="https://drive.google.com/file/d/1iqaPKmZJq5JPsUAhCSYHADWpB_MrQKfJ/view?usp=drivesdk" TargetMode="External"/><Relationship Id="rId258" Type="http://schemas.openxmlformats.org/officeDocument/2006/relationships/hyperlink" Target="https://drive.google.com/open?id=1HgYmPfuDJxT-pYf_k9R4ltXTxcwWBdy_" TargetMode="External"/><Relationship Id="rId465" Type="http://schemas.openxmlformats.org/officeDocument/2006/relationships/hyperlink" Target="https://drive.google.com/open?id=1CCxtQVEupjV8gWFDruoNGpEdCfeGCMwZ" TargetMode="External"/><Relationship Id="rId672" Type="http://schemas.openxmlformats.org/officeDocument/2006/relationships/hyperlink" Target="https://drive.google.com/file/d/1YNSG8eFoWUg9KmHQgx-BZwi84_fRUG3W/view?usp=drivesdk" TargetMode="External"/><Relationship Id="rId1095" Type="http://schemas.openxmlformats.org/officeDocument/2006/relationships/hyperlink" Target="https://drive.google.com/open?id=1n7iXkfoM1_aeHSaPKwL7Mz4N65vBqBnd" TargetMode="External"/><Relationship Id="rId118" Type="http://schemas.openxmlformats.org/officeDocument/2006/relationships/hyperlink" Target="https://drive.google.com/open?id=1xp1AhPoLiK1bfA4GVGevJlsR4n7GdHy_" TargetMode="External"/><Relationship Id="rId325" Type="http://schemas.openxmlformats.org/officeDocument/2006/relationships/hyperlink" Target="https://drive.google.com/open?id=1PDVkCPWdzvzsaegJWHOeVaGb7hTipNab" TargetMode="External"/><Relationship Id="rId532" Type="http://schemas.openxmlformats.org/officeDocument/2006/relationships/hyperlink" Target="https://drive.google.com/file/d/1ES-Cmv3luz_9v52nXSa0zU6fGEdXHFrn/view?usp=drivesdk" TargetMode="External"/><Relationship Id="rId977" Type="http://schemas.openxmlformats.org/officeDocument/2006/relationships/hyperlink" Target="https://drive.google.com/file/d/1MPizlUT7uFMRHBPIdKdYrE8s8QQMQtYB/view?usp=drivesdk" TargetMode="External"/><Relationship Id="rId1162" Type="http://schemas.openxmlformats.org/officeDocument/2006/relationships/hyperlink" Target="https://drive.google.com/open?id=1KEYRC2ywBrIdWEB-owyctW5eO6hNQSpg" TargetMode="External"/><Relationship Id="rId2006" Type="http://schemas.openxmlformats.org/officeDocument/2006/relationships/hyperlink" Target="https://drive.google.com/file/d/17Dag8WJBwwhOJJLxxDjpFZV3ZcF2jLp5/view?usp=drivesdk" TargetMode="External"/><Relationship Id="rId837" Type="http://schemas.openxmlformats.org/officeDocument/2006/relationships/hyperlink" Target="https://drive.google.com/open?id=11NMVIO1MUuIrrgzwkB43ZZuNbieXfAAd" TargetMode="External"/><Relationship Id="rId1022" Type="http://schemas.openxmlformats.org/officeDocument/2006/relationships/hyperlink" Target="https://drive.google.com/file/d/1C5fo7EAu5aFfGUzIbn0Nl4r94r9m-Z2c/view?usp=drivesdk" TargetMode="External"/><Relationship Id="rId1467" Type="http://schemas.openxmlformats.org/officeDocument/2006/relationships/hyperlink" Target="https://drive.google.com/file/d/1iqaPKmZJq5JPsUAhCSYHADWpB_MrQKfJ/view?usp=drivesdk" TargetMode="External"/><Relationship Id="rId1674" Type="http://schemas.openxmlformats.org/officeDocument/2006/relationships/hyperlink" Target="https://drive.google.com/file/d/1SCCr40TEWkPtJopwezZ1WGy-cbDzxBO-/view?usp=drivesdk" TargetMode="External"/><Relationship Id="rId1881" Type="http://schemas.openxmlformats.org/officeDocument/2006/relationships/hyperlink" Target="https://drive.google.com/file/d/1JKGc_oyNgQtnTWlkugmPqeljCksM__42/view?usp=drivesdk" TargetMode="External"/><Relationship Id="rId904" Type="http://schemas.openxmlformats.org/officeDocument/2006/relationships/hyperlink" Target="https://drive.google.com/file/d/1x13MihQIVDE93id7nLQcM-Jeku8ivSIP/view?usp=drivesdk" TargetMode="External"/><Relationship Id="rId1327" Type="http://schemas.openxmlformats.org/officeDocument/2006/relationships/hyperlink" Target="https://drive.google.com/file/d/1TleeAs3QC4xwUrdaWXt2cy9IuwyAz5YU/view?usp=drivesdk" TargetMode="External"/><Relationship Id="rId1534" Type="http://schemas.openxmlformats.org/officeDocument/2006/relationships/hyperlink" Target="https://drive.google.com/file/d/1MhraqGtIpL4yzgtpgjwUiMNmplWaBX9G/view?usp=drivesdk" TargetMode="External"/><Relationship Id="rId1741" Type="http://schemas.openxmlformats.org/officeDocument/2006/relationships/hyperlink" Target="https://drive.google.com/file/d/173iRbth61WJl3t69vH3KTTBsfy38o7Ca/view?usp=drivesdk" TargetMode="External"/><Relationship Id="rId1979" Type="http://schemas.openxmlformats.org/officeDocument/2006/relationships/hyperlink" Target="https://drive.google.com/file/d/1INrYoS-Pl2IE2rbEq1REEVawvk7HsVsP/view?usp=drivesdk" TargetMode="External"/><Relationship Id="rId33" Type="http://schemas.openxmlformats.org/officeDocument/2006/relationships/hyperlink" Target="https://drive.google.com/file/d/1Pzyk-7g7EgVDifuZwDwvEuEJLi6LOCCL/view?usp=drivesdk" TargetMode="External"/><Relationship Id="rId1601" Type="http://schemas.openxmlformats.org/officeDocument/2006/relationships/hyperlink" Target="https://drive.google.com/file/d/1E4MdJmDbpYv8cr1Ld5M-pJF5DYoZaKZq/view?usp=drivesdk" TargetMode="External"/><Relationship Id="rId1839" Type="http://schemas.openxmlformats.org/officeDocument/2006/relationships/hyperlink" Target="https://drive.google.com/file/d/1aa87EyJOx_v9MrIAp8JR4C_LjS9dPFrw/view?usp=drivesdk" TargetMode="External"/><Relationship Id="rId182" Type="http://schemas.openxmlformats.org/officeDocument/2006/relationships/hyperlink" Target="https://drive.google.com/file/d/1Y0VvxcVojj_yYmNEOeCTSHyx1CP2T25P/view?usp=drivesdk" TargetMode="External"/><Relationship Id="rId1906" Type="http://schemas.openxmlformats.org/officeDocument/2006/relationships/hyperlink" Target="https://drive.google.com/file/d/1wWEUrhZ6Xdk5LLngUtqe6xp12npNrzad/view?usp=drivesdk" TargetMode="External"/><Relationship Id="rId487" Type="http://schemas.openxmlformats.org/officeDocument/2006/relationships/hyperlink" Target="https://drive.google.com/file/d/1KSrxjEbvJ2zkBs1tsW90PB-bhMOggfVa/view?usp=drivesdk" TargetMode="External"/><Relationship Id="rId694" Type="http://schemas.openxmlformats.org/officeDocument/2006/relationships/hyperlink" Target="https://drive.google.com/file/d/1tmoVtm8KwSdVW8yi_er-YyzjlbtfKprc/view?usp=drivesdk" TargetMode="External"/><Relationship Id="rId347" Type="http://schemas.openxmlformats.org/officeDocument/2006/relationships/hyperlink" Target="https://drive.google.com/file/d/15Vx6_BYyqLJo8-r6gz4vpPgomT2nAbxu/view?usp=drivesdk" TargetMode="External"/><Relationship Id="rId999" Type="http://schemas.openxmlformats.org/officeDocument/2006/relationships/hyperlink" Target="https://drive.google.com/file/d/11NX1rJZoLoY5yN42zuU94DAdKBEQcDPN/view?usp=drivesdk" TargetMode="External"/><Relationship Id="rId1184" Type="http://schemas.openxmlformats.org/officeDocument/2006/relationships/hyperlink" Target="https://drive.google.com/file/d/1MmPiNl6AVgd-3IWEzfZtvvP_V51PwKYI/view?usp=drivesdk" TargetMode="External"/><Relationship Id="rId2028" Type="http://schemas.openxmlformats.org/officeDocument/2006/relationships/hyperlink" Target="https://drive.google.com/file/d/1ZbWAL8DLGMXanoiK6CHCcdOdfewFmLlq/view?usp=drivesdk" TargetMode="External"/><Relationship Id="rId554" Type="http://schemas.openxmlformats.org/officeDocument/2006/relationships/hyperlink" Target="https://drive.google.com/file/d/1vsAYHc0zdHgCPzObRA6VpF2I7GrvibGU/view?usp=drivesdk" TargetMode="External"/><Relationship Id="rId761" Type="http://schemas.openxmlformats.org/officeDocument/2006/relationships/hyperlink" Target="https://drive.google.com/file/d/1DuzqwDA5IRGsVDqrnrBTZrBCoXrvgbtv/view?usp=drivesdk" TargetMode="External"/><Relationship Id="rId859" Type="http://schemas.openxmlformats.org/officeDocument/2006/relationships/hyperlink" Target="https://drive.google.com/open?id=1ymGOAXiEf9Eh7ys0HJ16ElV9lJvLQtv8" TargetMode="External"/><Relationship Id="rId1391" Type="http://schemas.openxmlformats.org/officeDocument/2006/relationships/hyperlink" Target="https://drive.google.com/file/d/1lasAKG3nGB1VVVssCK8y23e6mrotHIew/view?usp=drivesdk" TargetMode="External"/><Relationship Id="rId1489" Type="http://schemas.openxmlformats.org/officeDocument/2006/relationships/hyperlink" Target="https://drive.google.com/file/d/1HkbieT5BBobPnSr2Wc7YPRBdqxYJXA7T/view?usp=drivesdk" TargetMode="External"/><Relationship Id="rId1696" Type="http://schemas.openxmlformats.org/officeDocument/2006/relationships/hyperlink" Target="https://drive.google.com/file/d/13Lb8VwiXKHZy-7do2P0mVe8_Mu9Q1NCA/view?usp=drivesdk" TargetMode="External"/><Relationship Id="rId207" Type="http://schemas.openxmlformats.org/officeDocument/2006/relationships/hyperlink" Target="https://drive.google.com/open?id=1VE50px9fbStXLcgooUaubM-Fc88Wsor7" TargetMode="External"/><Relationship Id="rId414" Type="http://schemas.openxmlformats.org/officeDocument/2006/relationships/hyperlink" Target="https://drive.google.com/file/d/1pRWCKt-xmI0M5KKfo83f1gJgofy2JsCA/view?usp=drivesdk" TargetMode="External"/><Relationship Id="rId621" Type="http://schemas.openxmlformats.org/officeDocument/2006/relationships/hyperlink" Target="https://drive.google.com/file/d/1TL0dV72Ps4n30zcngEVw4_jkNAU8UoLr/view?usp=drivesdk" TargetMode="External"/><Relationship Id="rId1044" Type="http://schemas.openxmlformats.org/officeDocument/2006/relationships/hyperlink" Target="https://drive.google.com/file/d/1JD-JLehUJKpqMMTB9A5vKV4xm52Ep3wT/view?usp=drivesdk" TargetMode="External"/><Relationship Id="rId1251" Type="http://schemas.openxmlformats.org/officeDocument/2006/relationships/hyperlink" Target="https://drive.google.com/open?id=1-foey_u8wZRxhk8ynBK6Q5-gt66XLNA3" TargetMode="External"/><Relationship Id="rId1349" Type="http://schemas.openxmlformats.org/officeDocument/2006/relationships/hyperlink" Target="https://drive.google.com/open?id=1WjOLpg5ev2qhtqR7CKxXyALAhq03nyDG" TargetMode="External"/><Relationship Id="rId719" Type="http://schemas.openxmlformats.org/officeDocument/2006/relationships/hyperlink" Target="https://drive.google.com/open?id=1cf8fttAqy05bQu1jsNJDt13aj4bWHHOA" TargetMode="External"/><Relationship Id="rId926" Type="http://schemas.openxmlformats.org/officeDocument/2006/relationships/hyperlink" Target="https://drive.google.com/open?id=1lTHFgp3I-pFtqhZ9OgLBpknluqm4ldRe" TargetMode="External"/><Relationship Id="rId1111" Type="http://schemas.openxmlformats.org/officeDocument/2006/relationships/hyperlink" Target="https://drive.google.com/open?id=15LiBUvk1gsjZGT7KFt3D8oVDmDb32nLE" TargetMode="External"/><Relationship Id="rId1556" Type="http://schemas.openxmlformats.org/officeDocument/2006/relationships/hyperlink" Target="https://drive.google.com/file/d/1eUzE5h6SvTqBrkmJULC8FfzNDy1pw3FD/view?usp=drivesdk" TargetMode="External"/><Relationship Id="rId1763" Type="http://schemas.openxmlformats.org/officeDocument/2006/relationships/hyperlink" Target="https://drive.google.com/file/d/1uwKEM4YAz7bKto9Sa2zO6h17YQ3qc99t/view?usp=drivesdk" TargetMode="External"/><Relationship Id="rId1970" Type="http://schemas.openxmlformats.org/officeDocument/2006/relationships/hyperlink" Target="https://drive.google.com/file/d/1k6lfCYqgnZfy8KDdqeHKtchv-pAyQ8zT/view?usp=drivesdk" TargetMode="External"/><Relationship Id="rId55" Type="http://schemas.openxmlformats.org/officeDocument/2006/relationships/hyperlink" Target="https://drive.google.com/open?id=1ayYRAoyqLEmugKxSzTVQCV6AYBclnmif" TargetMode="External"/><Relationship Id="rId1209" Type="http://schemas.openxmlformats.org/officeDocument/2006/relationships/hyperlink" Target="http://lp.gm/" TargetMode="External"/><Relationship Id="rId1416" Type="http://schemas.openxmlformats.org/officeDocument/2006/relationships/hyperlink" Target="https://drive.google.com/file/d/1-etJmckXQyiO3w_vcDmAPUADNQg-gOvW/view?usp=drivesdk" TargetMode="External"/><Relationship Id="rId1623" Type="http://schemas.openxmlformats.org/officeDocument/2006/relationships/hyperlink" Target="https://drive.google.com/file/d/1pv_afB3UXlOZpcQz5pSo2ksEr5oiLAL7/view?usp=drivesdk" TargetMode="External"/><Relationship Id="rId1830" Type="http://schemas.openxmlformats.org/officeDocument/2006/relationships/hyperlink" Target="https://drive.google.com/file/d/1sp7mcMLxldtGiOJDS_z__7CCBG8QZLRY/view?usp=drivesdk" TargetMode="External"/><Relationship Id="rId1928" Type="http://schemas.openxmlformats.org/officeDocument/2006/relationships/hyperlink" Target="https://drive.google.com/file/d/1_dDfpB3lSgGVerHT3cNodN-AcLG97GJ6/view?usp=drivesdk" TargetMode="External"/><Relationship Id="rId271" Type="http://schemas.openxmlformats.org/officeDocument/2006/relationships/hyperlink" Target="https://drive.google.com/file/d/1-hC_H7Gl6sdxkuEp9nwj9uABuhmtUUI0/view?usp=drivesdk" TargetMode="External"/><Relationship Id="rId131" Type="http://schemas.openxmlformats.org/officeDocument/2006/relationships/hyperlink" Target="https://drive.google.com/file/d/19_wDH5k74vU5OUDI-LeS1mmedvQ-End5/view?usp=drivesdk" TargetMode="External"/><Relationship Id="rId369" Type="http://schemas.openxmlformats.org/officeDocument/2006/relationships/hyperlink" Target="https://drive.google.com/open?id=1Ypt48LgiGLVc6pr_OPLXnMq_k8L1cReK" TargetMode="External"/><Relationship Id="rId576" Type="http://schemas.openxmlformats.org/officeDocument/2006/relationships/hyperlink" Target="https://drive.google.com/file/d/1XXgBw3eQ-mFr6At-csk6t8faKozXFJpc/view?usp=drivesdk" TargetMode="External"/><Relationship Id="rId783" Type="http://schemas.openxmlformats.org/officeDocument/2006/relationships/hyperlink" Target="https://drive.google.com/open?id=16f8fgypm2WO-4ZBj1G80NtoJDjJPGQ7N" TargetMode="External"/><Relationship Id="rId990" Type="http://schemas.openxmlformats.org/officeDocument/2006/relationships/hyperlink" Target="https://drive.google.com/file/d/1XdhxDGm3KawJgq9xtWqL7Ny15Tij8XSm/view?usp=drivesdk" TargetMode="External"/><Relationship Id="rId229" Type="http://schemas.openxmlformats.org/officeDocument/2006/relationships/hyperlink" Target="https://drive.google.com/file/d/1YJpBBXoO9uEND2TjUEQhq0WVzhIRyKE2/view?usp=drivesdk" TargetMode="External"/><Relationship Id="rId436" Type="http://schemas.openxmlformats.org/officeDocument/2006/relationships/hyperlink" Target="https://drive.google.com/file/d/19Bo6e7TnyQmiqsyvitWXDO0r9XBaAKdf/view?usp=drivesdk" TargetMode="External"/><Relationship Id="rId643" Type="http://schemas.openxmlformats.org/officeDocument/2006/relationships/hyperlink" Target="https://drive.google.com/open?id=1IGKFQupfKC8QhoatAXoaEOhcWNIXtdl3" TargetMode="External"/><Relationship Id="rId1066" Type="http://schemas.openxmlformats.org/officeDocument/2006/relationships/hyperlink" Target="https://drive.google.com/file/d/10Q-SMorzefQm4jdhijsesRwjXWl966yQ/view?usp=drivesdk" TargetMode="External"/><Relationship Id="rId1273" Type="http://schemas.openxmlformats.org/officeDocument/2006/relationships/hyperlink" Target="https://drive.google.com/file/d/1-JM_Q0svUqUxc407aTYTUfADCW7G1295/view?usp=drivesdk" TargetMode="External"/><Relationship Id="rId1480" Type="http://schemas.openxmlformats.org/officeDocument/2006/relationships/hyperlink" Target="https://drive.google.com/file/d/1p6AOqqB8pd72BGwAiHwnYZJhct6CR2I0/view?usp=drivesdk" TargetMode="External"/><Relationship Id="rId850" Type="http://schemas.openxmlformats.org/officeDocument/2006/relationships/hyperlink" Target="https://drive.google.com/open?id=1OQkd_KyfLcVUKN_VSFo1jzVp9MXDuxA7" TargetMode="External"/><Relationship Id="rId948" Type="http://schemas.openxmlformats.org/officeDocument/2006/relationships/hyperlink" Target="https://drive.google.com/file/d/17tGQIIO2wNGdIGKpw4Spg-JRCwgp_XOy/view?usp=drivesdk" TargetMode="External"/><Relationship Id="rId1133" Type="http://schemas.openxmlformats.org/officeDocument/2006/relationships/hyperlink" Target="https://drive.google.com/open?id=1BznqaZpOo_JtuVPM9gwBBjOqPsZc-SiK" TargetMode="External"/><Relationship Id="rId1578" Type="http://schemas.openxmlformats.org/officeDocument/2006/relationships/hyperlink" Target="https://drive.google.com/file/d/10iD_QcM19iR-qVNtqC3wZZA-IPZvJoVq/view?usp=drivesdk" TargetMode="External"/><Relationship Id="rId1785" Type="http://schemas.openxmlformats.org/officeDocument/2006/relationships/hyperlink" Target="https://drive.google.com/file/d/1mA1__6IbPoWwQQUqALST26vb-J7yIWUw/view?usp=drivesdk" TargetMode="External"/><Relationship Id="rId1992" Type="http://schemas.openxmlformats.org/officeDocument/2006/relationships/hyperlink" Target="https://drive.google.com/file/d/1ULrcDI9VaecoEKLJnj92PrktkWlnmsvx/view?usp=drivesdk" TargetMode="External"/><Relationship Id="rId77" Type="http://schemas.openxmlformats.org/officeDocument/2006/relationships/hyperlink" Target="https://drive.google.com/open?id=1GVgrBMkuxnMJHo7uz6nWKL_WFMkJ59_6" TargetMode="External"/><Relationship Id="rId503" Type="http://schemas.openxmlformats.org/officeDocument/2006/relationships/hyperlink" Target="https://drive.google.com/open?id=1nnoxjlr2wt6Ew1apMYzdxjeH8rdKve0e" TargetMode="External"/><Relationship Id="rId710" Type="http://schemas.openxmlformats.org/officeDocument/2006/relationships/hyperlink" Target="https://drive.google.com/file/d/173iRbth61WJl3t69vH3KTTBsfy38o7Ca/view?usp=drivesdk" TargetMode="External"/><Relationship Id="rId808" Type="http://schemas.openxmlformats.org/officeDocument/2006/relationships/hyperlink" Target="https://drive.google.com/open?id=1ErDjWLU3k99NE3zCh4I7Uf8hke7fs-2W" TargetMode="External"/><Relationship Id="rId1340" Type="http://schemas.openxmlformats.org/officeDocument/2006/relationships/hyperlink" Target="https://drive.google.com/file/d/1ZbWAL8DLGMXanoiK6CHCcdOdfewFmLlq/view?usp=drivesdk" TargetMode="External"/><Relationship Id="rId1438" Type="http://schemas.openxmlformats.org/officeDocument/2006/relationships/hyperlink" Target="https://drive.google.com/file/d/1LdBM6ZML0i0FUzDqanqohDCf4LUG6OGL/view?usp=drivesdk" TargetMode="External"/><Relationship Id="rId1645" Type="http://schemas.openxmlformats.org/officeDocument/2006/relationships/hyperlink" Target="https://drive.google.com/file/d/11HFayv6NO1DUDcSDbELMEA6OzwDh63Jw/view?usp=drivesdk" TargetMode="External"/><Relationship Id="rId1200" Type="http://schemas.openxmlformats.org/officeDocument/2006/relationships/hyperlink" Target="http://lp.gm/" TargetMode="External"/><Relationship Id="rId1852" Type="http://schemas.openxmlformats.org/officeDocument/2006/relationships/hyperlink" Target="https://drive.google.com/file/d/1RBXUSQGb-VtJOc2o5sxrSBOAJMLmIZ7d/view?usp=drivesdk" TargetMode="External"/><Relationship Id="rId1505" Type="http://schemas.openxmlformats.org/officeDocument/2006/relationships/hyperlink" Target="https://drive.google.com/file/d/10nn_OQ1DVeV1IuqGr7DdmkkRhuiQCv1n/view?usp=drivesdk" TargetMode="External"/><Relationship Id="rId1712" Type="http://schemas.openxmlformats.org/officeDocument/2006/relationships/hyperlink" Target="https://drive.google.com/file/d/1VZMZtZb94uEZBJc4Jz6ZLOhwZ8DfFjAI/view?usp=drivesdk" TargetMode="External"/><Relationship Id="rId293" Type="http://schemas.openxmlformats.org/officeDocument/2006/relationships/hyperlink" Target="https://drive.google.com/open?id=1hEgpy0aY2tdXAuR5-kZWCku3eU23X5e7" TargetMode="External"/><Relationship Id="rId153" Type="http://schemas.openxmlformats.org/officeDocument/2006/relationships/hyperlink" Target="https://drive.google.com/file/d/1vGcs9S22h5XW4karIIJwtsXm5Ftm8dML/view?usp=drivesdk" TargetMode="External"/><Relationship Id="rId360" Type="http://schemas.openxmlformats.org/officeDocument/2006/relationships/hyperlink" Target="https://drive.google.com/open?id=1AIYmB8seF65VmnKYpYyk7_AAIwvE8vrJ" TargetMode="External"/><Relationship Id="rId598" Type="http://schemas.openxmlformats.org/officeDocument/2006/relationships/hyperlink" Target="https://drive.google.com/open?id=1xi6-6bv98lzf4DPbzn3shFk6VDoFPRvA" TargetMode="External"/><Relationship Id="rId2041" Type="http://schemas.openxmlformats.org/officeDocument/2006/relationships/hyperlink" Target="https://drive.google.com/file/d/1jQRmJM_cPA8ZBAO1LlDgOR8r5smv1fFi/view?usp=drivesdk" TargetMode="External"/><Relationship Id="rId220" Type="http://schemas.openxmlformats.org/officeDocument/2006/relationships/hyperlink" Target="https://drive.google.com/file/d/1gk26iKCu_bKMgnlb0YKAazO7y2t0HzXg/view?usp=drivesdk" TargetMode="External"/><Relationship Id="rId458" Type="http://schemas.openxmlformats.org/officeDocument/2006/relationships/hyperlink" Target="https://drive.google.com/file/d/1LIZb3zuC8rQruEiC4-J0KLg_vi9wCRb_/view?usp=drivesdk" TargetMode="External"/><Relationship Id="rId665" Type="http://schemas.openxmlformats.org/officeDocument/2006/relationships/hyperlink" Target="https://drive.google.com/open?id=1PWsqyg-SsLJSW91l6N0toAJT5Mvq7mbZ" TargetMode="External"/><Relationship Id="rId872" Type="http://schemas.openxmlformats.org/officeDocument/2006/relationships/hyperlink" Target="http://jt.tg/" TargetMode="External"/><Relationship Id="rId1088" Type="http://schemas.openxmlformats.org/officeDocument/2006/relationships/hyperlink" Target="https://drive.google.com/file/d/1Al71ZB2krJIhl0CO2cRTMsiKRngm-bZ8/view?usp=drivesdk" TargetMode="External"/><Relationship Id="rId1295" Type="http://schemas.openxmlformats.org/officeDocument/2006/relationships/hyperlink" Target="https://drive.google.com/open?id=1Ofl2TnsF6owgcfdjbQ2QfJeQAdiamzJb" TargetMode="External"/><Relationship Id="rId318" Type="http://schemas.openxmlformats.org/officeDocument/2006/relationships/hyperlink" Target="https://drive.google.com/file/d/1ePwU4OYm1p-qKLBSjKfkFRBb407C6pmE/view?usp=drivesdk" TargetMode="External"/><Relationship Id="rId525" Type="http://schemas.openxmlformats.org/officeDocument/2006/relationships/hyperlink" Target="https://drive.google.com/open?id=1ce8AZxsyNaE_D_TlF3hXd2v9unxs9_Gv" TargetMode="External"/><Relationship Id="rId732" Type="http://schemas.openxmlformats.org/officeDocument/2006/relationships/hyperlink" Target="https://drive.google.com/file/d/1V1Bw3D3n6ie1cQY8qwr86c2iofo-JdS2/view?usp=drivesdk" TargetMode="External"/><Relationship Id="rId1155" Type="http://schemas.openxmlformats.org/officeDocument/2006/relationships/hyperlink" Target="https://drive.google.com/open?id=1n0pmatfkgAkgPWDPXFIm6eqqbXpBt3UA" TargetMode="External"/><Relationship Id="rId1362" Type="http://schemas.openxmlformats.org/officeDocument/2006/relationships/hyperlink" Target="https://drive.google.com/open?id=1cRj1TASHrUEbIcwzqq8wwg2hORhvU4os" TargetMode="External"/><Relationship Id="rId99" Type="http://schemas.openxmlformats.org/officeDocument/2006/relationships/hyperlink" Target="https://drive.google.com/open?id=1NXCSf5EMlICk06VcdhY2G9_TzF4NvJpW" TargetMode="External"/><Relationship Id="rId1015" Type="http://schemas.openxmlformats.org/officeDocument/2006/relationships/hyperlink" Target="https://drive.google.com/open?id=1pBg8Hs893JpoogzdrBP7gRa7a9RWxIIS" TargetMode="External"/><Relationship Id="rId1222" Type="http://schemas.openxmlformats.org/officeDocument/2006/relationships/hyperlink" Target="https://drive.google.com/file/d/1FmDXZfEjVWlyaTe1xyEgXXaQF8vXCL93/view?usp=drivesdk" TargetMode="External"/><Relationship Id="rId1667" Type="http://schemas.openxmlformats.org/officeDocument/2006/relationships/hyperlink" Target="https://drive.google.com/file/d/1NayBQmmG5Scq1fvzh5QTDGVEsm3Tk1rS/view?usp=drivesdk" TargetMode="External"/><Relationship Id="rId1874" Type="http://schemas.openxmlformats.org/officeDocument/2006/relationships/hyperlink" Target="https://drive.google.com/file/d/14G-YhTx--gnNNInkAZB9v5wNvEtQQaHF/view?usp=drivesdk" TargetMode="External"/><Relationship Id="rId1527" Type="http://schemas.openxmlformats.org/officeDocument/2006/relationships/hyperlink" Target="https://drive.google.com/file/d/1F-7lZsoHQVHStRBddHR0DrI943tuD69I/view?usp=drivesdk" TargetMode="External"/><Relationship Id="rId1734" Type="http://schemas.openxmlformats.org/officeDocument/2006/relationships/hyperlink" Target="https://drive.google.com/file/d/1ZiBiSOIJgKvb2HA6J1cBu7fgltaIOr3x/view?usp=drivesdk" TargetMode="External"/><Relationship Id="rId1941" Type="http://schemas.openxmlformats.org/officeDocument/2006/relationships/hyperlink" Target="https://drive.google.com/file/d/1LpmihOodcg-dVFF-igs2wlwejVRhR1lA/view?usp=drivesdk" TargetMode="External"/><Relationship Id="rId26" Type="http://schemas.openxmlformats.org/officeDocument/2006/relationships/hyperlink" Target="https://drive.google.com/file/d/1jdtWxdXVT31OFsXni2fC9FEdhzmndinx/view?usp=drivesdk" TargetMode="External"/><Relationship Id="rId175" Type="http://schemas.openxmlformats.org/officeDocument/2006/relationships/hyperlink" Target="https://drive.google.com/open?id=1IfrU7DhwDRAsOXGPfzopEKKLXsuWTtJa" TargetMode="External"/><Relationship Id="rId1801" Type="http://schemas.openxmlformats.org/officeDocument/2006/relationships/hyperlink" Target="https://drive.google.com/file/d/1GaRbVPRFzq07i2a4NDqIfkBdo_nT6A58/view?usp=drivesdk" TargetMode="External"/><Relationship Id="rId382" Type="http://schemas.openxmlformats.org/officeDocument/2006/relationships/hyperlink" Target="https://drive.google.com/open?id=1ROKPZXbIZUJckmxltSHrUilccPJ8oKAo" TargetMode="External"/><Relationship Id="rId687" Type="http://schemas.openxmlformats.org/officeDocument/2006/relationships/hyperlink" Target="https://drive.google.com/open?id=1UkhXt2VdZMgEYmlJj94-cdwd2hbPiTke" TargetMode="External"/><Relationship Id="rId242" Type="http://schemas.openxmlformats.org/officeDocument/2006/relationships/hyperlink" Target="https://drive.google.com/file/d/1E9URN43HIntiMze4xP00YqAc74ZlhyCw/view?usp=drivesdk" TargetMode="External"/><Relationship Id="rId894" Type="http://schemas.openxmlformats.org/officeDocument/2006/relationships/hyperlink" Target="https://drive.google.com/open?id=1f77PDB1za0vuXQLPhKgsFzmT82anJeRT" TargetMode="External"/><Relationship Id="rId1177" Type="http://schemas.openxmlformats.org/officeDocument/2006/relationships/hyperlink" Target="https://drive.google.com/file/d/1qA_XDS3TqClJ-qJSISUdEggsR_yVXxQa/view?usp=drivesdk" TargetMode="External"/><Relationship Id="rId102" Type="http://schemas.openxmlformats.org/officeDocument/2006/relationships/hyperlink" Target="http://jt.tg/" TargetMode="External"/><Relationship Id="rId547" Type="http://schemas.openxmlformats.org/officeDocument/2006/relationships/hyperlink" Target="https://drive.google.com/file/d/1ncdRNtspKfvc6AkDL54qOWT86peN_TmA/view?usp=drivesdk" TargetMode="External"/><Relationship Id="rId754" Type="http://schemas.openxmlformats.org/officeDocument/2006/relationships/hyperlink" Target="http://jt.ro/" TargetMode="External"/><Relationship Id="rId961" Type="http://schemas.openxmlformats.org/officeDocument/2006/relationships/hyperlink" Target="https://drive.google.com/file/d/14mw5Tt6ivc51Y7gs3RNB5uBkbhEt3z1G/view?usp=drivesdk" TargetMode="External"/><Relationship Id="rId1384" Type="http://schemas.openxmlformats.org/officeDocument/2006/relationships/hyperlink" Target="https://drive.google.com/file/d/1yWtug8WGuIkQd7AHawstJfyoioUdUZJH/view?usp=drivesdk" TargetMode="External"/><Relationship Id="rId1591" Type="http://schemas.openxmlformats.org/officeDocument/2006/relationships/hyperlink" Target="https://drive.google.com/file/d/1TUALOs0pMkxYIu3TXksL7btZbcnl_mZQ/view?usp=drivesdk" TargetMode="External"/><Relationship Id="rId1689" Type="http://schemas.openxmlformats.org/officeDocument/2006/relationships/hyperlink" Target="https://drive.google.com/file/d/10fLrpKqmN6WMMO1BAs4LSbnrG4p1WzRy/view?usp=drivesdk" TargetMode="External"/><Relationship Id="rId90" Type="http://schemas.openxmlformats.org/officeDocument/2006/relationships/hyperlink" Target="https://drive.google.com/file/d/1fDpiA57DcBKhuOLa-ltJ8S3rm-hMiCc7/view?usp=drivesdk" TargetMode="External"/><Relationship Id="rId407" Type="http://schemas.openxmlformats.org/officeDocument/2006/relationships/hyperlink" Target="https://drive.google.com/open?id=16Xn8IHSXqhX4-7Kw0R2CPNwNo5nqbz0S" TargetMode="External"/><Relationship Id="rId614" Type="http://schemas.openxmlformats.org/officeDocument/2006/relationships/hyperlink" Target="https://drive.google.com/open?id=1HimaYBX_uUyR5GqxNiG082TEyyxzvzao" TargetMode="External"/><Relationship Id="rId821" Type="http://schemas.openxmlformats.org/officeDocument/2006/relationships/hyperlink" Target="https://drive.google.com/file/d/1s693qsiRmztEMHTG7QU0nT3zasqMIVoC/view?usp=drivesdk" TargetMode="External"/><Relationship Id="rId1037" Type="http://schemas.openxmlformats.org/officeDocument/2006/relationships/hyperlink" Target="https://drive.google.com/open?id=1TpXSmhIZJOCS9ap68CQP0Avb_cSpNpDF" TargetMode="External"/><Relationship Id="rId1244" Type="http://schemas.openxmlformats.org/officeDocument/2006/relationships/hyperlink" Target="https://drive.google.com/file/d/17jowTaG4iPNQ5YTlYLHnh_tzuKDz196o/view?usp=drivesdk" TargetMode="External"/><Relationship Id="rId1451" Type="http://schemas.openxmlformats.org/officeDocument/2006/relationships/hyperlink" Target="https://drive.google.com/file/d/1y19nN57kn8iG4uS2xY5a-ErKsh-hHSJ7/view?usp=drivesdk" TargetMode="External"/><Relationship Id="rId1896" Type="http://schemas.openxmlformats.org/officeDocument/2006/relationships/hyperlink" Target="https://drive.google.com/file/d/1J-STbalmkMRzcbI1_V6Wk-Op_EmKevXM/view?usp=drivesdk" TargetMode="External"/><Relationship Id="rId919" Type="http://schemas.openxmlformats.org/officeDocument/2006/relationships/hyperlink" Target="https://drive.google.com/file/d/1qXf_YSgApFLTsBFVL0eGGeDCfRebxNG_/view?usp=drivesdk" TargetMode="External"/><Relationship Id="rId1104" Type="http://schemas.openxmlformats.org/officeDocument/2006/relationships/hyperlink" Target="https://drive.google.com/file/d/1b-CTByK3gVtSmP5_OssDWPTIQMm3JLP7/view?usp=drivesdk" TargetMode="External"/><Relationship Id="rId1311" Type="http://schemas.openxmlformats.org/officeDocument/2006/relationships/hyperlink" Target="https://drive.google.com/open?id=1-EWv5lsbbAM9yxqdBQzjWxhGY-VrUDwr" TargetMode="External"/><Relationship Id="rId1549" Type="http://schemas.openxmlformats.org/officeDocument/2006/relationships/hyperlink" Target="https://drive.google.com/file/d/1DEJOO4c81PJ3TbZPpLVanvbj7nI02OPR/view?usp=drivesdk" TargetMode="External"/><Relationship Id="rId1756" Type="http://schemas.openxmlformats.org/officeDocument/2006/relationships/hyperlink" Target="https://drive.google.com/file/d/1z0H3weohK3s3lc_ktrE1GKRi03g6oVkw/view?usp=drivesdk" TargetMode="External"/><Relationship Id="rId1963" Type="http://schemas.openxmlformats.org/officeDocument/2006/relationships/hyperlink" Target="https://drive.google.com/file/d/1DJql3fI2FectmO3BLo1ORMqcaD4vHb9Y/view?usp=drivesdk" TargetMode="External"/><Relationship Id="rId48" Type="http://schemas.openxmlformats.org/officeDocument/2006/relationships/hyperlink" Target="https://drive.google.com/file/d/14SGn-nJLKkEValjctJC7ACRx_IxvpSY8/view?usp=drivesdk" TargetMode="External"/><Relationship Id="rId1409" Type="http://schemas.openxmlformats.org/officeDocument/2006/relationships/hyperlink" Target="https://drive.google.com/file/d/1r_CGOZke-CeOMDsQu0wtKVCyGOthiGbu/view?usp=drivesdk" TargetMode="External"/><Relationship Id="rId1616" Type="http://schemas.openxmlformats.org/officeDocument/2006/relationships/hyperlink" Target="https://drive.google.com/file/d/191d9hGbYtTdapxixw7Bkxqb1YdBhLXcr/view?usp=drivesdk" TargetMode="External"/><Relationship Id="rId1823" Type="http://schemas.openxmlformats.org/officeDocument/2006/relationships/hyperlink" Target="https://drive.google.com/file/d/1BVsQHw9aL6q46IkcY5cNhfrhSfrv_pL6/view?usp=drivesdk" TargetMode="External"/><Relationship Id="rId197" Type="http://schemas.openxmlformats.org/officeDocument/2006/relationships/hyperlink" Target="https://drive.google.com/file/d/1xLahIq9_svaLff8Nvi9mqYpf3FM5qiEZ/view?usp=drivesdk" TargetMode="External"/><Relationship Id="rId264" Type="http://schemas.openxmlformats.org/officeDocument/2006/relationships/hyperlink" Target="https://drive.google.com/open?id=16AjGgZjXNQ1asPaxOzD-_Mk0hSxQu_L2" TargetMode="External"/><Relationship Id="rId471" Type="http://schemas.openxmlformats.org/officeDocument/2006/relationships/hyperlink" Target="https://drive.google.com/open?id=1vC95QLOS9lqiECa3Rr1XOmmTAdqqixaG" TargetMode="External"/><Relationship Id="rId124" Type="http://schemas.openxmlformats.org/officeDocument/2006/relationships/hyperlink" Target="https://drive.google.com/open?id=1SDP3fnQtpEx3aLoqN71jIXyovTznoi5t" TargetMode="External"/><Relationship Id="rId569" Type="http://schemas.openxmlformats.org/officeDocument/2006/relationships/hyperlink" Target="https://drive.google.com/open?id=1yz_vuZP9XX5ZcdJ4GNH1i7Z4TWwJTEEa" TargetMode="External"/><Relationship Id="rId776" Type="http://schemas.openxmlformats.org/officeDocument/2006/relationships/hyperlink" Target="http://jt.ro/" TargetMode="External"/><Relationship Id="rId983" Type="http://schemas.openxmlformats.org/officeDocument/2006/relationships/hyperlink" Target="https://drive.google.com/open?id=1ZXAy4HmJdcPmZuIlnlObswWBPtSZj9Om" TargetMode="External"/><Relationship Id="rId1199" Type="http://schemas.openxmlformats.org/officeDocument/2006/relationships/hyperlink" Target="https://drive.google.com/file/d/15-vcZUfkmHchjB1nmQHO-16BtNyvuKeF/view?usp=drivesdk" TargetMode="External"/><Relationship Id="rId331" Type="http://schemas.openxmlformats.org/officeDocument/2006/relationships/hyperlink" Target="https://drive.google.com/open?id=1xN5CpvLm52A2rJa2JQIW_Ff5ODuGZh0e" TargetMode="External"/><Relationship Id="rId429" Type="http://schemas.openxmlformats.org/officeDocument/2006/relationships/hyperlink" Target="https://drive.google.com/open?id=1l9zsWYDgx6yEQeSEYrslEZpZQVtW9JNB" TargetMode="External"/><Relationship Id="rId636" Type="http://schemas.openxmlformats.org/officeDocument/2006/relationships/hyperlink" Target="https://drive.google.com/open?id=1jjtqEQMGZ4oMmr_fJwAZVvJv3fEG7RkE" TargetMode="External"/><Relationship Id="rId1059" Type="http://schemas.openxmlformats.org/officeDocument/2006/relationships/hyperlink" Target="https://drive.google.com/open?id=1vS8cmRQzceiO4rVIwu2Nvxcaq8_LFiIy" TargetMode="External"/><Relationship Id="rId1266" Type="http://schemas.openxmlformats.org/officeDocument/2006/relationships/hyperlink" Target="https://drive.google.com/open?id=1Q26JR6vlWyDovdQnm2KrJYg4gIfsy_F7" TargetMode="External"/><Relationship Id="rId1473" Type="http://schemas.openxmlformats.org/officeDocument/2006/relationships/hyperlink" Target="https://drive.google.com/file/d/1YeB2eXa3FtHKSOUzsgPYJTXEyl7glTdE/view?usp=drivesdk" TargetMode="External"/><Relationship Id="rId2012" Type="http://schemas.openxmlformats.org/officeDocument/2006/relationships/hyperlink" Target="https://drive.google.com/file/d/1Oj0KvDK88zSupe5Gp_8r-Opw5Oq0yFJq/view?usp=drivesdk" TargetMode="External"/><Relationship Id="rId843" Type="http://schemas.openxmlformats.org/officeDocument/2006/relationships/hyperlink" Target="https://drive.google.com/open?id=1skUbBuZ5UHyX9SQN9C6YOZBWl7ZynkKW" TargetMode="External"/><Relationship Id="rId1126" Type="http://schemas.openxmlformats.org/officeDocument/2006/relationships/hyperlink" Target="https://drive.google.com/file/d/1PQYM-wVhPo3HGh0pVxPrUplln_gaPfF_/view?usp=drivesdk" TargetMode="External"/><Relationship Id="rId1680" Type="http://schemas.openxmlformats.org/officeDocument/2006/relationships/hyperlink" Target="https://drive.google.com/file/d/17F9UYvq6_IdsNA2xCjTUuSOLJXoRd2cK/view?usp=drivesdk" TargetMode="External"/><Relationship Id="rId1778" Type="http://schemas.openxmlformats.org/officeDocument/2006/relationships/hyperlink" Target="https://drive.google.com/file/d/1h6lrp18XclAQOYScV1k6MEIQjTy-9iU5/view?usp=drivesdk" TargetMode="External"/><Relationship Id="rId1985" Type="http://schemas.openxmlformats.org/officeDocument/2006/relationships/hyperlink" Target="https://drive.google.com/file/d/1Y8mmYImCVg6ykkFo98P-FAN7mt1NLANM/view?usp=drivesdk" TargetMode="External"/><Relationship Id="rId703" Type="http://schemas.openxmlformats.org/officeDocument/2006/relationships/hyperlink" Target="https://drive.google.com/open?id=1MNPdpiqgQJ3DqEHcg2KC8ZX8oE0Mq9wN" TargetMode="External"/><Relationship Id="rId910" Type="http://schemas.openxmlformats.org/officeDocument/2006/relationships/hyperlink" Target="https://drive.google.com/open?id=1B5YpFYOMiQ1c04K2JZBQpGkhGegQ_DfQ" TargetMode="External"/><Relationship Id="rId1333" Type="http://schemas.openxmlformats.org/officeDocument/2006/relationships/hyperlink" Target="https://drive.google.com/open?id=1muSgdD5l9WEk9jmkJ25CeeHXZCm7ZUl7" TargetMode="External"/><Relationship Id="rId1540" Type="http://schemas.openxmlformats.org/officeDocument/2006/relationships/hyperlink" Target="https://drive.google.com/file/d/13cg6XaQhY3mwQTkbU7xWc-bGuXjv-tDr/view?usp=drivesdk" TargetMode="External"/><Relationship Id="rId1638" Type="http://schemas.openxmlformats.org/officeDocument/2006/relationships/hyperlink" Target="https://drive.google.com/file/d/18hnKPu7YrtcedgZkDbyLz6O7lXZHE0gp/view?usp=drivesdk" TargetMode="External"/><Relationship Id="rId1400" Type="http://schemas.openxmlformats.org/officeDocument/2006/relationships/hyperlink" Target="https://drive.google.com/file/d/1p3tgrwiUOCdAWVEpvpNzzBk4hMK3gNe6/view?usp=drivesdk" TargetMode="External"/><Relationship Id="rId1845" Type="http://schemas.openxmlformats.org/officeDocument/2006/relationships/hyperlink" Target="https://drive.google.com/file/d/1Re1ceP2nAr4x2ubyTAEq7o0N2TqtTc88/view?usp=drivesdk" TargetMode="External"/><Relationship Id="rId1705" Type="http://schemas.openxmlformats.org/officeDocument/2006/relationships/hyperlink" Target="https://drive.google.com/file/d/1T48Q0IjyKMXT_MLx8_5QLWME2PeAvv_7/view?usp=drivesdk" TargetMode="External"/><Relationship Id="rId1912" Type="http://schemas.openxmlformats.org/officeDocument/2006/relationships/hyperlink" Target="https://drive.google.com/file/d/1mHJpP6e5EC7iU8bWH9Qbf1VdcEjLAsI7/view?usp=drivesdk" TargetMode="External"/><Relationship Id="rId286" Type="http://schemas.openxmlformats.org/officeDocument/2006/relationships/hyperlink" Target="https://drive.google.com/open?id=1Nl2syufjC_sQinJf5mLoLIUPoFiJaJTx" TargetMode="External"/><Relationship Id="rId493" Type="http://schemas.openxmlformats.org/officeDocument/2006/relationships/hyperlink" Target="http://jt.tg/" TargetMode="External"/><Relationship Id="rId146" Type="http://schemas.openxmlformats.org/officeDocument/2006/relationships/hyperlink" Target="https://drive.google.com/open?id=16701WW94YPG1ReQ3aWNOBRJWEp49G-mK" TargetMode="External"/><Relationship Id="rId353" Type="http://schemas.openxmlformats.org/officeDocument/2006/relationships/hyperlink" Target="https://drive.google.com/file/d/1V-gso0R17z1YlRWh6M4ryZg-A9M2iwRm/view?usp=drivesdk" TargetMode="External"/><Relationship Id="rId560" Type="http://schemas.openxmlformats.org/officeDocument/2006/relationships/hyperlink" Target="https://drive.google.com/file/d/13x_2-rdzTLZR7uithEJ7v8tnIIqTRYuR/view?usp=drivesdk" TargetMode="External"/><Relationship Id="rId798" Type="http://schemas.openxmlformats.org/officeDocument/2006/relationships/hyperlink" Target="https://drive.google.com/open?id=17jjSTzlb_yqPGSbailfrKh4yv9ShTs8g" TargetMode="External"/><Relationship Id="rId1190" Type="http://schemas.openxmlformats.org/officeDocument/2006/relationships/hyperlink" Target="https://drive.google.com/open?id=1q9JssCKgPjcyNv1XojLvqTgCnHut9sYl" TargetMode="External"/><Relationship Id="rId2034" Type="http://schemas.openxmlformats.org/officeDocument/2006/relationships/hyperlink" Target="https://drive.google.com/file/d/1p1NkCH9R8s4SyMbSGbJ8xzPskQABIGbQ/view?usp=drivesdk" TargetMode="External"/><Relationship Id="rId213" Type="http://schemas.openxmlformats.org/officeDocument/2006/relationships/hyperlink" Target="https://drive.google.com/file/d/13G2TohZNYnlBHHg-t3D-2sDnqeDZ4brm/view?usp=drivesdk" TargetMode="External"/><Relationship Id="rId420" Type="http://schemas.openxmlformats.org/officeDocument/2006/relationships/hyperlink" Target="https://drive.google.com/open?id=1SfAOHoUm-uYwWMAyj_HoaPonh8jNv8Mk" TargetMode="External"/><Relationship Id="rId658" Type="http://schemas.openxmlformats.org/officeDocument/2006/relationships/hyperlink" Target="http://jt.ro/" TargetMode="External"/><Relationship Id="rId865" Type="http://schemas.openxmlformats.org/officeDocument/2006/relationships/hyperlink" Target="https://drive.google.com/open?id=1n3t2GHiimkCHSSWNByTiC3nQ5QWiLZ-8" TargetMode="External"/><Relationship Id="rId1050" Type="http://schemas.openxmlformats.org/officeDocument/2006/relationships/hyperlink" Target="https://drive.google.com/file/d/13uoMb-GtpUTP6LXddwt5uTs7fZ7rdgnY/view?usp=drivesdk" TargetMode="External"/><Relationship Id="rId1288" Type="http://schemas.openxmlformats.org/officeDocument/2006/relationships/hyperlink" Target="https://drive.google.com/file/d/17Dag8WJBwwhOJJLxxDjpFZV3ZcF2jLp5/view?usp=drivesdk" TargetMode="External"/><Relationship Id="rId1495" Type="http://schemas.openxmlformats.org/officeDocument/2006/relationships/hyperlink" Target="https://drive.google.com/file/d/1dYWWdaTE-CCSBccnlWhm2GJelrh9tmbR/view?usp=drivesdk" TargetMode="External"/><Relationship Id="rId518" Type="http://schemas.openxmlformats.org/officeDocument/2006/relationships/hyperlink" Target="https://drive.google.com/file/d/1my9gGcF2TlvJrwBYi_bcZI3W_eYrhhaY/view?usp=drivesdk" TargetMode="External"/><Relationship Id="rId725" Type="http://schemas.openxmlformats.org/officeDocument/2006/relationships/hyperlink" Target="https://drive.google.com/file/d/11s128z0n7ACCzzz-qJq_e9GFJtzQ7JQB/view?usp=drivesdk" TargetMode="External"/><Relationship Id="rId932" Type="http://schemas.openxmlformats.org/officeDocument/2006/relationships/hyperlink" Target="https://drive.google.com/file/d/1zrS80hgkXYKi9Ew7Ok6FBg-DxoVphvH8/view?usp=drivesdk" TargetMode="External"/><Relationship Id="rId1148" Type="http://schemas.openxmlformats.org/officeDocument/2006/relationships/hyperlink" Target="https://drive.google.com/file/d/1881O-mVb-sGXEmj2_CNGpUIuMH3tuASZ/view?usp=drivesdk" TargetMode="External"/><Relationship Id="rId1355" Type="http://schemas.openxmlformats.org/officeDocument/2006/relationships/hyperlink" Target="https://drive.google.com/file/d/11rX2HEGXfXiZd6JbWs7AMtaDOcW35Ngz/view?usp=drivesdk" TargetMode="External"/><Relationship Id="rId1562" Type="http://schemas.openxmlformats.org/officeDocument/2006/relationships/hyperlink" Target="https://drive.google.com/file/d/1PnpKl1v1v8e9lhHokPl_48N58Yan2n4W/view?usp=drivesdk" TargetMode="External"/><Relationship Id="rId1008" Type="http://schemas.openxmlformats.org/officeDocument/2006/relationships/hyperlink" Target="https://drive.google.com/file/d/19FP8zl_Ui0Szm_f6WCblxhcElmfZVExN/view?usp=drivesdk" TargetMode="External"/><Relationship Id="rId1215" Type="http://schemas.openxmlformats.org/officeDocument/2006/relationships/hyperlink" Target="http://lp.gm/" TargetMode="External"/><Relationship Id="rId1422" Type="http://schemas.openxmlformats.org/officeDocument/2006/relationships/hyperlink" Target="https://drive.google.com/file/d/1nbdZURtTr_vr-WTt82-TuFYx0pDokp9O/view?usp=drivesdk" TargetMode="External"/><Relationship Id="rId1867" Type="http://schemas.openxmlformats.org/officeDocument/2006/relationships/hyperlink" Target="https://drive.google.com/file/d/1XdhxDGm3KawJgq9xtWqL7Ny15Tij8XSm/view?usp=drivesdk" TargetMode="External"/><Relationship Id="rId61" Type="http://schemas.openxmlformats.org/officeDocument/2006/relationships/hyperlink" Target="https://drive.google.com/file/d/10_SkqMeKB6VARtAJAaEadnJ4RU79d8N_/view?usp=drivesdk" TargetMode="External"/><Relationship Id="rId1727" Type="http://schemas.openxmlformats.org/officeDocument/2006/relationships/hyperlink" Target="https://drive.google.com/file/d/1405BY6hcjorksPoHuwJIfHNeZVaX2CnM/view?usp=drivesdk" TargetMode="External"/><Relationship Id="rId1934" Type="http://schemas.openxmlformats.org/officeDocument/2006/relationships/hyperlink" Target="https://drive.google.com/file/d/1F5flfumQR_o8IiCNRKtwFkFzUrR6EQwm/view?usp=drivesdk" TargetMode="External"/><Relationship Id="rId19" Type="http://schemas.openxmlformats.org/officeDocument/2006/relationships/hyperlink" Target="https://drive.google.com/file/d/1PclwRhkJ0ZBU3merw9_cGRIN-e-Lv2kC/view?usp=drivesdk" TargetMode="External"/><Relationship Id="rId168" Type="http://schemas.openxmlformats.org/officeDocument/2006/relationships/hyperlink" Target="https://drive.google.com/file/d/131imdkkEQ3Wrd5JCWSdUHbMMPoQHhclJ/view?usp=drivesdk" TargetMode="External"/><Relationship Id="rId375" Type="http://schemas.openxmlformats.org/officeDocument/2006/relationships/hyperlink" Target="https://drive.google.com/open?id=17ftnHtvLtXFp0IFZ4pqm_9G-aLPv6Ev0" TargetMode="External"/><Relationship Id="rId582" Type="http://schemas.openxmlformats.org/officeDocument/2006/relationships/hyperlink" Target="https://drive.google.com/file/d/1IojQP_2mKH_mlqrz7kmqLVG2JXoYy3zE/view?usp=drivesdk" TargetMode="External"/><Relationship Id="rId3" Type="http://schemas.openxmlformats.org/officeDocument/2006/relationships/hyperlink" Target="https://drive.google.com/file/d/1eH0L1UjILv7B1JW5CDWCFPPl1gdMHz_n/view?usp=drivesdk" TargetMode="External"/><Relationship Id="rId235" Type="http://schemas.openxmlformats.org/officeDocument/2006/relationships/hyperlink" Target="https://drive.google.com/file/d/1FVZ9Q2HBQ6_jDZnrhKcI1poAUL52dWvy/view?usp=drivesdk" TargetMode="External"/><Relationship Id="rId442" Type="http://schemas.openxmlformats.org/officeDocument/2006/relationships/hyperlink" Target="https://drive.google.com/file/d/191d9hGbYtTdapxixw7Bkxqb1YdBhLXcr/view?usp=drivesdk" TargetMode="External"/><Relationship Id="rId887" Type="http://schemas.openxmlformats.org/officeDocument/2006/relationships/hyperlink" Target="https://drive.google.com/open?id=1n3HPFMGy3tfEMch1gtwin9qyUfAf7qMP" TargetMode="External"/><Relationship Id="rId1072" Type="http://schemas.openxmlformats.org/officeDocument/2006/relationships/hyperlink" Target="https://drive.google.com/open?id=1CiNu6jZzStBJTvc_a492u57ZpxPw6j0J" TargetMode="External"/><Relationship Id="rId302" Type="http://schemas.openxmlformats.org/officeDocument/2006/relationships/hyperlink" Target="https://drive.google.com/open?id=10yWCRuLFsJcYKO6Z_7fKv-lK5b2mwAEM" TargetMode="External"/><Relationship Id="rId747" Type="http://schemas.openxmlformats.org/officeDocument/2006/relationships/hyperlink" Target="https://drive.google.com/open?id=12sHVypFMLlUSr_yiaSUZJocntSoSjTsb" TargetMode="External"/><Relationship Id="rId954" Type="http://schemas.openxmlformats.org/officeDocument/2006/relationships/hyperlink" Target="https://drive.google.com/open?id=1-zq1mOnqnhhGoxXpa5Hmj5C-AmP4OgRe" TargetMode="External"/><Relationship Id="rId1377" Type="http://schemas.openxmlformats.org/officeDocument/2006/relationships/hyperlink" Target="https://drive.google.com/file/d/1PclwRhkJ0ZBU3merw9_cGRIN-e-Lv2kC/view?usp=drivesdk" TargetMode="External"/><Relationship Id="rId1584" Type="http://schemas.openxmlformats.org/officeDocument/2006/relationships/hyperlink" Target="https://drive.google.com/file/d/1PFQKAeml63TXYPfVxy9kETjQ0HulcGQA/view?usp=drivesdk" TargetMode="External"/><Relationship Id="rId1791" Type="http://schemas.openxmlformats.org/officeDocument/2006/relationships/hyperlink" Target="https://drive.google.com/file/d/1s693qsiRmztEMHTG7QU0nT3zasqMIVoC/view?usp=drivesdk" TargetMode="External"/><Relationship Id="rId83" Type="http://schemas.openxmlformats.org/officeDocument/2006/relationships/hyperlink" Target="https://drive.google.com/open?id=1tqTHWAqx5koR65LEmR2JzhKlz5AIWM2z" TargetMode="External"/><Relationship Id="rId607" Type="http://schemas.openxmlformats.org/officeDocument/2006/relationships/hyperlink" Target="https://drive.google.com/open?id=1zu6EClP_2DzK10RIi5wj6bKIXhoTJ-Zz" TargetMode="External"/><Relationship Id="rId814" Type="http://schemas.openxmlformats.org/officeDocument/2006/relationships/hyperlink" Target="https://drive.google.com/open?id=1ew8RySm0q1lbqnurP2J1ZI2PGpmRv5sS" TargetMode="External"/><Relationship Id="rId1237" Type="http://schemas.openxmlformats.org/officeDocument/2006/relationships/hyperlink" Target="https://drive.google.com/file/d/1qyfmPGLb2Msm8VCbYMBZMHXk4bfzPSTm/view?usp=drivesdk" TargetMode="External"/><Relationship Id="rId1444" Type="http://schemas.openxmlformats.org/officeDocument/2006/relationships/hyperlink" Target="https://drive.google.com/file/d/1yQf4zJ3EndmwH4MqMFNEBn0uEBUbt4ly/view?usp=drivesdk" TargetMode="External"/><Relationship Id="rId1651" Type="http://schemas.openxmlformats.org/officeDocument/2006/relationships/hyperlink" Target="https://drive.google.com/file/d/1my9gGcF2TlvJrwBYi_bcZI3W_eYrhhaY/view?usp=drivesdk" TargetMode="External"/><Relationship Id="rId1889" Type="http://schemas.openxmlformats.org/officeDocument/2006/relationships/hyperlink" Target="https://drive.google.com/file/d/1tFK_QtKanAkPSCzMSlkJNk8O_SPKVSj-/view?usp=drivesdk" TargetMode="External"/><Relationship Id="rId1304" Type="http://schemas.openxmlformats.org/officeDocument/2006/relationships/hyperlink" Target="https://drive.google.com/file/d/11BuDqf3KtltRUM1pF8Hd-SMAfVLxyDjr/view?usp=drivesdk" TargetMode="External"/><Relationship Id="rId1511" Type="http://schemas.openxmlformats.org/officeDocument/2006/relationships/hyperlink" Target="https://drive.google.com/file/d/1Fy9EKmnh_J_vzFZDBYso0DTM52q-4nPD/view?usp=drivesdk" TargetMode="External"/><Relationship Id="rId1749" Type="http://schemas.openxmlformats.org/officeDocument/2006/relationships/hyperlink" Target="https://drive.google.com/file/d/1HEbFJt_hVqUwZ5O0RRoNTQkctO9nZjon/view?usp=drivesdk" TargetMode="External"/><Relationship Id="rId1956" Type="http://schemas.openxmlformats.org/officeDocument/2006/relationships/hyperlink" Target="https://drive.google.com/file/d/1qA_XDS3TqClJ-qJSISUdEggsR_yVXxQa/view?usp=drivesdk" TargetMode="External"/><Relationship Id="rId1609" Type="http://schemas.openxmlformats.org/officeDocument/2006/relationships/hyperlink" Target="https://drive.google.com/file/d/1W8arN51ZIJh9KMkyxVApCakJP24_z0J3/view?usp=drivesdk" TargetMode="External"/><Relationship Id="rId1816" Type="http://schemas.openxmlformats.org/officeDocument/2006/relationships/hyperlink" Target="https://drive.google.com/file/d/1d5rTPdx1p104rpnG8Lwaz6lPPs6tlmw3/view?usp=drivesdk" TargetMode="External"/><Relationship Id="rId10" Type="http://schemas.openxmlformats.org/officeDocument/2006/relationships/hyperlink" Target="http://jt.ro/" TargetMode="External"/><Relationship Id="rId397" Type="http://schemas.openxmlformats.org/officeDocument/2006/relationships/hyperlink" Target="https://drive.google.com/file/d/1g8pLk_c0Kk1cplYl9wCnm2I0EbgIQoz5/view?usp=drivesdk" TargetMode="External"/><Relationship Id="rId257" Type="http://schemas.openxmlformats.org/officeDocument/2006/relationships/hyperlink" Target="https://drive.google.com/file/d/1iszH4iug8FOC1cGTgfe6N8jCgP8eyVGZ/view?usp=drivesdk" TargetMode="External"/><Relationship Id="rId464" Type="http://schemas.openxmlformats.org/officeDocument/2006/relationships/hyperlink" Target="https://drive.google.com/file/d/1rXyhxQqtfHmiSI_KRydeTvRJ0hfL86kV/view?usp=drivesdk" TargetMode="External"/><Relationship Id="rId1010" Type="http://schemas.openxmlformats.org/officeDocument/2006/relationships/hyperlink" Target="https://drive.google.com/file/d/13cn_1OpqTyHe3-GELwkProaCiVYdJs3a/view?usp=drivesdk" TargetMode="External"/><Relationship Id="rId1094" Type="http://schemas.openxmlformats.org/officeDocument/2006/relationships/hyperlink" Target="https://drive.google.com/file/d/1C_J90NaaQvWmxzN-kielS80dzdul4XQf/view?usp=drivesdk" TargetMode="External"/><Relationship Id="rId1108" Type="http://schemas.openxmlformats.org/officeDocument/2006/relationships/hyperlink" Target="https://drive.google.com/file/d/1fguMsmv_jmVgBvnA6ZvIq8yvJBcqIAPK/view?usp=drivesdk" TargetMode="External"/><Relationship Id="rId1315" Type="http://schemas.openxmlformats.org/officeDocument/2006/relationships/hyperlink" Target="https://drive.google.com/file/d/1J5JGDwMaesUUrC6aCl7rLT3-Ev9DtlBn/view?usp=drivesdk" TargetMode="External"/><Relationship Id="rId1967" Type="http://schemas.openxmlformats.org/officeDocument/2006/relationships/hyperlink" Target="https://drive.google.com/file/d/15-vcZUfkmHchjB1nmQHO-16BtNyvuKeF/view?usp=drivesdk" TargetMode="External"/><Relationship Id="rId117" Type="http://schemas.openxmlformats.org/officeDocument/2006/relationships/hyperlink" Target="https://drive.google.com/file/d/1LdBM6ZML0i0FUzDqanqohDCf4LUG6OGL/view?usp=drivesdk" TargetMode="External"/><Relationship Id="rId671" Type="http://schemas.openxmlformats.org/officeDocument/2006/relationships/hyperlink" Target="https://drive.google.com/open?id=1CqHwvplFR35oHWEFBpgRyzoDfG1k8Oxp" TargetMode="External"/><Relationship Id="rId769" Type="http://schemas.openxmlformats.org/officeDocument/2006/relationships/hyperlink" Target="https://drive.google.com/open?id=161ZOyi2PnozvSFo_7zp0_U7fMzmqMlE9" TargetMode="External"/><Relationship Id="rId976" Type="http://schemas.openxmlformats.org/officeDocument/2006/relationships/hyperlink" Target="https://drive.google.com/open?id=1V8G8FnjM_J1rvgkT0FhI-mvPc_4MlCF8" TargetMode="External"/><Relationship Id="rId1399" Type="http://schemas.openxmlformats.org/officeDocument/2006/relationships/hyperlink" Target="https://drive.google.com/file/d/1UVLcyuWNJ_-80kFWefajnx1MOi-4xkX2/view?usp=drivesdk" TargetMode="External"/><Relationship Id="rId324" Type="http://schemas.openxmlformats.org/officeDocument/2006/relationships/hyperlink" Target="https://drive.google.com/file/d/1AiD466iruNT5naFGtVOEi1GmqZPtM0q3/view?usp=drivesdk" TargetMode="External"/><Relationship Id="rId531" Type="http://schemas.openxmlformats.org/officeDocument/2006/relationships/hyperlink" Target="https://drive.google.com/open?id=1O1Kf87zkZZ3tj5jXXHja2mZpukpAh6cb" TargetMode="External"/><Relationship Id="rId629" Type="http://schemas.openxmlformats.org/officeDocument/2006/relationships/hyperlink" Target="https://drive.google.com/file/d/1XCGOb-I2VA259b4uJ2hInqlmYE6w189n/view?usp=drivesdk" TargetMode="External"/><Relationship Id="rId1161" Type="http://schemas.openxmlformats.org/officeDocument/2006/relationships/hyperlink" Target="http://jt.tg/" TargetMode="External"/><Relationship Id="rId1259" Type="http://schemas.openxmlformats.org/officeDocument/2006/relationships/hyperlink" Target="https://drive.google.com/open?id=1JiPZFlPnAxWJMS6D2bYejNcRSK0wZLS5" TargetMode="External"/><Relationship Id="rId1466" Type="http://schemas.openxmlformats.org/officeDocument/2006/relationships/hyperlink" Target="https://drive.google.com/file/d/1c0F0UDtpmSMDVWLkUvT7Exhq2Nq4baC1/view?usp=drivesdk" TargetMode="External"/><Relationship Id="rId2005" Type="http://schemas.openxmlformats.org/officeDocument/2006/relationships/hyperlink" Target="https://drive.google.com/file/d/1CrJ7Ot6kHTBd9T2pOYV4xPF7b11BLXoO/view?usp=drivesdk" TargetMode="External"/><Relationship Id="rId836" Type="http://schemas.openxmlformats.org/officeDocument/2006/relationships/hyperlink" Target="https://drive.google.com/file/d/1IWgpK5C7aszp6GIFU3NEhXewBmkPNr3C/view?usp=drivesdk" TargetMode="External"/><Relationship Id="rId1021" Type="http://schemas.openxmlformats.org/officeDocument/2006/relationships/hyperlink" Target="https://drive.google.com/open?id=1qq2CbZKM-PF6npger2s_0RxJRw8lx4Dx" TargetMode="External"/><Relationship Id="rId1119" Type="http://schemas.openxmlformats.org/officeDocument/2006/relationships/hyperlink" Target="https://drive.google.com/open?id=1kzpGbg1TqrqA413RsPDlvBfChNeuwDv2" TargetMode="External"/><Relationship Id="rId1673" Type="http://schemas.openxmlformats.org/officeDocument/2006/relationships/hyperlink" Target="https://drive.google.com/file/d/1jxP5QZdDOS_crD20aVnJN02akqOGT44S/view?usp=drivesdk" TargetMode="External"/><Relationship Id="rId1880" Type="http://schemas.openxmlformats.org/officeDocument/2006/relationships/hyperlink" Target="https://drive.google.com/file/d/1Kf98NPDDKt5YTVrGgrCq2VROMV7SbONi/view?usp=drivesdk" TargetMode="External"/><Relationship Id="rId1978" Type="http://schemas.openxmlformats.org/officeDocument/2006/relationships/hyperlink" Target="https://drive.google.com/file/d/1NrLhZYROa8B3jTqk1XP6cIq4mU4XbRtr/view?usp=drivesdk" TargetMode="External"/><Relationship Id="rId903" Type="http://schemas.openxmlformats.org/officeDocument/2006/relationships/hyperlink" Target="https://drive.google.com/open?id=1WObMpFT1xy8cj-z6ip2rD8ugE-pqMQsG" TargetMode="External"/><Relationship Id="rId1326" Type="http://schemas.openxmlformats.org/officeDocument/2006/relationships/hyperlink" Target="https://drive.google.com/open?id=1Kox4hwWRGslcVtBjaxHMCRnfKHni6XcE" TargetMode="External"/><Relationship Id="rId1533" Type="http://schemas.openxmlformats.org/officeDocument/2006/relationships/hyperlink" Target="https://drive.google.com/file/d/1pfaM2xUD4UoFpYJkxxr50-3unV4lOIDA/view?usp=drivesdk" TargetMode="External"/><Relationship Id="rId1740" Type="http://schemas.openxmlformats.org/officeDocument/2006/relationships/hyperlink" Target="https://drive.google.com/file/d/1drhj23t0UOFXIMj8_WMzfKSxU8ulV6FU/view?usp=drivesdk" TargetMode="External"/><Relationship Id="rId32" Type="http://schemas.openxmlformats.org/officeDocument/2006/relationships/hyperlink" Target="https://drive.google.com/file/d/1fcehyaElm3BFnjOUhqFENBa_nY5gkdTt/view?usp=drivesdk" TargetMode="External"/><Relationship Id="rId1600" Type="http://schemas.openxmlformats.org/officeDocument/2006/relationships/hyperlink" Target="https://drive.google.com/file/d/1qJDodbyo7N-HVEmrFO07IwZ21yeL1C_z/view?usp=drivesdk" TargetMode="External"/><Relationship Id="rId1838" Type="http://schemas.openxmlformats.org/officeDocument/2006/relationships/hyperlink" Target="https://drive.google.com/file/d/1PdagUhC9RYBYYyCnntV7BBylJbAfXY4w/view?usp=drivesdk" TargetMode="External"/><Relationship Id="rId181" Type="http://schemas.openxmlformats.org/officeDocument/2006/relationships/hyperlink" Target="https://drive.google.com/open?id=1JkS00r6PYUJWufR2zaaH5Az4wl0kBC4N" TargetMode="External"/><Relationship Id="rId1905" Type="http://schemas.openxmlformats.org/officeDocument/2006/relationships/hyperlink" Target="https://drive.google.com/file/d/10Q-SMorzefQm4jdhijsesRwjXWl966yQ/view?usp=drivesdk" TargetMode="External"/><Relationship Id="rId279" Type="http://schemas.openxmlformats.org/officeDocument/2006/relationships/hyperlink" Target="https://drive.google.com/file/d/18ZNjaIftu9pGuWYWHOTYezOUfbvA3R54/view?usp=drivesdk" TargetMode="External"/><Relationship Id="rId486" Type="http://schemas.openxmlformats.org/officeDocument/2006/relationships/hyperlink" Target="https://drive.google.com/open?id=1GRFzfPlFCQWiVio-SGlF6hFbyilyTYft" TargetMode="External"/><Relationship Id="rId693" Type="http://schemas.openxmlformats.org/officeDocument/2006/relationships/hyperlink" Target="https://drive.google.com/open?id=1pATYMI3oK2_o8kd4N2fop0yUZMk_qtil" TargetMode="External"/><Relationship Id="rId139" Type="http://schemas.openxmlformats.org/officeDocument/2006/relationships/hyperlink" Target="https://drive.google.com/file/d/1dT-ZeRbglfwbAzYWVtXKl4LNeWEznSs-/view?usp=drivesdk" TargetMode="External"/><Relationship Id="rId346" Type="http://schemas.openxmlformats.org/officeDocument/2006/relationships/hyperlink" Target="https://drive.google.com/open?id=1JXG-8eRjO3j2I7HoaO23FrGOV8U8_fwK" TargetMode="External"/><Relationship Id="rId553" Type="http://schemas.openxmlformats.org/officeDocument/2006/relationships/hyperlink" Target="https://drive.google.com/open?id=103xiv2rmpBBY63DEC9lP3u9p56HXCmpC" TargetMode="External"/><Relationship Id="rId760" Type="http://schemas.openxmlformats.org/officeDocument/2006/relationships/hyperlink" Target="https://drive.google.com/open?id=1WHEQ1r0ynzx90eRhj473Guz1y3kATyov" TargetMode="External"/><Relationship Id="rId998" Type="http://schemas.openxmlformats.org/officeDocument/2006/relationships/hyperlink" Target="https://drive.google.com/open?id=1LbQ44MSlIqPuyo07yzBxfvN6Jx8lzc9N" TargetMode="External"/><Relationship Id="rId1183" Type="http://schemas.openxmlformats.org/officeDocument/2006/relationships/hyperlink" Target="https://drive.google.com/open?id=1aFYyDwZHb7-qOtGL_kdlMoJLYLk3qEgk" TargetMode="External"/><Relationship Id="rId1390" Type="http://schemas.openxmlformats.org/officeDocument/2006/relationships/hyperlink" Target="https://drive.google.com/file/d/1dMFUqVWIeRKoLTi6RHyXCUPVd1aR73dg/view?usp=drivesdk" TargetMode="External"/><Relationship Id="rId2027" Type="http://schemas.openxmlformats.org/officeDocument/2006/relationships/hyperlink" Target="https://drive.google.com/file/d/1fePssRY3jgsFAFo6XR7awW-pv7Qa8a8A/view?usp=drivesdk" TargetMode="External"/><Relationship Id="rId206" Type="http://schemas.openxmlformats.org/officeDocument/2006/relationships/hyperlink" Target="https://drive.google.com/file/d/1w1Bp6gUxi1f0ACJWr8Q5gXuIcJQo0M-3/view?usp=drivesdk" TargetMode="External"/><Relationship Id="rId413" Type="http://schemas.openxmlformats.org/officeDocument/2006/relationships/hyperlink" Target="https://drive.google.com/open?id=1ErxMIq9U19TpGt79HyoYCOzOlLbSlnxR" TargetMode="External"/><Relationship Id="rId858" Type="http://schemas.openxmlformats.org/officeDocument/2006/relationships/hyperlink" Target="https://drive.google.com/file/d/10PGZmsL2Wl4_GXkzeiKSJhzT3q9c7vh2/view?usp=drivesdk" TargetMode="External"/><Relationship Id="rId1043" Type="http://schemas.openxmlformats.org/officeDocument/2006/relationships/hyperlink" Target="https://drive.google.com/open?id=1U38bsqoHfgCCdN_FIM-NjpeKbw3Z0J1r" TargetMode="External"/><Relationship Id="rId1488" Type="http://schemas.openxmlformats.org/officeDocument/2006/relationships/hyperlink" Target="https://drive.google.com/file/d/1BIxYJAssKQGuzXwqoIkgjnBHlQf8pCDr/view?usp=drivesdk" TargetMode="External"/><Relationship Id="rId1695" Type="http://schemas.openxmlformats.org/officeDocument/2006/relationships/hyperlink" Target="https://drive.google.com/file/d/1j3vX0bIRf3-3c0QTHQKffxnTa3gtdmlt/view?usp=drivesdk" TargetMode="External"/><Relationship Id="rId620" Type="http://schemas.openxmlformats.org/officeDocument/2006/relationships/hyperlink" Target="https://drive.google.com/open?id=14z-IxvkCfgQsWU9_21V6Fv3rOYdsUie-" TargetMode="External"/><Relationship Id="rId718" Type="http://schemas.openxmlformats.org/officeDocument/2006/relationships/hyperlink" Target="https://drive.google.com/file/d/18Jgupt5-3rTGpoJGpqApcCVSFPSr90Y4/view?usp=drivesdk" TargetMode="External"/><Relationship Id="rId925" Type="http://schemas.openxmlformats.org/officeDocument/2006/relationships/hyperlink" Target="https://drive.google.com/file/d/1PdagUhC9RYBYYyCnntV7BBylJbAfXY4w/view?usp=drivesdk" TargetMode="External"/><Relationship Id="rId1250" Type="http://schemas.openxmlformats.org/officeDocument/2006/relationships/hyperlink" Target="http://jt.tg/" TargetMode="External"/><Relationship Id="rId1348" Type="http://schemas.openxmlformats.org/officeDocument/2006/relationships/hyperlink" Target="https://drive.google.com/file/d/1qkQ9ErraqTvL_u8_v-iaG27xpZgsT30a/view?usp=drivesdk" TargetMode="External"/><Relationship Id="rId1555" Type="http://schemas.openxmlformats.org/officeDocument/2006/relationships/hyperlink" Target="https://drive.google.com/file/d/1sUcaP-QLYdlYaNj5v_gWg5Znzz_Mk9x4/view?usp=drivesdk" TargetMode="External"/><Relationship Id="rId1762" Type="http://schemas.openxmlformats.org/officeDocument/2006/relationships/hyperlink" Target="https://drive.google.com/file/d/1g2tTX-HcWntOhC-OdV8sDMf2cqJ8g4Ju/view?usp=drivesdk" TargetMode="External"/><Relationship Id="rId1110" Type="http://schemas.openxmlformats.org/officeDocument/2006/relationships/hyperlink" Target="https://drive.google.com/file/d/1hHugm9CdLBNI87LMRIh41ai_IiGmxBID/view?usp=drivesdk" TargetMode="External"/><Relationship Id="rId1208" Type="http://schemas.openxmlformats.org/officeDocument/2006/relationships/hyperlink" Target="https://drive.google.com/file/d/1k6lfCYqgnZfy8KDdqeHKtchv-pAyQ8zT/view?usp=drivesdk" TargetMode="External"/><Relationship Id="rId1415" Type="http://schemas.openxmlformats.org/officeDocument/2006/relationships/hyperlink" Target="https://drive.google.com/file/d/17OLLq4fRPLcueslZgiomFFZDZAZOw-d3/view?usp=drivesdk" TargetMode="External"/><Relationship Id="rId54" Type="http://schemas.openxmlformats.org/officeDocument/2006/relationships/hyperlink" Target="https://drive.google.com/file/d/1p3tgrwiUOCdAWVEpvpNzzBk4hMK3gNe6/view?usp=drivesdk" TargetMode="External"/><Relationship Id="rId1622" Type="http://schemas.openxmlformats.org/officeDocument/2006/relationships/hyperlink" Target="https://drive.google.com/file/d/1Mx-jqwKdl7Y4XgD6tITAF7b73s2Qp8TY/view?usp=drivesdk" TargetMode="External"/><Relationship Id="rId1927" Type="http://schemas.openxmlformats.org/officeDocument/2006/relationships/hyperlink" Target="https://drive.google.com/file/d/1_eFjcxtXLwyjt4Otza8uRzW2c0zvGkqQ/view?usp=drivesdk" TargetMode="External"/><Relationship Id="rId270" Type="http://schemas.openxmlformats.org/officeDocument/2006/relationships/hyperlink" Target="https://drive.google.com/open?id=1FJBPgAlFzzhpLCjImy2B2FKsis2n9klg" TargetMode="External"/><Relationship Id="rId130" Type="http://schemas.openxmlformats.org/officeDocument/2006/relationships/hyperlink" Target="https://drive.google.com/open?id=18oHhY5Zq_NsKZXia_vSzzhULUK2mSJG6" TargetMode="External"/><Relationship Id="rId368" Type="http://schemas.openxmlformats.org/officeDocument/2006/relationships/hyperlink" Target="https://drive.google.com/file/d/1vOKxrSvASnfkp2-JYRpf08cbts6bKsjW/view?usp=drivesdk" TargetMode="External"/><Relationship Id="rId575" Type="http://schemas.openxmlformats.org/officeDocument/2006/relationships/hyperlink" Target="https://drive.google.com/open?id=1JGibgr_14HiXKBqqdGRvGdnbjPVCt0pZ" TargetMode="External"/><Relationship Id="rId782" Type="http://schemas.openxmlformats.org/officeDocument/2006/relationships/hyperlink" Target="https://drive.google.com/file/d/1lA4TEs24R8WdHQZZUEre0QNBablvI_zF/view?usp=drivesdk" TargetMode="External"/><Relationship Id="rId228" Type="http://schemas.openxmlformats.org/officeDocument/2006/relationships/hyperlink" Target="https://drive.google.com/file/d/1BYMqNPN8epPGUIbDFXKjmGRcy_lxQtxo/view?usp=drivesdk" TargetMode="External"/><Relationship Id="rId435" Type="http://schemas.openxmlformats.org/officeDocument/2006/relationships/hyperlink" Target="https://drive.google.com/open?id=1wSlU-rPnwSqlGFD18UrnE0GM0OhDMfQ5" TargetMode="External"/><Relationship Id="rId642" Type="http://schemas.openxmlformats.org/officeDocument/2006/relationships/hyperlink" Target="https://drive.google.com/file/d/1VFO5ZFrvAJ0JtwFX1FZMEnh0rQPjUSNg/view?usp=drivesdk" TargetMode="External"/><Relationship Id="rId1065" Type="http://schemas.openxmlformats.org/officeDocument/2006/relationships/hyperlink" Target="https://drive.google.com/open?id=10gY0sB905E-FmE0xxqwVdfZ0r7xvf2tS" TargetMode="External"/><Relationship Id="rId1272" Type="http://schemas.openxmlformats.org/officeDocument/2006/relationships/hyperlink" Target="https://drive.google.com/open?id=1LZkuBmndb6ugbq60y0j6LAp0aB__P_Fq" TargetMode="External"/><Relationship Id="rId502" Type="http://schemas.openxmlformats.org/officeDocument/2006/relationships/hyperlink" Target="https://drive.google.com/file/d/11HFayv6NO1DUDcSDbELMEA6OzwDh63Jw/view?usp=drivesdk" TargetMode="External"/><Relationship Id="rId947" Type="http://schemas.openxmlformats.org/officeDocument/2006/relationships/hyperlink" Target="https://drive.google.com/open?id=13Ib_yWq4bGXK93dBb3K2E9nxnpOuzjkg" TargetMode="External"/><Relationship Id="rId1132" Type="http://schemas.openxmlformats.org/officeDocument/2006/relationships/hyperlink" Target="https://drive.google.com/file/d/1yZ0_UMyas9iy66pIvvNwyuB5QAjAb2oA/view?usp=drivesdk" TargetMode="External"/><Relationship Id="rId1577" Type="http://schemas.openxmlformats.org/officeDocument/2006/relationships/hyperlink" Target="https://drive.google.com/file/d/1RM6v3wa0nCLrqNg8am2p1lTNpPfAJ9xy/view?usp=drivesdk" TargetMode="External"/><Relationship Id="rId1784" Type="http://schemas.openxmlformats.org/officeDocument/2006/relationships/hyperlink" Target="https://drive.google.com/file/d/1iuTqQgu7I345YrVtNKGAKhFhH7yFU7AN/view?usp=drivesdk" TargetMode="External"/><Relationship Id="rId1991" Type="http://schemas.openxmlformats.org/officeDocument/2006/relationships/hyperlink" Target="https://drive.google.com/file/d/1f_qr2uFjjggdbzNuRf2CBLUNyTA6x2CH/view?usp=drivesdk" TargetMode="External"/><Relationship Id="rId76" Type="http://schemas.openxmlformats.org/officeDocument/2006/relationships/hyperlink" Target="https://drive.google.com/file/d/1uToR0QTJKZ9LzFcE201HDl6SftHvdAbA/view?usp=drivesdk" TargetMode="External"/><Relationship Id="rId807" Type="http://schemas.openxmlformats.org/officeDocument/2006/relationships/hyperlink" Target="https://drive.google.com/open?id=1R0Ej2cSRn8RCrsuNp73rGSIdubYqkY8h" TargetMode="External"/><Relationship Id="rId1437" Type="http://schemas.openxmlformats.org/officeDocument/2006/relationships/hyperlink" Target="https://drive.google.com/file/d/18m1d-mVpfowAyAjbNPGd6_siudpvoQdO/view?usp=drivesdk" TargetMode="External"/><Relationship Id="rId1644" Type="http://schemas.openxmlformats.org/officeDocument/2006/relationships/hyperlink" Target="https://drive.google.com/file/d/1aDcI_L3hmBGA72PC4twlyt30YHP5gKwE/view?usp=drivesdk" TargetMode="External"/><Relationship Id="rId1851" Type="http://schemas.openxmlformats.org/officeDocument/2006/relationships/hyperlink" Target="https://drive.google.com/file/d/1WETb7LizX5Dysdw4h0w8tS6PfLvM0Zc4/view?usp=drivesdk" TargetMode="External"/><Relationship Id="rId1504" Type="http://schemas.openxmlformats.org/officeDocument/2006/relationships/hyperlink" Target="https://drive.google.com/file/d/13G2TohZNYnlBHHg-t3D-2sDnqeDZ4brm/view?usp=drivesdk" TargetMode="External"/><Relationship Id="rId1711" Type="http://schemas.openxmlformats.org/officeDocument/2006/relationships/hyperlink" Target="https://drive.google.com/file/d/1X5Oai_Jvq7cMYRf4OYHPQxWpGPVRH5Ud/view?usp=drivesdk" TargetMode="External"/><Relationship Id="rId1949" Type="http://schemas.openxmlformats.org/officeDocument/2006/relationships/hyperlink" Target="https://drive.google.com/file/d/1HgyRQzZk5a9oku4ao_VO2tjIz3C6L2FU/view?usp=drivesdk" TargetMode="External"/><Relationship Id="rId292" Type="http://schemas.openxmlformats.org/officeDocument/2006/relationships/hyperlink" Target="https://drive.google.com/file/d/1-kxfKO24ykrIm7h3ncQSSuGg_yBez0Gd/view?usp=drivesdk" TargetMode="External"/><Relationship Id="rId1809" Type="http://schemas.openxmlformats.org/officeDocument/2006/relationships/hyperlink" Target="https://drive.google.com/file/d/1hesajcU5jNo8_Xy94ceHobfpRBjFI25T/view?usp=drivesdk" TargetMode="External"/><Relationship Id="rId597" Type="http://schemas.openxmlformats.org/officeDocument/2006/relationships/hyperlink" Target="https://drive.google.com/file/d/10fLrpKqmN6WMMO1BAs4LSbnrG4p1WzRy/view?usp=drivesdk" TargetMode="External"/><Relationship Id="rId152" Type="http://schemas.openxmlformats.org/officeDocument/2006/relationships/hyperlink" Target="https://drive.google.com/open?id=1buQQEIv222215BK_iP0oWXtT_zhJKucG" TargetMode="External"/><Relationship Id="rId457" Type="http://schemas.openxmlformats.org/officeDocument/2006/relationships/hyperlink" Target="https://drive.google.com/open?id=19Kdv35-mpd4iWokUsfI7HZiLiYi1kXfQ" TargetMode="External"/><Relationship Id="rId1087" Type="http://schemas.openxmlformats.org/officeDocument/2006/relationships/hyperlink" Target="https://drive.google.com/open?id=1K18iK_7Uslxi9K2krn1UKvlK4lIcxh7r" TargetMode="External"/><Relationship Id="rId1294" Type="http://schemas.openxmlformats.org/officeDocument/2006/relationships/hyperlink" Target="https://drive.google.com/file/d/1rWkir4j67aGJKixvvLap4gBGE_0HrZ4v/view?usp=drivesdk" TargetMode="External"/><Relationship Id="rId2040" Type="http://schemas.openxmlformats.org/officeDocument/2006/relationships/hyperlink" Target="https://drive.google.com/file/d/1ufdqOkMx7NMwfdDDEvkNjULhsta5KWvl/view?usp=drivesdk" TargetMode="External"/><Relationship Id="rId664" Type="http://schemas.openxmlformats.org/officeDocument/2006/relationships/hyperlink" Target="https://drive.google.com/file/d/1F-cYpjk9uxImDKw2vm12daUscI6gUKxn/view?usp=drivesdk" TargetMode="External"/><Relationship Id="rId871" Type="http://schemas.openxmlformats.org/officeDocument/2006/relationships/hyperlink" Target="https://drive.google.com/file/d/1RYITW28ACNZ6i5q6Z_rmWJR7PNze2Foh/view?usp=drivesdk" TargetMode="External"/><Relationship Id="rId969" Type="http://schemas.openxmlformats.org/officeDocument/2006/relationships/hyperlink" Target="https://drive.google.com/file/d/1kBDfqhxwIQQSxq1GZcpMSuLK1_jwLo4q/view?usp=drivesdk" TargetMode="External"/><Relationship Id="rId1599" Type="http://schemas.openxmlformats.org/officeDocument/2006/relationships/hyperlink" Target="https://drive.google.com/file/d/1RWJhKhsiE_Pob3py1IJNo7oeV_lvLU_K/view?usp=drivesdk" TargetMode="External"/><Relationship Id="rId317" Type="http://schemas.openxmlformats.org/officeDocument/2006/relationships/hyperlink" Target="https://drive.google.com/open?id=1oH8ZKbp64e8I1lDPkkCq3UB5wiiFiPAZ" TargetMode="External"/><Relationship Id="rId524" Type="http://schemas.openxmlformats.org/officeDocument/2006/relationships/hyperlink" Target="https://drive.google.com/open?id=1TTSOC5gItvEBtsvNzeObKdtnQ65VoMiR" TargetMode="External"/><Relationship Id="rId731" Type="http://schemas.openxmlformats.org/officeDocument/2006/relationships/hyperlink" Target="https://drive.google.com/open?id=1EL_4HrHSVg8UwKSugRFSOoMXcTwfnjzy" TargetMode="External"/><Relationship Id="rId1154" Type="http://schemas.openxmlformats.org/officeDocument/2006/relationships/hyperlink" Target="https://drive.google.com/file/d/1MP_a1qjlOKDuZ9td3qJRz3QZRdQ4mOMZ/view?usp=drivesdk" TargetMode="External"/><Relationship Id="rId1361" Type="http://schemas.openxmlformats.org/officeDocument/2006/relationships/hyperlink" Target="https://drive.google.com/file/d/1bVONqDxkdqYjc0dNeafCiimkSeMuG5Pd/view?usp=drivesdk" TargetMode="External"/><Relationship Id="rId1459" Type="http://schemas.openxmlformats.org/officeDocument/2006/relationships/hyperlink" Target="https://drive.google.com/file/d/1HdCIxjm3CQKvR16cHrqY-0mQZ89cUzKz/view?usp=drivesdk" TargetMode="External"/><Relationship Id="rId98" Type="http://schemas.openxmlformats.org/officeDocument/2006/relationships/hyperlink" Target="https://drive.google.com/file/d/1nAk62Ltyp4XOkePkHa-c6tU7AzLpt03E/view?usp=drivesdk" TargetMode="External"/><Relationship Id="rId829" Type="http://schemas.openxmlformats.org/officeDocument/2006/relationships/hyperlink" Target="https://drive.google.com/open?id=1FckszoyijP6kI53l2fpKjY__rVG7LlJn" TargetMode="External"/><Relationship Id="rId1014" Type="http://schemas.openxmlformats.org/officeDocument/2006/relationships/hyperlink" Target="https://drive.google.com/file/d/1cGeGzYCpRe_j5vRDOQUeVfktl3icM_oH/view?usp=drivesdk" TargetMode="External"/><Relationship Id="rId1221" Type="http://schemas.openxmlformats.org/officeDocument/2006/relationships/hyperlink" Target="https://drive.google.com/open?id=1mS8vIxh82QHLZBgqt0zf9QdtP_bYOInh" TargetMode="External"/><Relationship Id="rId1666" Type="http://schemas.openxmlformats.org/officeDocument/2006/relationships/hyperlink" Target="https://drive.google.com/file/d/1-yCoS92LVy0b7_Icv23KUBLcuWYxi2hN/view?usp=drivesdk" TargetMode="External"/><Relationship Id="rId1873" Type="http://schemas.openxmlformats.org/officeDocument/2006/relationships/hyperlink" Target="https://drive.google.com/file/d/1Yo2Ue_8ATNHTXJBl8naXD2c77dbj-TjN/view?usp=drivesdk" TargetMode="External"/><Relationship Id="rId1319" Type="http://schemas.openxmlformats.org/officeDocument/2006/relationships/hyperlink" Target="https://drive.google.com/file/d/1X2MPbGux7a61ldZQM75mj4PnUlhfo0TO/view?usp=drivesdk" TargetMode="External"/><Relationship Id="rId1526" Type="http://schemas.openxmlformats.org/officeDocument/2006/relationships/hyperlink" Target="https://drive.google.com/file/d/1b6nuvtPxBQ0Jhoa6Vrt80pLymgKY7HXf/view?usp=drivesdk" TargetMode="External"/><Relationship Id="rId1733" Type="http://schemas.openxmlformats.org/officeDocument/2006/relationships/hyperlink" Target="https://drive.google.com/file/d/1tmoVtm8KwSdVW8yi_er-YyzjlbtfKprc/view?usp=drivesdk" TargetMode="External"/><Relationship Id="rId1940" Type="http://schemas.openxmlformats.org/officeDocument/2006/relationships/hyperlink" Target="https://drive.google.com/file/d/1r4bfIXTq9G4HQU7cJvps5uvSyCTTZ3n3/view?usp=drivesdk" TargetMode="External"/><Relationship Id="rId25" Type="http://schemas.openxmlformats.org/officeDocument/2006/relationships/hyperlink" Target="https://drive.google.com/open?id=1HPL9tf7k0tmiHV4BhHku3Z-7lvpAS7dW" TargetMode="External"/><Relationship Id="rId1800" Type="http://schemas.openxmlformats.org/officeDocument/2006/relationships/hyperlink" Target="https://drive.google.com/file/d/1L0Zf3am75_bCp1sjxWUth6KLqIAY_kmL/view?usp=drivesdk" TargetMode="External"/><Relationship Id="rId174" Type="http://schemas.openxmlformats.org/officeDocument/2006/relationships/hyperlink" Target="https://drive.google.com/file/d/1nhXkVrM-FzujGWRymGUcehepe8iKjhXv/view?usp=drivesdk" TargetMode="External"/><Relationship Id="rId381" Type="http://schemas.openxmlformats.org/officeDocument/2006/relationships/hyperlink" Target="https://drive.google.com/file/d/1o2GraJt2VMBSUfxLso6CIelcBtgt_3J1/view?usp=drivesdk" TargetMode="External"/><Relationship Id="rId241" Type="http://schemas.openxmlformats.org/officeDocument/2006/relationships/hyperlink" Target="https://drive.google.com/file/d/1GAklE9zG75gLHKvmZkbxqMkQsUb_NYgI/view?usp=drivesdk" TargetMode="External"/><Relationship Id="rId479" Type="http://schemas.openxmlformats.org/officeDocument/2006/relationships/hyperlink" Target="https://drive.google.com/open?id=1MQvsWHxTywkx56kmnZIS0Gc8vaRALDLV" TargetMode="External"/><Relationship Id="rId686" Type="http://schemas.openxmlformats.org/officeDocument/2006/relationships/hyperlink" Target="https://drive.google.com/file/d/1gpnazXWu1O8Z2ocxBLmUmSK1EGamHv80/view?usp=drivesdk" TargetMode="External"/><Relationship Id="rId893" Type="http://schemas.openxmlformats.org/officeDocument/2006/relationships/hyperlink" Target="http://jt.tg/" TargetMode="External"/><Relationship Id="rId339" Type="http://schemas.openxmlformats.org/officeDocument/2006/relationships/hyperlink" Target="https://drive.google.com/file/d/1htLmySCUP4ujJKHdbHbAbdUDj0n2XMe3/view?usp=drivesdk" TargetMode="External"/><Relationship Id="rId546" Type="http://schemas.openxmlformats.org/officeDocument/2006/relationships/hyperlink" Target="https://drive.google.com/open?id=17txjGhB769Asu_gyG7NwSV6MsDv_sW4u" TargetMode="External"/><Relationship Id="rId753" Type="http://schemas.openxmlformats.org/officeDocument/2006/relationships/hyperlink" Target="https://drive.google.com/file/d/1q_D2TAOQJsg8hcVYBf6H5Z1Ta6XCYaDr/view?usp=drivesdk" TargetMode="External"/><Relationship Id="rId1176" Type="http://schemas.openxmlformats.org/officeDocument/2006/relationships/hyperlink" Target="https://drive.google.com/open?id=1vsmNovmZQBZIPH2PBAzXttcSfcJ73XTX" TargetMode="External"/><Relationship Id="rId1383" Type="http://schemas.openxmlformats.org/officeDocument/2006/relationships/hyperlink" Target="https://drive.google.com/file/d/10won04db662rjNVbbmD1hE8d5wNn6qlw/view?usp=drivesdk" TargetMode="External"/><Relationship Id="rId101" Type="http://schemas.openxmlformats.org/officeDocument/2006/relationships/hyperlink" Target="https://drive.google.com/file/d/1NcPGRm4e5javc05YtPT6v1dEMXJu7zO_/view?usp=drivesdk" TargetMode="External"/><Relationship Id="rId406" Type="http://schemas.openxmlformats.org/officeDocument/2006/relationships/hyperlink" Target="http://jt.ro/" TargetMode="External"/><Relationship Id="rId960" Type="http://schemas.openxmlformats.org/officeDocument/2006/relationships/hyperlink" Target="https://drive.google.com/open?id=1ipO80a96hjGxdYVlghEGy12MMw5PsbnJ" TargetMode="External"/><Relationship Id="rId1036" Type="http://schemas.openxmlformats.org/officeDocument/2006/relationships/hyperlink" Target="https://drive.google.com/file/d/1UQWgb10YGNy-rC7kOcM6wVv11Ytq3tzC/view?usp=drivesdk" TargetMode="External"/><Relationship Id="rId1243" Type="http://schemas.openxmlformats.org/officeDocument/2006/relationships/hyperlink" Target="https://drive.google.com/open?id=12B4xx1WZls1OUgSnfUPfjI59GBiVkqe2" TargetMode="External"/><Relationship Id="rId1590" Type="http://schemas.openxmlformats.org/officeDocument/2006/relationships/hyperlink" Target="https://drive.google.com/file/d/10UUb9WYplVBU0trxF5LPj7xO309w6Pva/view?usp=drivesdk" TargetMode="External"/><Relationship Id="rId1688" Type="http://schemas.openxmlformats.org/officeDocument/2006/relationships/hyperlink" Target="https://drive.google.com/file/d/1ULTid2HB5JqnJf6w4gTfbP4QYDe6Ch9C/view?usp=drivesdk" TargetMode="External"/><Relationship Id="rId1895" Type="http://schemas.openxmlformats.org/officeDocument/2006/relationships/hyperlink" Target="https://drive.google.com/file/d/1GezzaqREdE4YCsiCNSd25j9KKMmuRt7S/view?usp=drivesdk" TargetMode="External"/><Relationship Id="rId613" Type="http://schemas.openxmlformats.org/officeDocument/2006/relationships/hyperlink" Target="https://drive.google.com/file/d/13Lb8VwiXKHZy-7do2P0mVe8_Mu9Q1NCA/view?usp=drivesdk" TargetMode="External"/><Relationship Id="rId820" Type="http://schemas.openxmlformats.org/officeDocument/2006/relationships/hyperlink" Target="https://drive.google.com/open?id=1Ot-mrGhIv0b0Jl5da5VNCUsV_xl47-cN" TargetMode="External"/><Relationship Id="rId918" Type="http://schemas.openxmlformats.org/officeDocument/2006/relationships/hyperlink" Target="https://drive.google.com/open?id=18SefumNBman9E2iQDcclrR0d_hAj4lCr" TargetMode="External"/><Relationship Id="rId1450" Type="http://schemas.openxmlformats.org/officeDocument/2006/relationships/hyperlink" Target="https://drive.google.com/file/d/1wKT5ctiwARHVAMvBIROVpa2oHqjPVu_U/view?usp=drivesdk" TargetMode="External"/><Relationship Id="rId1548" Type="http://schemas.openxmlformats.org/officeDocument/2006/relationships/hyperlink" Target="https://drive.google.com/file/d/1puFODquGpVfG2HZFdlApN_V-yTwLHp1p/view?usp=drivesdk" TargetMode="External"/><Relationship Id="rId1755" Type="http://schemas.openxmlformats.org/officeDocument/2006/relationships/hyperlink" Target="https://drive.google.com/file/d/1RrKGw4863ea05VO-FJgzfrKl8MEWp8-1/view?usp=drivesdk" TargetMode="External"/><Relationship Id="rId1103" Type="http://schemas.openxmlformats.org/officeDocument/2006/relationships/hyperlink" Target="https://drive.google.com/open?id=1DMdCR3UL76mc-2ETCvjJupkubY-ZOeM_" TargetMode="External"/><Relationship Id="rId1310" Type="http://schemas.openxmlformats.org/officeDocument/2006/relationships/hyperlink" Target="https://drive.google.com/file/d/10qCgdByc8XvOFcxi8KeTkFbGPQ8hfs4t/view?usp=drivesdk" TargetMode="External"/><Relationship Id="rId1408" Type="http://schemas.openxmlformats.org/officeDocument/2006/relationships/hyperlink" Target="https://drive.google.com/file/d/1d0xnRsq-6v3168YLtRA9A_PGHGxALFG6/view?usp=drivesdk" TargetMode="External"/><Relationship Id="rId1962" Type="http://schemas.openxmlformats.org/officeDocument/2006/relationships/hyperlink" Target="https://drive.google.com/file/d/1CNSu2XEcJnY5MUe2691YAWIefPCT4iZt/view?usp=drivesdk" TargetMode="External"/><Relationship Id="rId47" Type="http://schemas.openxmlformats.org/officeDocument/2006/relationships/hyperlink" Target="https://drive.google.com/file/d/1-gcfLBOIkvGzzNDDthYsqC0WRDlnBN1V/view?usp=drivesdk" TargetMode="External"/><Relationship Id="rId1615" Type="http://schemas.openxmlformats.org/officeDocument/2006/relationships/hyperlink" Target="https://drive.google.com/file/d/1nEAyUmO_UCBVSkldey3aVgyaSUD26V-G/view?usp=drivesdk" TargetMode="External"/><Relationship Id="rId1822" Type="http://schemas.openxmlformats.org/officeDocument/2006/relationships/hyperlink" Target="https://drive.google.com/file/d/15h7aFmknwmq7rNPw7PHF4uFQnHDbVTH5/view?usp=drivesdk" TargetMode="External"/><Relationship Id="rId196" Type="http://schemas.openxmlformats.org/officeDocument/2006/relationships/hyperlink" Target="https://drive.google.com/file/d/1m1ySjyF1LJdImGCvGWpgkgSgq11qxU_G/view?usp=drivesdk" TargetMode="External"/><Relationship Id="rId263" Type="http://schemas.openxmlformats.org/officeDocument/2006/relationships/hyperlink" Target="http://jt.ro/" TargetMode="External"/><Relationship Id="rId470" Type="http://schemas.openxmlformats.org/officeDocument/2006/relationships/hyperlink" Target="https://drive.google.com/file/d/1zw9eUNAUhS63rBhPBMmqs2wPQLBzXr5E/view?usp=drivesdk" TargetMode="External"/><Relationship Id="rId123" Type="http://schemas.openxmlformats.org/officeDocument/2006/relationships/hyperlink" Target="https://drive.google.com/file/d/1zuC3mX27zXuGgOU0wQZygagekok6yZ72/view?usp=drivesdk" TargetMode="External"/><Relationship Id="rId330" Type="http://schemas.openxmlformats.org/officeDocument/2006/relationships/hyperlink" Target="https://drive.google.com/file/d/1A9Xshjwv_fptrtHWDMPMhhSobG3SWXC1/view?usp=drivesdk" TargetMode="External"/><Relationship Id="rId568" Type="http://schemas.openxmlformats.org/officeDocument/2006/relationships/hyperlink" Target="https://drive.google.com/file/d/1830SjK7JHl0ur6BGmnA_32LYLHWfnYJu/view?usp=drivesdk" TargetMode="External"/><Relationship Id="rId775" Type="http://schemas.openxmlformats.org/officeDocument/2006/relationships/hyperlink" Target="https://drive.google.com/file/d/1GG81lUp081IsZ0TBGKM5yDCH7jVuJ-9B/view?usp=drivesdk" TargetMode="External"/><Relationship Id="rId982" Type="http://schemas.openxmlformats.org/officeDocument/2006/relationships/hyperlink" Target="https://drive.google.com/file/d/1YLRuoJceNOxCUaVmrEDJWFAyV5PYyYw7/view?usp=drivesdk" TargetMode="External"/><Relationship Id="rId1198" Type="http://schemas.openxmlformats.org/officeDocument/2006/relationships/hyperlink" Target="https://drive.google.com/open?id=1eGmx9BOX09hRdwC38c5FodYW0F42mj70" TargetMode="External"/><Relationship Id="rId2011" Type="http://schemas.openxmlformats.org/officeDocument/2006/relationships/hyperlink" Target="https://drive.google.com/file/d/14akxLmDyliaqW03nPE7tGYFCOR80YCLi/view?usp=drivesdk" TargetMode="External"/><Relationship Id="rId428" Type="http://schemas.openxmlformats.org/officeDocument/2006/relationships/hyperlink" Target="http://lp.jo/" TargetMode="External"/><Relationship Id="rId635" Type="http://schemas.openxmlformats.org/officeDocument/2006/relationships/hyperlink" Target="https://drive.google.com/open?id=1h9pF7-lXjnp51XX_Eptefh4LAcf4MkNk" TargetMode="External"/><Relationship Id="rId842" Type="http://schemas.openxmlformats.org/officeDocument/2006/relationships/hyperlink" Target="https://drive.google.com/file/d/1L0Zf3am75_bCp1sjxWUth6KLqIAY_kmL/view?usp=drivesdk" TargetMode="External"/><Relationship Id="rId1058" Type="http://schemas.openxmlformats.org/officeDocument/2006/relationships/hyperlink" Target="https://drive.google.com/file/d/1dShFhOxzGHkpiMk2OOyIuzpPSDX3AvEI/view?usp=drivesdk" TargetMode="External"/><Relationship Id="rId1265" Type="http://schemas.openxmlformats.org/officeDocument/2006/relationships/hyperlink" Target="https://drive.google.com/file/d/1oAX-NVL0zhqQug7Uvin8QAtpteJVqfxx/view?usp=drivesdk" TargetMode="External"/><Relationship Id="rId1472" Type="http://schemas.openxmlformats.org/officeDocument/2006/relationships/hyperlink" Target="https://drive.google.com/file/d/1rNqu6HcitSdRfMq-DD-Oq5x59V_TH-83/view?usp=drivesdk" TargetMode="External"/><Relationship Id="rId702" Type="http://schemas.openxmlformats.org/officeDocument/2006/relationships/hyperlink" Target="https://drive.google.com/file/d/1DGADk5btLyBlvyDISU3_2fRRzX2oEMo1/view?usp=drivesdk" TargetMode="External"/><Relationship Id="rId1125" Type="http://schemas.openxmlformats.org/officeDocument/2006/relationships/hyperlink" Target="https://drive.google.com/open?id=1eSK0D1z57c0cN4QfoEv0_WP3429lu4RP" TargetMode="External"/><Relationship Id="rId1332" Type="http://schemas.openxmlformats.org/officeDocument/2006/relationships/hyperlink" Target="http://lp.gm/" TargetMode="External"/><Relationship Id="rId1777" Type="http://schemas.openxmlformats.org/officeDocument/2006/relationships/hyperlink" Target="https://drive.google.com/file/d/1hsbwvsqKct4qPke_K-uO9SjkCvxWP_JA/view?usp=drivesdk" TargetMode="External"/><Relationship Id="rId1984" Type="http://schemas.openxmlformats.org/officeDocument/2006/relationships/hyperlink" Target="https://drive.google.com/file/d/1ggIowemBZPykUizPJCOdGPNi9MMlTGvT/view?usp=drivesdk" TargetMode="External"/><Relationship Id="rId69" Type="http://schemas.openxmlformats.org/officeDocument/2006/relationships/hyperlink" Target="https://drive.google.com/file/d/1d0xnRsq-6v3168YLtRA9A_PGHGxALFG6/view?usp=drivesdk" TargetMode="External"/><Relationship Id="rId1637" Type="http://schemas.openxmlformats.org/officeDocument/2006/relationships/hyperlink" Target="https://drive.google.com/file/d/1vC083xFvNzaN7Ob1ryZpMJhwRHRvDu7W/view?usp=drivesdk" TargetMode="External"/><Relationship Id="rId1844" Type="http://schemas.openxmlformats.org/officeDocument/2006/relationships/hyperlink" Target="https://drive.google.com/file/d/1y9l6qV5uKPm6EwRWOH5M_VrVOA625vjs/view?usp=drivesdk" TargetMode="External"/><Relationship Id="rId1704" Type="http://schemas.openxmlformats.org/officeDocument/2006/relationships/hyperlink" Target="https://drive.google.com/file/d/1XCGOb-I2VA259b4uJ2hInqlmYE6w189n/view?usp=drivesdk" TargetMode="External"/><Relationship Id="rId285" Type="http://schemas.openxmlformats.org/officeDocument/2006/relationships/hyperlink" Target="https://drive.google.com/file/d/1IE93lQGY2_Phk2AhdxOk1aK9c4cg1Z4n/view?usp=drivesdk" TargetMode="External"/><Relationship Id="rId1911" Type="http://schemas.openxmlformats.org/officeDocument/2006/relationships/hyperlink" Target="https://drive.google.com/file/d/1CidGXsaNor3ybGMsHybmSpNOYdN_m8J4/view?usp=drivesdk" TargetMode="External"/><Relationship Id="rId492" Type="http://schemas.openxmlformats.org/officeDocument/2006/relationships/hyperlink" Target="https://drive.google.com/file/d/15U4VM-8zDm45ZhrWUe3BKSP8EhpF9ps4/view?usp=drivesdk" TargetMode="External"/><Relationship Id="rId797" Type="http://schemas.openxmlformats.org/officeDocument/2006/relationships/hyperlink" Target="https://drive.google.com/file/d/1F9m4pmzf1noOPVxHnFx4Bb9vd66Cbg9v/view?usp=drivesdk" TargetMode="External"/><Relationship Id="rId145" Type="http://schemas.openxmlformats.org/officeDocument/2006/relationships/hyperlink" Target="https://drive.google.com/file/d/1pVaVLVqGg0DIDCQYieV9K2osC1npYQet/view?usp=drivesdk" TargetMode="External"/><Relationship Id="rId352" Type="http://schemas.openxmlformats.org/officeDocument/2006/relationships/hyperlink" Target="https://drive.google.com/open?id=1DwOno2b6WHEvwbFYeFeG5KqJbBVlnvNa" TargetMode="External"/><Relationship Id="rId1287" Type="http://schemas.openxmlformats.org/officeDocument/2006/relationships/hyperlink" Target="https://drive.google.com/open?id=1w2wDjoHl8TcwQXxfr4PNad89I7mYIcnV" TargetMode="External"/><Relationship Id="rId2033" Type="http://schemas.openxmlformats.org/officeDocument/2006/relationships/hyperlink" Target="https://drive.google.com/file/d/1qaYf4N_Q548FVBh7KbbrTsBrYHeBZkjf/view?usp=drivesdk" TargetMode="External"/><Relationship Id="rId212" Type="http://schemas.openxmlformats.org/officeDocument/2006/relationships/hyperlink" Target="https://drive.google.com/file/d/1_zeg2GZ5UHpV5padc3295Gp_Vj_KBX5Q/view?usp=drivesdk" TargetMode="External"/><Relationship Id="rId657" Type="http://schemas.openxmlformats.org/officeDocument/2006/relationships/hyperlink" Target="https://drive.google.com/file/d/1ijKLV3CWVlOCaR_LocbonWbJ4gnx2_Fo/view?usp=drivesdk" TargetMode="External"/><Relationship Id="rId864" Type="http://schemas.openxmlformats.org/officeDocument/2006/relationships/hyperlink" Target="https://drive.google.com/file/d/1NZcllJoK_6JgnbDqQBwTXOUajoLbOFTx/view?usp=drivesdk" TargetMode="External"/><Relationship Id="rId1494" Type="http://schemas.openxmlformats.org/officeDocument/2006/relationships/hyperlink" Target="https://drive.google.com/file/d/1QJQnxlchk012Vq8rmnDEqLiKEbExZXaV/view?usp=drivesdk" TargetMode="External"/><Relationship Id="rId1799" Type="http://schemas.openxmlformats.org/officeDocument/2006/relationships/hyperlink" Target="https://drive.google.com/file/d/1r_nVfn6HZIBcd3jLXpY7iSrrOZQ_fU26/view?usp=drivesdk" TargetMode="External"/><Relationship Id="rId517" Type="http://schemas.openxmlformats.org/officeDocument/2006/relationships/hyperlink" Target="https://drive.google.com/open?id=1IiKLgAf5oBp4kYu5Rj6vd1up8inNjKi3" TargetMode="External"/><Relationship Id="rId724" Type="http://schemas.openxmlformats.org/officeDocument/2006/relationships/hyperlink" Target="https://drive.google.com/open?id=1i4sp9ziWdxfJ-Sgg3iWWoZO3HLqReSkr" TargetMode="External"/><Relationship Id="rId931" Type="http://schemas.openxmlformats.org/officeDocument/2006/relationships/hyperlink" Target="https://drive.google.com/open?id=1XTH1iL1f1AlZdw-gZMIiOfOnK2In3u24" TargetMode="External"/><Relationship Id="rId1147" Type="http://schemas.openxmlformats.org/officeDocument/2006/relationships/hyperlink" Target="https://drive.google.com/open?id=1vkj3OA1U31QxWgH7unlLKgScTlWXi15P" TargetMode="External"/><Relationship Id="rId1354" Type="http://schemas.openxmlformats.org/officeDocument/2006/relationships/hyperlink" Target="https://drive.google.com/open?id=1zJctyR7NcPrjFnAQjt1c_s7XgTC9v8OB" TargetMode="External"/><Relationship Id="rId1561" Type="http://schemas.openxmlformats.org/officeDocument/2006/relationships/hyperlink" Target="https://drive.google.com/file/d/1Hs-kaXkHJm7VYvelE66j7rabNaiSFk4i/view?usp=drivesdk" TargetMode="External"/><Relationship Id="rId60" Type="http://schemas.openxmlformats.org/officeDocument/2006/relationships/hyperlink" Target="https://drive.google.com/file/d/1cqnxGqUGpFZTE4dno4ljeVN6giTAr_Yg/view?usp=drivesdk" TargetMode="External"/><Relationship Id="rId1007" Type="http://schemas.openxmlformats.org/officeDocument/2006/relationships/hyperlink" Target="https://drive.google.com/open?id=1Ntx610QA1rqRFbZ-3SZIWbJgMvkf1UOG" TargetMode="External"/><Relationship Id="rId1214" Type="http://schemas.openxmlformats.org/officeDocument/2006/relationships/hyperlink" Target="https://drive.google.com/file/d/1EoRO0veaXGakkIsp1iN9DBCB7oh-HEVn/view?usp=drivesdk" TargetMode="External"/><Relationship Id="rId1421" Type="http://schemas.openxmlformats.org/officeDocument/2006/relationships/hyperlink" Target="https://drive.google.com/file/d/1fDpiA57DcBKhuOLa-ltJ8S3rm-hMiCc7/view?usp=drivesdk" TargetMode="External"/><Relationship Id="rId1659" Type="http://schemas.openxmlformats.org/officeDocument/2006/relationships/hyperlink" Target="https://drive.google.com/file/d/1eaOdgYdUJb3UV96xR0sh6pPWMz_jg7k4/view?usp=drivesdk" TargetMode="External"/><Relationship Id="rId1866" Type="http://schemas.openxmlformats.org/officeDocument/2006/relationships/hyperlink" Target="https://drive.google.com/file/d/1zSIAXbKtI3aesypSHkVH0HGPhM12q2vC/view?usp=drivesdk" TargetMode="External"/><Relationship Id="rId1519" Type="http://schemas.openxmlformats.org/officeDocument/2006/relationships/hyperlink" Target="https://drive.google.com/file/d/1FVZ9Q2HBQ6_jDZnrhKcI1poAUL52dWvy/view?usp=drivesdk" TargetMode="External"/><Relationship Id="rId1726" Type="http://schemas.openxmlformats.org/officeDocument/2006/relationships/hyperlink" Target="https://drive.google.com/file/d/1wvWlHgxKTcUX4yYaRojxcn-UeZbhAPVz/view?usp=drivesdk" TargetMode="External"/><Relationship Id="rId1933" Type="http://schemas.openxmlformats.org/officeDocument/2006/relationships/hyperlink" Target="https://drive.google.com/file/d/1PQYM-wVhPo3HGh0pVxPrUplln_gaPfF_/view?usp=drivesdk" TargetMode="External"/><Relationship Id="rId18" Type="http://schemas.openxmlformats.org/officeDocument/2006/relationships/hyperlink" Target="https://drive.google.com/open?id=1je5ypmauqyM5e2BM9qWTP_69lSx4n0sL" TargetMode="External"/><Relationship Id="rId167" Type="http://schemas.openxmlformats.org/officeDocument/2006/relationships/hyperlink" Target="https://drive.google.com/open?id=1zww61odLjIkychTlxrgDwbVrDnt1L0yR" TargetMode="External"/><Relationship Id="rId374" Type="http://schemas.openxmlformats.org/officeDocument/2006/relationships/hyperlink" Target="http://jt.ro/" TargetMode="External"/><Relationship Id="rId581" Type="http://schemas.openxmlformats.org/officeDocument/2006/relationships/hyperlink" Target="https://drive.google.com/open?id=16g5OhxOh1BDFSjkmfeKKDxOkC0tdHQh5" TargetMode="External"/><Relationship Id="rId234" Type="http://schemas.openxmlformats.org/officeDocument/2006/relationships/hyperlink" Target="https://drive.google.com/open?id=1N8MKAxQDlHS14qzO6sgOm6DMtOw8jlwb" TargetMode="External"/><Relationship Id="rId679" Type="http://schemas.openxmlformats.org/officeDocument/2006/relationships/hyperlink" Target="https://drive.google.com/open?id=1iSXIFQtqgBaxSA4OmYLCuNuw0upZz4gw" TargetMode="External"/><Relationship Id="rId886" Type="http://schemas.openxmlformats.org/officeDocument/2006/relationships/hyperlink" Target="https://drive.google.com/open?id=1OGMzaoFdW_CVd3HDXkt6CsSxEQG3j8iZ" TargetMode="External"/><Relationship Id="rId2" Type="http://schemas.openxmlformats.org/officeDocument/2006/relationships/hyperlink" Target="https://drive.google.com/file/d/16VVc3goPxz0wxUekl1p3CP71Gz3x_Lh0/view?usp=drivesdk" TargetMode="External"/><Relationship Id="rId441" Type="http://schemas.openxmlformats.org/officeDocument/2006/relationships/hyperlink" Target="https://drive.google.com/open?id=1vmHYOdf79yeKrZxFwyHN7lL0FXXylY-V" TargetMode="External"/><Relationship Id="rId539" Type="http://schemas.openxmlformats.org/officeDocument/2006/relationships/hyperlink" Target="https://drive.google.com/open?id=1031sEHKhy8jpS0iQzeXlnpf_qKW-FLLu" TargetMode="External"/><Relationship Id="rId746" Type="http://schemas.openxmlformats.org/officeDocument/2006/relationships/hyperlink" Target="https://drive.google.com/file/d/1O0eKmZ1uOM7yomYEfoM5Va86mz66Bbx5/view?usp=drivesdk" TargetMode="External"/><Relationship Id="rId1071" Type="http://schemas.openxmlformats.org/officeDocument/2006/relationships/hyperlink" Target="https://drive.google.com/file/d/1HBl0T_1kdBtUWE7JGl9GdVx0FWB69SMz/view?usp=drivesdk" TargetMode="External"/><Relationship Id="rId1169" Type="http://schemas.openxmlformats.org/officeDocument/2006/relationships/hyperlink" Target="http://lp.gm/" TargetMode="External"/><Relationship Id="rId1376" Type="http://schemas.openxmlformats.org/officeDocument/2006/relationships/hyperlink" Target="https://drive.google.com/file/d/1cwHI4rSOWO5Gg4rTe1hnwsFLH_t5P1KO/view?usp=drivesdk" TargetMode="External"/><Relationship Id="rId1583" Type="http://schemas.openxmlformats.org/officeDocument/2006/relationships/hyperlink" Target="https://drive.google.com/file/d/1cDv-a2sn4MBLfpYUqiMljY53ocOV3iQE/view?usp=drivesdk" TargetMode="External"/><Relationship Id="rId301" Type="http://schemas.openxmlformats.org/officeDocument/2006/relationships/hyperlink" Target="https://drive.google.com/file/d/1DEJOO4c81PJ3TbZPpLVanvbj7nI02OPR/view?usp=drivesdk" TargetMode="External"/><Relationship Id="rId953" Type="http://schemas.openxmlformats.org/officeDocument/2006/relationships/hyperlink" Target="https://drive.google.com/file/d/1jkCvMXX7Dwe72wY53GmMCbQDjL8c2PI6/view?usp=drivesdk" TargetMode="External"/><Relationship Id="rId1029" Type="http://schemas.openxmlformats.org/officeDocument/2006/relationships/hyperlink" Target="https://drive.google.com/open?id=1Bj-C0Kalx9dgJ3YDgx4BHLNCQNTYLtcj" TargetMode="External"/><Relationship Id="rId1236" Type="http://schemas.openxmlformats.org/officeDocument/2006/relationships/hyperlink" Target="https://drive.google.com/open?id=1dJCktnj3LeMNnJurUVoOsVCo3XF1u2vl" TargetMode="External"/><Relationship Id="rId1790" Type="http://schemas.openxmlformats.org/officeDocument/2006/relationships/hyperlink" Target="https://drive.google.com/file/d/1tV4dnQI0cFNT-0ELDz6Aot_POr02IkUV/view?usp=drivesdk" TargetMode="External"/><Relationship Id="rId1888" Type="http://schemas.openxmlformats.org/officeDocument/2006/relationships/hyperlink" Target="https://drive.google.com/file/d/1Rkbjn-m7rwZrxEklOxCaK6r01QdgP03x/view?usp=drivesdk" TargetMode="External"/><Relationship Id="rId82" Type="http://schemas.openxmlformats.org/officeDocument/2006/relationships/hyperlink" Target="https://drive.google.com/file/d/1-etJmckXQyiO3w_vcDmAPUADNQg-gOvW/view?usp=drivesdk" TargetMode="External"/><Relationship Id="rId606" Type="http://schemas.openxmlformats.org/officeDocument/2006/relationships/hyperlink" Target="https://drive.google.com/file/d/19vng_2O-MhT1ytbJJBNBiFwUnQmBVGek/view?usp=drivesdk" TargetMode="External"/><Relationship Id="rId813" Type="http://schemas.openxmlformats.org/officeDocument/2006/relationships/hyperlink" Target="https://drive.google.com/open?id=151PLd37ZnyOAWPTekcbSiT51FQzc4Ka9" TargetMode="External"/><Relationship Id="rId1443" Type="http://schemas.openxmlformats.org/officeDocument/2006/relationships/hyperlink" Target="https://drive.google.com/file/d/1PHXHlLC1ox4EN7-pf_sl_ZmdjOwxwHVq/view?usp=drivesdk" TargetMode="External"/><Relationship Id="rId1650" Type="http://schemas.openxmlformats.org/officeDocument/2006/relationships/hyperlink" Target="https://drive.google.com/file/d/1v47QdW34G1R-y65Pf0FXga2jMAf9U7I_/view?usp=drivesdk" TargetMode="External"/><Relationship Id="rId1748" Type="http://schemas.openxmlformats.org/officeDocument/2006/relationships/hyperlink" Target="https://drive.google.com/file/d/11s128z0n7ACCzzz-qJq_e9GFJtzQ7JQB/view?usp=drivesdk" TargetMode="External"/><Relationship Id="rId1303" Type="http://schemas.openxmlformats.org/officeDocument/2006/relationships/hyperlink" Target="https://drive.google.com/open?id=12r04t_wGN_VfMmLGxBnFq9MV2XTzhEOM" TargetMode="External"/><Relationship Id="rId1510" Type="http://schemas.openxmlformats.org/officeDocument/2006/relationships/hyperlink" Target="https://drive.google.com/file/d/1gk26iKCu_bKMgnlb0YKAazO7y2t0HzXg/view?usp=drivesdk" TargetMode="External"/><Relationship Id="rId1955" Type="http://schemas.openxmlformats.org/officeDocument/2006/relationships/hyperlink" Target="https://drive.google.com/file/d/16KGpjMcFTO2o62ZkmN5M0uv3sJnNxRWX/view?usp=drivesdk" TargetMode="External"/><Relationship Id="rId1608" Type="http://schemas.openxmlformats.org/officeDocument/2006/relationships/hyperlink" Target="https://drive.google.com/file/d/1RGJhcvCpeJE8C01aPsH68-YrJmuUNTvf/view?usp=drivesdk" TargetMode="External"/><Relationship Id="rId1815" Type="http://schemas.openxmlformats.org/officeDocument/2006/relationships/hyperlink" Target="https://drive.google.com/file/d/1YlcGIwKjrTt2em_mIcHAFWXRe0K59ZGr/view?usp=drivesdk" TargetMode="External"/><Relationship Id="rId189" Type="http://schemas.openxmlformats.org/officeDocument/2006/relationships/hyperlink" Target="https://drive.google.com/file/d/1a3c7shVCpCeQbc7ShaJhHZP8_dydbMKJ/view?usp=drivesdk" TargetMode="External"/><Relationship Id="rId396" Type="http://schemas.openxmlformats.org/officeDocument/2006/relationships/hyperlink" Target="https://drive.google.com/open?id=18YziTwrwIm41KTNeIQd7ITieoeWylgqw" TargetMode="External"/><Relationship Id="rId256" Type="http://schemas.openxmlformats.org/officeDocument/2006/relationships/hyperlink" Target="https://drive.google.com/open?id=1k3YL9mYRvjx8gctckeDeIegbxYYM0UgV" TargetMode="External"/><Relationship Id="rId463" Type="http://schemas.openxmlformats.org/officeDocument/2006/relationships/hyperlink" Target="https://drive.google.com/open?id=1h97iOOFenIFUXfRT4zDAm5qNGcT4QxoL" TargetMode="External"/><Relationship Id="rId670" Type="http://schemas.openxmlformats.org/officeDocument/2006/relationships/hyperlink" Target="https://drive.google.com/file/d/1whShutWsSu3WCHF8_po0n58iOKhUbz7r/view?usp=drivesdk" TargetMode="External"/><Relationship Id="rId1093" Type="http://schemas.openxmlformats.org/officeDocument/2006/relationships/hyperlink" Target="https://drive.google.com/open?id=1_pHe0f5VLCEhElLJggFhzZazHaaXglrH" TargetMode="External"/><Relationship Id="rId116" Type="http://schemas.openxmlformats.org/officeDocument/2006/relationships/hyperlink" Target="https://drive.google.com/file/d/18m1d-mVpfowAyAjbNPGd6_siudpvoQdO/view?usp=drivesdk" TargetMode="External"/><Relationship Id="rId323" Type="http://schemas.openxmlformats.org/officeDocument/2006/relationships/hyperlink" Target="https://drive.google.com/open?id=1eN10wSXDlrZ0M0bTG5qLuPIDTPppERif" TargetMode="External"/><Relationship Id="rId530" Type="http://schemas.openxmlformats.org/officeDocument/2006/relationships/hyperlink" Target="https://drive.google.com/file/d/1uEkJ6fT6j8MmRrOpXDg4hvr0dFVh0jaF/view?usp=drivesdk" TargetMode="External"/><Relationship Id="rId768" Type="http://schemas.openxmlformats.org/officeDocument/2006/relationships/hyperlink" Target="https://drive.google.com/open?id=1R67B7K9JcBR5VSK7_HHRY7RfZauCq3h8" TargetMode="External"/><Relationship Id="rId975" Type="http://schemas.openxmlformats.org/officeDocument/2006/relationships/hyperlink" Target="https://drive.google.com/file/d/1VmOzQmm2f-F1il7tc0R2zoREfLHNPW2e/view?usp=drivesdk" TargetMode="External"/><Relationship Id="rId1160" Type="http://schemas.openxmlformats.org/officeDocument/2006/relationships/hyperlink" Target="https://drive.google.com/file/d/1HgyRQzZk5a9oku4ao_VO2tjIz3C6L2FU/view?usp=drivesdk" TargetMode="External"/><Relationship Id="rId1398" Type="http://schemas.openxmlformats.org/officeDocument/2006/relationships/hyperlink" Target="https://drive.google.com/file/d/1907_4iWVCp6WSEplDmgA5zzG6PKk4eTV/view?usp=drivesdk" TargetMode="External"/><Relationship Id="rId2004" Type="http://schemas.openxmlformats.org/officeDocument/2006/relationships/hyperlink" Target="https://drive.google.com/file/d/1UbRtS8rl5b65RCsZnSnN-heCvJQ1dGY5/view?usp=drivesdk" TargetMode="External"/><Relationship Id="rId628" Type="http://schemas.openxmlformats.org/officeDocument/2006/relationships/hyperlink" Target="https://drive.google.com/open?id=1NfzJLQoajtVu2eVMClsJJ7aLgd4ojbz3" TargetMode="External"/><Relationship Id="rId835" Type="http://schemas.openxmlformats.org/officeDocument/2006/relationships/hyperlink" Target="https://drive.google.com/open?id=1yvrq4dKvmAB0vWqJEeMgcOShADv5s7ND" TargetMode="External"/><Relationship Id="rId1258" Type="http://schemas.openxmlformats.org/officeDocument/2006/relationships/hyperlink" Target="https://drive.google.com/file/d/1ULrcDI9VaecoEKLJnj92PrktkWlnmsvx/view?usp=drivesdk" TargetMode="External"/><Relationship Id="rId1465" Type="http://schemas.openxmlformats.org/officeDocument/2006/relationships/hyperlink" Target="https://drive.google.com/file/d/1KMACSnZyTwnRP3m4ebzjXjXqWw1WlrKC/view?usp=drivesdk" TargetMode="External"/><Relationship Id="rId1672" Type="http://schemas.openxmlformats.org/officeDocument/2006/relationships/hyperlink" Target="https://drive.google.com/file/d/1y7Pi38qZynPcYA-apdEixVvjwjEWJiWI/view?usp=drivesdk" TargetMode="External"/><Relationship Id="rId1020" Type="http://schemas.openxmlformats.org/officeDocument/2006/relationships/hyperlink" Target="https://drive.google.com/file/d/1dSg6SoIT5D8ttUGBYfncC4Gk0KGE85hq/view?usp=drivesdk" TargetMode="External"/><Relationship Id="rId1118" Type="http://schemas.openxmlformats.org/officeDocument/2006/relationships/hyperlink" Target="https://drive.google.com/file/d/17LpFPLWLDS_ZTuSiNMjVVQ4ZbJXAwNKy/view?usp=drivesdk" TargetMode="External"/><Relationship Id="rId1325" Type="http://schemas.openxmlformats.org/officeDocument/2006/relationships/hyperlink" Target="https://drive.google.com/file/d/1UB56OYXv567_TeRt7acgaKPMlBC3fxwG/view?usp=drivesdk" TargetMode="External"/><Relationship Id="rId1532" Type="http://schemas.openxmlformats.org/officeDocument/2006/relationships/hyperlink" Target="https://drive.google.com/file/d/1PCWCrRdCsF-V-kX3ax_xSND1xMv-jGEI/view?usp=drivesdk" TargetMode="External"/><Relationship Id="rId1977" Type="http://schemas.openxmlformats.org/officeDocument/2006/relationships/hyperlink" Target="https://drive.google.com/file/d/1XvKMEiAAulcgj5rOn3uRxOZcdYtpdkVk/view?usp=drivesdk" TargetMode="External"/><Relationship Id="rId902" Type="http://schemas.openxmlformats.org/officeDocument/2006/relationships/hyperlink" Target="https://drive.google.com/file/d/1BWWpkPCgmUCQ9Z6kTszig1Hem_v3mnhR/view?usp=drivesdk" TargetMode="External"/><Relationship Id="rId1837" Type="http://schemas.openxmlformats.org/officeDocument/2006/relationships/hyperlink" Target="https://drive.google.com/file/d/1oRuz5Olo6DnnIkrQiBm-PRoSyuVDAs1b/view?usp=drivesdk" TargetMode="External"/><Relationship Id="rId31" Type="http://schemas.openxmlformats.org/officeDocument/2006/relationships/hyperlink" Target="https://drive.google.com/open?id=1d5YCGI_xHbxnOdUGixjPjVE-yeMGLbOP" TargetMode="External"/><Relationship Id="rId180" Type="http://schemas.openxmlformats.org/officeDocument/2006/relationships/hyperlink" Target="https://drive.google.com/file/d/1p6AOqqB8pd72BGwAiHwnYZJhct6CR2I0/view?usp=drivesdk" TargetMode="External"/><Relationship Id="rId278" Type="http://schemas.openxmlformats.org/officeDocument/2006/relationships/hyperlink" Target="https://drive.google.com/open?id=1NWtK-fYRTU9utFILSYoRgbgK5eJZ9rjZ" TargetMode="External"/><Relationship Id="rId1904" Type="http://schemas.openxmlformats.org/officeDocument/2006/relationships/hyperlink" Target="https://drive.google.com/file/d/1QgYVJgbxhYo5TKi01-6kB0Zkz3BKCW-g/view?usp=drivesdk" TargetMode="External"/><Relationship Id="rId485" Type="http://schemas.openxmlformats.org/officeDocument/2006/relationships/hyperlink" Target="http://jt.ro/" TargetMode="External"/><Relationship Id="rId692" Type="http://schemas.openxmlformats.org/officeDocument/2006/relationships/hyperlink" Target="https://drive.google.com/file/d/1ocXfxKqqzJNbzDn6NIX9Lt2yAQKqM9d1/view?usp=drivesdk" TargetMode="External"/><Relationship Id="rId138" Type="http://schemas.openxmlformats.org/officeDocument/2006/relationships/hyperlink" Target="https://drive.google.com/file/d/1T0rFjbLtb3n-Z7pGWy1LGNH0EZ7uQk9G/view?usp=drivesdk" TargetMode="External"/><Relationship Id="rId345" Type="http://schemas.openxmlformats.org/officeDocument/2006/relationships/hyperlink" Target="https://drive.google.com/file/d/1alqrkgGG5QKTQVG64cBVUFEiqkG4UFug/view?usp=drivesdk" TargetMode="External"/><Relationship Id="rId552" Type="http://schemas.openxmlformats.org/officeDocument/2006/relationships/hyperlink" Target="https://drive.google.com/file/d/1NayBQmmG5Scq1fvzh5QTDGVEsm3Tk1rS/view?usp=drivesdk" TargetMode="External"/><Relationship Id="rId997" Type="http://schemas.openxmlformats.org/officeDocument/2006/relationships/hyperlink" Target="http://jt.ro/" TargetMode="External"/><Relationship Id="rId1182" Type="http://schemas.openxmlformats.org/officeDocument/2006/relationships/hyperlink" Target="https://drive.google.com/file/d/1vt0sqjRWaW1yW2aZ9t9H9gqhYd2gBuJD/view?usp=drivesdk" TargetMode="External"/><Relationship Id="rId2026" Type="http://schemas.openxmlformats.org/officeDocument/2006/relationships/hyperlink" Target="https://drive.google.com/file/d/15DyrVCPUhS8Djn-shBN8OamAQxypj1QI/view?usp=drivesdk" TargetMode="External"/><Relationship Id="rId205" Type="http://schemas.openxmlformats.org/officeDocument/2006/relationships/hyperlink" Target="https://drive.google.com/file/d/1YpClEVE9ur9pjzSKGgcaHuqnp_zxvrxN/view?usp=drivesdk" TargetMode="External"/><Relationship Id="rId412" Type="http://schemas.openxmlformats.org/officeDocument/2006/relationships/hyperlink" Target="https://drive.google.com/file/d/1hNJIL-YlCciGhTrdbW-fI9WHxebEx9cP/view?usp=drivesdk" TargetMode="External"/><Relationship Id="rId857" Type="http://schemas.openxmlformats.org/officeDocument/2006/relationships/hyperlink" Target="https://drive.google.com/open?id=1brdEMpiUIBSkj7yBmODeUIIBnKsmSDSW" TargetMode="External"/><Relationship Id="rId1042" Type="http://schemas.openxmlformats.org/officeDocument/2006/relationships/hyperlink" Target="https://drive.google.com/file/d/1e2dC1rrK1iIj-NCpOea6X5LjKmjpPE2K/view?usp=drivesdk" TargetMode="External"/><Relationship Id="rId1487" Type="http://schemas.openxmlformats.org/officeDocument/2006/relationships/hyperlink" Target="https://drive.google.com/file/d/1Gv3dG8kQUbiPqME6twjsnNioKrZF1_o4/view?usp=drivesdk" TargetMode="External"/><Relationship Id="rId1694" Type="http://schemas.openxmlformats.org/officeDocument/2006/relationships/hyperlink" Target="https://drive.google.com/file/d/10EMaUAjtXhL-RouhGqM9n0g_V-2NpABX/view?usp=drivesdk" TargetMode="External"/><Relationship Id="rId717" Type="http://schemas.openxmlformats.org/officeDocument/2006/relationships/hyperlink" Target="https://drive.google.com/open?id=1VM2F-7j2IEAcUI1wa6WXeJElqZPaGAOO" TargetMode="External"/><Relationship Id="rId924" Type="http://schemas.openxmlformats.org/officeDocument/2006/relationships/hyperlink" Target="https://drive.google.com/open?id=1RUw5v4wsjrhH6QOEjsYz6GBuSZ8ElGy7" TargetMode="External"/><Relationship Id="rId1347" Type="http://schemas.openxmlformats.org/officeDocument/2006/relationships/hyperlink" Target="https://drive.google.com/open?id=1A_6-xdYvAX4GnBdxznvSc7V38TFqMnbk" TargetMode="External"/><Relationship Id="rId1554" Type="http://schemas.openxmlformats.org/officeDocument/2006/relationships/hyperlink" Target="https://drive.google.com/file/d/1tjmYyAuNBv0KbHV08UdYjUnVwdtA2s8j/view?usp=drivesdk" TargetMode="External"/><Relationship Id="rId1761" Type="http://schemas.openxmlformats.org/officeDocument/2006/relationships/hyperlink" Target="https://drive.google.com/file/d/1q_D2TAOQJsg8hcVYBf6H5Z1Ta6XCYaDr/view?usp=drivesdk" TargetMode="External"/><Relationship Id="rId1999" Type="http://schemas.openxmlformats.org/officeDocument/2006/relationships/hyperlink" Target="https://drive.google.com/file/d/1-JM_Q0svUqUxc407aTYTUfADCW7G1295/view?usp=drivesdk" TargetMode="External"/><Relationship Id="rId53" Type="http://schemas.openxmlformats.org/officeDocument/2006/relationships/hyperlink" Target="https://drive.google.com/file/d/1UVLcyuWNJ_-80kFWefajnx1MOi-4xkX2/view?usp=drivesdk" TargetMode="External"/><Relationship Id="rId1207" Type="http://schemas.openxmlformats.org/officeDocument/2006/relationships/hyperlink" Target="https://drive.google.com/open?id=1PvQ8ydZZMWo0Hcd4yZDz2tIkUMUHNi4b" TargetMode="External"/><Relationship Id="rId1414" Type="http://schemas.openxmlformats.org/officeDocument/2006/relationships/hyperlink" Target="https://drive.google.com/file/d/135p_lgwd-iZGOXC6Kxyl1ymkZ2gRDCbb/view?usp=drivesdk" TargetMode="External"/><Relationship Id="rId1621" Type="http://schemas.openxmlformats.org/officeDocument/2006/relationships/hyperlink" Target="https://drive.google.com/file/d/1QFtN25qRu2jXuq63vuY5tdxEt7O2_iTO/view?usp=drivesdk" TargetMode="External"/><Relationship Id="rId1859" Type="http://schemas.openxmlformats.org/officeDocument/2006/relationships/hyperlink" Target="https://drive.google.com/file/d/108nh-8FZ1Pz-aDgcwOBxAFjIIGqdsROv/view?usp=drivesdk" TargetMode="External"/><Relationship Id="rId1719" Type="http://schemas.openxmlformats.org/officeDocument/2006/relationships/hyperlink" Target="https://drive.google.com/file/d/1vgMQnqixUtvONUsPtKJGBGJj6tYUT0Eq/view?usp=drivesdk" TargetMode="External"/><Relationship Id="rId1926" Type="http://schemas.openxmlformats.org/officeDocument/2006/relationships/hyperlink" Target="https://drive.google.com/file/d/1y6-esh5RrD66ef2o3dl1LBVjGl4QMHAh/view?usp=drivesdk" TargetMode="External"/><Relationship Id="rId367" Type="http://schemas.openxmlformats.org/officeDocument/2006/relationships/hyperlink" Target="https://drive.google.com/open?id=1G7kQKJYm6B-u19DsBsAxUCjujgWYM-Bf" TargetMode="External"/><Relationship Id="rId574" Type="http://schemas.openxmlformats.org/officeDocument/2006/relationships/hyperlink" Target="https://drive.google.com/file/d/1_oEG4L__GyiovJ_WnqiF04ISpQybSbKi/view?usp=drivesdk" TargetMode="External"/><Relationship Id="rId227" Type="http://schemas.openxmlformats.org/officeDocument/2006/relationships/hyperlink" Target="https://drive.google.com/open?id=1FDq0IGjAc7wjAOWS2eA9MNapF1q-i2DY" TargetMode="External"/><Relationship Id="rId781" Type="http://schemas.openxmlformats.org/officeDocument/2006/relationships/hyperlink" Target="https://drive.google.com/open?id=1xxELsHwM0h5kMB1sXtvNqLMfbLmXMgNz" TargetMode="External"/><Relationship Id="rId879" Type="http://schemas.openxmlformats.org/officeDocument/2006/relationships/hyperlink" Target="https://drive.google.com/open?id=1gJfyX9utoPeLQGulP7xMah7j0fObmA4U" TargetMode="External"/><Relationship Id="rId434" Type="http://schemas.openxmlformats.org/officeDocument/2006/relationships/hyperlink" Target="https://drive.google.com/file/d/1do95dQT8XbxR5HRcTmYq2h64M7HBA_M0/view?usp=drivesdk" TargetMode="External"/><Relationship Id="rId641" Type="http://schemas.openxmlformats.org/officeDocument/2006/relationships/hyperlink" Target="https://drive.google.com/open?id=1KIGHaGN0Kr2zDaKDw9miGvLdI__J-rGZ" TargetMode="External"/><Relationship Id="rId739" Type="http://schemas.openxmlformats.org/officeDocument/2006/relationships/hyperlink" Target="https://drive.google.com/open?id=1AYzvL-JaOim9yM3Iu1BLeWaj5y1-_KxF" TargetMode="External"/><Relationship Id="rId1064" Type="http://schemas.openxmlformats.org/officeDocument/2006/relationships/hyperlink" Target="https://drive.google.com/file/d/1QgYVJgbxhYo5TKi01-6kB0Zkz3BKCW-g/view?usp=drivesdk" TargetMode="External"/><Relationship Id="rId1271" Type="http://schemas.openxmlformats.org/officeDocument/2006/relationships/hyperlink" Target="https://drive.google.com/file/d/1hLNA0WsYEPDj1vHRIo8MmWRf8E3IoeBs/view?usp=drivesdk" TargetMode="External"/><Relationship Id="rId1369" Type="http://schemas.openxmlformats.org/officeDocument/2006/relationships/hyperlink" Target="https://drive.google.com/file/d/1whWBc_l2ntH1Zug3PtWrmn3f_hwYXM3J/view?usp=drivesdk" TargetMode="External"/><Relationship Id="rId1576" Type="http://schemas.openxmlformats.org/officeDocument/2006/relationships/hyperlink" Target="https://drive.google.com/file/d/123hj8oEmsA1WOWbrcH91P9ybpNITYsq9/view?usp=drivesdk" TargetMode="External"/><Relationship Id="rId501" Type="http://schemas.openxmlformats.org/officeDocument/2006/relationships/hyperlink" Target="https://drive.google.com/open?id=1bFjV3H2SahxtE3r1tEfpgv7zKJHq6_J8" TargetMode="External"/><Relationship Id="rId946" Type="http://schemas.openxmlformats.org/officeDocument/2006/relationships/hyperlink" Target="https://drive.google.com/file/d/1HN5TKEmcVJ7vWskRJX8xU0NLSEoVBFRr/view?usp=drivesdk" TargetMode="External"/><Relationship Id="rId1131" Type="http://schemas.openxmlformats.org/officeDocument/2006/relationships/hyperlink" Target="https://drive.google.com/open?id=1bqNaYvqsQxhBqbQoXq78SgJRm4vcj1LX" TargetMode="External"/><Relationship Id="rId1229" Type="http://schemas.openxmlformats.org/officeDocument/2006/relationships/hyperlink" Target="https://drive.google.com/file/d/1NrLhZYROa8B3jTqk1XP6cIq4mU4XbRtr/view?usp=drivesdk" TargetMode="External"/><Relationship Id="rId1783" Type="http://schemas.openxmlformats.org/officeDocument/2006/relationships/hyperlink" Target="https://drive.google.com/file/d/1ZRgk6lUOA9jt18NYf_MnJfGcFc3vw88W/view?usp=drivesdk" TargetMode="External"/><Relationship Id="rId1990" Type="http://schemas.openxmlformats.org/officeDocument/2006/relationships/hyperlink" Target="https://drive.google.com/file/d/16AqxiF4PqLIqKH0qDwr6PyT3j5VZngoz/view?usp=drivesdk" TargetMode="External"/><Relationship Id="rId75" Type="http://schemas.openxmlformats.org/officeDocument/2006/relationships/hyperlink" Target="https://drive.google.com/file/d/19zU-SI7e7SaX9AYh83Dh5hq4nddGLAy9/view?usp=drivesdk" TargetMode="External"/><Relationship Id="rId806" Type="http://schemas.openxmlformats.org/officeDocument/2006/relationships/hyperlink" Target="https://drive.google.com/file/d/1mA1__6IbPoWwQQUqALST26vb-J7yIWUw/view?usp=drivesdk" TargetMode="External"/><Relationship Id="rId1436" Type="http://schemas.openxmlformats.org/officeDocument/2006/relationships/hyperlink" Target="https://drive.google.com/file/d/1lUWN51jIAazpKswbcrFUofgw69HkPyhi/view?usp=drivesdk" TargetMode="External"/><Relationship Id="rId1643" Type="http://schemas.openxmlformats.org/officeDocument/2006/relationships/hyperlink" Target="https://drive.google.com/file/d/10IiIeuwZTOxPfgF4b5RtJg94rkaMgDnZ/view?usp=drivesdk" TargetMode="External"/><Relationship Id="rId1850" Type="http://schemas.openxmlformats.org/officeDocument/2006/relationships/hyperlink" Target="https://drive.google.com/file/d/1jkCvMXX7Dwe72wY53GmMCbQDjL8c2PI6/view?usp=drivesdk" TargetMode="External"/><Relationship Id="rId1503" Type="http://schemas.openxmlformats.org/officeDocument/2006/relationships/hyperlink" Target="https://drive.google.com/file/d/1_zeg2GZ5UHpV5padc3295Gp_Vj_KBX5Q/view?usp=drivesdk" TargetMode="External"/><Relationship Id="rId1710" Type="http://schemas.openxmlformats.org/officeDocument/2006/relationships/hyperlink" Target="https://drive.google.com/file/d/1mZxKle2yDFtb9VDIDYScK3OlIZPAiS80/view?usp=drivesdk" TargetMode="External"/><Relationship Id="rId1948" Type="http://schemas.openxmlformats.org/officeDocument/2006/relationships/hyperlink" Target="https://drive.google.com/file/d/13IDa0BsxEZQ_s1MbjEN9obstdyCZTraW/view?usp=drivesdk" TargetMode="External"/><Relationship Id="rId291" Type="http://schemas.openxmlformats.org/officeDocument/2006/relationships/hyperlink" Target="https://drive.google.com/open?id=1lJG8v3vnRkNPKek93HC_yE5BytFJT0b6" TargetMode="External"/><Relationship Id="rId1808" Type="http://schemas.openxmlformats.org/officeDocument/2006/relationships/hyperlink" Target="https://drive.google.com/file/d/1kwTqmh6tHuOA-Gx938wOwqaGCMzMd7sX/view?usp=drivesdk" TargetMode="External"/><Relationship Id="rId151" Type="http://schemas.openxmlformats.org/officeDocument/2006/relationships/hyperlink" Target="https://drive.google.com/file/d/1cvgCYbgfxMyaijGdge1-zLZj_Ar8tY3S/view?usp=drivesdk" TargetMode="External"/><Relationship Id="rId389" Type="http://schemas.openxmlformats.org/officeDocument/2006/relationships/hyperlink" Target="https://drive.google.com/file/d/1TUALOs0pMkxYIu3TXksL7btZbcnl_mZQ/view?usp=drivesdk" TargetMode="External"/><Relationship Id="rId596" Type="http://schemas.openxmlformats.org/officeDocument/2006/relationships/hyperlink" Target="https://drive.google.com/open?id=1HdL7dSzToQceQh7GzF620o_tPgBxADi6" TargetMode="External"/><Relationship Id="rId249" Type="http://schemas.openxmlformats.org/officeDocument/2006/relationships/hyperlink" Target="http://jt.ro/" TargetMode="External"/><Relationship Id="rId456" Type="http://schemas.openxmlformats.org/officeDocument/2006/relationships/hyperlink" Target="https://drive.google.com/file/d/1pv_afB3UXlOZpcQz5pSo2ksEr5oiLAL7/view?usp=drivesdk" TargetMode="External"/><Relationship Id="rId663" Type="http://schemas.openxmlformats.org/officeDocument/2006/relationships/hyperlink" Target="https://drive.google.com/open?id=1oL-dCSVPJd0Y-widdKgmktbuPosLepUJ" TargetMode="External"/><Relationship Id="rId870" Type="http://schemas.openxmlformats.org/officeDocument/2006/relationships/hyperlink" Target="https://drive.google.com/open?id=1XnMi_4a2ziRVv7wKS3hFs8K9-nGZnOZr" TargetMode="External"/><Relationship Id="rId1086" Type="http://schemas.openxmlformats.org/officeDocument/2006/relationships/hyperlink" Target="https://drive.google.com/open?id=1czjE1GW_Ej5PTRsJbO2w2_r2vdRjVbbu" TargetMode="External"/><Relationship Id="rId1293" Type="http://schemas.openxmlformats.org/officeDocument/2006/relationships/hyperlink" Target="https://drive.google.com/open?id=18VtsSMQQNId5Qsm2wGnUXznq-dsXlAvE" TargetMode="External"/><Relationship Id="rId109" Type="http://schemas.openxmlformats.org/officeDocument/2006/relationships/hyperlink" Target="https://drive.google.com/open?id=1CwiTzFqCYeZGoSfDzICk4p1XBA8kmyLp" TargetMode="External"/><Relationship Id="rId316" Type="http://schemas.openxmlformats.org/officeDocument/2006/relationships/hyperlink" Target="https://drive.google.com/file/d/1eUzE5h6SvTqBrkmJULC8FfzNDy1pw3FD/view?usp=drivesdk" TargetMode="External"/><Relationship Id="rId523" Type="http://schemas.openxmlformats.org/officeDocument/2006/relationships/hyperlink" Target="https://drive.google.com/file/d/1FniltS8ExJuPwYKGrhOqwa702EoySdj3/view?usp=drivesdk" TargetMode="External"/><Relationship Id="rId968" Type="http://schemas.openxmlformats.org/officeDocument/2006/relationships/hyperlink" Target="https://drive.google.com/open?id=1mmapD9yP6y6cCgyDm1XlgF64kspRJJWR" TargetMode="External"/><Relationship Id="rId1153" Type="http://schemas.openxmlformats.org/officeDocument/2006/relationships/hyperlink" Target="https://drive.google.com/open?id=1AKnBVaWNcEGxDVPkH3KIaPpBJ-lxbiNd" TargetMode="External"/><Relationship Id="rId1598" Type="http://schemas.openxmlformats.org/officeDocument/2006/relationships/hyperlink" Target="https://drive.google.com/file/d/12zJ0Xb_29qSDJuxRjwjCa2-Ivc9kd6Jw/view?usp=drivesdk" TargetMode="External"/><Relationship Id="rId97" Type="http://schemas.openxmlformats.org/officeDocument/2006/relationships/hyperlink" Target="https://drive.google.com/file/d/1VrEpmBzHy_qu_h_3wm8lzhF4-HHyl0_p/view?usp=drivesdk" TargetMode="External"/><Relationship Id="rId730" Type="http://schemas.openxmlformats.org/officeDocument/2006/relationships/hyperlink" Target="https://drive.google.com/file/d/1rBiynHs99hoNorKmvmOUplIor1xwqfBt/view?usp=drivesdk" TargetMode="External"/><Relationship Id="rId828" Type="http://schemas.openxmlformats.org/officeDocument/2006/relationships/hyperlink" Target="http://jt.tg/" TargetMode="External"/><Relationship Id="rId1013" Type="http://schemas.openxmlformats.org/officeDocument/2006/relationships/hyperlink" Target="https://drive.google.com/open?id=1b5sFmxn8PAzIldNKuff7JfdiexXvT5PH" TargetMode="External"/><Relationship Id="rId1360" Type="http://schemas.openxmlformats.org/officeDocument/2006/relationships/hyperlink" Target="https://drive.google.com/file/d/14wYw5x3vmzcK0oal_fEM3anxNUnFXOsi/view?usp=drivesdk" TargetMode="External"/><Relationship Id="rId1458" Type="http://schemas.openxmlformats.org/officeDocument/2006/relationships/hyperlink" Target="https://drive.google.com/file/d/1pVaVLVqGg0DIDCQYieV9K2osC1npYQet/view?usp=drivesdk" TargetMode="External"/><Relationship Id="rId1665" Type="http://schemas.openxmlformats.org/officeDocument/2006/relationships/hyperlink" Target="https://drive.google.com/file/d/1edXDq36dJuBcCcxzsAADiJAfxIRy8R8F/view?usp=drivesdk" TargetMode="External"/><Relationship Id="rId1872" Type="http://schemas.openxmlformats.org/officeDocument/2006/relationships/hyperlink" Target="https://drive.google.com/file/d/1HEETOsAU7FeS4-xnSJVjw6nmmJ91L7pg/view?usp=drivesdk" TargetMode="External"/><Relationship Id="rId1220" Type="http://schemas.openxmlformats.org/officeDocument/2006/relationships/hyperlink" Target="https://drive.google.com/file/d/10OIVoTX1uS5uK5iC279i7mkLejKz0plm/view?usp=drivesdk" TargetMode="External"/><Relationship Id="rId1318" Type="http://schemas.openxmlformats.org/officeDocument/2006/relationships/hyperlink" Target="https://drive.google.com/open?id=1fHQqqsoii56RxMF-Dec-HoV0dDr5FcwB" TargetMode="External"/><Relationship Id="rId1525" Type="http://schemas.openxmlformats.org/officeDocument/2006/relationships/hyperlink" Target="https://drive.google.com/file/d/1RmRnqFOTzEpdGjgBmy7sqP0hE3JjGtY7/view?usp=drivesdk" TargetMode="External"/><Relationship Id="rId1732" Type="http://schemas.openxmlformats.org/officeDocument/2006/relationships/hyperlink" Target="https://drive.google.com/file/d/1ocXfxKqqzJNbzDn6NIX9Lt2yAQKqM9d1/view?usp=drivesdk" TargetMode="External"/><Relationship Id="rId24" Type="http://schemas.openxmlformats.org/officeDocument/2006/relationships/hyperlink" Target="https://drive.google.com/file/d/111UdSbGx3hu2WpahVcfhdGr37-8pIIV3/view?usp=drivesdk" TargetMode="External"/><Relationship Id="rId173" Type="http://schemas.openxmlformats.org/officeDocument/2006/relationships/hyperlink" Target="https://drive.google.com/file/d/1i4SBcUHyx2Gm7zpnwg77etCAI6oxWXho/view?usp=drivesdk" TargetMode="External"/><Relationship Id="rId380" Type="http://schemas.openxmlformats.org/officeDocument/2006/relationships/hyperlink" Target="https://drive.google.com/open?id=19Pqn-PvrEu8LsVAIidgyeG9WfxxQxjV_" TargetMode="External"/><Relationship Id="rId240" Type="http://schemas.openxmlformats.org/officeDocument/2006/relationships/hyperlink" Target="https://drive.google.com/file/d/1G64vyXgNEENTfy5HriqlKn0V8oOXazcN/view?usp=drivesdk" TargetMode="External"/><Relationship Id="rId478" Type="http://schemas.openxmlformats.org/officeDocument/2006/relationships/hyperlink" Target="https://drive.google.com/file/d/1rXjKKpncvLMn4UHE7wHQyBflBAak2v0p/view?usp=drivesdk" TargetMode="External"/><Relationship Id="rId685" Type="http://schemas.openxmlformats.org/officeDocument/2006/relationships/hyperlink" Target="https://drive.google.com/open?id=1mVmbxIw3uvTKzDqhe-CScgUojQmvHlbv" TargetMode="External"/><Relationship Id="rId892" Type="http://schemas.openxmlformats.org/officeDocument/2006/relationships/hyperlink" Target="https://drive.google.com/file/d/1BVsQHw9aL6q46IkcY5cNhfrhSfrv_pL6/view?usp=drivesdk" TargetMode="External"/><Relationship Id="rId100" Type="http://schemas.openxmlformats.org/officeDocument/2006/relationships/hyperlink" Target="https://drive.google.com/file/d/1NcZoe4MJ81iv15N1pN1_En1Th5TX8MN5/view?usp=drivesdk" TargetMode="External"/><Relationship Id="rId338" Type="http://schemas.openxmlformats.org/officeDocument/2006/relationships/hyperlink" Target="https://drive.google.com/file/d/1QQhJYxX2XIK6aYwYvKhY-c8jmfuWrEn_/view?usp=drivesdk" TargetMode="External"/><Relationship Id="rId545" Type="http://schemas.openxmlformats.org/officeDocument/2006/relationships/hyperlink" Target="https://drive.google.com/file/d/15X8mhiScfuAM_iaPYlz1YAV8u1hbV346/view?usp=drivesdk" TargetMode="External"/><Relationship Id="rId752" Type="http://schemas.openxmlformats.org/officeDocument/2006/relationships/hyperlink" Target="https://drive.google.com/open?id=1sYgyP84pLXTQV0E6eMz5eAS6hWdy01n6" TargetMode="External"/><Relationship Id="rId1175" Type="http://schemas.openxmlformats.org/officeDocument/2006/relationships/hyperlink" Target="https://drive.google.com/file/d/16KGpjMcFTO2o62ZkmN5M0uv3sJnNxRWX/view?usp=drivesdk" TargetMode="External"/><Relationship Id="rId1382" Type="http://schemas.openxmlformats.org/officeDocument/2006/relationships/hyperlink" Target="https://drive.google.com/file/d/1CpZmus2Q_ZSrJgcAcgRcDajKgAot6cgV/view?usp=drivesdk" TargetMode="External"/><Relationship Id="rId2019" Type="http://schemas.openxmlformats.org/officeDocument/2006/relationships/hyperlink" Target="https://drive.google.com/file/d/1X2MPbGux7a61ldZQM75mj4PnUlhfo0TO/view?usp=drivesdk" TargetMode="External"/><Relationship Id="rId405" Type="http://schemas.openxmlformats.org/officeDocument/2006/relationships/hyperlink" Target="https://drive.google.com/file/d/1RWJhKhsiE_Pob3py1IJNo7oeV_lvLU_K/view?usp=drivesdk" TargetMode="External"/><Relationship Id="rId612" Type="http://schemas.openxmlformats.org/officeDocument/2006/relationships/hyperlink" Target="https://drive.google.com/open?id=1bNaVxryFcirw8x7xm5ujUrj43NWYwVvN" TargetMode="External"/><Relationship Id="rId1035" Type="http://schemas.openxmlformats.org/officeDocument/2006/relationships/hyperlink" Target="https://drive.google.com/open?id=1qWk4rPQ1IyuffnhVROoarvIS612wIGnR" TargetMode="External"/><Relationship Id="rId1242" Type="http://schemas.openxmlformats.org/officeDocument/2006/relationships/hyperlink" Target="https://drive.google.com/file/d/1Y8mmYImCVg6ykkFo98P-FAN7mt1NLANM/view?usp=drivesdk" TargetMode="External"/><Relationship Id="rId1687" Type="http://schemas.openxmlformats.org/officeDocument/2006/relationships/hyperlink" Target="https://drive.google.com/file/d/1-lmXqDyN3Ze29QelahSnT64jRMICL5IH/view?usp=drivesdk" TargetMode="External"/><Relationship Id="rId1894" Type="http://schemas.openxmlformats.org/officeDocument/2006/relationships/hyperlink" Target="https://drive.google.com/file/d/1JD-JLehUJKpqMMTB9A5vKV4xm52Ep3wT/view?usp=drivesdk" TargetMode="External"/><Relationship Id="rId917" Type="http://schemas.openxmlformats.org/officeDocument/2006/relationships/hyperlink" Target="https://drive.google.com/file/d/1Bmt6ZbMec6Vf_ptwHEpR_yx_pkTrGs4l/view?usp=drivesdk" TargetMode="External"/><Relationship Id="rId1102" Type="http://schemas.openxmlformats.org/officeDocument/2006/relationships/hyperlink" Target="https://drive.google.com/file/d/1DNc4-795b5bFPcy7vmTRvqF9f1WcKZpi/view?usp=drivesdk" TargetMode="External"/><Relationship Id="rId1547" Type="http://schemas.openxmlformats.org/officeDocument/2006/relationships/hyperlink" Target="https://drive.google.com/file/d/1-roFdJILULaqKU02mfT4pG8qRPpSUaRj/view?usp=drivesdk" TargetMode="External"/><Relationship Id="rId1754" Type="http://schemas.openxmlformats.org/officeDocument/2006/relationships/hyperlink" Target="https://drive.google.com/file/d/1HZBnme2iRNECsnZsBiy-gBByrAG4F71u/view?usp=drivesdk" TargetMode="External"/><Relationship Id="rId1961" Type="http://schemas.openxmlformats.org/officeDocument/2006/relationships/hyperlink" Target="https://drive.google.com/file/d/139SHK23J01t-M5DS7wCf21UiLTNeSjnT/view?usp=drivesdk" TargetMode="External"/><Relationship Id="rId46" Type="http://schemas.openxmlformats.org/officeDocument/2006/relationships/hyperlink" Target="https://drive.google.com/open?id=1FuY6OzPWuiwUXTbk4LUrnHfydA1n1ndd" TargetMode="External"/><Relationship Id="rId1407" Type="http://schemas.openxmlformats.org/officeDocument/2006/relationships/hyperlink" Target="https://drive.google.com/file/d/17UwE2XNndH3qSY6FDNuWboI_gmyRoniI/view?usp=drivesdk" TargetMode="External"/><Relationship Id="rId1614" Type="http://schemas.openxmlformats.org/officeDocument/2006/relationships/hyperlink" Target="https://drive.google.com/file/d/1X8YNMOgYV4gfleoPMsgUUpjelFnMrT5p/view?usp=drivesdk" TargetMode="External"/><Relationship Id="rId1821" Type="http://schemas.openxmlformats.org/officeDocument/2006/relationships/hyperlink" Target="https://drive.google.com/file/d/1bwmTNjX5tsgStLmO60-zx1EWkvnsnPA7/view?usp=drivesdk" TargetMode="External"/><Relationship Id="rId195" Type="http://schemas.openxmlformats.org/officeDocument/2006/relationships/hyperlink" Target="https://drive.google.com/open?id=1dWJIsNqHtIRmWZRXZ7fJzZwQ92W_PMAO" TargetMode="External"/><Relationship Id="rId1919" Type="http://schemas.openxmlformats.org/officeDocument/2006/relationships/hyperlink" Target="https://drive.google.com/file/d/17Rw607iWiJzXbTjg4uX0rvd-PcEJUV-N/view?usp=drivesdk" TargetMode="External"/><Relationship Id="rId262" Type="http://schemas.openxmlformats.org/officeDocument/2006/relationships/hyperlink" Target="https://drive.google.com/file/d/1rELGTN-S8HjS7qZd3hB3PJpZWhr1O1rQ/view?usp=drivesdk" TargetMode="External"/><Relationship Id="rId567" Type="http://schemas.openxmlformats.org/officeDocument/2006/relationships/hyperlink" Target="https://drive.google.com/open?id=1uMZsKELSP5rRJZXzJAvuJvbO5OTrZFyY" TargetMode="External"/><Relationship Id="rId1197" Type="http://schemas.openxmlformats.org/officeDocument/2006/relationships/hyperlink" Target="https://drive.google.com/file/d/1AM6hsFeBZhNwbGlT0B5armxwtuiltGDY/view?usp=drivesdk" TargetMode="External"/><Relationship Id="rId122" Type="http://schemas.openxmlformats.org/officeDocument/2006/relationships/hyperlink" Target="https://drive.google.com/file/d/1SAukkBvMw5s3ro45Vjt8MLLo1ShS_qwE/view?usp=drivesdk" TargetMode="External"/><Relationship Id="rId774" Type="http://schemas.openxmlformats.org/officeDocument/2006/relationships/hyperlink" Target="https://drive.google.com/open?id=1O8H63ecDmEJX1UE_SkEKtHcekoXF0wWS" TargetMode="External"/><Relationship Id="rId981" Type="http://schemas.openxmlformats.org/officeDocument/2006/relationships/hyperlink" Target="https://drive.google.com/open?id=1NnabAf7WJ1Z8Pay6AZa6zJrHwiKdXKqx" TargetMode="External"/><Relationship Id="rId1057" Type="http://schemas.openxmlformats.org/officeDocument/2006/relationships/hyperlink" Target="https://drive.google.com/open?id=1ghEUcXOVXEPxFydODWl0aw4MbVUd1RCe" TargetMode="External"/><Relationship Id="rId2010" Type="http://schemas.openxmlformats.org/officeDocument/2006/relationships/hyperlink" Target="https://drive.google.com/file/d/1UMmweJIE6EOy8njmxGmfNOawk_TbNLlO/view?usp=drivesdk" TargetMode="External"/><Relationship Id="rId427" Type="http://schemas.openxmlformats.org/officeDocument/2006/relationships/hyperlink" Target="https://drive.google.com/file/d/1W8arN51ZIJh9KMkyxVApCakJP24_z0J3/view?usp=drivesdk" TargetMode="External"/><Relationship Id="rId634" Type="http://schemas.openxmlformats.org/officeDocument/2006/relationships/hyperlink" Target="https://drive.google.com/file/d/1MV4N338wcEnQ379vkDtqoyETXMZeJ5AI/view?usp=drivesdk" TargetMode="External"/><Relationship Id="rId841" Type="http://schemas.openxmlformats.org/officeDocument/2006/relationships/hyperlink" Target="https://drive.google.com/open?id=1iJe4NBdnS57KJPY9_8Z4J7VBNJwz7ewX" TargetMode="External"/><Relationship Id="rId1264" Type="http://schemas.openxmlformats.org/officeDocument/2006/relationships/hyperlink" Target="https://drive.google.com/open?id=1sHSB1jabigW1iGv_19GMyHvhcIkYE665" TargetMode="External"/><Relationship Id="rId1471" Type="http://schemas.openxmlformats.org/officeDocument/2006/relationships/hyperlink" Target="https://drive.google.com/file/d/131imdkkEQ3Wrd5JCWSdUHbMMPoQHhclJ/view?usp=drivesdk" TargetMode="External"/><Relationship Id="rId1569" Type="http://schemas.openxmlformats.org/officeDocument/2006/relationships/hyperlink" Target="https://drive.google.com/file/d/1UwXNbG8B2mlH8gJGTLtpOrknxOPRxGI-/view?usp=drivesdk" TargetMode="External"/><Relationship Id="rId701" Type="http://schemas.openxmlformats.org/officeDocument/2006/relationships/hyperlink" Target="https://drive.google.com/open?id=19SoB0_u8gNBQ8F5Ulaa2-msj_6-138fm" TargetMode="External"/><Relationship Id="rId939" Type="http://schemas.openxmlformats.org/officeDocument/2006/relationships/hyperlink" Target="https://drive.google.com/open?id=1r-cgBkhrGCyDQRtLyCYuw6ViLTZXcBGb" TargetMode="External"/><Relationship Id="rId1124" Type="http://schemas.openxmlformats.org/officeDocument/2006/relationships/hyperlink" Target="https://drive.google.com/file/d/1si4dNPaYtCsfHpm8iLzWzywzwwlXHMr7/view?usp=drivesdk" TargetMode="External"/><Relationship Id="rId1331" Type="http://schemas.openxmlformats.org/officeDocument/2006/relationships/hyperlink" Target="https://drive.google.com/file/d/1UsCOnVwqgPsWpwfHk9RwIWUadh6sVYG8/view?usp=drivesdk" TargetMode="External"/><Relationship Id="rId1776" Type="http://schemas.openxmlformats.org/officeDocument/2006/relationships/hyperlink" Target="https://drive.google.com/file/d/17cw-K2GVs1yAVj1-OuPlGCDvKB8Ta0au/view?usp=drivesdk" TargetMode="External"/><Relationship Id="rId1983" Type="http://schemas.openxmlformats.org/officeDocument/2006/relationships/hyperlink" Target="https://drive.google.com/file/d/1lw5aOZ5vvQ9YebAfKlTA_AKGS4TmKmzX/view?usp=drivesdk" TargetMode="External"/><Relationship Id="rId68" Type="http://schemas.openxmlformats.org/officeDocument/2006/relationships/hyperlink" Target="https://drive.google.com/file/d/17UwE2XNndH3qSY6FDNuWboI_gmyRoniI/view?usp=drivesdk" TargetMode="External"/><Relationship Id="rId1429" Type="http://schemas.openxmlformats.org/officeDocument/2006/relationships/hyperlink" Target="https://drive.google.com/file/d/1LlEARmDGSYO4KBjCMeXiceC-4i7F9OVX/view?usp=drivesdk" TargetMode="External"/><Relationship Id="rId1636" Type="http://schemas.openxmlformats.org/officeDocument/2006/relationships/hyperlink" Target="https://drive.google.com/file/d/13wP6mV6s67I7EXySV55ESQwwa7mNLBME/view?usp=drivesdk" TargetMode="External"/><Relationship Id="rId1843" Type="http://schemas.openxmlformats.org/officeDocument/2006/relationships/hyperlink" Target="https://drive.google.com/file/d/1_uZoHCepkQLM4766MWui0ehsgo7Jpq46/view?usp=drivesdk" TargetMode="External"/><Relationship Id="rId1703" Type="http://schemas.openxmlformats.org/officeDocument/2006/relationships/hyperlink" Target="https://drive.google.com/file/d/1Zy6BNn3S8dKOwVr7cQeOsYoGgw2ERmB_/view?usp=drivesdk" TargetMode="External"/><Relationship Id="rId1910" Type="http://schemas.openxmlformats.org/officeDocument/2006/relationships/hyperlink" Target="https://drive.google.com/file/d/1VGXaZSqi1jX3Yw18g6JR0qzuV5GEu1rG/view?usp=drivesdk" TargetMode="External"/><Relationship Id="rId284" Type="http://schemas.openxmlformats.org/officeDocument/2006/relationships/hyperlink" Target="https://drive.google.com/open?id=1oMeB1pEB-n9BRpoptye0o8mqJY--Vs8f" TargetMode="External"/><Relationship Id="rId491" Type="http://schemas.openxmlformats.org/officeDocument/2006/relationships/hyperlink" Target="https://drive.google.com/open?id=1airXpT7SvGEvdr23DHGkqjistLzJ51cs" TargetMode="External"/><Relationship Id="rId144" Type="http://schemas.openxmlformats.org/officeDocument/2006/relationships/hyperlink" Target="https://drive.google.com/file/d/1ThtJ64AVGN8gCqhJcL00P4SwburmKO1Q/view?usp=drivesdk" TargetMode="External"/><Relationship Id="rId589" Type="http://schemas.openxmlformats.org/officeDocument/2006/relationships/hyperlink" Target="https://drive.google.com/file/d/15PUJsDOrfrhFoiJ5F2ppEoHmMSuTch4q/view?usp=drivesdk" TargetMode="External"/><Relationship Id="rId796" Type="http://schemas.openxmlformats.org/officeDocument/2006/relationships/hyperlink" Target="https://drive.google.com/open?id=1vpjGiex4ghaA8K3Do3uno5ZpnU7QX_WM" TargetMode="External"/><Relationship Id="rId351" Type="http://schemas.openxmlformats.org/officeDocument/2006/relationships/hyperlink" Target="https://drive.google.com/file/d/1fcYBnjUWhEyUYAERcHNFslXw3v_yiTb0/view?usp=drivesdk" TargetMode="External"/><Relationship Id="rId449" Type="http://schemas.openxmlformats.org/officeDocument/2006/relationships/hyperlink" Target="https://drive.google.com/open?id=1tleAqLNvLVF49DSRW5bZAY7TNe_Oi7HP" TargetMode="External"/><Relationship Id="rId656" Type="http://schemas.openxmlformats.org/officeDocument/2006/relationships/hyperlink" Target="https://drive.google.com/open?id=1ZHiTJ1oZgVOrIxoiarJh-PonYw8tPSVP" TargetMode="External"/><Relationship Id="rId863" Type="http://schemas.openxmlformats.org/officeDocument/2006/relationships/hyperlink" Target="https://drive.google.com/open?id=1_7b9xPrvKLrxs9DQZMf3rYcq4DMN3gLm" TargetMode="External"/><Relationship Id="rId1079" Type="http://schemas.openxmlformats.org/officeDocument/2006/relationships/hyperlink" Target="https://drive.google.com/open?id=1vHJFfbGvqEFC_LuOaTSTWQPJpNk8MeTL" TargetMode="External"/><Relationship Id="rId1286" Type="http://schemas.openxmlformats.org/officeDocument/2006/relationships/hyperlink" Target="https://drive.google.com/open?id=13uhriPRuphh-CCe0PuAZFwYmALxdfmCJ" TargetMode="External"/><Relationship Id="rId1493" Type="http://schemas.openxmlformats.org/officeDocument/2006/relationships/hyperlink" Target="https://drive.google.com/file/d/1fcsx7Kw7cOy341bHIKFebTiAjyVaLmZI/view?usp=drivesdk" TargetMode="External"/><Relationship Id="rId2032" Type="http://schemas.openxmlformats.org/officeDocument/2006/relationships/hyperlink" Target="https://drive.google.com/file/d/1WL8Hmwh7VZe1rzBAqL94HA1X_oezia59/view?usp=drivesdk" TargetMode="External"/><Relationship Id="rId211" Type="http://schemas.openxmlformats.org/officeDocument/2006/relationships/hyperlink" Target="https://drive.google.com/file/d/1MeDe5Bhnmsh2IDvTkJW4l3kab2ekU3c3/view?usp=drivesdk" TargetMode="External"/><Relationship Id="rId309" Type="http://schemas.openxmlformats.org/officeDocument/2006/relationships/hyperlink" Target="https://drive.google.com/file/d/1g_lMuAWBKyM-hK3KZLwoDNYzZqAUkLiC/view?usp=drivesdk" TargetMode="External"/><Relationship Id="rId516" Type="http://schemas.openxmlformats.org/officeDocument/2006/relationships/hyperlink" Target="https://drive.google.com/file/d/1v47QdW34G1R-y65Pf0FXga2jMAf9U7I_/view?usp=drivesdk" TargetMode="External"/><Relationship Id="rId1146" Type="http://schemas.openxmlformats.org/officeDocument/2006/relationships/hyperlink" Target="http://jt.ro/" TargetMode="External"/><Relationship Id="rId1798" Type="http://schemas.openxmlformats.org/officeDocument/2006/relationships/hyperlink" Target="https://drive.google.com/file/d/1X9KP29OYI33FdjcthTuIqo02rZCSv-wm/view?usp=drivesdk" TargetMode="External"/><Relationship Id="rId723" Type="http://schemas.openxmlformats.org/officeDocument/2006/relationships/hyperlink" Target="https://drive.google.com/file/d/1vO4EN6Ox0RSoJ_ayEzWXEwk-MJ8YYAPE/view?usp=drivesdk" TargetMode="External"/><Relationship Id="rId930" Type="http://schemas.openxmlformats.org/officeDocument/2006/relationships/hyperlink" Target="https://drive.google.com/open?id=1bhdyUmJzQRAOb-fzgwgk9wAUzGsjdXom" TargetMode="External"/><Relationship Id="rId1006" Type="http://schemas.openxmlformats.org/officeDocument/2006/relationships/hyperlink" Target="https://drive.google.com/file/d/1yqcGy4jsy-ETv9X6im3YJDEelyg_UQkM/view?usp=drivesdk" TargetMode="External"/><Relationship Id="rId1353" Type="http://schemas.openxmlformats.org/officeDocument/2006/relationships/hyperlink" Target="https://drive.google.com/file/d/1p1NkCH9R8s4SyMbSGbJ8xzPskQABIGbQ/view?usp=drivesdk" TargetMode="External"/><Relationship Id="rId1560" Type="http://schemas.openxmlformats.org/officeDocument/2006/relationships/hyperlink" Target="https://drive.google.com/file/d/1AiD466iruNT5naFGtVOEi1GmqZPtM0q3/view?usp=drivesdk" TargetMode="External"/><Relationship Id="rId1658" Type="http://schemas.openxmlformats.org/officeDocument/2006/relationships/hyperlink" Target="https://drive.google.com/file/d/1yAgCUOQc44gzt2cQSp0BBIL7mSZM5GXX/view?usp=drivesdk" TargetMode="External"/><Relationship Id="rId1865" Type="http://schemas.openxmlformats.org/officeDocument/2006/relationships/hyperlink" Target="https://drive.google.com/file/d/1N-dH2CUWHheeF6PYYyloGX7hHdd66Tya/view?usp=drivesdk" TargetMode="External"/><Relationship Id="rId1213" Type="http://schemas.openxmlformats.org/officeDocument/2006/relationships/hyperlink" Target="https://drive.google.com/open?id=1OE9NWgzg79YQl-RzjIQcZkLHBztg9eeK" TargetMode="External"/><Relationship Id="rId1420" Type="http://schemas.openxmlformats.org/officeDocument/2006/relationships/hyperlink" Target="https://drive.google.com/file/d/1Iou1ttvbiYyO6G9F2s-i8Lk7WUYz8vNV/view?usp=drivesdk" TargetMode="External"/><Relationship Id="rId1518" Type="http://schemas.openxmlformats.org/officeDocument/2006/relationships/hyperlink" Target="https://drive.google.com/file/d/1NQJLz5Oek0jkMx_MzI7WpSsJPMVTH9oI/view?usp=drivesdk" TargetMode="External"/><Relationship Id="rId1725" Type="http://schemas.openxmlformats.org/officeDocument/2006/relationships/hyperlink" Target="https://drive.google.com/file/d/1gXGEWYlCOt4YAxFW7NjDYT25oV1JOAEe/view?usp=drivesdk" TargetMode="External"/><Relationship Id="rId1932" Type="http://schemas.openxmlformats.org/officeDocument/2006/relationships/hyperlink" Target="https://drive.google.com/file/d/1si4dNPaYtCsfHpm8iLzWzywzwwlXHMr7/view?usp=drivesdk" TargetMode="External"/><Relationship Id="rId17" Type="http://schemas.openxmlformats.org/officeDocument/2006/relationships/hyperlink" Target="https://drive.google.com/file/d/1cwHI4rSOWO5Gg4rTe1hnwsFLH_t5P1KO/view?usp=drivesdk" TargetMode="External"/><Relationship Id="rId166" Type="http://schemas.openxmlformats.org/officeDocument/2006/relationships/hyperlink" Target="http://jt.ro/" TargetMode="External"/><Relationship Id="rId373" Type="http://schemas.openxmlformats.org/officeDocument/2006/relationships/hyperlink" Target="https://drive.google.com/file/d/1PFQKAeml63TXYPfVxy9kETjQ0HulcGQA/view?usp=drivesdk" TargetMode="External"/><Relationship Id="rId580" Type="http://schemas.openxmlformats.org/officeDocument/2006/relationships/hyperlink" Target="http://jt.ro/" TargetMode="External"/><Relationship Id="rId1" Type="http://schemas.openxmlformats.org/officeDocument/2006/relationships/hyperlink" Target="https://drive.google.com/open?id=14x1S3HqysAxvg-kpbSiLdTCaIC8ngcwp" TargetMode="External"/><Relationship Id="rId233" Type="http://schemas.openxmlformats.org/officeDocument/2006/relationships/hyperlink" Target="http://jt.tg/" TargetMode="External"/><Relationship Id="rId440" Type="http://schemas.openxmlformats.org/officeDocument/2006/relationships/hyperlink" Target="https://drive.google.com/file/d/1nEAyUmO_UCBVSkldey3aVgyaSUD26V-G/view?usp=drivesdk" TargetMode="External"/><Relationship Id="rId678" Type="http://schemas.openxmlformats.org/officeDocument/2006/relationships/hyperlink" Target="https://drive.google.com/file/d/1gXGEWYlCOt4YAxFW7NjDYT25oV1JOAEe/view?usp=drivesdk" TargetMode="External"/><Relationship Id="rId885" Type="http://schemas.openxmlformats.org/officeDocument/2006/relationships/hyperlink" Target="https://drive.google.com/file/d/1JKH2aMzLgAjSnnuOEQBecg-RVnaIEW1C/view?usp=drivesdk" TargetMode="External"/><Relationship Id="rId1070" Type="http://schemas.openxmlformats.org/officeDocument/2006/relationships/hyperlink" Target="https://drive.google.com/open?id=1OeObbE6b0vVRZvExQCTP68hv4T836q-t" TargetMode="External"/><Relationship Id="rId300" Type="http://schemas.openxmlformats.org/officeDocument/2006/relationships/hyperlink" Target="https://drive.google.com/open?id=1pfgeFYMhP65zOQl9HRzWNuus5lb0cMJ9" TargetMode="External"/><Relationship Id="rId538" Type="http://schemas.openxmlformats.org/officeDocument/2006/relationships/hyperlink" Target="https://drive.google.com/file/d/1DiO7tyPmRd3IDmMUtNu0TCWjpaGEwugS/view?usp=drivesdk" TargetMode="External"/><Relationship Id="rId745" Type="http://schemas.openxmlformats.org/officeDocument/2006/relationships/hyperlink" Target="https://drive.google.com/open?id=132R5oQlLo1lGOgGIRoPUfh9kzmFNSdcy" TargetMode="External"/><Relationship Id="rId952" Type="http://schemas.openxmlformats.org/officeDocument/2006/relationships/hyperlink" Target="https://drive.google.com/open?id=1MFLbHNYkjr9OBspKdwUOvOwl_Sg_Wsxo" TargetMode="External"/><Relationship Id="rId1168" Type="http://schemas.openxmlformats.org/officeDocument/2006/relationships/hyperlink" Target="https://drive.google.com/file/d/1nkTk_YZ6K6g0dzcMeLr9nmlyDqrgKSxd/view?usp=drivesdk" TargetMode="External"/><Relationship Id="rId1375" Type="http://schemas.openxmlformats.org/officeDocument/2006/relationships/hyperlink" Target="https://drive.google.com/file/d/1aGaipGVqgWBZHnOynOqRCCI-wMusNZ5n/view?usp=drivesdk" TargetMode="External"/><Relationship Id="rId1582" Type="http://schemas.openxmlformats.org/officeDocument/2006/relationships/hyperlink" Target="https://drive.google.com/file/d/1vOKxrSvASnfkp2-JYRpf08cbts6bKsjW/view?usp=drivesdk" TargetMode="External"/><Relationship Id="rId81" Type="http://schemas.openxmlformats.org/officeDocument/2006/relationships/hyperlink" Target="https://drive.google.com/file/d/17OLLq4fRPLcueslZgiomFFZDZAZOw-d3/view?usp=drivesdk" TargetMode="External"/><Relationship Id="rId605" Type="http://schemas.openxmlformats.org/officeDocument/2006/relationships/hyperlink" Target="https://drive.google.com/open?id=1CCgg5p56drOEr4crD-0YkcOVF5Jb6XVg" TargetMode="External"/><Relationship Id="rId812" Type="http://schemas.openxmlformats.org/officeDocument/2006/relationships/hyperlink" Target="https://drive.google.com/file/d/1l5TWkmngFVVXOeDL70iiotMpchCJe3pX/view?usp=drivesdk" TargetMode="External"/><Relationship Id="rId1028" Type="http://schemas.openxmlformats.org/officeDocument/2006/relationships/hyperlink" Target="https://drive.google.com/file/d/1y5BoADprW40Qci1625fNsQKrEXD1TUJk/view?usp=drivesdk" TargetMode="External"/><Relationship Id="rId1235" Type="http://schemas.openxmlformats.org/officeDocument/2006/relationships/hyperlink" Target="https://drive.google.com/file/d/1zZ3r-zsfu5DdZz-GRd6d_YHB1IeXWSI7/view?usp=drivesdk" TargetMode="External"/><Relationship Id="rId1442" Type="http://schemas.openxmlformats.org/officeDocument/2006/relationships/hyperlink" Target="https://drive.google.com/file/d/1zuC3mX27zXuGgOU0wQZygagekok6yZ72/view?usp=drivesdk" TargetMode="External"/><Relationship Id="rId1887" Type="http://schemas.openxmlformats.org/officeDocument/2006/relationships/hyperlink" Target="https://drive.google.com/file/d/1meKLrXs2g-zk2GhT93CWgM_VBL8-IcHt/view?usp=drivesdk" TargetMode="External"/><Relationship Id="rId1302" Type="http://schemas.openxmlformats.org/officeDocument/2006/relationships/hyperlink" Target="http://lp.gm/" TargetMode="External"/><Relationship Id="rId1747" Type="http://schemas.openxmlformats.org/officeDocument/2006/relationships/hyperlink" Target="https://drive.google.com/file/d/1vO4EN6Ox0RSoJ_ayEzWXEwk-MJ8YYAPE/view?usp=drivesdk" TargetMode="External"/><Relationship Id="rId1954" Type="http://schemas.openxmlformats.org/officeDocument/2006/relationships/hyperlink" Target="https://drive.google.com/file/d/11gO24kVcmk9sLNBaj2BxctfcRsvzwrz3/view?usp=drivesdk" TargetMode="External"/><Relationship Id="rId39" Type="http://schemas.openxmlformats.org/officeDocument/2006/relationships/hyperlink" Target="https://drive.google.com/file/d/1dMFUqVWIeRKoLTi6RHyXCUPVd1aR73dg/view?usp=drivesdk" TargetMode="External"/><Relationship Id="rId1607" Type="http://schemas.openxmlformats.org/officeDocument/2006/relationships/hyperlink" Target="https://drive.google.com/file/d/1VREBoEvTPOKRpRv1FkKruSZszeaN3G7j/view?usp=drivesdk" TargetMode="External"/><Relationship Id="rId1814" Type="http://schemas.openxmlformats.org/officeDocument/2006/relationships/hyperlink" Target="https://drive.google.com/file/d/1G-8Qnk-hRrRPUjXwkOiZsU5gjLAouTDA/view?usp=drivesdk" TargetMode="External"/><Relationship Id="rId188" Type="http://schemas.openxmlformats.org/officeDocument/2006/relationships/hyperlink" Target="https://drive.google.com/file/d/1m9-bm2O2jyT7YRP-_4P1XHnWtXSxwPPJ/view?usp=drivesdk" TargetMode="External"/><Relationship Id="rId395" Type="http://schemas.openxmlformats.org/officeDocument/2006/relationships/hyperlink" Target="https://drive.google.com/file/d/1VSsA5GKeI4FkqmiEm3r-1MWW3Iogr44S/view?usp=drivesdk" TargetMode="External"/><Relationship Id="rId255" Type="http://schemas.openxmlformats.org/officeDocument/2006/relationships/hyperlink" Target="https://drive.google.com/file/d/1GQFthiJ3GQyE90xhT30qrwzKf9YDlbRk/view?usp=drivesdk" TargetMode="External"/><Relationship Id="rId462" Type="http://schemas.openxmlformats.org/officeDocument/2006/relationships/hyperlink" Target="https://drive.google.com/file/d/1ELKhonz_vi58ihhHuyWSA-SEiCTh2wT4/view?usp=drivesdk" TargetMode="External"/><Relationship Id="rId1092" Type="http://schemas.openxmlformats.org/officeDocument/2006/relationships/hyperlink" Target="https://drive.google.com/file/d/1U4p4JencOwMkBSGo5vEk_DBWVqyt_aCQ/view?usp=drivesdk" TargetMode="External"/><Relationship Id="rId1397" Type="http://schemas.openxmlformats.org/officeDocument/2006/relationships/hyperlink" Target="https://drive.google.com/file/d/1gKT4viHIj8YHJLEPV1kwquXEvHrouAXn/view?usp=drivesdk" TargetMode="External"/><Relationship Id="rId115" Type="http://schemas.openxmlformats.org/officeDocument/2006/relationships/hyperlink" Target="https://drive.google.com/open?id=16XMkHksYmZMcpvbGDedE2y5gtQx5Uf1Y" TargetMode="External"/><Relationship Id="rId322" Type="http://schemas.openxmlformats.org/officeDocument/2006/relationships/hyperlink" Target="https://drive.google.com/file/d/1p0_B5pr9Phi2B8MqVQLqTP0Jk3d62jME/view?usp=drivesdk" TargetMode="External"/><Relationship Id="rId767" Type="http://schemas.openxmlformats.org/officeDocument/2006/relationships/hyperlink" Target="https://drive.google.com/file/d/1-HNBMOzUhPMjVZ8QWxFhAI_P7Ilvh--p/view?usp=drivesdk" TargetMode="External"/><Relationship Id="rId974" Type="http://schemas.openxmlformats.org/officeDocument/2006/relationships/hyperlink" Target="https://drive.google.com/open?id=1KQ6GxdFnyKkhgeRF9cT0D3pceVqxl_aL" TargetMode="External"/><Relationship Id="rId2003" Type="http://schemas.openxmlformats.org/officeDocument/2006/relationships/hyperlink" Target="https://drive.google.com/file/d/1aSmGPAd23hNThQq0C5mmmMv6JooM0Ei5/view?usp=drivesdk" TargetMode="External"/><Relationship Id="rId627" Type="http://schemas.openxmlformats.org/officeDocument/2006/relationships/hyperlink" Target="https://drive.google.com/file/d/1Zy6BNn3S8dKOwVr7cQeOsYoGgw2ERmB_/view?usp=drivesdk" TargetMode="External"/><Relationship Id="rId834" Type="http://schemas.openxmlformats.org/officeDocument/2006/relationships/hyperlink" Target="https://drive.google.com/file/d/1aiz4u4utBARoc8HwPcUB50iLs1lJXo3W/view?usp=drivesdk" TargetMode="External"/><Relationship Id="rId1257" Type="http://schemas.openxmlformats.org/officeDocument/2006/relationships/hyperlink" Target="https://drive.google.com/open?id=1fClPKhKVGuEzEXQD4VX_3dN24KGjdn4-" TargetMode="External"/><Relationship Id="rId1464" Type="http://schemas.openxmlformats.org/officeDocument/2006/relationships/hyperlink" Target="https://drive.google.com/file/d/1J_5enxTfASoC2lZSl8uDEqv5Yb76Znel/view?usp=drivesdk" TargetMode="External"/><Relationship Id="rId1671" Type="http://schemas.openxmlformats.org/officeDocument/2006/relationships/hyperlink" Target="https://drive.google.com/file/d/13x_2-rdzTLZR7uithEJ7v8tnIIqTRYuR/view?usp=drivesdk" TargetMode="External"/><Relationship Id="rId901" Type="http://schemas.openxmlformats.org/officeDocument/2006/relationships/hyperlink" Target="https://drive.google.com/open?id=1XNjWGI1pGBpX0FAygOzyCTUsZXjM35ui" TargetMode="External"/><Relationship Id="rId1117" Type="http://schemas.openxmlformats.org/officeDocument/2006/relationships/hyperlink" Target="https://drive.google.com/open?id=12NpKnnml-DdD9Y0uuh4pZD9sr5HLCAqb" TargetMode="External"/><Relationship Id="rId1324" Type="http://schemas.openxmlformats.org/officeDocument/2006/relationships/hyperlink" Target="https://drive.google.com/open?id=1-JGP1IoHn4I0iEiGcwMlO4roL96boCfp" TargetMode="External"/><Relationship Id="rId1531" Type="http://schemas.openxmlformats.org/officeDocument/2006/relationships/hyperlink" Target="https://drive.google.com/file/d/1rELGTN-S8HjS7qZd3hB3PJpZWhr1O1rQ/view?usp=drivesdk" TargetMode="External"/><Relationship Id="rId1769" Type="http://schemas.openxmlformats.org/officeDocument/2006/relationships/hyperlink" Target="https://drive.google.com/file/d/1tqrzwO9vQS-a56r5t_cZAUhJu3EMlYNz/view?usp=drivesdk" TargetMode="External"/><Relationship Id="rId1976" Type="http://schemas.openxmlformats.org/officeDocument/2006/relationships/hyperlink" Target="https://drive.google.com/file/d/12d-cyhcNEjjDsvnG1Q7wfP4v2MyCF9_N/view?usp=drivesdk" TargetMode="External"/><Relationship Id="rId30" Type="http://schemas.openxmlformats.org/officeDocument/2006/relationships/hyperlink" Target="https://drive.google.com/file/d/1yWtug8WGuIkQd7AHawstJfyoioUdUZJH/view?usp=drivesdk" TargetMode="External"/><Relationship Id="rId1629" Type="http://schemas.openxmlformats.org/officeDocument/2006/relationships/hyperlink" Target="https://drive.google.com/file/d/1fZIIqyEB7zSHZdokXm7rD26NAxG2ZyX-/view?usp=drivesdk" TargetMode="External"/><Relationship Id="rId1836" Type="http://schemas.openxmlformats.org/officeDocument/2006/relationships/hyperlink" Target="https://drive.google.com/file/d/1X-yaBxUKkebrnD7I15Pp3i__TB7AriXA/view?usp=drivesdk" TargetMode="External"/><Relationship Id="rId1903" Type="http://schemas.openxmlformats.org/officeDocument/2006/relationships/hyperlink" Target="https://drive.google.com/file/d/1Y9PJSdzGxkzobLHUI4TTlSRrKM2nWSdN/view?usp=drivesdk" TargetMode="External"/><Relationship Id="rId277" Type="http://schemas.openxmlformats.org/officeDocument/2006/relationships/hyperlink" Target="https://drive.google.com/file/d/1YZl6q9mWlNdWdck5wHvK2jPchozamwL8/view?usp=drivesdk" TargetMode="External"/><Relationship Id="rId484" Type="http://schemas.openxmlformats.org/officeDocument/2006/relationships/hyperlink" Target="https://drive.google.com/file/d/18hnKPu7YrtcedgZkDbyLz6O7lXZHE0gp/view?usp=drivesdk" TargetMode="External"/><Relationship Id="rId137" Type="http://schemas.openxmlformats.org/officeDocument/2006/relationships/hyperlink" Target="https://drive.google.com/file/d/1y19nN57kn8iG4uS2xY5a-ErKsh-hHSJ7/view?usp=drivesdk" TargetMode="External"/><Relationship Id="rId344" Type="http://schemas.openxmlformats.org/officeDocument/2006/relationships/hyperlink" Target="https://drive.google.com/open?id=1LgEmogAfsI8vhpWJyVgCgsJVvdBAYvdS" TargetMode="External"/><Relationship Id="rId691" Type="http://schemas.openxmlformats.org/officeDocument/2006/relationships/hyperlink" Target="https://drive.google.com/open?id=1tcgX5nTDrFQJ0a6_AWnMt1nSF4_dpSvj" TargetMode="External"/><Relationship Id="rId789" Type="http://schemas.openxmlformats.org/officeDocument/2006/relationships/hyperlink" Target="https://drive.google.com/open?id=1bwJIAiWr77reiTPZBhgYNO2D3jW3KLRg" TargetMode="External"/><Relationship Id="rId996" Type="http://schemas.openxmlformats.org/officeDocument/2006/relationships/hyperlink" Target="https://drive.google.com/file/d/1Bzukoiw13rkNobulJymFJlbiqXSRKTFw/view?usp=drivesdk" TargetMode="External"/><Relationship Id="rId2025" Type="http://schemas.openxmlformats.org/officeDocument/2006/relationships/hyperlink" Target="https://drive.google.com/file/d/1UsCOnVwqgPsWpwfHk9RwIWUadh6sVYG8/view?usp=drivesdk" TargetMode="External"/><Relationship Id="rId551" Type="http://schemas.openxmlformats.org/officeDocument/2006/relationships/hyperlink" Target="https://drive.google.com/file/d/1-yCoS92LVy0b7_Icv23KUBLcuWYxi2hN/view?usp=drivesdk" TargetMode="External"/><Relationship Id="rId649" Type="http://schemas.openxmlformats.org/officeDocument/2006/relationships/hyperlink" Target="https://drive.google.com/file/d/1VZMZtZb94uEZBJc4Jz6ZLOhwZ8DfFjAI/view?usp=drivesdk" TargetMode="External"/><Relationship Id="rId856" Type="http://schemas.openxmlformats.org/officeDocument/2006/relationships/hyperlink" Target="https://drive.google.com/open?id=1yZ7PBMhpHohgFutS3qUxIC0_hFykI8hF" TargetMode="External"/><Relationship Id="rId1181" Type="http://schemas.openxmlformats.org/officeDocument/2006/relationships/hyperlink" Target="https://drive.google.com/open?id=1RArsyaB12IFVE6cwIiUZyj4B00Gu6eSp" TargetMode="External"/><Relationship Id="rId1279" Type="http://schemas.openxmlformats.org/officeDocument/2006/relationships/hyperlink" Target="https://drive.google.com/open?id=158ONNtQy_rxt6JBgsMc2K35OoLo7GkJQ" TargetMode="External"/><Relationship Id="rId1486" Type="http://schemas.openxmlformats.org/officeDocument/2006/relationships/hyperlink" Target="https://drive.google.com/file/d/1a3c7shVCpCeQbc7ShaJhHZP8_dydbMKJ/view?usp=drivesdk" TargetMode="External"/><Relationship Id="rId204" Type="http://schemas.openxmlformats.org/officeDocument/2006/relationships/hyperlink" Target="https://drive.google.com/open?id=1PWFSMJU7FigYDTFP4z-Bh-McvPoKqshr" TargetMode="External"/><Relationship Id="rId411" Type="http://schemas.openxmlformats.org/officeDocument/2006/relationships/hyperlink" Target="https://drive.google.com/open?id=1UoHfJTM_072_Dbtl_OoSJUf5iTKhCcEg" TargetMode="External"/><Relationship Id="rId509" Type="http://schemas.openxmlformats.org/officeDocument/2006/relationships/hyperlink" Target="https://drive.google.com/open?id=1g5vDE2-ZfLgKgw9p5uGXW143fnlYLotK" TargetMode="External"/><Relationship Id="rId1041" Type="http://schemas.openxmlformats.org/officeDocument/2006/relationships/hyperlink" Target="https://drive.google.com/open?id=1IpkQ45Ols3u0LRZyEauKHKh5FxrXgeQt" TargetMode="External"/><Relationship Id="rId1139" Type="http://schemas.openxmlformats.org/officeDocument/2006/relationships/hyperlink" Target="https://drive.google.com/open?id=1Sv6pw4TE4p5T_WonxhxC8I627dYTT9Ch" TargetMode="External"/><Relationship Id="rId1346" Type="http://schemas.openxmlformats.org/officeDocument/2006/relationships/hyperlink" Target="https://drive.google.com/file/d/12KQnvYtJ2owjaF3SNQDUSEgY96gmIu5U/view?usp=drivesdk" TargetMode="External"/><Relationship Id="rId1693" Type="http://schemas.openxmlformats.org/officeDocument/2006/relationships/hyperlink" Target="https://drive.google.com/file/d/19vng_2O-MhT1ytbJJBNBiFwUnQmBVGek/view?usp=drivesdk" TargetMode="External"/><Relationship Id="rId1998" Type="http://schemas.openxmlformats.org/officeDocument/2006/relationships/hyperlink" Target="https://drive.google.com/file/d/1hLNA0WsYEPDj1vHRIo8MmWRf8E3IoeBs/view?usp=drivesdk" TargetMode="External"/><Relationship Id="rId716" Type="http://schemas.openxmlformats.org/officeDocument/2006/relationships/hyperlink" Target="https://drive.google.com/file/d/1txxpjJdaAb-lMIaw5RFh9n3BpO6twpQH/view?usp=drivesdk" TargetMode="External"/><Relationship Id="rId923" Type="http://schemas.openxmlformats.org/officeDocument/2006/relationships/hyperlink" Target="https://drive.google.com/file/d/1oRuz5Olo6DnnIkrQiBm-PRoSyuVDAs1b/view?usp=drivesdk" TargetMode="External"/><Relationship Id="rId1553" Type="http://schemas.openxmlformats.org/officeDocument/2006/relationships/hyperlink" Target="https://drive.google.com/file/d/1g_lMuAWBKyM-hK3KZLwoDNYzZqAUkLiC/view?usp=drivesdk" TargetMode="External"/><Relationship Id="rId1760" Type="http://schemas.openxmlformats.org/officeDocument/2006/relationships/hyperlink" Target="https://drive.google.com/file/d/1i7qSGgdxYASTM0T0O6TBX5ymw_V4rHLI/view?usp=drivesdk" TargetMode="External"/><Relationship Id="rId1858" Type="http://schemas.openxmlformats.org/officeDocument/2006/relationships/hyperlink" Target="https://drive.google.com/file/d/1kBDfqhxwIQQSxq1GZcpMSuLK1_jwLo4q/view?usp=drivesdk" TargetMode="External"/><Relationship Id="rId52" Type="http://schemas.openxmlformats.org/officeDocument/2006/relationships/hyperlink" Target="https://drive.google.com/file/d/1907_4iWVCp6WSEplDmgA5zzG6PKk4eTV/view?usp=drivesdk" TargetMode="External"/><Relationship Id="rId1206" Type="http://schemas.openxmlformats.org/officeDocument/2006/relationships/hyperlink" Target="http://lp.gm/" TargetMode="External"/><Relationship Id="rId1413" Type="http://schemas.openxmlformats.org/officeDocument/2006/relationships/hyperlink" Target="https://drive.google.com/file/d/1pdPe4ZaDgSGjICSrFfPu9YFIUVZ5Rf40/view?usp=drivesdk" TargetMode="External"/><Relationship Id="rId1620" Type="http://schemas.openxmlformats.org/officeDocument/2006/relationships/hyperlink" Target="https://drive.google.com/file/d/1VSSzg3l7J2z2aRhj7JG3DWOgKiyPPXsh/view?usp=drivesdk" TargetMode="External"/><Relationship Id="rId1718" Type="http://schemas.openxmlformats.org/officeDocument/2006/relationships/hyperlink" Target="https://drive.google.com/file/d/1F-cYpjk9uxImDKw2vm12daUscI6gUKxn/view?usp=drivesdk" TargetMode="External"/><Relationship Id="rId1925" Type="http://schemas.openxmlformats.org/officeDocument/2006/relationships/hyperlink" Target="https://drive.google.com/file/d/1hHugm9CdLBNI87LMRIh41ai_IiGmxBID/view?usp=drivesdk" TargetMode="External"/><Relationship Id="rId299" Type="http://schemas.openxmlformats.org/officeDocument/2006/relationships/hyperlink" Target="https://drive.google.com/file/d/1puFODquGpVfG2HZFdlApN_V-yTwLHp1p/view?usp=drivesdk" TargetMode="External"/><Relationship Id="rId159" Type="http://schemas.openxmlformats.org/officeDocument/2006/relationships/hyperlink" Target="https://drive.google.com/open?id=1YgxUbZ4EqA7CE_xwbmLgMA54w1wRvOpW" TargetMode="External"/><Relationship Id="rId366" Type="http://schemas.openxmlformats.org/officeDocument/2006/relationships/hyperlink" Target="https://drive.google.com/open?id=1NIGI1SCfgVfS9z9Y1VyPYEfCJOZ5xsuY" TargetMode="External"/><Relationship Id="rId573" Type="http://schemas.openxmlformats.org/officeDocument/2006/relationships/hyperlink" Target="https://drive.google.com/open?id=1TsNFvIZ7_bEJI5Cf24kpJUO9Udr8cw84" TargetMode="External"/><Relationship Id="rId780" Type="http://schemas.openxmlformats.org/officeDocument/2006/relationships/hyperlink" Target="https://drive.google.com/file/d/1msyq8fM7SEoIz6RPwLhsukbK6kgv2s0h/view?usp=drivesdk" TargetMode="External"/><Relationship Id="rId226" Type="http://schemas.openxmlformats.org/officeDocument/2006/relationships/hyperlink" Target="https://drive.google.com/file/d/1tqvijWoRhttOHNoLjdOtb7j5RQgJ4qfM/view?usp=drivesdk" TargetMode="External"/><Relationship Id="rId433" Type="http://schemas.openxmlformats.org/officeDocument/2006/relationships/hyperlink" Target="https://drive.google.com/open?id=1s5ljAd_4Hw7xsPck_TepT3xa_AUg0oXb" TargetMode="External"/><Relationship Id="rId878" Type="http://schemas.openxmlformats.org/officeDocument/2006/relationships/hyperlink" Target="https://drive.google.com/file/d/1d5rTPdx1p104rpnG8Lwaz6lPPs6tlmw3/view?usp=drivesdk" TargetMode="External"/><Relationship Id="rId1063" Type="http://schemas.openxmlformats.org/officeDocument/2006/relationships/hyperlink" Target="https://drive.google.com/open?id=1lYnKJKelFLc0ChFYDoEXSIaUe2OGQ1hF" TargetMode="External"/><Relationship Id="rId1270" Type="http://schemas.openxmlformats.org/officeDocument/2006/relationships/hyperlink" Target="https://drive.google.com/open?id=1tivUvBrKphfRPPbf_wyfncOOu80cDaqu" TargetMode="External"/><Relationship Id="rId640" Type="http://schemas.openxmlformats.org/officeDocument/2006/relationships/hyperlink" Target="https://drive.google.com/file/d/1SuDfD1RJeJZ3UfySM6LoroTEfd7bmjhI/view?usp=drivesdk" TargetMode="External"/><Relationship Id="rId738" Type="http://schemas.openxmlformats.org/officeDocument/2006/relationships/hyperlink" Target="https://drive.google.com/file/d/1HZBnme2iRNECsnZsBiy-gBByrAG4F71u/view?usp=drivesdk" TargetMode="External"/><Relationship Id="rId945" Type="http://schemas.openxmlformats.org/officeDocument/2006/relationships/hyperlink" Target="https://drive.google.com/open?id=1lmP-ERBRNZ7AMVqiQiok6Lf5UDx9_jjI" TargetMode="External"/><Relationship Id="rId1368" Type="http://schemas.openxmlformats.org/officeDocument/2006/relationships/hyperlink" Target="https://drive.google.com/file/d/1eH0L1UjILv7B1JW5CDWCFPPl1gdMHz_n/view?usp=drivesdk" TargetMode="External"/><Relationship Id="rId1575" Type="http://schemas.openxmlformats.org/officeDocument/2006/relationships/hyperlink" Target="https://drive.google.com/file/d/1V-gso0R17z1YlRWh6M4ryZg-A9M2iwRm/view?usp=drivesdk" TargetMode="External"/><Relationship Id="rId1782" Type="http://schemas.openxmlformats.org/officeDocument/2006/relationships/hyperlink" Target="https://drive.google.com/file/d/1JjHn9Njw75ngOOXlN4Q86KNV3ESZvA8b/view?usp=drivesdk" TargetMode="External"/><Relationship Id="rId74" Type="http://schemas.openxmlformats.org/officeDocument/2006/relationships/hyperlink" Target="https://drive.google.com/open?id=1Y3_kgrY9xD7ar_04QTAhMiBdB5dOSqkS" TargetMode="External"/><Relationship Id="rId500" Type="http://schemas.openxmlformats.org/officeDocument/2006/relationships/hyperlink" Target="https://drive.google.com/open?id=1OL5RhZcih8SJh3-4gdXg0B-l6Kpep34t" TargetMode="External"/><Relationship Id="rId805" Type="http://schemas.openxmlformats.org/officeDocument/2006/relationships/hyperlink" Target="https://drive.google.com/open?id=1eq4BSLenc_EbfrK43uvGmBLKhx_0wodD" TargetMode="External"/><Relationship Id="rId1130" Type="http://schemas.openxmlformats.org/officeDocument/2006/relationships/hyperlink" Target="https://drive.google.com/file/d/1fBhXgNZ0sYXK_q4dlay-eA3M0c4WXjyY/view?usp=drivesdk" TargetMode="External"/><Relationship Id="rId1228" Type="http://schemas.openxmlformats.org/officeDocument/2006/relationships/hyperlink" Target="https://drive.google.com/open?id=106a4PjYAIenipj1OOSOyQXBN-tYAhYE_" TargetMode="External"/><Relationship Id="rId1435" Type="http://schemas.openxmlformats.org/officeDocument/2006/relationships/hyperlink" Target="https://drive.google.com/file/d/1XJ-mU-p9QPrzyS7LxVsrA1dKpQYbK6ko/view?usp=drivesdk" TargetMode="External"/><Relationship Id="rId1642" Type="http://schemas.openxmlformats.org/officeDocument/2006/relationships/hyperlink" Target="https://drive.google.com/file/d/1OKTqrcIsDTyWjI9LMAMUPzodNiExR476/view?usp=drivesdk" TargetMode="External"/><Relationship Id="rId1947" Type="http://schemas.openxmlformats.org/officeDocument/2006/relationships/hyperlink" Target="https://drive.google.com/file/d/1Ucm0xICdJzoQH-uRSUjph4dJY02YZsKg/view?usp=drivesdk" TargetMode="External"/><Relationship Id="rId1502" Type="http://schemas.openxmlformats.org/officeDocument/2006/relationships/hyperlink" Target="https://drive.google.com/file/d/1MeDe5Bhnmsh2IDvTkJW4l3kab2ekU3c3/view?usp=drivesdk" TargetMode="External"/><Relationship Id="rId1807" Type="http://schemas.openxmlformats.org/officeDocument/2006/relationships/hyperlink" Target="https://drive.google.com/file/d/10PGZmsL2Wl4_GXkzeiKSJhzT3q9c7vh2/view?usp=drivesdk" TargetMode="External"/><Relationship Id="rId290" Type="http://schemas.openxmlformats.org/officeDocument/2006/relationships/hyperlink" Target="https://drive.google.com/file/d/12qdrwDBm_yixhqh8AOJYPRbEeqsGCAib/view?usp=drivesdk" TargetMode="External"/><Relationship Id="rId388" Type="http://schemas.openxmlformats.org/officeDocument/2006/relationships/hyperlink" Target="https://drive.google.com/open?id=1VA5rvjIWEJ_D8RIxR-XTFMZxnEnuPA_X" TargetMode="External"/><Relationship Id="rId150" Type="http://schemas.openxmlformats.org/officeDocument/2006/relationships/hyperlink" Target="https://drive.google.com/file/d/1M2HKDQq8ZarchNw4qYxy82TIY0WU4s3u/view?usp=drivesdk" TargetMode="External"/><Relationship Id="rId595" Type="http://schemas.openxmlformats.org/officeDocument/2006/relationships/hyperlink" Target="https://drive.google.com/file/d/1ULTid2HB5JqnJf6w4gTfbP4QYDe6Ch9C/view?usp=drivesdk" TargetMode="External"/><Relationship Id="rId248" Type="http://schemas.openxmlformats.org/officeDocument/2006/relationships/hyperlink" Target="https://drive.google.com/file/d/1b6nuvtPxBQ0Jhoa6Vrt80pLymgKY7HXf/view?usp=drivesdk" TargetMode="External"/><Relationship Id="rId455" Type="http://schemas.openxmlformats.org/officeDocument/2006/relationships/hyperlink" Target="https://drive.google.com/open?id=1I6XVwuq0clvnCT73LqQ2YBECXnygRz-e" TargetMode="External"/><Relationship Id="rId662" Type="http://schemas.openxmlformats.org/officeDocument/2006/relationships/hyperlink" Target="https://drive.google.com/file/d/1OTtlBrJgwSY01gKzejWyNcEwYPOKe4g8/view?usp=drivesdk" TargetMode="External"/><Relationship Id="rId1085" Type="http://schemas.openxmlformats.org/officeDocument/2006/relationships/hyperlink" Target="https://drive.google.com/file/d/1PVAU6DwACBQJa7NAc7oZ1PuL6Nh2JdYs/view?usp=drivesdk" TargetMode="External"/><Relationship Id="rId1292" Type="http://schemas.openxmlformats.org/officeDocument/2006/relationships/hyperlink" Target="https://drive.google.com/file/d/1eJxZVfbcTX3TjTtjGreMcXCMg8l35Zgw/view?usp=drivesdk" TargetMode="External"/><Relationship Id="rId108" Type="http://schemas.openxmlformats.org/officeDocument/2006/relationships/hyperlink" Target="https://drive.google.com/file/d/1kahRg_LMOgudXZ9BzI7UfLq8eH5iCePc/view?usp=drivesdk" TargetMode="External"/><Relationship Id="rId315" Type="http://schemas.openxmlformats.org/officeDocument/2006/relationships/hyperlink" Target="https://drive.google.com/open?id=1H0lAL5bmFGLxUMOswbVVR9_Cc3KVMwjw" TargetMode="External"/><Relationship Id="rId522" Type="http://schemas.openxmlformats.org/officeDocument/2006/relationships/hyperlink" Target="https://drive.google.com/open?id=1oWjcg3bAIjVhn1ntp_2WmWIF9TUoQZG2" TargetMode="External"/><Relationship Id="rId967" Type="http://schemas.openxmlformats.org/officeDocument/2006/relationships/hyperlink" Target="https://drive.google.com/file/d/1N5-lSozNANsQ4s72YLZrkworEedk9bZ1/view?usp=drivesdk" TargetMode="External"/><Relationship Id="rId1152" Type="http://schemas.openxmlformats.org/officeDocument/2006/relationships/hyperlink" Target="https://drive.google.com/file/d/13MyLDmTkIJ3NEvDOxP98G96oECcB2xU3/view?usp=drivesdk" TargetMode="External"/><Relationship Id="rId1597" Type="http://schemas.openxmlformats.org/officeDocument/2006/relationships/hyperlink" Target="https://drive.google.com/file/d/16NJQNLzr4v0NvCd6rvqxcLl5mz43S8XO/view?usp=drivesdk" TargetMode="External"/><Relationship Id="rId96" Type="http://schemas.openxmlformats.org/officeDocument/2006/relationships/hyperlink" Target="https://drive.google.com/open?id=1-qy20B4X4lzE2cCfZBEaAV0FA51bpcxc" TargetMode="External"/><Relationship Id="rId827" Type="http://schemas.openxmlformats.org/officeDocument/2006/relationships/hyperlink" Target="https://drive.google.com/file/d/1wmeWQ8RKnfA2vqv63CopaN7YqrNjKnIE/view?usp=drivesdk" TargetMode="External"/><Relationship Id="rId1012" Type="http://schemas.openxmlformats.org/officeDocument/2006/relationships/hyperlink" Target="https://drive.google.com/file/d/1qIgH_JEU-4XZOwoPNu3BNzz_I1LwUhKC/view?usp=drivesdk" TargetMode="External"/><Relationship Id="rId1457" Type="http://schemas.openxmlformats.org/officeDocument/2006/relationships/hyperlink" Target="https://drive.google.com/file/d/1ThtJ64AVGN8gCqhJcL00P4SwburmKO1Q/view?usp=drivesdk" TargetMode="External"/><Relationship Id="rId1664" Type="http://schemas.openxmlformats.org/officeDocument/2006/relationships/hyperlink" Target="https://drive.google.com/file/d/1ncdRNtspKfvc6AkDL54qOWT86peN_TmA/view?usp=drivesdk" TargetMode="External"/><Relationship Id="rId1871" Type="http://schemas.openxmlformats.org/officeDocument/2006/relationships/hyperlink" Target="https://drive.google.com/file/d/11NX1rJZoLoY5yN42zuU94DAdKBEQcDPN/view?usp=drivesdk" TargetMode="External"/><Relationship Id="rId1317" Type="http://schemas.openxmlformats.org/officeDocument/2006/relationships/hyperlink" Target="https://drive.google.com/file/d/1GvN20EbuJmsqMeG3uX6G1v_xD5hnPmLZ/view?usp=drivesdk" TargetMode="External"/><Relationship Id="rId1524" Type="http://schemas.openxmlformats.org/officeDocument/2006/relationships/hyperlink" Target="https://drive.google.com/file/d/1xihbPABxYTZDjqJC8pzMIpJ5_yNP8lZB/view?usp=drivesdk" TargetMode="External"/><Relationship Id="rId1731" Type="http://schemas.openxmlformats.org/officeDocument/2006/relationships/hyperlink" Target="https://drive.google.com/file/d/1lbK_Ms8xyXWMlmKrCWhmHXkxKVbJO95x/view?usp=drivesdk" TargetMode="External"/><Relationship Id="rId1969" Type="http://schemas.openxmlformats.org/officeDocument/2006/relationships/hyperlink" Target="https://drive.google.com/file/d/1X_fHVdZUn5vUfXIuVjIAQDJFXmIJr2jW/view?usp=drivesdk" TargetMode="External"/><Relationship Id="rId23" Type="http://schemas.openxmlformats.org/officeDocument/2006/relationships/hyperlink" Target="https://drive.google.com/file/d/1cdRvTnt3nVTGfHdlmcBNu2RTaS7b7dN_/view?usp=drivesdk" TargetMode="External"/><Relationship Id="rId1829" Type="http://schemas.openxmlformats.org/officeDocument/2006/relationships/hyperlink" Target="https://drive.google.com/file/d/1D8SORVklokW9-VVIVsxgc_stX-yleog_/view?usp=drivesdk" TargetMode="External"/><Relationship Id="rId172" Type="http://schemas.openxmlformats.org/officeDocument/2006/relationships/hyperlink" Target="https://drive.google.com/file/d/1yX4_zI-p7ZAHhbvyAomxTacOQXI4DaTM/view?usp=drivesdk" TargetMode="External"/><Relationship Id="rId477" Type="http://schemas.openxmlformats.org/officeDocument/2006/relationships/hyperlink" Target="https://drive.google.com/open?id=1yGHjmRPc4JDyMZKAA58tElWITD6oSbqi" TargetMode="External"/><Relationship Id="rId684" Type="http://schemas.openxmlformats.org/officeDocument/2006/relationships/hyperlink" Target="https://drive.google.com/file/d/1lyoRHLA2HnkdUQm9EDSzZyJkLZf6ZAhG/view?usp=drivesdk" TargetMode="External"/><Relationship Id="rId337" Type="http://schemas.openxmlformats.org/officeDocument/2006/relationships/hyperlink" Target="https://drive.google.com/open?id=1qMILM2N4WRuLJaxlHlESotG9viWd-hZP" TargetMode="External"/><Relationship Id="rId891" Type="http://schemas.openxmlformats.org/officeDocument/2006/relationships/hyperlink" Target="https://drive.google.com/open?id=1TbVfXk6BPB27U_9jNl4DHFBDIDKe3yDa" TargetMode="External"/><Relationship Id="rId989" Type="http://schemas.openxmlformats.org/officeDocument/2006/relationships/hyperlink" Target="https://drive.google.com/open?id=1wHO23vHziRVIECgzw8lTioudUqZ2hlRI" TargetMode="External"/><Relationship Id="rId2018" Type="http://schemas.openxmlformats.org/officeDocument/2006/relationships/hyperlink" Target="https://drive.google.com/file/d/1GvN20EbuJmsqMeG3uX6G1v_xD5hnPmLZ/view?usp=drivesdk" TargetMode="External"/><Relationship Id="rId544" Type="http://schemas.openxmlformats.org/officeDocument/2006/relationships/hyperlink" Target="https://drive.google.com/open?id=1cFcvQbnznlnqtrscejikBrMBIt_4C8iD" TargetMode="External"/><Relationship Id="rId751" Type="http://schemas.openxmlformats.org/officeDocument/2006/relationships/hyperlink" Target="https://drive.google.com/file/d/1i7qSGgdxYASTM0T0O6TBX5ymw_V4rHLI/view?usp=drivesdk" TargetMode="External"/><Relationship Id="rId849" Type="http://schemas.openxmlformats.org/officeDocument/2006/relationships/hyperlink" Target="https://drive.google.com/file/d/1HBN8S1StN9J3XTNazr1YogLiUZc024VO/view?usp=drivesdk" TargetMode="External"/><Relationship Id="rId1174" Type="http://schemas.openxmlformats.org/officeDocument/2006/relationships/hyperlink" Target="https://drive.google.com/open?id=1bFqMCg-08BusymF_tq-ftZlPXTJrbVAC" TargetMode="External"/><Relationship Id="rId1381" Type="http://schemas.openxmlformats.org/officeDocument/2006/relationships/hyperlink" Target="https://drive.google.com/file/d/1jdtWxdXVT31OFsXni2fC9FEdhzmndinx/view?usp=drivesdk" TargetMode="External"/><Relationship Id="rId1479" Type="http://schemas.openxmlformats.org/officeDocument/2006/relationships/hyperlink" Target="https://drive.google.com/file/d/1T1pMA525l-J0gnE-WtMsSkqm3XgWhdoO/view?usp=drivesdk" TargetMode="External"/><Relationship Id="rId1686" Type="http://schemas.openxmlformats.org/officeDocument/2006/relationships/hyperlink" Target="https://drive.google.com/file/d/1ePWWODgEDWybwgK2NPlatlrptfMzldgL/view?usp=drivesdk" TargetMode="External"/><Relationship Id="rId404" Type="http://schemas.openxmlformats.org/officeDocument/2006/relationships/hyperlink" Target="https://drive.google.com/open?id=1K2U5CC7zb7WRgpBT_zPrk3LsNj0b7Tme" TargetMode="External"/><Relationship Id="rId611" Type="http://schemas.openxmlformats.org/officeDocument/2006/relationships/hyperlink" Target="https://drive.google.com/file/d/1j3vX0bIRf3-3c0QTHQKffxnTa3gtdmlt/view?usp=drivesdk" TargetMode="External"/><Relationship Id="rId1034" Type="http://schemas.openxmlformats.org/officeDocument/2006/relationships/hyperlink" Target="https://drive.google.com/file/d/1tFK_QtKanAkPSCzMSlkJNk8O_SPKVSj-/view?usp=drivesdk" TargetMode="External"/><Relationship Id="rId1241" Type="http://schemas.openxmlformats.org/officeDocument/2006/relationships/hyperlink" Target="https://drive.google.com/open?id=1hB3naMekEVicvn5myUc7IYwVk7LmzXo9" TargetMode="External"/><Relationship Id="rId1339" Type="http://schemas.openxmlformats.org/officeDocument/2006/relationships/hyperlink" Target="https://drive.google.com/open?id=1n-XfiHV5xkzQrrblIc8GA-KF-jHb64Gg" TargetMode="External"/><Relationship Id="rId1893" Type="http://schemas.openxmlformats.org/officeDocument/2006/relationships/hyperlink" Target="https://drive.google.com/file/d/1e2dC1rrK1iIj-NCpOea6X5LjKmjpPE2K/view?usp=drivesdk" TargetMode="External"/><Relationship Id="rId709" Type="http://schemas.openxmlformats.org/officeDocument/2006/relationships/hyperlink" Target="https://drive.google.com/open?id=1K0_WeFsQxKsqhMuKIWTX4yMAakg3oh0H" TargetMode="External"/><Relationship Id="rId916" Type="http://schemas.openxmlformats.org/officeDocument/2006/relationships/hyperlink" Target="https://drive.google.com/open?id=1iCXEQB_FjTbIhJDGCFoc-KrdNUbv6prc" TargetMode="External"/><Relationship Id="rId1101" Type="http://schemas.openxmlformats.org/officeDocument/2006/relationships/hyperlink" Target="https://drive.google.com/open?id=1GmohizQv3OnDSWKygHGD0E2XDE2kfUMX" TargetMode="External"/><Relationship Id="rId1546" Type="http://schemas.openxmlformats.org/officeDocument/2006/relationships/hyperlink" Target="https://drive.google.com/file/d/1P7viFTxXG5FnSso231L7M9fSiUJj7OeD/view?usp=drivesdk" TargetMode="External"/><Relationship Id="rId1753" Type="http://schemas.openxmlformats.org/officeDocument/2006/relationships/hyperlink" Target="https://drive.google.com/file/d/1m36WMAPHPiXp0KxCakSFpvdkl2FnUhV0/view?usp=drivesdk" TargetMode="External"/><Relationship Id="rId1960" Type="http://schemas.openxmlformats.org/officeDocument/2006/relationships/hyperlink" Target="https://drive.google.com/file/d/1wi-MVucQCIZfYl8JCBPqYRFByDoqLm7D/view?usp=drivesdk" TargetMode="External"/><Relationship Id="rId45" Type="http://schemas.openxmlformats.org/officeDocument/2006/relationships/hyperlink" Target="https://drive.google.com/file/d/16RJ9i0ERP3NDQIcfX_xUqeF3uG5pU95W/view?usp=drivesdk" TargetMode="External"/><Relationship Id="rId1406" Type="http://schemas.openxmlformats.org/officeDocument/2006/relationships/hyperlink" Target="https://drive.google.com/file/d/1SPH7ZZIUoJ2Tc-oAPPcOxPFupelhY6FM/view?usp=drivesdk" TargetMode="External"/><Relationship Id="rId1613" Type="http://schemas.openxmlformats.org/officeDocument/2006/relationships/hyperlink" Target="https://drive.google.com/file/d/19Bo6e7TnyQmiqsyvitWXDO0r9XBaAKdf/view?usp=drivesdk" TargetMode="External"/><Relationship Id="rId1820" Type="http://schemas.openxmlformats.org/officeDocument/2006/relationships/hyperlink" Target="https://drive.google.com/file/d/1JKH2aMzLgAjSnnuOEQBecg-RVnaIEW1C/view?usp=drivesdk" TargetMode="External"/><Relationship Id="rId194" Type="http://schemas.openxmlformats.org/officeDocument/2006/relationships/hyperlink" Target="https://drive.google.com/file/d/12ofoLjRsH0h4YO3F0XEiUN4X5b-LpYO9/view?usp=drivesdk" TargetMode="External"/><Relationship Id="rId1918" Type="http://schemas.openxmlformats.org/officeDocument/2006/relationships/hyperlink" Target="https://drive.google.com/file/d/1l68EUHj_4yDjSeNcJuOVSxz883QscAMa/view?usp=drivesdk" TargetMode="External"/><Relationship Id="rId261" Type="http://schemas.openxmlformats.org/officeDocument/2006/relationships/hyperlink" Target="https://drive.google.com/open?id=1EI31KLQ3_n3egq-IHu0YzLOZ6SuChlmz" TargetMode="External"/><Relationship Id="rId499" Type="http://schemas.openxmlformats.org/officeDocument/2006/relationships/hyperlink" Target="https://drive.google.com/file/d/1aDcI_L3hmBGA72PC4twlyt30YHP5gKwE/view?usp=drivesdk" TargetMode="External"/><Relationship Id="rId359" Type="http://schemas.openxmlformats.org/officeDocument/2006/relationships/hyperlink" Target="https://drive.google.com/file/d/10iD_QcM19iR-qVNtqC3wZZA-IPZvJoVq/view?usp=drivesdk" TargetMode="External"/><Relationship Id="rId566" Type="http://schemas.openxmlformats.org/officeDocument/2006/relationships/hyperlink" Target="https://drive.google.com/file/d/1SCCr40TEWkPtJopwezZ1WGy-cbDzxBO-/view?usp=drivesdk" TargetMode="External"/><Relationship Id="rId773" Type="http://schemas.openxmlformats.org/officeDocument/2006/relationships/hyperlink" Target="https://drive.google.com/open?id=1QMW55seWnc7BHw_xyZoVo-6YuxL7eUqv" TargetMode="External"/><Relationship Id="rId1196" Type="http://schemas.openxmlformats.org/officeDocument/2006/relationships/hyperlink" Target="https://drive.google.com/open?id=1rtNxjpocRaL1q2CaX0KIU_07YWmg7pbo" TargetMode="External"/><Relationship Id="rId121" Type="http://schemas.openxmlformats.org/officeDocument/2006/relationships/hyperlink" Target="https://drive.google.com/open?id=1DprtosNZmPq4m7lXPrSjlPapjc4Rirj5" TargetMode="External"/><Relationship Id="rId219" Type="http://schemas.openxmlformats.org/officeDocument/2006/relationships/hyperlink" Target="https://drive.google.com/file/d/15RNb4ewetMp1wDPP26BPu2XNxsHdqxuB/view?usp=drivesdk" TargetMode="External"/><Relationship Id="rId426" Type="http://schemas.openxmlformats.org/officeDocument/2006/relationships/hyperlink" Target="https://drive.google.com/open?id=10jbj1iZ5ujJJBZ0Abv7Ni0AOqJOa5hY6" TargetMode="External"/><Relationship Id="rId633" Type="http://schemas.openxmlformats.org/officeDocument/2006/relationships/hyperlink" Target="https://drive.google.com/open?id=18Dxd93JL3tlP7wlYY9fItcVMC3_hMoQD" TargetMode="External"/><Relationship Id="rId980" Type="http://schemas.openxmlformats.org/officeDocument/2006/relationships/hyperlink" Target="https://drive.google.com/file/d/1mgvajGRivFj1vh6EaaBVEOTVOnFEdfwQ/view?usp=drivesdk" TargetMode="External"/><Relationship Id="rId1056" Type="http://schemas.openxmlformats.org/officeDocument/2006/relationships/hyperlink" Target="https://drive.google.com/file/d/1u0OZF3UneTyJ0H_SFRcwuAWWURoLMHez/view?usp=drivesdk" TargetMode="External"/><Relationship Id="rId1263" Type="http://schemas.openxmlformats.org/officeDocument/2006/relationships/hyperlink" Target="https://drive.google.com/file/d/1WymQkoPbE7vFrfmm47SeOS18BQw9Kbrm/view?usp=drivesdk" TargetMode="External"/><Relationship Id="rId840" Type="http://schemas.openxmlformats.org/officeDocument/2006/relationships/hyperlink" Target="https://drive.google.com/file/d/1r_nVfn6HZIBcd3jLXpY7iSrrOZQ_fU26/view?usp=drivesdk" TargetMode="External"/><Relationship Id="rId938" Type="http://schemas.openxmlformats.org/officeDocument/2006/relationships/hyperlink" Target="http://lp.jo/" TargetMode="External"/><Relationship Id="rId1470" Type="http://schemas.openxmlformats.org/officeDocument/2006/relationships/hyperlink" Target="https://drive.google.com/file/d/1Tw2QlV2Fu141YvqaIjNSpZCOgnZkCCk7/view?usp=drivesdk" TargetMode="External"/><Relationship Id="rId1568" Type="http://schemas.openxmlformats.org/officeDocument/2006/relationships/hyperlink" Target="https://drive.google.com/file/d/1htLmySCUP4ujJKHdbHbAbdUDj0n2XMe3/view?usp=drivesdk" TargetMode="External"/><Relationship Id="rId1775" Type="http://schemas.openxmlformats.org/officeDocument/2006/relationships/hyperlink" Target="https://drive.google.com/file/d/1Q-quwAdhjAoHg29MIqvJmG66JyldNYVa/view?usp=drivesdk" TargetMode="External"/><Relationship Id="rId67" Type="http://schemas.openxmlformats.org/officeDocument/2006/relationships/hyperlink" Target="https://drive.google.com/open?id=1r3WVdiPsomgSnrx1YFtVneBYAhEU6Z2K" TargetMode="External"/><Relationship Id="rId700" Type="http://schemas.openxmlformats.org/officeDocument/2006/relationships/hyperlink" Target="https://drive.google.com/file/d/1c1li2ZrF250gr8Epmf2eacjNAqdpNAaV/view?usp=drivesdk" TargetMode="External"/><Relationship Id="rId1123" Type="http://schemas.openxmlformats.org/officeDocument/2006/relationships/hyperlink" Target="https://drive.google.com/open?id=1OFfiZOHPbiUtZYE2f6Rr3TDOpkexeEAy" TargetMode="External"/><Relationship Id="rId1330" Type="http://schemas.openxmlformats.org/officeDocument/2006/relationships/hyperlink" Target="https://drive.google.com/file/d/1qPduJNLYBJ4Pspfql6oU6ywmm306yu8P/view?usp=drivesdk" TargetMode="External"/><Relationship Id="rId1428" Type="http://schemas.openxmlformats.org/officeDocument/2006/relationships/hyperlink" Target="https://drive.google.com/file/d/1NcPGRm4e5javc05YtPT6v1dEMXJu7zO_/view?usp=drivesdk" TargetMode="External"/><Relationship Id="rId1635" Type="http://schemas.openxmlformats.org/officeDocument/2006/relationships/hyperlink" Target="https://drive.google.com/file/d/1rXjKKpncvLMn4UHE7wHQyBflBAak2v0p/view?usp=drivesdk" TargetMode="External"/><Relationship Id="rId1982" Type="http://schemas.openxmlformats.org/officeDocument/2006/relationships/hyperlink" Target="https://drive.google.com/file/d/1qyfmPGLb2Msm8VCbYMBZMHXk4bfzPSTm/view?usp=drivesdk" TargetMode="External"/><Relationship Id="rId1842" Type="http://schemas.openxmlformats.org/officeDocument/2006/relationships/hyperlink" Target="https://drive.google.com/file/d/1Ebm1wwifyyZR22OgYQShHCofs8o9SXC9/view?usp=drivesdk" TargetMode="External"/><Relationship Id="rId1702" Type="http://schemas.openxmlformats.org/officeDocument/2006/relationships/hyperlink" Target="https://drive.google.com/file/d/1UlERZRWPPXwcPthyfhidz_pabZEthukk/view?usp=drivesdk" TargetMode="External"/><Relationship Id="rId283" Type="http://schemas.openxmlformats.org/officeDocument/2006/relationships/hyperlink" Target="https://drive.google.com/file/d/1Z-jrM_p9ANhhjluIz3k8wnKRgsjBTuVJ/view?usp=drivesdk" TargetMode="External"/><Relationship Id="rId490" Type="http://schemas.openxmlformats.org/officeDocument/2006/relationships/hyperlink" Target="https://drive.google.com/open?id=1Ay3On0eySF1JsdaGUq0wBhVgc_pmOMY9" TargetMode="External"/><Relationship Id="rId143" Type="http://schemas.openxmlformats.org/officeDocument/2006/relationships/hyperlink" Target="https://drive.google.com/open?id=1yQ1Xr0pp7YAEcJJA1hL1Lk7f7-flATEN" TargetMode="External"/><Relationship Id="rId350" Type="http://schemas.openxmlformats.org/officeDocument/2006/relationships/hyperlink" Target="https://drive.google.com/open?id=1Bdg8at8MI3MLGx5YOO2F5Kt7MEdVPX_7" TargetMode="External"/><Relationship Id="rId588" Type="http://schemas.openxmlformats.org/officeDocument/2006/relationships/hyperlink" Target="https://drive.google.com/file/d/1ypHQuVK8rbF7iWIBlfKhDtwSOw0Ob-QW/view?usp=drivesdk" TargetMode="External"/><Relationship Id="rId795" Type="http://schemas.openxmlformats.org/officeDocument/2006/relationships/hyperlink" Target="https://drive.google.com/file/d/11v_fMgkTN_u6A2SIOES5syoVBk8lcQ5l/view?usp=drivesdk" TargetMode="External"/><Relationship Id="rId2031" Type="http://schemas.openxmlformats.org/officeDocument/2006/relationships/hyperlink" Target="https://drive.google.com/file/d/1qkQ9ErraqTvL_u8_v-iaG27xpZgsT30a/view?usp=drivesdk" TargetMode="External"/><Relationship Id="rId9" Type="http://schemas.openxmlformats.org/officeDocument/2006/relationships/hyperlink" Target="https://drive.google.com/file/d/1oBxTo-0vse9TmHpdDs47w4BPg0utnQHc/view?usp=drivesdk" TargetMode="External"/><Relationship Id="rId210" Type="http://schemas.openxmlformats.org/officeDocument/2006/relationships/hyperlink" Target="https://drive.google.com/file/d/1O21uSwKeFjgs8KC2jfkov4ArnLpaBImD/view?usp=drivesdk" TargetMode="External"/><Relationship Id="rId448" Type="http://schemas.openxmlformats.org/officeDocument/2006/relationships/hyperlink" Target="https://drive.google.com/file/d/1n02tzqsQp5hsUDIlHQnNxZksFd8VpOtl/view?usp=drivesdk" TargetMode="External"/><Relationship Id="rId655" Type="http://schemas.openxmlformats.org/officeDocument/2006/relationships/hyperlink" Target="http://jt.tg/" TargetMode="External"/><Relationship Id="rId862" Type="http://schemas.openxmlformats.org/officeDocument/2006/relationships/hyperlink" Target="https://drive.google.com/file/d/1hesajcU5jNo8_Xy94ceHobfpRBjFI25T/view?usp=drivesdk" TargetMode="External"/><Relationship Id="rId1078" Type="http://schemas.openxmlformats.org/officeDocument/2006/relationships/hyperlink" Target="https://drive.google.com/file/d/1VGXaZSqi1jX3Yw18g6JR0qzuV5GEu1rG/view?usp=drivesdk" TargetMode="External"/><Relationship Id="rId1285" Type="http://schemas.openxmlformats.org/officeDocument/2006/relationships/hyperlink" Target="http://jt.tg/" TargetMode="External"/><Relationship Id="rId1492" Type="http://schemas.openxmlformats.org/officeDocument/2006/relationships/hyperlink" Target="https://drive.google.com/file/d/1xLahIq9_svaLff8Nvi9mqYpf3FM5qiEZ/view?usp=drivesdk" TargetMode="External"/><Relationship Id="rId308" Type="http://schemas.openxmlformats.org/officeDocument/2006/relationships/hyperlink" Target="https://drive.google.com/open?id=1DUYf9ikeumHIHrGVXxbv7VZrawudWYdT" TargetMode="External"/><Relationship Id="rId515" Type="http://schemas.openxmlformats.org/officeDocument/2006/relationships/hyperlink" Target="https://drive.google.com/open?id=1JcYS0Tw8FjMtLmbh_OU7NSFqhIMAtltf" TargetMode="External"/><Relationship Id="rId722" Type="http://schemas.openxmlformats.org/officeDocument/2006/relationships/hyperlink" Target="https://drive.google.com/open?id=16-1swhrv_kVZgXuczJL61L4HlFk6wkCZ" TargetMode="External"/><Relationship Id="rId1145" Type="http://schemas.openxmlformats.org/officeDocument/2006/relationships/hyperlink" Target="https://drive.google.com/file/d/171syrBkIcJ1XVTgKn2__NMgOidbr8dBl/view?usp=drivesdk" TargetMode="External"/><Relationship Id="rId1352" Type="http://schemas.openxmlformats.org/officeDocument/2006/relationships/hyperlink" Target="https://drive.google.com/open?id=1RyvjahDbuEJU14K1gTL6MeJb_F5i3BW6" TargetMode="External"/><Relationship Id="rId1797" Type="http://schemas.openxmlformats.org/officeDocument/2006/relationships/hyperlink" Target="https://drive.google.com/file/d/1IWgpK5C7aszp6GIFU3NEhXewBmkPNr3C/view?usp=drivesdk" TargetMode="External"/><Relationship Id="rId89" Type="http://schemas.openxmlformats.org/officeDocument/2006/relationships/hyperlink" Target="https://drive.google.com/open?id=16BEqoC7eiLLLIboE-OzIJ-o1-6WXzgD3" TargetMode="External"/><Relationship Id="rId1005" Type="http://schemas.openxmlformats.org/officeDocument/2006/relationships/hyperlink" Target="https://drive.google.com/file/d/14G-YhTx--gnNNInkAZB9v5wNvEtQQaHF/view?usp=drivesdk" TargetMode="External"/><Relationship Id="rId1212" Type="http://schemas.openxmlformats.org/officeDocument/2006/relationships/hyperlink" Target="http://lp.gm/" TargetMode="External"/><Relationship Id="rId1657" Type="http://schemas.openxmlformats.org/officeDocument/2006/relationships/hyperlink" Target="https://drive.google.com/file/d/1ES-Cmv3luz_9v52nXSa0zU6fGEdXHFrn/view?usp=drivesdk" TargetMode="External"/><Relationship Id="rId1864" Type="http://schemas.openxmlformats.org/officeDocument/2006/relationships/hyperlink" Target="https://drive.google.com/file/d/1YLRuoJceNOxCUaVmrEDJWFAyV5PYyYw7/view?usp=drivesdk" TargetMode="External"/><Relationship Id="rId1517" Type="http://schemas.openxmlformats.org/officeDocument/2006/relationships/hyperlink" Target="https://drive.google.com/file/d/1RG4BgFpKBpEgHFaHyRKTjhbFz90xSnjv/view?usp=drivesdk" TargetMode="External"/><Relationship Id="rId1724" Type="http://schemas.openxmlformats.org/officeDocument/2006/relationships/hyperlink" Target="https://drive.google.com/file/d/1U7-EfPkn_L9X-nCWkoDQCgP6OIcNHdRx/view?usp=drivesdk" TargetMode="External"/><Relationship Id="rId16" Type="http://schemas.openxmlformats.org/officeDocument/2006/relationships/hyperlink" Target="https://drive.google.com/file/d/1aGaipGVqgWBZHnOynOqRCCI-wMusNZ5n/view?usp=drivesdk" TargetMode="External"/><Relationship Id="rId1931" Type="http://schemas.openxmlformats.org/officeDocument/2006/relationships/hyperlink" Target="https://drive.google.com/file/d/1ANeBa1H55E54tUiGjfv-yt35Owxo30wr/view?usp=drivesdk" TargetMode="External"/><Relationship Id="rId165" Type="http://schemas.openxmlformats.org/officeDocument/2006/relationships/hyperlink" Target="https://drive.google.com/file/d/1Tw2QlV2Fu141YvqaIjNSpZCOgnZkCCk7/view?usp=drivesdk" TargetMode="External"/><Relationship Id="rId372" Type="http://schemas.openxmlformats.org/officeDocument/2006/relationships/hyperlink" Target="https://drive.google.com/open?id=1P9CpBe-ZoMpB-v7KHgqdSOBx_jh_gjQk" TargetMode="External"/><Relationship Id="rId677" Type="http://schemas.openxmlformats.org/officeDocument/2006/relationships/hyperlink" Target="https://drive.google.com/open?id=1z8LatRouMtM9-c7k9jQLa-nPSAX7hP3M" TargetMode="External"/><Relationship Id="rId232" Type="http://schemas.openxmlformats.org/officeDocument/2006/relationships/hyperlink" Target="https://drive.google.com/file/d/1NQJLz5Oek0jkMx_MzI7WpSsJPMVTH9oI/view?usp=drivesdk" TargetMode="External"/><Relationship Id="rId884" Type="http://schemas.openxmlformats.org/officeDocument/2006/relationships/hyperlink" Target="https://drive.google.com/open?id=1Wp3fslSjsMHEgto9QgzF6EkIlhiQVDA8" TargetMode="External"/><Relationship Id="rId537" Type="http://schemas.openxmlformats.org/officeDocument/2006/relationships/hyperlink" Target="https://drive.google.com/open?id=1R1hDAJZ-CRWEbe-NCiWdFdfsaxIv0vQs" TargetMode="External"/><Relationship Id="rId744" Type="http://schemas.openxmlformats.org/officeDocument/2006/relationships/hyperlink" Target="https://drive.google.com/file/d/16f5Kl6Qc_Qp6bF6XIjzEISwx4X3_wtvt/view?usp=drivesdk" TargetMode="External"/><Relationship Id="rId951" Type="http://schemas.openxmlformats.org/officeDocument/2006/relationships/hyperlink" Target="https://drive.google.com/open?id=1k1A4LPwM36Tv4SjlaJS5twm0oo4pOYRQ" TargetMode="External"/><Relationship Id="rId1167" Type="http://schemas.openxmlformats.org/officeDocument/2006/relationships/hyperlink" Target="https://drive.google.com/open?id=154JV-3XjscNdSVuSVUBh7UNkmCnJcEwt" TargetMode="External"/><Relationship Id="rId1374" Type="http://schemas.openxmlformats.org/officeDocument/2006/relationships/hyperlink" Target="https://drive.google.com/file/d/1EBO_Okb8tkFsVMw4dhFzU4Zg0x63oluy/view?usp=drivesdk" TargetMode="External"/><Relationship Id="rId1581" Type="http://schemas.openxmlformats.org/officeDocument/2006/relationships/hyperlink" Target="https://drive.google.com/file/d/1PSmenJ3ajAVu8IAAnwAZDksz1vGk2g_I/view?usp=drivesdk" TargetMode="External"/><Relationship Id="rId1679" Type="http://schemas.openxmlformats.org/officeDocument/2006/relationships/hyperlink" Target="https://drive.google.com/file/d/1XXgBw3eQ-mFr6At-csk6t8faKozXFJpc/view?usp=drivesdk" TargetMode="External"/><Relationship Id="rId80" Type="http://schemas.openxmlformats.org/officeDocument/2006/relationships/hyperlink" Target="https://drive.google.com/open?id=1sskFF0nVAtlkp3txB5ZlftJQRGeLTjVX" TargetMode="External"/><Relationship Id="rId604" Type="http://schemas.openxmlformats.org/officeDocument/2006/relationships/hyperlink" Target="https://drive.google.com/file/d/1ar4DztR8IeaTysQKgIXbEnxZM4Jd7GeF/view?usp=drivesdk" TargetMode="External"/><Relationship Id="rId811" Type="http://schemas.openxmlformats.org/officeDocument/2006/relationships/hyperlink" Target="https://drive.google.com/open?id=1jr9FHoc-gQIvdhBaqbMr_qgjVdG_gU1R" TargetMode="External"/><Relationship Id="rId1027" Type="http://schemas.openxmlformats.org/officeDocument/2006/relationships/hyperlink" Target="https://drive.google.com/open?id=1F660FUyxe6LJ4zQjce1yiwofcTCx9xmf" TargetMode="External"/><Relationship Id="rId1234" Type="http://schemas.openxmlformats.org/officeDocument/2006/relationships/hyperlink" Target="https://drive.google.com/open?id=1Q3ouQH7jAjmMMt1tPuzAWVkvDpl2J7N9" TargetMode="External"/><Relationship Id="rId1441" Type="http://schemas.openxmlformats.org/officeDocument/2006/relationships/hyperlink" Target="https://drive.google.com/file/d/1SAukkBvMw5s3ro45Vjt8MLLo1ShS_qwE/view?usp=drivesdk" TargetMode="External"/><Relationship Id="rId1886" Type="http://schemas.openxmlformats.org/officeDocument/2006/relationships/hyperlink" Target="https://drive.google.com/file/d/1y5BoADprW40Qci1625fNsQKrEXD1TUJk/view?usp=drivesdk" TargetMode="External"/><Relationship Id="rId909" Type="http://schemas.openxmlformats.org/officeDocument/2006/relationships/hyperlink" Target="https://drive.google.com/file/d/1sp7mcMLxldtGiOJDS_z__7CCBG8QZLRY/view?usp=drivesdk" TargetMode="External"/><Relationship Id="rId1301" Type="http://schemas.openxmlformats.org/officeDocument/2006/relationships/hyperlink" Target="https://drive.google.com/file/d/1Oj0KvDK88zSupe5Gp_8r-Opw5Oq0yFJq/view?usp=drivesdk" TargetMode="External"/><Relationship Id="rId1539" Type="http://schemas.openxmlformats.org/officeDocument/2006/relationships/hyperlink" Target="https://drive.google.com/file/d/18ZNjaIftu9pGuWYWHOTYezOUfbvA3R54/view?usp=drivesdk" TargetMode="External"/><Relationship Id="rId1746" Type="http://schemas.openxmlformats.org/officeDocument/2006/relationships/hyperlink" Target="https://drive.google.com/file/d/1ui0LRimLY1WsojLRuS5iCwfm8PZQgUoo/view?usp=drivesdk" TargetMode="External"/><Relationship Id="rId1953" Type="http://schemas.openxmlformats.org/officeDocument/2006/relationships/hyperlink" Target="https://drive.google.com/file/d/1W9O_TwaT1GOsf7RLf4wtfTzD_0pKxzgF/view?usp=drivesdk" TargetMode="External"/><Relationship Id="rId38" Type="http://schemas.openxmlformats.org/officeDocument/2006/relationships/hyperlink" Target="https://drive.google.com/file/d/12ICaMFQhSr39LqfDYHqw32n-pplrp7PH/view?usp=drivesdk" TargetMode="External"/><Relationship Id="rId1606" Type="http://schemas.openxmlformats.org/officeDocument/2006/relationships/hyperlink" Target="https://drive.google.com/file/d/1Co1dQMQ0EEMrCgcyeHg2eWmEnDJWNcfY/view?usp=drivesdk" TargetMode="External"/><Relationship Id="rId1813" Type="http://schemas.openxmlformats.org/officeDocument/2006/relationships/hyperlink" Target="https://drive.google.com/file/d/1RYITW28ACNZ6i5q6Z_rmWJR7PNze2Foh/view?usp=drivesdk" TargetMode="External"/><Relationship Id="rId187" Type="http://schemas.openxmlformats.org/officeDocument/2006/relationships/hyperlink" Target="https://drive.google.com/open?id=1Z6iTDPBKedlYUSDoRgfOhq4RWomy28lR" TargetMode="External"/><Relationship Id="rId394" Type="http://schemas.openxmlformats.org/officeDocument/2006/relationships/hyperlink" Target="https://drive.google.com/open?id=13fd7vfxIsvzvm3lGUpIq-LmG1YjKMmXk" TargetMode="External"/><Relationship Id="rId254" Type="http://schemas.openxmlformats.org/officeDocument/2006/relationships/hyperlink" Target="https://drive.google.com/open?id=1qUvtCD4JwLK3sU2ASAAyjQOZYofZ6jST" TargetMode="External"/><Relationship Id="rId699" Type="http://schemas.openxmlformats.org/officeDocument/2006/relationships/hyperlink" Target="https://drive.google.com/open?id=1OaWe9BTweBfOLSGLlFzDmk8WjhqXNNg1" TargetMode="External"/><Relationship Id="rId1091" Type="http://schemas.openxmlformats.org/officeDocument/2006/relationships/hyperlink" Target="https://drive.google.com/open?id=1Ew6Wh3R8oavATewfbfrDIN-IE9skf_l6" TargetMode="External"/><Relationship Id="rId114" Type="http://schemas.openxmlformats.org/officeDocument/2006/relationships/hyperlink" Target="https://drive.google.com/file/d/1lUWN51jIAazpKswbcrFUofgw69HkPyhi/view?usp=drivesdk" TargetMode="External"/><Relationship Id="rId461" Type="http://schemas.openxmlformats.org/officeDocument/2006/relationships/hyperlink" Target="https://drive.google.com/open?id=1se6RdpqjjDui-ejK2hi43YFqcJOXMqGr" TargetMode="External"/><Relationship Id="rId559" Type="http://schemas.openxmlformats.org/officeDocument/2006/relationships/hyperlink" Target="https://drive.google.com/open?id=1LUiDBqIbRSV2zGJHYzPnzjfVd-xuuq2o" TargetMode="External"/><Relationship Id="rId766" Type="http://schemas.openxmlformats.org/officeDocument/2006/relationships/hyperlink" Target="https://drive.google.com/open?id=1BYev7FnoHItjPWHStWHZAUWTBBQBE-64" TargetMode="External"/><Relationship Id="rId1189" Type="http://schemas.openxmlformats.org/officeDocument/2006/relationships/hyperlink" Target="https://drive.google.com/file/d/1CNSu2XEcJnY5MUe2691YAWIefPCT4iZt/view?usp=drivesdk" TargetMode="External"/><Relationship Id="rId1396" Type="http://schemas.openxmlformats.org/officeDocument/2006/relationships/hyperlink" Target="https://drive.google.com/file/d/14SGn-nJLKkEValjctJC7ACRx_IxvpSY8/view?usp=drivesdk" TargetMode="External"/><Relationship Id="rId321" Type="http://schemas.openxmlformats.org/officeDocument/2006/relationships/hyperlink" Target="https://drive.google.com/open?id=15qJNL-jHcIrLx3LmfkugeJM-YUo7FUoi" TargetMode="External"/><Relationship Id="rId419" Type="http://schemas.openxmlformats.org/officeDocument/2006/relationships/hyperlink" Target="https://drive.google.com/open?id=1kEBLhL3JdvwFj1MjR0S8L-hHgdh8sL6A" TargetMode="External"/><Relationship Id="rId626" Type="http://schemas.openxmlformats.org/officeDocument/2006/relationships/hyperlink" Target="https://drive.google.com/open?id=1tBmkhb-0NA8hV62wYr1qsp8q2BQwOnB1" TargetMode="External"/><Relationship Id="rId973" Type="http://schemas.openxmlformats.org/officeDocument/2006/relationships/hyperlink" Target="https://drive.google.com/file/d/1v8J1DWHEAD8B7HlOFzIaxgWT6yfxhkX2/view?usp=drivesdk" TargetMode="External"/><Relationship Id="rId1049" Type="http://schemas.openxmlformats.org/officeDocument/2006/relationships/hyperlink" Target="https://drive.google.com/open?id=1HIAI8YUKR5IHNtIQ1ungY6cleK9N2Ny9" TargetMode="External"/><Relationship Id="rId1256" Type="http://schemas.openxmlformats.org/officeDocument/2006/relationships/hyperlink" Target="https://drive.google.com/file/d/1f_qr2uFjjggdbzNuRf2CBLUNyTA6x2CH/view?usp=drivesdk" TargetMode="External"/><Relationship Id="rId2002" Type="http://schemas.openxmlformats.org/officeDocument/2006/relationships/hyperlink" Target="https://drive.google.com/file/d/1yW9bAED8ugr_YIGT9gilrJ_2FxeJJ84V/view?usp=drivesdk" TargetMode="External"/><Relationship Id="rId833" Type="http://schemas.openxmlformats.org/officeDocument/2006/relationships/hyperlink" Target="https://drive.google.com/open?id=1JfsioyiYxpa0oF-FG-Pmhjxdd4Gpit1U" TargetMode="External"/><Relationship Id="rId1116" Type="http://schemas.openxmlformats.org/officeDocument/2006/relationships/hyperlink" Target="https://drive.google.com/file/d/1_dDfpB3lSgGVerHT3cNodN-AcLG97GJ6/view?usp=drivesdk" TargetMode="External"/><Relationship Id="rId1463" Type="http://schemas.openxmlformats.org/officeDocument/2006/relationships/hyperlink" Target="https://drive.google.com/file/d/1vGcs9S22h5XW4karIIJwtsXm5Ftm8dML/view?usp=drivesdk" TargetMode="External"/><Relationship Id="rId1670" Type="http://schemas.openxmlformats.org/officeDocument/2006/relationships/hyperlink" Target="https://drive.google.com/file/d/1J9GBQazp171i6DNr-Ha_6IY1mI9PXLlS/view?usp=drivesdk" TargetMode="External"/><Relationship Id="rId1768" Type="http://schemas.openxmlformats.org/officeDocument/2006/relationships/hyperlink" Target="https://drive.google.com/file/d/1GtdHxnDFY0JfAyaJ0RFbE8GrybBd-9I8/view?usp=drivesdk" TargetMode="External"/><Relationship Id="rId900" Type="http://schemas.openxmlformats.org/officeDocument/2006/relationships/hyperlink" Target="https://drive.google.com/file/d/1-iqHWA0rDa9mYzoFz2OE8sbnuCkYvRo5/view?usp=drivesdk" TargetMode="External"/><Relationship Id="rId1323" Type="http://schemas.openxmlformats.org/officeDocument/2006/relationships/hyperlink" Target="https://drive.google.com/file/d/1TObeIniK6HL8m9FMSWbFvCExmSg9XDE_/view?usp=drivesdk" TargetMode="External"/><Relationship Id="rId1530" Type="http://schemas.openxmlformats.org/officeDocument/2006/relationships/hyperlink" Target="https://drive.google.com/file/d/1cj339TsEy4nF1Gl0fqILsn5ezYxlBDgq/view?usp=drivesdk" TargetMode="External"/><Relationship Id="rId1628" Type="http://schemas.openxmlformats.org/officeDocument/2006/relationships/hyperlink" Target="https://drive.google.com/file/d/1wA8pdppM8v3pfiptMIZGTVMOudFCu8Lb/view?usp=drivesdk" TargetMode="External"/><Relationship Id="rId1975" Type="http://schemas.openxmlformats.org/officeDocument/2006/relationships/hyperlink" Target="https://drive.google.com/file/d/1FmDXZfEjVWlyaTe1xyEgXXaQF8vXCL93/view?usp=drivesdk" TargetMode="External"/><Relationship Id="rId1835" Type="http://schemas.openxmlformats.org/officeDocument/2006/relationships/hyperlink" Target="https://drive.google.com/file/d/1qXf_YSgApFLTsBFVL0eGGeDCfRebxNG_/view?usp=drivesdk" TargetMode="External"/><Relationship Id="rId1902" Type="http://schemas.openxmlformats.org/officeDocument/2006/relationships/hyperlink" Target="https://drive.google.com/file/d/1pfjO6QQgDKJ_AkLUwUFfGp9T2xBHPRjn/view?usp=drivesdk" TargetMode="External"/><Relationship Id="rId276" Type="http://schemas.openxmlformats.org/officeDocument/2006/relationships/hyperlink" Target="https://drive.google.com/open?id=1ed3jH2MuRav9MoScYBNy2qdYv-MDm0WN" TargetMode="External"/><Relationship Id="rId483" Type="http://schemas.openxmlformats.org/officeDocument/2006/relationships/hyperlink" Target="https://drive.google.com/open?id=15kP0Pj7vVsnkotUM5hsdadJWXRJcf-FW" TargetMode="External"/><Relationship Id="rId690" Type="http://schemas.openxmlformats.org/officeDocument/2006/relationships/hyperlink" Target="https://drive.google.com/file/d/1lbK_Ms8xyXWMlmKrCWhmHXkxKVbJO95x/view?usp=drivesdk" TargetMode="External"/><Relationship Id="rId136" Type="http://schemas.openxmlformats.org/officeDocument/2006/relationships/hyperlink" Target="https://drive.google.com/open?id=1guQZy0jlDURgwvbamyGi9EcURqbyE1sQ" TargetMode="External"/><Relationship Id="rId343" Type="http://schemas.openxmlformats.org/officeDocument/2006/relationships/hyperlink" Target="https://drive.google.com/file/d/1l9s71p-kKj9OHgvM9vHWZ_sF3TSeHS26/view?usp=drivesdk" TargetMode="External"/><Relationship Id="rId550" Type="http://schemas.openxmlformats.org/officeDocument/2006/relationships/hyperlink" Target="https://drive.google.com/open?id=1ZUVDYPSIhPJMy-GnooDrhmLYKGVRZluv" TargetMode="External"/><Relationship Id="rId788" Type="http://schemas.openxmlformats.org/officeDocument/2006/relationships/hyperlink" Target="https://drive.google.com/file/d/17cw-K2GVs1yAVj1-OuPlGCDvKB8Ta0au/view?usp=drivesdk" TargetMode="External"/><Relationship Id="rId995" Type="http://schemas.openxmlformats.org/officeDocument/2006/relationships/hyperlink" Target="https://drive.google.com/open?id=1DTlqniPt8E0HRunsHfmhiSKOUarTPQFZ" TargetMode="External"/><Relationship Id="rId1180" Type="http://schemas.openxmlformats.org/officeDocument/2006/relationships/hyperlink" Target="https://drive.google.com/file/d/1JK3M0qrrnAUcoesjwOWtBpHQcMMsWitM/view?usp=drivesdk" TargetMode="External"/><Relationship Id="rId2024" Type="http://schemas.openxmlformats.org/officeDocument/2006/relationships/hyperlink" Target="https://drive.google.com/file/d/1qPduJNLYBJ4Pspfql6oU6ywmm306yu8P/view?usp=drivesdk" TargetMode="External"/><Relationship Id="rId203" Type="http://schemas.openxmlformats.org/officeDocument/2006/relationships/hyperlink" Target="https://drive.google.com/file/d/1pYX8x9-9K6_F-tlU4XTxt0OdfiaC9Gbj/view?usp=drivesdk" TargetMode="External"/><Relationship Id="rId648" Type="http://schemas.openxmlformats.org/officeDocument/2006/relationships/hyperlink" Target="https://drive.google.com/open?id=13Leu6o1UHG3Dz6Lmmd41kdX7ExjlR3rS" TargetMode="External"/><Relationship Id="rId855" Type="http://schemas.openxmlformats.org/officeDocument/2006/relationships/hyperlink" Target="https://drive.google.com/file/d/11fcJMZl5SjP8EwnOz4dVO8kj8hSL8wUt/view?usp=drivesdk" TargetMode="External"/><Relationship Id="rId1040" Type="http://schemas.openxmlformats.org/officeDocument/2006/relationships/hyperlink" Target="https://drive.google.com/file/d/1I1jIzZndJp63YH5wmj8mWjfHauh_tYDB/view?usp=drivesdk" TargetMode="External"/><Relationship Id="rId1278" Type="http://schemas.openxmlformats.org/officeDocument/2006/relationships/hyperlink" Target="https://drive.google.com/file/d/1yW9bAED8ugr_YIGT9gilrJ_2FxeJJ84V/view?usp=drivesdk" TargetMode="External"/><Relationship Id="rId1485" Type="http://schemas.openxmlformats.org/officeDocument/2006/relationships/hyperlink" Target="https://drive.google.com/file/d/1m9-bm2O2jyT7YRP-_4P1XHnWtXSxwPPJ/view?usp=drivesdk" TargetMode="External"/><Relationship Id="rId1692" Type="http://schemas.openxmlformats.org/officeDocument/2006/relationships/hyperlink" Target="https://drive.google.com/file/d/1ar4DztR8IeaTysQKgIXbEnxZM4Jd7GeF/view?usp=drivesdk" TargetMode="External"/><Relationship Id="rId410" Type="http://schemas.openxmlformats.org/officeDocument/2006/relationships/hyperlink" Target="https://drive.google.com/file/d/1E4MdJmDbpYv8cr1Ld5M-pJF5DYoZaKZq/view?usp=drivesdk" TargetMode="External"/><Relationship Id="rId508" Type="http://schemas.openxmlformats.org/officeDocument/2006/relationships/hyperlink" Target="https://drive.google.com/file/d/1BwhiT2j3h85yrophln1nXNiFJduoMsvk/view?usp=drivesdk" TargetMode="External"/><Relationship Id="rId715" Type="http://schemas.openxmlformats.org/officeDocument/2006/relationships/hyperlink" Target="https://drive.google.com/open?id=1BpypCKMrjE8AyA6MMcnZhWzUseRcJVlA" TargetMode="External"/><Relationship Id="rId922" Type="http://schemas.openxmlformats.org/officeDocument/2006/relationships/hyperlink" Target="https://drive.google.com/open?id=1BeJEh84Woyp1GxtavOKsJQXTczTHa4oN" TargetMode="External"/><Relationship Id="rId1138" Type="http://schemas.openxmlformats.org/officeDocument/2006/relationships/hyperlink" Target="https://drive.google.com/file/d/1kJpASXh-Tz5CcoCciiP0bTELfNrMCCpf/view?usp=drivesdk" TargetMode="External"/><Relationship Id="rId1345" Type="http://schemas.openxmlformats.org/officeDocument/2006/relationships/hyperlink" Target="https://drive.google.com/open?id=1YiIM-KzcifLVtNSVbu1xqMXiirAQlqK6" TargetMode="External"/><Relationship Id="rId1552" Type="http://schemas.openxmlformats.org/officeDocument/2006/relationships/hyperlink" Target="https://drive.google.com/file/d/16TNbKt81EHe8gI2oNH5GuJfijdzSpQeB/view?usp=drivesdk" TargetMode="External"/><Relationship Id="rId1997" Type="http://schemas.openxmlformats.org/officeDocument/2006/relationships/hyperlink" Target="https://drive.google.com/file/d/113kxK_5Wo-wk50tD3_ZCw74vkHoJSLqQ/view?usp=drivesdk" TargetMode="External"/><Relationship Id="rId1205" Type="http://schemas.openxmlformats.org/officeDocument/2006/relationships/hyperlink" Target="https://drive.google.com/file/d/1X_fHVdZUn5vUfXIuVjIAQDJFXmIJr2jW/view?usp=drivesdk" TargetMode="External"/><Relationship Id="rId1857" Type="http://schemas.openxmlformats.org/officeDocument/2006/relationships/hyperlink" Target="https://drive.google.com/file/d/1N5-lSozNANsQ4s72YLZrkworEedk9bZ1/view?usp=drivesdk" TargetMode="External"/><Relationship Id="rId51" Type="http://schemas.openxmlformats.org/officeDocument/2006/relationships/hyperlink" Target="https://drive.google.com/file/d/1gKT4viHIj8YHJLEPV1kwquXEvHrouAXn/view?usp=drivesdk" TargetMode="External"/><Relationship Id="rId1412" Type="http://schemas.openxmlformats.org/officeDocument/2006/relationships/hyperlink" Target="https://drive.google.com/file/d/1uToR0QTJKZ9LzFcE201HDl6SftHvdAbA/view?usp=drivesdk" TargetMode="External"/><Relationship Id="rId1717" Type="http://schemas.openxmlformats.org/officeDocument/2006/relationships/hyperlink" Target="https://drive.google.com/file/d/1OTtlBrJgwSY01gKzejWyNcEwYPOKe4g8/view?usp=drivesdk" TargetMode="External"/><Relationship Id="rId1924" Type="http://schemas.openxmlformats.org/officeDocument/2006/relationships/hyperlink" Target="https://drive.google.com/file/d/1fguMsmv_jmVgBvnA6ZvIq8yvJBcqIAPK/view?usp=drivesdk" TargetMode="External"/><Relationship Id="rId298" Type="http://schemas.openxmlformats.org/officeDocument/2006/relationships/hyperlink" Target="https://drive.google.com/open?id=1ecRt56lmnXV8oqH_xfrgFidTfXXe-jG6" TargetMode="External"/><Relationship Id="rId158" Type="http://schemas.openxmlformats.org/officeDocument/2006/relationships/hyperlink" Target="https://drive.google.com/file/d/1c0F0UDtpmSMDVWLkUvT7Exhq2Nq4baC1/view?usp=drivesdk" TargetMode="External"/><Relationship Id="rId365" Type="http://schemas.openxmlformats.org/officeDocument/2006/relationships/hyperlink" Target="https://drive.google.com/file/d/1PSmenJ3ajAVu8IAAnwAZDksz1vGk2g_I/view?usp=drivesdk" TargetMode="External"/><Relationship Id="rId572" Type="http://schemas.openxmlformats.org/officeDocument/2006/relationships/hyperlink" Target="https://drive.google.com/file/d/1G6VURyD4t3qa-TzKHNcjTYl6LH1S-kvj/view?usp=drivesdk" TargetMode="External"/><Relationship Id="rId225" Type="http://schemas.openxmlformats.org/officeDocument/2006/relationships/hyperlink" Target="https://drive.google.com/file/d/1BdZvhza5X5R7TH9_SXQr1qR4lApZz5fW/view?usp=drivesdk" TargetMode="External"/><Relationship Id="rId432" Type="http://schemas.openxmlformats.org/officeDocument/2006/relationships/hyperlink" Target="https://drive.google.com/file/d/1ATs4PKTLO5CbJTVTo_k9AzzDrwxf7WlO/view?usp=drivesdk" TargetMode="External"/><Relationship Id="rId877" Type="http://schemas.openxmlformats.org/officeDocument/2006/relationships/hyperlink" Target="https://drive.google.com/open?id=1N_YremFO8tSY-9uaWhXfmkDHyb8Hoxzv" TargetMode="External"/><Relationship Id="rId1062" Type="http://schemas.openxmlformats.org/officeDocument/2006/relationships/hyperlink" Target="https://drive.google.com/file/d/1Y9PJSdzGxkzobLHUI4TTlSRrKM2nWSdN/view?usp=drivesdk" TargetMode="External"/><Relationship Id="rId737" Type="http://schemas.openxmlformats.org/officeDocument/2006/relationships/hyperlink" Target="https://drive.google.com/open?id=15ZTYcvtQOn3u9zpIuDrd4eH5Ym_W5Ic0" TargetMode="External"/><Relationship Id="rId944" Type="http://schemas.openxmlformats.org/officeDocument/2006/relationships/hyperlink" Target="https://drive.google.com/file/d/1I0D_Z-bG3tlh2GyQjXKmOjjkQAFZH1sw/view?usp=drivesdk" TargetMode="External"/><Relationship Id="rId1367" Type="http://schemas.openxmlformats.org/officeDocument/2006/relationships/hyperlink" Target="https://drive.google.com/file/d/16VVc3goPxz0wxUekl1p3CP71Gz3x_Lh0/view?usp=drivesdk" TargetMode="External"/><Relationship Id="rId1574" Type="http://schemas.openxmlformats.org/officeDocument/2006/relationships/hyperlink" Target="https://drive.google.com/file/d/1fcYBnjUWhEyUYAERcHNFslXw3v_yiTb0/view?usp=drivesdk" TargetMode="External"/><Relationship Id="rId1781" Type="http://schemas.openxmlformats.org/officeDocument/2006/relationships/hyperlink" Target="https://drive.google.com/file/d/1fhsreGBMxbGOkeL59YWW0JpZP64r7PIq/view?usp=drivesdk" TargetMode="External"/><Relationship Id="rId73" Type="http://schemas.openxmlformats.org/officeDocument/2006/relationships/hyperlink" Target="https://drive.google.com/file/d/1qpHNpX7jm0PrAk9Tij-EiqEXim4BGA-V/view?usp=drivesdk" TargetMode="External"/><Relationship Id="rId804" Type="http://schemas.openxmlformats.org/officeDocument/2006/relationships/hyperlink" Target="https://drive.google.com/file/d/1iuTqQgu7I345YrVtNKGAKhFhH7yFU7AN/view?usp=drivesdk" TargetMode="External"/><Relationship Id="rId1227" Type="http://schemas.openxmlformats.org/officeDocument/2006/relationships/hyperlink" Target="https://drive.google.com/file/d/1XvKMEiAAulcgj5rOn3uRxOZcdYtpdkVk/view?usp=drivesdk" TargetMode="External"/><Relationship Id="rId1434" Type="http://schemas.openxmlformats.org/officeDocument/2006/relationships/hyperlink" Target="https://drive.google.com/file/d/14vZcun-7fP9-6Dtbtr07PYxjMXy4m0Ql/view?usp=drivesdk" TargetMode="External"/><Relationship Id="rId1641" Type="http://schemas.openxmlformats.org/officeDocument/2006/relationships/hyperlink" Target="https://drive.google.com/file/d/15U4VM-8zDm45ZhrWUe3BKSP8EhpF9ps4/view?usp=drivesdk" TargetMode="External"/><Relationship Id="rId1879" Type="http://schemas.openxmlformats.org/officeDocument/2006/relationships/hyperlink" Target="https://drive.google.com/file/d/1cGeGzYCpRe_j5vRDOQUeVfktl3icM_oH/view?usp=drivesdk" TargetMode="External"/><Relationship Id="rId1501" Type="http://schemas.openxmlformats.org/officeDocument/2006/relationships/hyperlink" Target="https://drive.google.com/file/d/1O21uSwKeFjgs8KC2jfkov4ArnLpaBImD/view?usp=drivesdk" TargetMode="External"/><Relationship Id="rId1739" Type="http://schemas.openxmlformats.org/officeDocument/2006/relationships/hyperlink" Target="https://drive.google.com/file/d/1VxHAUGDkmfekmZP19JTPrj-sbsE8Jmyp/view?usp=drivesdk" TargetMode="External"/><Relationship Id="rId1946" Type="http://schemas.openxmlformats.org/officeDocument/2006/relationships/hyperlink" Target="https://drive.google.com/file/d/1MP_a1qjlOKDuZ9td3qJRz3QZRdQ4mOMZ/view?usp=drivesdk" TargetMode="External"/><Relationship Id="rId1806" Type="http://schemas.openxmlformats.org/officeDocument/2006/relationships/hyperlink" Target="https://drive.google.com/file/d/11fcJMZl5SjP8EwnOz4dVO8kj8hSL8wUt/view?usp=drivesdk" TargetMode="External"/><Relationship Id="rId387" Type="http://schemas.openxmlformats.org/officeDocument/2006/relationships/hyperlink" Target="https://drive.google.com/file/d/10UUb9WYplVBU0trxF5LPj7xO309w6Pva/view?usp=drivesdk" TargetMode="External"/><Relationship Id="rId594" Type="http://schemas.openxmlformats.org/officeDocument/2006/relationships/hyperlink" Target="https://drive.google.com/open?id=1mNSehbbo4I3UOHZ1F5QvxwwnvOplyUqc" TargetMode="External"/><Relationship Id="rId247" Type="http://schemas.openxmlformats.org/officeDocument/2006/relationships/hyperlink" Target="https://drive.google.com/open?id=1RQwYXnbjEn2yS__OZk77dMxsUWqUfuPo" TargetMode="External"/><Relationship Id="rId899" Type="http://schemas.openxmlformats.org/officeDocument/2006/relationships/hyperlink" Target="https://drive.google.com/open?id=17_z1sTarmDixvT_EZ7T4L5aUYVw4q2u-" TargetMode="External"/><Relationship Id="rId1084" Type="http://schemas.openxmlformats.org/officeDocument/2006/relationships/hyperlink" Target="https://drive.google.com/open?id=1dVIZXJQAtvVmMf1dK9a1a6fiswCfyAqo" TargetMode="External"/><Relationship Id="rId107" Type="http://schemas.openxmlformats.org/officeDocument/2006/relationships/hyperlink" Target="https://drive.google.com/file/d/12gzd2Vn66zG0qT8OlzNgmWBpUHvVvBgR/view?usp=drivesdk" TargetMode="External"/><Relationship Id="rId454" Type="http://schemas.openxmlformats.org/officeDocument/2006/relationships/hyperlink" Target="https://drive.google.com/file/d/1Mx-jqwKdl7Y4XgD6tITAF7b73s2Qp8TY/view?usp=drivesdk" TargetMode="External"/><Relationship Id="rId661" Type="http://schemas.openxmlformats.org/officeDocument/2006/relationships/hyperlink" Target="https://drive.google.com/open?id=1a6DMdLjxQn9mp3lcqMcWquQ2ug7lFsx1" TargetMode="External"/><Relationship Id="rId759" Type="http://schemas.openxmlformats.org/officeDocument/2006/relationships/hyperlink" Target="http://jt.ro/" TargetMode="External"/><Relationship Id="rId966" Type="http://schemas.openxmlformats.org/officeDocument/2006/relationships/hyperlink" Target="https://drive.google.com/open?id=15f3um_WJgATSAoOtE4hZ7_bbx6iIwknG" TargetMode="External"/><Relationship Id="rId1291" Type="http://schemas.openxmlformats.org/officeDocument/2006/relationships/hyperlink" Target="https://drive.google.com/open?id=1-aC_LLIvHpPfnD7XPK0gQ_g3NYuyrWYV" TargetMode="External"/><Relationship Id="rId1389" Type="http://schemas.openxmlformats.org/officeDocument/2006/relationships/hyperlink" Target="https://drive.google.com/file/d/12ICaMFQhSr39LqfDYHqw32n-pplrp7PH/view?usp=drivesdk" TargetMode="External"/><Relationship Id="rId1596" Type="http://schemas.openxmlformats.org/officeDocument/2006/relationships/hyperlink" Target="https://drive.google.com/file/d/1Decmg3JOhCan0EYZB_1j14gK_3traMI5/view?usp=drivesdk" TargetMode="External"/><Relationship Id="rId314" Type="http://schemas.openxmlformats.org/officeDocument/2006/relationships/hyperlink" Target="https://drive.google.com/file/d/1sUcaP-QLYdlYaNj5v_gWg5Znzz_Mk9x4/view?usp=drivesdk" TargetMode="External"/><Relationship Id="rId521" Type="http://schemas.openxmlformats.org/officeDocument/2006/relationships/hyperlink" Target="https://drive.google.com/open?id=1D99ENoG1KgU7Wl3_es5tbYzPQuiY6VWg" TargetMode="External"/><Relationship Id="rId619" Type="http://schemas.openxmlformats.org/officeDocument/2006/relationships/hyperlink" Target="https://drive.google.com/file/d/1fyaQHACjLlLI767VUJQIlrAGU3teV68g/view?usp=drivesdk" TargetMode="External"/><Relationship Id="rId1151" Type="http://schemas.openxmlformats.org/officeDocument/2006/relationships/hyperlink" Target="https://drive.google.com/open?id=1lQeXYqKvPP9lSCihNoQG-QDkJJWbKvSe" TargetMode="External"/><Relationship Id="rId1249" Type="http://schemas.openxmlformats.org/officeDocument/2006/relationships/hyperlink" Target="https://drive.google.com/file/d/1XlPKJjJBzYEVBINdLZGCbpALBCBUuAwz/view?usp=drivesdk" TargetMode="External"/><Relationship Id="rId95" Type="http://schemas.openxmlformats.org/officeDocument/2006/relationships/hyperlink" Target="https://drive.google.com/file/d/1zVeqpe5s8ALlSYKurGS82H4Mdw-bOVsd/view?usp=drivesdk" TargetMode="External"/><Relationship Id="rId826" Type="http://schemas.openxmlformats.org/officeDocument/2006/relationships/hyperlink" Target="https://drive.google.com/open?id=1prFH_HKOwbZQdFPlMs1zlbPqVOaCyfeC" TargetMode="External"/><Relationship Id="rId1011" Type="http://schemas.openxmlformats.org/officeDocument/2006/relationships/hyperlink" Target="https://drive.google.com/open?id=1k2onz4ffi0jfSvFT54KkY8mmMMHkGVSm" TargetMode="External"/><Relationship Id="rId1109" Type="http://schemas.openxmlformats.org/officeDocument/2006/relationships/hyperlink" Target="https://drive.google.com/open?id=1pCc8TYp69juJeMQSb526vjv2zgSiQXQY" TargetMode="External"/><Relationship Id="rId1456" Type="http://schemas.openxmlformats.org/officeDocument/2006/relationships/hyperlink" Target="https://drive.google.com/file/d/11SG8ST-1UAWtmuH8rKi5qLxIFl1o_mya/view?usp=drivesdk" TargetMode="External"/><Relationship Id="rId1663" Type="http://schemas.openxmlformats.org/officeDocument/2006/relationships/hyperlink" Target="https://drive.google.com/file/d/15X8mhiScfuAM_iaPYlz1YAV8u1hbV346/view?usp=drivesdk" TargetMode="External"/><Relationship Id="rId1870" Type="http://schemas.openxmlformats.org/officeDocument/2006/relationships/hyperlink" Target="https://drive.google.com/file/d/1Bzukoiw13rkNobulJymFJlbiqXSRKTFw/view?usp=drivesdk" TargetMode="External"/><Relationship Id="rId1968" Type="http://schemas.openxmlformats.org/officeDocument/2006/relationships/hyperlink" Target="https://drive.google.com/file/d/114e37QkEA54sSca8YnbBhrrqqmutOYBQ/view?usp=drivesdk" TargetMode="External"/><Relationship Id="rId1316" Type="http://schemas.openxmlformats.org/officeDocument/2006/relationships/hyperlink" Target="https://drive.google.com/open?id=1VcIMvAdjs7vkk0IPfytoUpUh2UfbmsCG" TargetMode="External"/><Relationship Id="rId1523" Type="http://schemas.openxmlformats.org/officeDocument/2006/relationships/hyperlink" Target="https://drive.google.com/file/d/1E9URN43HIntiMze4xP00YqAc74ZlhyCw/view?usp=drivesdk" TargetMode="External"/><Relationship Id="rId1730" Type="http://schemas.openxmlformats.org/officeDocument/2006/relationships/hyperlink" Target="https://drive.google.com/file/d/1533Tji4vOkriSSZRZjcxzO9StCAU3Vtx/view?usp=drivesdk" TargetMode="External"/><Relationship Id="rId22" Type="http://schemas.openxmlformats.org/officeDocument/2006/relationships/hyperlink" Target="https://drive.google.com/open?id=15mfZ2by128_lr5ZwJBqq_Y0VdCXKo6ZK" TargetMode="External"/><Relationship Id="rId1828" Type="http://schemas.openxmlformats.org/officeDocument/2006/relationships/hyperlink" Target="https://drive.google.com/file/d/1x13MihQIVDE93id7nLQcM-Jeku8ivSIP/view?usp=drivesdk" TargetMode="External"/><Relationship Id="rId171" Type="http://schemas.openxmlformats.org/officeDocument/2006/relationships/hyperlink" Target="https://drive.google.com/file/d/1YeB2eXa3FtHKSOUzsgPYJTXEyl7glTdE/view?usp=drivesdk" TargetMode="External"/><Relationship Id="rId269" Type="http://schemas.openxmlformats.org/officeDocument/2006/relationships/hyperlink" Target="https://drive.google.com/file/d/1MhraqGtIpL4yzgtpgjwUiMNmplWaBX9G/view?usp=drivesdk" TargetMode="External"/><Relationship Id="rId476" Type="http://schemas.openxmlformats.org/officeDocument/2006/relationships/hyperlink" Target="https://drive.google.com/file/d/1D9c-A3_r2MlC4I63t3EA2muPlZyqorno/view?usp=drivesdk" TargetMode="External"/><Relationship Id="rId683" Type="http://schemas.openxmlformats.org/officeDocument/2006/relationships/hyperlink" Target="https://drive.google.com/open?id=1RxZWBD7wJqZALXPcxqJ0H0Suzj_ZZ4zr" TargetMode="External"/><Relationship Id="rId890" Type="http://schemas.openxmlformats.org/officeDocument/2006/relationships/hyperlink" Target="https://drive.google.com/file/d/15h7aFmknwmq7rNPw7PHF4uFQnHDbVTH5/view?usp=drivesdk" TargetMode="External"/><Relationship Id="rId129" Type="http://schemas.openxmlformats.org/officeDocument/2006/relationships/hyperlink" Target="https://drive.google.com/file/d/1jM9BWa7yMFD-XnyvIVtuZPEP7HqBvyLG/view?usp=drivesdk" TargetMode="External"/><Relationship Id="rId336" Type="http://schemas.openxmlformats.org/officeDocument/2006/relationships/hyperlink" Target="https://drive.google.com/file/d/13yz_FWerpdhJqV42LuFDaMNgxeazbBxv/view?usp=drivesdk" TargetMode="External"/><Relationship Id="rId543" Type="http://schemas.openxmlformats.org/officeDocument/2006/relationships/hyperlink" Target="https://drive.google.com/open?id=1-uPjoCRGiKMNzGfIZdDwvqAlcUluC00J" TargetMode="External"/><Relationship Id="rId988" Type="http://schemas.openxmlformats.org/officeDocument/2006/relationships/hyperlink" Target="http://jt.ro/" TargetMode="External"/><Relationship Id="rId1173" Type="http://schemas.openxmlformats.org/officeDocument/2006/relationships/hyperlink" Target="https://drive.google.com/file/d/11gO24kVcmk9sLNBaj2BxctfcRsvzwrz3/view?usp=drivesdk" TargetMode="External"/><Relationship Id="rId1380" Type="http://schemas.openxmlformats.org/officeDocument/2006/relationships/hyperlink" Target="https://drive.google.com/file/d/111UdSbGx3hu2WpahVcfhdGr37-8pIIV3/view?usp=drivesdk" TargetMode="External"/><Relationship Id="rId2017" Type="http://schemas.openxmlformats.org/officeDocument/2006/relationships/hyperlink" Target="https://drive.google.com/file/d/1J5JGDwMaesUUrC6aCl7rLT3-Ev9DtlBn/view?usp=drivesdk" TargetMode="External"/><Relationship Id="rId403" Type="http://schemas.openxmlformats.org/officeDocument/2006/relationships/hyperlink" Target="https://drive.google.com/file/d/12zJ0Xb_29qSDJuxRjwjCa2-Ivc9kd6Jw/view?usp=drivesdk" TargetMode="External"/><Relationship Id="rId750" Type="http://schemas.openxmlformats.org/officeDocument/2006/relationships/hyperlink" Target="https://drive.google.com/open?id=1jCmThp4G9ywFA6YcsK9MOhO2SD477m80" TargetMode="External"/><Relationship Id="rId848" Type="http://schemas.openxmlformats.org/officeDocument/2006/relationships/hyperlink" Target="https://drive.google.com/open?id=1ewFPRqvceMgsrm7F6WgpS0MwD8mL_gAE" TargetMode="External"/><Relationship Id="rId1033" Type="http://schemas.openxmlformats.org/officeDocument/2006/relationships/hyperlink" Target="https://drive.google.com/open?id=1B_d7Uw-71K8ikZmzOUZXlr8WvxhjioUl" TargetMode="External"/><Relationship Id="rId1478" Type="http://schemas.openxmlformats.org/officeDocument/2006/relationships/hyperlink" Target="https://drive.google.com/file/d/14jj0zg5NpEMALrqflFa7aRGqpIbsPb3R/view?usp=drivesdk" TargetMode="External"/><Relationship Id="rId1685" Type="http://schemas.openxmlformats.org/officeDocument/2006/relationships/hyperlink" Target="https://drive.google.com/file/d/15PUJsDOrfrhFoiJ5F2ppEoHmMSuTch4q/view?usp=drivesdk" TargetMode="External"/><Relationship Id="rId1892" Type="http://schemas.openxmlformats.org/officeDocument/2006/relationships/hyperlink" Target="https://drive.google.com/file/d/1I1jIzZndJp63YH5wmj8mWjfHauh_tYDB/view?usp=drivesdk" TargetMode="External"/><Relationship Id="rId610" Type="http://schemas.openxmlformats.org/officeDocument/2006/relationships/hyperlink" Target="https://drive.google.com/open?id=1_gLsYz18tjWPl1vdde722NwfCRonBXNY" TargetMode="External"/><Relationship Id="rId708" Type="http://schemas.openxmlformats.org/officeDocument/2006/relationships/hyperlink" Target="https://drive.google.com/file/d/1drhj23t0UOFXIMj8_WMzfKSxU8ulV6FU/view?usp=drivesdk" TargetMode="External"/><Relationship Id="rId915" Type="http://schemas.openxmlformats.org/officeDocument/2006/relationships/hyperlink" Target="https://drive.google.com/file/d/188KQlCRNcP3Rmu_htKKkx8QuwciFu7W2/view?usp=drivesdk" TargetMode="External"/><Relationship Id="rId1240" Type="http://schemas.openxmlformats.org/officeDocument/2006/relationships/hyperlink" Target="https://drive.google.com/file/d/1ggIowemBZPykUizPJCOdGPNi9MMlTGvT/view?usp=drivesdk" TargetMode="External"/><Relationship Id="rId1338" Type="http://schemas.openxmlformats.org/officeDocument/2006/relationships/hyperlink" Target="http://lp.gm/" TargetMode="External"/><Relationship Id="rId1545" Type="http://schemas.openxmlformats.org/officeDocument/2006/relationships/hyperlink" Target="https://drive.google.com/file/d/1-kxfKO24ykrIm7h3ncQSSuGg_yBez0Gd/view?usp=drivesdk" TargetMode="External"/><Relationship Id="rId1100" Type="http://schemas.openxmlformats.org/officeDocument/2006/relationships/hyperlink" Target="https://drive.google.com/file/d/1zLrsCOeUtPm4O6UZrC98dskstjrNa6tp/view?usp=drivesdk" TargetMode="External"/><Relationship Id="rId1405" Type="http://schemas.openxmlformats.org/officeDocument/2006/relationships/hyperlink" Target="https://drive.google.com/file/d/18Z2Mg2l4s4ZOik2x09pauA776BkXHFQC/view?usp=drivesdk" TargetMode="External"/><Relationship Id="rId1752" Type="http://schemas.openxmlformats.org/officeDocument/2006/relationships/hyperlink" Target="https://drive.google.com/file/d/10GXgX1wzYs69ZN-_UtyZX45GKCEgTTHa/view?usp=drivesdk" TargetMode="External"/><Relationship Id="rId44" Type="http://schemas.openxmlformats.org/officeDocument/2006/relationships/hyperlink" Target="https://drive.google.com/file/d/1863WcNO779TFtGdzLW2PqwRb3xDj1LJM/view?usp=drivesdk" TargetMode="External"/><Relationship Id="rId1612" Type="http://schemas.openxmlformats.org/officeDocument/2006/relationships/hyperlink" Target="https://drive.google.com/file/d/1do95dQT8XbxR5HRcTmYq2h64M7HBA_M0/view?usp=drivesdk" TargetMode="External"/><Relationship Id="rId1917" Type="http://schemas.openxmlformats.org/officeDocument/2006/relationships/hyperlink" Target="https://drive.google.com/file/d/1C_J90NaaQvWmxzN-kielS80dzdul4XQf/view?usp=drivesdk" TargetMode="External"/><Relationship Id="rId193" Type="http://schemas.openxmlformats.org/officeDocument/2006/relationships/hyperlink" Target="https://drive.google.com/file/d/1HkbieT5BBobPnSr2Wc7YPRBdqxYJXA7T/view?usp=drivesdk" TargetMode="External"/><Relationship Id="rId498" Type="http://schemas.openxmlformats.org/officeDocument/2006/relationships/hyperlink" Target="https://drive.google.com/open?id=1lSJXH5gk8-luwSZjSRYmllfV-crQWO9U" TargetMode="External"/><Relationship Id="rId260" Type="http://schemas.openxmlformats.org/officeDocument/2006/relationships/hyperlink" Target="http://jt.tg/" TargetMode="External"/><Relationship Id="rId120" Type="http://schemas.openxmlformats.org/officeDocument/2006/relationships/hyperlink" Target="https://drive.google.com/file/d/1JxZ66IRFuo--TjUwRxYUSzaFMgRBRWL3/view?usp=drivesdk" TargetMode="External"/><Relationship Id="rId358" Type="http://schemas.openxmlformats.org/officeDocument/2006/relationships/hyperlink" Target="https://drive.google.com/open?id=1tIfOAmDmrMImXfZTQi_xSBogMzD6Zp2a" TargetMode="External"/><Relationship Id="rId565" Type="http://schemas.openxmlformats.org/officeDocument/2006/relationships/hyperlink" Target="https://drive.google.com/open?id=1ZD44XMjv28g0EsKiM-1hkncWu54W6Gqr" TargetMode="External"/><Relationship Id="rId772" Type="http://schemas.openxmlformats.org/officeDocument/2006/relationships/hyperlink" Target="https://drive.google.com/file/d/1tqrzwO9vQS-a56r5t_cZAUhJu3EMlYNz/view?usp=drivesdk" TargetMode="External"/><Relationship Id="rId1195" Type="http://schemas.openxmlformats.org/officeDocument/2006/relationships/hyperlink" Target="https://drive.google.com/file/d/1M4Mo17orLqWmZV6sHSlq3yUX_DS4a-do/view?usp=drivesdk" TargetMode="External"/><Relationship Id="rId2039" Type="http://schemas.openxmlformats.org/officeDocument/2006/relationships/hyperlink" Target="https://drive.google.com/file/d/1TBYekT13uPn1f0_3R-82v-mRyBsk0e5L/view?usp=drivesdk" TargetMode="External"/><Relationship Id="rId218" Type="http://schemas.openxmlformats.org/officeDocument/2006/relationships/hyperlink" Target="https://drive.google.com/file/d/1DjvyuBI_ug2kKQeYBj6SqtIpbcz0mBno/view?usp=drivesdk" TargetMode="External"/><Relationship Id="rId425" Type="http://schemas.openxmlformats.org/officeDocument/2006/relationships/hyperlink" Target="https://drive.google.com/file/d/1RGJhcvCpeJE8C01aPsH68-YrJmuUNTvf/view?usp=drivesdk" TargetMode="External"/><Relationship Id="rId632" Type="http://schemas.openxmlformats.org/officeDocument/2006/relationships/hyperlink" Target="https://drive.google.com/open?id=1giXfhzTsSrWdZqvio39jW1ZUNctC8aze" TargetMode="External"/><Relationship Id="rId1055" Type="http://schemas.openxmlformats.org/officeDocument/2006/relationships/hyperlink" Target="https://drive.google.com/open?id=1rQRg7atTfw6e0lEnZSOu9Zf4_5D8XeKp" TargetMode="External"/><Relationship Id="rId1262" Type="http://schemas.openxmlformats.org/officeDocument/2006/relationships/hyperlink" Target="https://drive.google.com/open?id=19AQKpLKEUoXg9fosdIEpTjZhPJYxmWCa" TargetMode="External"/><Relationship Id="rId937" Type="http://schemas.openxmlformats.org/officeDocument/2006/relationships/hyperlink" Target="https://drive.google.com/file/d/1_uZoHCepkQLM4766MWui0ehsgo7Jpq46/view?usp=drivesdk" TargetMode="External"/><Relationship Id="rId1122" Type="http://schemas.openxmlformats.org/officeDocument/2006/relationships/hyperlink" Target="https://drive.google.com/file/d/1ANeBa1H55E54tUiGjfv-yt35Owxo30wr/view?usp=drivesdk" TargetMode="External"/><Relationship Id="rId1567" Type="http://schemas.openxmlformats.org/officeDocument/2006/relationships/hyperlink" Target="https://drive.google.com/file/d/1QQhJYxX2XIK6aYwYvKhY-c8jmfuWrEn_/view?usp=drivesdk" TargetMode="External"/><Relationship Id="rId1774" Type="http://schemas.openxmlformats.org/officeDocument/2006/relationships/hyperlink" Target="https://drive.google.com/file/d/1dtiLlnEdkzlFsYbjONGXGo8KChXbveSh/view?usp=drivesdk" TargetMode="External"/><Relationship Id="rId1981" Type="http://schemas.openxmlformats.org/officeDocument/2006/relationships/hyperlink" Target="https://drive.google.com/file/d/1zZ3r-zsfu5DdZz-GRd6d_YHB1IeXWSI7/view?usp=drivesdk" TargetMode="External"/><Relationship Id="rId66" Type="http://schemas.openxmlformats.org/officeDocument/2006/relationships/hyperlink" Target="http://jt.ro/" TargetMode="External"/><Relationship Id="rId1427" Type="http://schemas.openxmlformats.org/officeDocument/2006/relationships/hyperlink" Target="https://drive.google.com/file/d/1NcZoe4MJ81iv15N1pN1_En1Th5TX8MN5/view?usp=drivesdk" TargetMode="External"/><Relationship Id="rId1634" Type="http://schemas.openxmlformats.org/officeDocument/2006/relationships/hyperlink" Target="https://drive.google.com/file/d/1D9c-A3_r2MlC4I63t3EA2muPlZyqorno/view?usp=drivesdk" TargetMode="External"/><Relationship Id="rId1841" Type="http://schemas.openxmlformats.org/officeDocument/2006/relationships/hyperlink" Target="https://drive.google.com/file/d/1zrS80hgkXYKi9Ew7Ok6FBg-DxoVphvH8/view?usp=drivesdk" TargetMode="External"/><Relationship Id="rId1939" Type="http://schemas.openxmlformats.org/officeDocument/2006/relationships/hyperlink" Target="https://drive.google.com/file/d/1kJpASXh-Tz5CcoCciiP0bTELfNrMCCpf/view?usp=drivesdk" TargetMode="External"/><Relationship Id="rId1701" Type="http://schemas.openxmlformats.org/officeDocument/2006/relationships/hyperlink" Target="https://drive.google.com/file/d/1GIvxQHDGRB2p3k-Ucs8Jk5zKTIB64zOw/view?usp=drivesdk" TargetMode="External"/><Relationship Id="rId282" Type="http://schemas.openxmlformats.org/officeDocument/2006/relationships/hyperlink" Target="https://drive.google.com/open?id=1qgzrt2MzwjYdqFGW23Kckh4TZ1fsXJnb" TargetMode="External"/><Relationship Id="rId587" Type="http://schemas.openxmlformats.org/officeDocument/2006/relationships/hyperlink" Target="https://drive.google.com/open?id=1c4Pf3WUDD_iR-MXgXXguZRaKeAC6gXNO" TargetMode="External"/><Relationship Id="rId8" Type="http://schemas.openxmlformats.org/officeDocument/2006/relationships/hyperlink" Target="https://drive.google.com/file/d/1LyVRIAG5vF_n2ngoCZvxbRnO3etx0aEk/view?usp=drivesdk" TargetMode="External"/><Relationship Id="rId142" Type="http://schemas.openxmlformats.org/officeDocument/2006/relationships/hyperlink" Target="https://drive.google.com/file/d/11SG8ST-1UAWtmuH8rKi5qLxIFl1o_mya/view?usp=drivesdk" TargetMode="External"/><Relationship Id="rId447" Type="http://schemas.openxmlformats.org/officeDocument/2006/relationships/hyperlink" Target="https://drive.google.com/open?id=16K4IPj8PkJXMFpxl-NhimY1SSocCgq2o" TargetMode="External"/><Relationship Id="rId794" Type="http://schemas.openxmlformats.org/officeDocument/2006/relationships/hyperlink" Target="https://drive.google.com/open?id=1a-dhCNDOehrzwYuMOseCy7smE8BZK00k" TargetMode="External"/><Relationship Id="rId1077" Type="http://schemas.openxmlformats.org/officeDocument/2006/relationships/hyperlink" Target="https://drive.google.com/open?id=1mPENM4azzUEj6FOHS-yqocPEwQYbaj00" TargetMode="External"/><Relationship Id="rId2030" Type="http://schemas.openxmlformats.org/officeDocument/2006/relationships/hyperlink" Target="https://drive.google.com/file/d/12KQnvYtJ2owjaF3SNQDUSEgY96gmIu5U/view?usp=drivesdk" TargetMode="External"/><Relationship Id="rId654" Type="http://schemas.openxmlformats.org/officeDocument/2006/relationships/hyperlink" Target="https://drive.google.com/file/d/1ZM3QAhUY3rX5_NaNak5oVu1CniRfWg2-/view?usp=drivesdk" TargetMode="External"/><Relationship Id="rId861" Type="http://schemas.openxmlformats.org/officeDocument/2006/relationships/hyperlink" Target="https://drive.google.com/open?id=11KUqJXBowUzQ2HszxVMRdFgn9ylBNjkK" TargetMode="External"/><Relationship Id="rId959" Type="http://schemas.openxmlformats.org/officeDocument/2006/relationships/hyperlink" Target="https://drive.google.com/file/d/10YQ0f27Art9VC6BBGVvTtDiyUQqJ-Yx_/view?usp=drivesdk" TargetMode="External"/><Relationship Id="rId1284" Type="http://schemas.openxmlformats.org/officeDocument/2006/relationships/hyperlink" Target="https://drive.google.com/file/d/1CrJ7Ot6kHTBd9T2pOYV4xPF7b11BLXoO/view?usp=drivesdk" TargetMode="External"/><Relationship Id="rId1491" Type="http://schemas.openxmlformats.org/officeDocument/2006/relationships/hyperlink" Target="https://drive.google.com/file/d/1m1ySjyF1LJdImGCvGWpgkgSgq11qxU_G/view?usp=drivesdk" TargetMode="External"/><Relationship Id="rId1589" Type="http://schemas.openxmlformats.org/officeDocument/2006/relationships/hyperlink" Target="https://drive.google.com/file/d/1-GH1d56ikyes6YG3CQUiEsvjUJrR127Y/view?usp=drivesdk" TargetMode="External"/><Relationship Id="rId307" Type="http://schemas.openxmlformats.org/officeDocument/2006/relationships/hyperlink" Target="https://drive.google.com/file/d/16TNbKt81EHe8gI2oNH5GuJfijdzSpQeB/view?usp=drivesdk" TargetMode="External"/><Relationship Id="rId514" Type="http://schemas.openxmlformats.org/officeDocument/2006/relationships/hyperlink" Target="http://jt.ro/" TargetMode="External"/><Relationship Id="rId721" Type="http://schemas.openxmlformats.org/officeDocument/2006/relationships/hyperlink" Target="http://jt.tg/" TargetMode="External"/><Relationship Id="rId1144" Type="http://schemas.openxmlformats.org/officeDocument/2006/relationships/hyperlink" Target="https://drive.google.com/open?id=1b9Q8in3mQuMxWmUbmIasKk3P03xHdQwj" TargetMode="External"/><Relationship Id="rId1351" Type="http://schemas.openxmlformats.org/officeDocument/2006/relationships/hyperlink" Target="https://drive.google.com/file/d/1qaYf4N_Q548FVBh7KbbrTsBrYHeBZkjf/view?usp=drivesdk" TargetMode="External"/><Relationship Id="rId1449" Type="http://schemas.openxmlformats.org/officeDocument/2006/relationships/hyperlink" Target="https://drive.google.com/file/d/1HcdVm8Qa_hA2Gj0DMDZkR4Dy5kzwp_mp/view?usp=drivesdk" TargetMode="External"/><Relationship Id="rId1796" Type="http://schemas.openxmlformats.org/officeDocument/2006/relationships/hyperlink" Target="https://drive.google.com/file/d/1aiz4u4utBARoc8HwPcUB50iLs1lJXo3W/view?usp=drivesdk" TargetMode="External"/><Relationship Id="rId88" Type="http://schemas.openxmlformats.org/officeDocument/2006/relationships/hyperlink" Target="https://drive.google.com/file/d/1Iou1ttvbiYyO6G9F2s-i8Lk7WUYz8vNV/view?usp=drivesdk" TargetMode="External"/><Relationship Id="rId819" Type="http://schemas.openxmlformats.org/officeDocument/2006/relationships/hyperlink" Target="https://drive.google.com/file/d/1tV4dnQI0cFNT-0ELDz6Aot_POr02IkUV/view?usp=drivesdk" TargetMode="External"/><Relationship Id="rId1004" Type="http://schemas.openxmlformats.org/officeDocument/2006/relationships/hyperlink" Target="https://drive.google.com/open?id=1PKzan2d0br9AXO482awO5dZTfD_FqXvk" TargetMode="External"/><Relationship Id="rId1211" Type="http://schemas.openxmlformats.org/officeDocument/2006/relationships/hyperlink" Target="https://drive.google.com/file/d/1IVbPU7__GrfQwsa_2DmF5UDTNxo_ImM8/view?usp=drivesdk" TargetMode="External"/><Relationship Id="rId1656" Type="http://schemas.openxmlformats.org/officeDocument/2006/relationships/hyperlink" Target="https://drive.google.com/file/d/1uEkJ6fT6j8MmRrOpXDg4hvr0dFVh0jaF/view?usp=drivesdk" TargetMode="External"/><Relationship Id="rId1863" Type="http://schemas.openxmlformats.org/officeDocument/2006/relationships/hyperlink" Target="https://drive.google.com/file/d/1mgvajGRivFj1vh6EaaBVEOTVOnFEdfwQ/view?usp=drivesdk" TargetMode="External"/><Relationship Id="rId1309" Type="http://schemas.openxmlformats.org/officeDocument/2006/relationships/hyperlink" Target="https://drive.google.com/open?id=1sqjcsaGC7VsEGbGXDB7CytzxYxTW_uSj" TargetMode="External"/><Relationship Id="rId1516" Type="http://schemas.openxmlformats.org/officeDocument/2006/relationships/hyperlink" Target="https://drive.google.com/file/d/1YJpBBXoO9uEND2TjUEQhq0WVzhIRyKE2/view?usp=drivesdk" TargetMode="External"/><Relationship Id="rId1723" Type="http://schemas.openxmlformats.org/officeDocument/2006/relationships/hyperlink" Target="https://drive.google.com/file/d/1ek36oWRXfZxqcAX_y3613DAW2Uk37Exn/view?usp=drivesdk" TargetMode="External"/><Relationship Id="rId1930" Type="http://schemas.openxmlformats.org/officeDocument/2006/relationships/hyperlink" Target="https://drive.google.com/file/d/1yfgTLYCYG4mbbzeRG5gXaY_eDaOgvt8m/view?usp=drivesdk" TargetMode="External"/><Relationship Id="rId15" Type="http://schemas.openxmlformats.org/officeDocument/2006/relationships/hyperlink" Target="https://drive.google.com/open?id=1ZG2O_kJe3sY4Y3svkbxFV7VH11j0_cX_" TargetMode="External"/><Relationship Id="rId164" Type="http://schemas.openxmlformats.org/officeDocument/2006/relationships/hyperlink" Target="https://drive.google.com/file/d/1njaWiRej-MsZIdjCSotMNJ1IsKAKkKHG/view?usp=drivesdk" TargetMode="External"/><Relationship Id="rId371" Type="http://schemas.openxmlformats.org/officeDocument/2006/relationships/hyperlink" Target="https://drive.google.com/file/d/1cDv-a2sn4MBLfpYUqiMljY53ocOV3iQE/view?usp=drivesdk" TargetMode="External"/><Relationship Id="rId469" Type="http://schemas.openxmlformats.org/officeDocument/2006/relationships/hyperlink" Target="https://drive.google.com/open?id=1oN1VNJ7sb7xBd087dJpl3i3VRrmB5pAW" TargetMode="External"/><Relationship Id="rId676" Type="http://schemas.openxmlformats.org/officeDocument/2006/relationships/hyperlink" Target="https://drive.google.com/file/d/1U7-EfPkn_L9X-nCWkoDQCgP6OIcNHdRx/view?usp=drivesdk" TargetMode="External"/><Relationship Id="rId883" Type="http://schemas.openxmlformats.org/officeDocument/2006/relationships/hyperlink" Target="https://drive.google.com/file/d/1mDjuoPk5W2TdhFWWO_yoiWDmRLs8WZAa/view?usp=drivesdk" TargetMode="External"/><Relationship Id="rId1099" Type="http://schemas.openxmlformats.org/officeDocument/2006/relationships/hyperlink" Target="https://drive.google.com/open?id=1ztNS4mFYzF60mPV6GNkoOYlvseHfGmeA" TargetMode="External"/><Relationship Id="rId231" Type="http://schemas.openxmlformats.org/officeDocument/2006/relationships/hyperlink" Target="https://drive.google.com/file/d/1RG4BgFpKBpEgHFaHyRKTjhbFz90xSnjv/view?usp=drivesdk" TargetMode="External"/><Relationship Id="rId329" Type="http://schemas.openxmlformats.org/officeDocument/2006/relationships/hyperlink" Target="https://drive.google.com/open?id=1hCiVmt6wFw1YNu1N9MxvtWEm5hvMVvSf" TargetMode="External"/><Relationship Id="rId536" Type="http://schemas.openxmlformats.org/officeDocument/2006/relationships/hyperlink" Target="https://drive.google.com/file/d/1eaOdgYdUJb3UV96xR0sh6pPWMz_jg7k4/view?usp=drivesdk" TargetMode="External"/><Relationship Id="rId1166" Type="http://schemas.openxmlformats.org/officeDocument/2006/relationships/hyperlink" Target="http://jt.tg/" TargetMode="External"/><Relationship Id="rId1373" Type="http://schemas.openxmlformats.org/officeDocument/2006/relationships/hyperlink" Target="https://drive.google.com/file/d/14nThoNI6ZA9jQBugE5iNJYRnX_a6JP3U/view?usp=drivesdk" TargetMode="External"/><Relationship Id="rId743" Type="http://schemas.openxmlformats.org/officeDocument/2006/relationships/hyperlink" Target="https://drive.google.com/open?id=1-YeryzUT_e4MqCGPMpaN8K1PBwGIA4NS" TargetMode="External"/><Relationship Id="rId950" Type="http://schemas.openxmlformats.org/officeDocument/2006/relationships/hyperlink" Target="https://drive.google.com/file/d/1mi0ovudFKgTVlPude7xzZ11-O7VL3Yig/view?usp=drivesdk" TargetMode="External"/><Relationship Id="rId1026" Type="http://schemas.openxmlformats.org/officeDocument/2006/relationships/hyperlink" Target="https://drive.google.com/file/d/1r-nRHa-8qo1UXB66vjIggfIVIcM3cj4f/view?usp=drivesdk" TargetMode="External"/><Relationship Id="rId1580" Type="http://schemas.openxmlformats.org/officeDocument/2006/relationships/hyperlink" Target="https://drive.google.com/file/d/1-f9Mnra6trWPEO06De0Lw05F-1EQddZd/view?usp=drivesdk" TargetMode="External"/><Relationship Id="rId1678" Type="http://schemas.openxmlformats.org/officeDocument/2006/relationships/hyperlink" Target="https://drive.google.com/file/d/1_oEG4L__GyiovJ_WnqiF04ISpQybSbKi/view?usp=drivesdk" TargetMode="External"/><Relationship Id="rId1885" Type="http://schemas.openxmlformats.org/officeDocument/2006/relationships/hyperlink" Target="https://drive.google.com/file/d/1r-nRHa-8qo1UXB66vjIggfIVIcM3cj4f/view?usp=drivesdk" TargetMode="External"/><Relationship Id="rId603" Type="http://schemas.openxmlformats.org/officeDocument/2006/relationships/hyperlink" Target="https://drive.google.com/open?id=1Gtk_Ppxd4BCDMhf9NkL6aPTEB7JDknty" TargetMode="External"/><Relationship Id="rId810" Type="http://schemas.openxmlformats.org/officeDocument/2006/relationships/hyperlink" Target="https://drive.google.com/open?id=1nCQOVqIxgeZgD3wOMQJiKyZCCa0vL5YS" TargetMode="External"/><Relationship Id="rId908" Type="http://schemas.openxmlformats.org/officeDocument/2006/relationships/hyperlink" Target="https://drive.google.com/open?id=1YiI__hRl98ZA4Pgfa1g8b3gC9Q5YU4R8" TargetMode="External"/><Relationship Id="rId1233" Type="http://schemas.openxmlformats.org/officeDocument/2006/relationships/hyperlink" Target="https://drive.google.com/file/d/1yf6IhIuSOGaHIOXdHTwhb-LIVOaYye9S/view?usp=drivesdk" TargetMode="External"/><Relationship Id="rId1440" Type="http://schemas.openxmlformats.org/officeDocument/2006/relationships/hyperlink" Target="https://drive.google.com/file/d/1JxZ66IRFuo--TjUwRxYUSzaFMgRBRWL3/view?usp=drivesdk" TargetMode="External"/><Relationship Id="rId1538" Type="http://schemas.openxmlformats.org/officeDocument/2006/relationships/hyperlink" Target="https://drive.google.com/file/d/1YZl6q9mWlNdWdck5wHvK2jPchozamwL8/view?usp=drivesdk" TargetMode="External"/><Relationship Id="rId1300" Type="http://schemas.openxmlformats.org/officeDocument/2006/relationships/hyperlink" Target="https://drive.google.com/open?id=1lFkG281lykmusBsfRwAdxGIbqFk7fE3p" TargetMode="External"/><Relationship Id="rId1745" Type="http://schemas.openxmlformats.org/officeDocument/2006/relationships/hyperlink" Target="https://drive.google.com/file/d/18Jgupt5-3rTGpoJGpqApcCVSFPSr90Y4/view?usp=drivesdk" TargetMode="External"/><Relationship Id="rId1952" Type="http://schemas.openxmlformats.org/officeDocument/2006/relationships/hyperlink" Target="https://drive.google.com/file/d/1nkTk_YZ6K6g0dzcMeLr9nmlyDqrgKSxd/view?usp=drivesdk" TargetMode="External"/><Relationship Id="rId37" Type="http://schemas.openxmlformats.org/officeDocument/2006/relationships/hyperlink" Target="https://drive.google.com/open?id=12k_yMyR1olmWjwq_wOaSwtc17atXxMHN" TargetMode="External"/><Relationship Id="rId1605" Type="http://schemas.openxmlformats.org/officeDocument/2006/relationships/hyperlink" Target="https://drive.google.com/file/d/1xUDUQT9ICHU40LT6QhbzDJBr04r8D07b/view?usp=drivesdk" TargetMode="External"/><Relationship Id="rId1812" Type="http://schemas.openxmlformats.org/officeDocument/2006/relationships/hyperlink" Target="https://drive.google.com/file/d/11rxCfYCa6DK9jPRjxelJtg2TL6jzCwZf/view?usp=drivesdk" TargetMode="External"/><Relationship Id="rId186" Type="http://schemas.openxmlformats.org/officeDocument/2006/relationships/hyperlink" Target="https://drive.google.com/file/d/1LD1qX1F9GxMp8YuGikjdUP9Vkbj7Eogf/view?usp=drivesdk" TargetMode="External"/><Relationship Id="rId393" Type="http://schemas.openxmlformats.org/officeDocument/2006/relationships/hyperlink" Target="https://drive.google.com/file/d/1hbhfVMY7nrx9ksStxauivwMfuE8rhLHz/view?usp=drivesdk" TargetMode="External"/><Relationship Id="rId253" Type="http://schemas.openxmlformats.org/officeDocument/2006/relationships/hyperlink" Target="http://jt.ro/" TargetMode="External"/><Relationship Id="rId460" Type="http://schemas.openxmlformats.org/officeDocument/2006/relationships/hyperlink" Target="https://drive.google.com/file/d/1nXx4xha0EpLI9ZLMNyQJdXctuTO7A8ou/view?usp=drivesdk" TargetMode="External"/><Relationship Id="rId698" Type="http://schemas.openxmlformats.org/officeDocument/2006/relationships/hyperlink" Target="https://drive.google.com/file/d/1k1slaaJjurtSd5pKGspyLkmCM5Jz-JuP/view?usp=drivesdk" TargetMode="External"/><Relationship Id="rId1090" Type="http://schemas.openxmlformats.org/officeDocument/2006/relationships/hyperlink" Target="https://drive.google.com/file/d/16fz_sLjwcGNE7SmS_I4zm_OI5Tw-Vf4C/view?usp=drivesdk" TargetMode="External"/><Relationship Id="rId113" Type="http://schemas.openxmlformats.org/officeDocument/2006/relationships/hyperlink" Target="https://drive.google.com/file/d/1XJ-mU-p9QPrzyS7LxVsrA1dKpQYbK6ko/view?usp=drivesdk" TargetMode="External"/><Relationship Id="rId320" Type="http://schemas.openxmlformats.org/officeDocument/2006/relationships/hyperlink" Target="https://drive.google.com/file/d/1C5ICruOj9JRKGGhK_QGz84W6MA8RV4n0/view?usp=drivesdk" TargetMode="External"/><Relationship Id="rId558" Type="http://schemas.openxmlformats.org/officeDocument/2006/relationships/hyperlink" Target="https://drive.google.com/file/d/1J9GBQazp171i6DNr-Ha_6IY1mI9PXLlS/view?usp=drivesdk" TargetMode="External"/><Relationship Id="rId765" Type="http://schemas.openxmlformats.org/officeDocument/2006/relationships/hyperlink" Target="https://drive.google.com/file/d/1Vngv5ij7Dx4QxaerM4N-Fpj3yaS_phtd/view?usp=drivesdk" TargetMode="External"/><Relationship Id="rId972" Type="http://schemas.openxmlformats.org/officeDocument/2006/relationships/hyperlink" Target="https://drive.google.com/open?id=1B0yYPbOc2enh3P88c24BO8bKlixWvOcW" TargetMode="External"/><Relationship Id="rId1188" Type="http://schemas.openxmlformats.org/officeDocument/2006/relationships/hyperlink" Target="https://drive.google.com/open?id=1KI6Fbl7jubqEtHBBTUWeQZNKqmuecRWQ" TargetMode="External"/><Relationship Id="rId1395" Type="http://schemas.openxmlformats.org/officeDocument/2006/relationships/hyperlink" Target="https://drive.google.com/file/d/1-gcfLBOIkvGzzNDDthYsqC0WRDlnBN1V/view?usp=drivesdk" TargetMode="External"/><Relationship Id="rId2001" Type="http://schemas.openxmlformats.org/officeDocument/2006/relationships/hyperlink" Target="https://drive.google.com/file/d/1s--F9445Km5vyEzs_7fN3A_MXbw2dt6d/view?usp=drivesdk" TargetMode="External"/><Relationship Id="rId418" Type="http://schemas.openxmlformats.org/officeDocument/2006/relationships/hyperlink" Target="https://drive.google.com/file/d/1xUDUQT9ICHU40LT6QhbzDJBr04r8D07b/view?usp=drivesdk" TargetMode="External"/><Relationship Id="rId625" Type="http://schemas.openxmlformats.org/officeDocument/2006/relationships/hyperlink" Target="https://drive.google.com/file/d/1UlERZRWPPXwcPthyfhidz_pabZEthukk/view?usp=drivesdk" TargetMode="External"/><Relationship Id="rId832" Type="http://schemas.openxmlformats.org/officeDocument/2006/relationships/hyperlink" Target="https://drive.google.com/file/d/1vMEtF2fE5gg0wl4RW-ySqghQZxuxUGXX/view?usp=drivesdk" TargetMode="External"/><Relationship Id="rId1048" Type="http://schemas.openxmlformats.org/officeDocument/2006/relationships/hyperlink" Target="https://drive.google.com/file/d/1J-STbalmkMRzcbI1_V6Wk-Op_EmKevXM/view?usp=drivesdk" TargetMode="External"/><Relationship Id="rId1255" Type="http://schemas.openxmlformats.org/officeDocument/2006/relationships/hyperlink" Target="https://drive.google.com/open?id=1m1iKPcdVwN2c4kHEbi15cgEm6TXfvb6K" TargetMode="External"/><Relationship Id="rId1462" Type="http://schemas.openxmlformats.org/officeDocument/2006/relationships/hyperlink" Target="https://drive.google.com/file/d/1cvgCYbgfxMyaijGdge1-zLZj_Ar8tY3S/view?usp=drivesdk" TargetMode="External"/><Relationship Id="rId1115" Type="http://schemas.openxmlformats.org/officeDocument/2006/relationships/hyperlink" Target="https://drive.google.com/open?id=1L33rGl6gUz3-d5c0w_OrKVqQfwkxI9oK" TargetMode="External"/><Relationship Id="rId1322" Type="http://schemas.openxmlformats.org/officeDocument/2006/relationships/hyperlink" Target="https://drive.google.com/open?id=1chOwv3luq42sqyM570ecHnIr9gk8hzz0" TargetMode="External"/><Relationship Id="rId1767" Type="http://schemas.openxmlformats.org/officeDocument/2006/relationships/hyperlink" Target="https://drive.google.com/file/d/1-HNBMOzUhPMjVZ8QWxFhAI_P7Ilvh--p/view?usp=drivesdk" TargetMode="External"/><Relationship Id="rId1974" Type="http://schemas.openxmlformats.org/officeDocument/2006/relationships/hyperlink" Target="https://drive.google.com/file/d/10OIVoTX1uS5uK5iC279i7mkLejKz0plm/view?usp=drivesdk" TargetMode="External"/><Relationship Id="rId59" Type="http://schemas.openxmlformats.org/officeDocument/2006/relationships/hyperlink" Target="https://drive.google.com/open?id=1v78thauFWdj0D9UXtiJyyYWAKoSBM8_R" TargetMode="External"/><Relationship Id="rId1627" Type="http://schemas.openxmlformats.org/officeDocument/2006/relationships/hyperlink" Target="https://drive.google.com/file/d/1rXyhxQqtfHmiSI_KRydeTvRJ0hfL86kV/view?usp=drivesdk" TargetMode="External"/><Relationship Id="rId1834" Type="http://schemas.openxmlformats.org/officeDocument/2006/relationships/hyperlink" Target="https://drive.google.com/file/d/1Bmt6ZbMec6Vf_ptwHEpR_yx_pkTrGs4l/view?usp=drivesdk" TargetMode="External"/><Relationship Id="rId1901" Type="http://schemas.openxmlformats.org/officeDocument/2006/relationships/hyperlink" Target="https://drive.google.com/file/d/1dShFhOxzGHkpiMk2OOyIuzpPSDX3AvEI/view?usp=drivesdk" TargetMode="External"/><Relationship Id="rId275" Type="http://schemas.openxmlformats.org/officeDocument/2006/relationships/hyperlink" Target="https://drive.google.com/file/d/1C-_0DHhS3F9dw3EpwexfB4H_iywvnl8B/view?usp=drivesdk" TargetMode="External"/><Relationship Id="rId482" Type="http://schemas.openxmlformats.org/officeDocument/2006/relationships/hyperlink" Target="https://drive.google.com/file/d/1vC083xFvNzaN7Ob1ryZpMJhwRHRvDu7W/view?usp=drivesdk" TargetMode="External"/><Relationship Id="rId135" Type="http://schemas.openxmlformats.org/officeDocument/2006/relationships/hyperlink" Target="https://drive.google.com/file/d/1wKT5ctiwARHVAMvBIROVpa2oHqjPVu_U/view?usp=drivesdk" TargetMode="External"/><Relationship Id="rId342" Type="http://schemas.openxmlformats.org/officeDocument/2006/relationships/hyperlink" Target="https://drive.google.com/open?id=1xwQyDVgoCNs81s4c8PYWEEJ5pRcRv2LY" TargetMode="External"/><Relationship Id="rId787" Type="http://schemas.openxmlformats.org/officeDocument/2006/relationships/hyperlink" Target="https://drive.google.com/open?id=15AvTzPDD69WMEB5W0BIvu-kt4kWNoqd4" TargetMode="External"/><Relationship Id="rId994" Type="http://schemas.openxmlformats.org/officeDocument/2006/relationships/hyperlink" Target="https://drive.google.com/file/d/1JLmhEkZfWN6HspgLQYAAHOqmsXzI9gJJ/view?usp=drivesdk" TargetMode="External"/><Relationship Id="rId2023" Type="http://schemas.openxmlformats.org/officeDocument/2006/relationships/hyperlink" Target="https://drive.google.com/file/d/1TleeAs3QC4xwUrdaWXt2cy9IuwyAz5YU/view?usp=drivesdk" TargetMode="External"/><Relationship Id="rId202" Type="http://schemas.openxmlformats.org/officeDocument/2006/relationships/hyperlink" Target="https://drive.google.com/file/d/1dYWWdaTE-CCSBccnlWhm2GJelrh9tmbR/view?usp=drivesdk" TargetMode="External"/><Relationship Id="rId647" Type="http://schemas.openxmlformats.org/officeDocument/2006/relationships/hyperlink" Target="http://jt.tg/" TargetMode="External"/><Relationship Id="rId854" Type="http://schemas.openxmlformats.org/officeDocument/2006/relationships/hyperlink" Target="https://drive.google.com/open?id=1ApJqAU5xK0bYPYfWcl9hXFhuCRCulEt-" TargetMode="External"/><Relationship Id="rId1277" Type="http://schemas.openxmlformats.org/officeDocument/2006/relationships/hyperlink" Target="https://drive.google.com/open?id=1DKPIuGvXsqVYcuEgxvjY24XBhNMHjTK0" TargetMode="External"/><Relationship Id="rId1484" Type="http://schemas.openxmlformats.org/officeDocument/2006/relationships/hyperlink" Target="https://drive.google.com/file/d/1LD1qX1F9GxMp8YuGikjdUP9Vkbj7Eogf/view?usp=drivesdk" TargetMode="External"/><Relationship Id="rId1691" Type="http://schemas.openxmlformats.org/officeDocument/2006/relationships/hyperlink" Target="https://drive.google.com/file/d/1FpCg-MEMDdc-dl4mSsc0WGnMcoDRQ0bO/view?usp=drivesdk" TargetMode="External"/><Relationship Id="rId507" Type="http://schemas.openxmlformats.org/officeDocument/2006/relationships/hyperlink" Target="https://drive.google.com/open?id=1mlLuQ5uz0rSgkSSJqF-5bXX67yDfB8Bm" TargetMode="External"/><Relationship Id="rId714" Type="http://schemas.openxmlformats.org/officeDocument/2006/relationships/hyperlink" Target="https://drive.google.com/file/d/1fquQ3tTyzW5bsYxqcD2U1Jd3yKky_80o/view?usp=drivesdk" TargetMode="External"/><Relationship Id="rId921" Type="http://schemas.openxmlformats.org/officeDocument/2006/relationships/hyperlink" Target="https://drive.google.com/file/d/1X-yaBxUKkebrnD7I15Pp3i__TB7AriXA/view?usp=drivesdk" TargetMode="External"/><Relationship Id="rId1137" Type="http://schemas.openxmlformats.org/officeDocument/2006/relationships/hyperlink" Target="https://drive.google.com/open?id=1HEvdPfqcu-MBW8fh5yqzC6oH20BRZeiG" TargetMode="External"/><Relationship Id="rId1344" Type="http://schemas.openxmlformats.org/officeDocument/2006/relationships/hyperlink" Target="https://drive.google.com/open?id=1_ZQ7aHDysb2dHrP8tuQj8xW4kgkYGaH6" TargetMode="External"/><Relationship Id="rId1551" Type="http://schemas.openxmlformats.org/officeDocument/2006/relationships/hyperlink" Target="https://drive.google.com/file/d/1SBd1QiYOkAm8EdEw829XZmBZvTvySLJO/view?usp=drivesdk" TargetMode="External"/><Relationship Id="rId1789" Type="http://schemas.openxmlformats.org/officeDocument/2006/relationships/hyperlink" Target="https://drive.google.com/file/d/1bDS1LA7AbxHRq_q5P6eMRz0jVINPff1g/view?usp=drivesdk" TargetMode="External"/><Relationship Id="rId1996" Type="http://schemas.openxmlformats.org/officeDocument/2006/relationships/hyperlink" Target="https://drive.google.com/file/d/1JbkRGiaZngyTDm6oX5mstTsneGcBE2-K/view?usp=drivesdk" TargetMode="External"/><Relationship Id="rId50" Type="http://schemas.openxmlformats.org/officeDocument/2006/relationships/hyperlink" Target="https://drive.google.com/open?id=1p9BR9AsZ2O4NU44xwHpA8dPSU_Iod82e" TargetMode="External"/><Relationship Id="rId1204" Type="http://schemas.openxmlformats.org/officeDocument/2006/relationships/hyperlink" Target="https://drive.google.com/open?id=1_J_klVAXxDMysMU1v_m4qiZJZZryd-HS" TargetMode="External"/><Relationship Id="rId1411" Type="http://schemas.openxmlformats.org/officeDocument/2006/relationships/hyperlink" Target="https://drive.google.com/file/d/19zU-SI7e7SaX9AYh83Dh5hq4nddGLAy9/view?usp=drivesdk" TargetMode="External"/><Relationship Id="rId1649" Type="http://schemas.openxmlformats.org/officeDocument/2006/relationships/hyperlink" Target="https://drive.google.com/file/d/1G6AXbnMOPxueLRSLCPNDEAZJeue7k-Mv/view?usp=drivesdk" TargetMode="External"/><Relationship Id="rId1856" Type="http://schemas.openxmlformats.org/officeDocument/2006/relationships/hyperlink" Target="https://drive.google.com/file/d/1xl8a1to6HIa7_nIXyC8KcFQKlJEGboRD/view?usp=drivesdk" TargetMode="External"/><Relationship Id="rId1509" Type="http://schemas.openxmlformats.org/officeDocument/2006/relationships/hyperlink" Target="https://drive.google.com/file/d/15RNb4ewetMp1wDPP26BPu2XNxsHdqxuB/view?usp=drivesdk" TargetMode="External"/><Relationship Id="rId1716" Type="http://schemas.openxmlformats.org/officeDocument/2006/relationships/hyperlink" Target="https://drive.google.com/file/d/1g2CM-2R6H_slAzp3XymAO3KJkn-pzbbm/view?usp=drivesdk" TargetMode="External"/><Relationship Id="rId1923" Type="http://schemas.openxmlformats.org/officeDocument/2006/relationships/hyperlink" Target="https://drive.google.com/file/d/1mhTrtkrRhQTtlUqnbuevNs0flkM1nrGD/view?usp=drivesdk" TargetMode="External"/><Relationship Id="rId297" Type="http://schemas.openxmlformats.org/officeDocument/2006/relationships/hyperlink" Target="https://drive.google.com/file/d/1-roFdJILULaqKU02mfT4pG8qRPpSUaRj/view?usp=drivesdk" TargetMode="External"/><Relationship Id="rId157" Type="http://schemas.openxmlformats.org/officeDocument/2006/relationships/hyperlink" Target="https://drive.google.com/file/d/1KMACSnZyTwnRP3m4ebzjXjXqWw1WlrKC/view?usp=drivesdk" TargetMode="External"/><Relationship Id="rId364" Type="http://schemas.openxmlformats.org/officeDocument/2006/relationships/hyperlink" Target="https://drive.google.com/open?id=1YPAMOlqxCbLQFSDEhnokE0zPsOMXGNgj" TargetMode="External"/><Relationship Id="rId571" Type="http://schemas.openxmlformats.org/officeDocument/2006/relationships/hyperlink" Target="https://drive.google.com/open?id=1sJ_sP6pp060xFz_mdFVEd4_XTtR4WR_i" TargetMode="External"/><Relationship Id="rId669" Type="http://schemas.openxmlformats.org/officeDocument/2006/relationships/hyperlink" Target="https://drive.google.com/open?id=1y-Kjmb13o_anMUgK59HXVVBZ65cnbdDA" TargetMode="External"/><Relationship Id="rId876" Type="http://schemas.openxmlformats.org/officeDocument/2006/relationships/hyperlink" Target="https://drive.google.com/file/d/1YlcGIwKjrTt2em_mIcHAFWXRe0K59ZGr/view?usp=drivesdk" TargetMode="External"/><Relationship Id="rId1299" Type="http://schemas.openxmlformats.org/officeDocument/2006/relationships/hyperlink" Target="https://drive.google.com/file/d/14akxLmDyliaqW03nPE7tGYFCOR80YCLi/view?usp=drivesdk" TargetMode="External"/><Relationship Id="rId224" Type="http://schemas.openxmlformats.org/officeDocument/2006/relationships/hyperlink" Target="https://drive.google.com/open?id=1gbXmrwMXRuVjM1VLR4kLWZ3B_1IJvv_M" TargetMode="External"/><Relationship Id="rId431" Type="http://schemas.openxmlformats.org/officeDocument/2006/relationships/hyperlink" Target="https://drive.google.com/open?id=1VAP7g8C_XnAIkZAQURxagYVDa520BqUC" TargetMode="External"/><Relationship Id="rId529" Type="http://schemas.openxmlformats.org/officeDocument/2006/relationships/hyperlink" Target="https://drive.google.com/open?id=1AHxHnErKXOpDoDyzUwIrBO8QWhiqrQuN" TargetMode="External"/><Relationship Id="rId736" Type="http://schemas.openxmlformats.org/officeDocument/2006/relationships/hyperlink" Target="https://drive.google.com/file/d/1m36WMAPHPiXp0KxCakSFpvdkl2FnUhV0/view?usp=drivesdk" TargetMode="External"/><Relationship Id="rId1061" Type="http://schemas.openxmlformats.org/officeDocument/2006/relationships/hyperlink" Target="https://drive.google.com/open?id=1NN0pRaZb6inWl8cFv_mpjzSyVPgAHZyT" TargetMode="External"/><Relationship Id="rId1159" Type="http://schemas.openxmlformats.org/officeDocument/2006/relationships/hyperlink" Target="https://drive.google.com/open?id=13UU4LFtB_GaE8LN5EJQpxwbA9NYnfcbe" TargetMode="External"/><Relationship Id="rId1366" Type="http://schemas.openxmlformats.org/officeDocument/2006/relationships/hyperlink" Target="https://drive.google.com/file/d/1jQRmJM_cPA8ZBAO1LlDgOR8r5smv1fFi/view?usp=drivesdk" TargetMode="External"/><Relationship Id="rId943" Type="http://schemas.openxmlformats.org/officeDocument/2006/relationships/hyperlink" Target="https://drive.google.com/open?id=1q4r8pb1b0rStELKZkc3A8K2PqnNjT5yt" TargetMode="External"/><Relationship Id="rId1019" Type="http://schemas.openxmlformats.org/officeDocument/2006/relationships/hyperlink" Target="https://drive.google.com/open?id=1uPxtuYw0ClvwwX8PVMpk4ZbiDjIF18hi" TargetMode="External"/><Relationship Id="rId1573" Type="http://schemas.openxmlformats.org/officeDocument/2006/relationships/hyperlink" Target="https://drive.google.com/file/d/1xB2t4nt1KB_uYWihkZ4X5yrK6XeRPl2f/view?usp=drivesdk" TargetMode="External"/><Relationship Id="rId1780" Type="http://schemas.openxmlformats.org/officeDocument/2006/relationships/hyperlink" Target="https://drive.google.com/file/d/1F9m4pmzf1noOPVxHnFx4Bb9vd66Cbg9v/view?usp=drivesdk" TargetMode="External"/><Relationship Id="rId1878" Type="http://schemas.openxmlformats.org/officeDocument/2006/relationships/hyperlink" Target="https://drive.google.com/file/d/1qIgH_JEU-4XZOwoPNu3BNzz_I1LwUhKC/view?usp=drivesdk" TargetMode="External"/><Relationship Id="rId72" Type="http://schemas.openxmlformats.org/officeDocument/2006/relationships/hyperlink" Target="https://drive.google.com/file/d/1r_CGOZke-CeOMDsQu0wtKVCyGOthiGbu/view?usp=drivesdk" TargetMode="External"/><Relationship Id="rId803" Type="http://schemas.openxmlformats.org/officeDocument/2006/relationships/hyperlink" Target="https://drive.google.com/open?id=1gMubLEWytMmDPoQmu3eS39ck1SakM9F-" TargetMode="External"/><Relationship Id="rId1226" Type="http://schemas.openxmlformats.org/officeDocument/2006/relationships/hyperlink" Target="https://drive.google.com/open?id=1-Da2RTnSWcsNTvZgmgGpMQShfCAZTF6w" TargetMode="External"/><Relationship Id="rId1433" Type="http://schemas.openxmlformats.org/officeDocument/2006/relationships/hyperlink" Target="https://drive.google.com/file/d/1ffbJGccEbSWLJ4AIz3s66sR1kpgJFeUb/view?usp=drivesdk" TargetMode="External"/><Relationship Id="rId1640" Type="http://schemas.openxmlformats.org/officeDocument/2006/relationships/hyperlink" Target="https://drive.google.com/file/d/1ez-LHlL84u0kVmNiLaWNtGMTMuoQ0TWo/view?usp=drivesdk" TargetMode="External"/><Relationship Id="rId1738" Type="http://schemas.openxmlformats.org/officeDocument/2006/relationships/hyperlink" Target="https://drive.google.com/file/d/1u-B7HUxlAr9nHJZsQwg7Of-JqOZpXCsK/view?usp=drivesdk" TargetMode="External"/><Relationship Id="rId1500" Type="http://schemas.openxmlformats.org/officeDocument/2006/relationships/hyperlink" Target="https://drive.google.com/file/d/1hI5WDr6nEM9cXsfo7cwhwfyTUaJpgXnQ/view?usp=drivesdk" TargetMode="External"/><Relationship Id="rId1945" Type="http://schemas.openxmlformats.org/officeDocument/2006/relationships/hyperlink" Target="https://drive.google.com/file/d/13MyLDmTkIJ3NEvDOxP98G96oECcB2xU3/view?usp=drivesdk" TargetMode="External"/><Relationship Id="rId1805" Type="http://schemas.openxmlformats.org/officeDocument/2006/relationships/hyperlink" Target="https://drive.google.com/file/d/1g-p3bAMKdYMBIPxe9ZyqVn5pHuiFcZUJ/view?usp=drivesdk" TargetMode="External"/><Relationship Id="rId179" Type="http://schemas.openxmlformats.org/officeDocument/2006/relationships/hyperlink" Target="https://drive.google.com/file/d/1T1pMA525l-J0gnE-WtMsSkqm3XgWhdoO/view?usp=drivesdk" TargetMode="External"/><Relationship Id="rId386" Type="http://schemas.openxmlformats.org/officeDocument/2006/relationships/hyperlink" Target="https://drive.google.com/open?id=1GD28Rs69nzquBAZGjNYW8nMtJlzwLLeR" TargetMode="External"/><Relationship Id="rId593" Type="http://schemas.openxmlformats.org/officeDocument/2006/relationships/hyperlink" Target="https://drive.google.com/file/d/1-lmXqDyN3Ze29QelahSnT64jRMICL5IH/view?usp=drivesdk" TargetMode="External"/><Relationship Id="rId246" Type="http://schemas.openxmlformats.org/officeDocument/2006/relationships/hyperlink" Target="https://drive.google.com/file/d/1RmRnqFOTzEpdGjgBmy7sqP0hE3JjGtY7/view?usp=drivesdk" TargetMode="External"/><Relationship Id="rId453" Type="http://schemas.openxmlformats.org/officeDocument/2006/relationships/hyperlink" Target="https://drive.google.com/open?id=1tZQIGXu6-gJ2pRYYUa2vU9hsl_Q5TWZK" TargetMode="External"/><Relationship Id="rId660" Type="http://schemas.openxmlformats.org/officeDocument/2006/relationships/hyperlink" Target="https://drive.google.com/file/d/1g2CM-2R6H_slAzp3XymAO3KJkn-pzbbm/view?usp=drivesdk" TargetMode="External"/><Relationship Id="rId898" Type="http://schemas.openxmlformats.org/officeDocument/2006/relationships/hyperlink" Target="https://drive.google.com/file/d/1W44V10eC7rWJnqJBdP7iTWVuikqgEVnd/view?usp=drivesdk" TargetMode="External"/><Relationship Id="rId1083" Type="http://schemas.openxmlformats.org/officeDocument/2006/relationships/hyperlink" Target="https://drive.google.com/open?id=1gVqNsvsTCPDtpeHo8ORvqP3OGMYYVhNM" TargetMode="External"/><Relationship Id="rId1290" Type="http://schemas.openxmlformats.org/officeDocument/2006/relationships/hyperlink" Target="https://drive.google.com/file/d/1qP5_iwyuDLmy1jbL0GHl969QGT0Jhr7n/view?usp=drivesdk" TargetMode="External"/><Relationship Id="rId106" Type="http://schemas.openxmlformats.org/officeDocument/2006/relationships/hyperlink" Target="https://drive.google.com/open?id=1qTlgbGTmmylhJNHuLpVD5oyuJvxfLGbz" TargetMode="External"/><Relationship Id="rId313" Type="http://schemas.openxmlformats.org/officeDocument/2006/relationships/hyperlink" Target="https://drive.google.com/open?id=1QkNsZUcU-i6tsshEb2MTKeErE6OtNna9" TargetMode="External"/><Relationship Id="rId758" Type="http://schemas.openxmlformats.org/officeDocument/2006/relationships/hyperlink" Target="https://drive.google.com/file/d/1uwKEM4YAz7bKto9Sa2zO6h17YQ3qc99t/view?usp=drivesdk" TargetMode="External"/><Relationship Id="rId965" Type="http://schemas.openxmlformats.org/officeDocument/2006/relationships/hyperlink" Target="https://drive.google.com/file/d/1xl8a1to6HIa7_nIXyC8KcFQKlJEGboRD/view?usp=drivesdk" TargetMode="External"/><Relationship Id="rId1150" Type="http://schemas.openxmlformats.org/officeDocument/2006/relationships/hyperlink" Target="https://drive.google.com/file/d/19ap99jgf7Ctgr6SOBZvS6TUYPpjG4YX6/view?usp=drivesdk" TargetMode="External"/><Relationship Id="rId1388" Type="http://schemas.openxmlformats.org/officeDocument/2006/relationships/hyperlink" Target="https://drive.google.com/file/d/1fw4WLyM3jNh-jLcrgfBsfYeMswuSlFyC/view?usp=drivesdk" TargetMode="External"/><Relationship Id="rId1595" Type="http://schemas.openxmlformats.org/officeDocument/2006/relationships/hyperlink" Target="https://drive.google.com/file/d/1g8pLk_c0Kk1cplYl9wCnm2I0EbgIQoz5/view?usp=drivesdk" TargetMode="External"/><Relationship Id="rId94" Type="http://schemas.openxmlformats.org/officeDocument/2006/relationships/hyperlink" Target="https://drive.google.com/file/d/1Kq8bEpvdo4kJZ635gDm4OYmU1m_AJUTq/view?usp=drivesdk" TargetMode="External"/><Relationship Id="rId520" Type="http://schemas.openxmlformats.org/officeDocument/2006/relationships/hyperlink" Target="https://drive.google.com/file/d/1Jx_5iyMm_VESgT0T-1TMDD8PkzhU4O4U/view?usp=drivesdk" TargetMode="External"/><Relationship Id="rId618" Type="http://schemas.openxmlformats.org/officeDocument/2006/relationships/hyperlink" Target="https://drive.google.com/open?id=1KeB_C7XjKAqhFoQ_PNhf8e4qo-p5wMhm" TargetMode="External"/><Relationship Id="rId825" Type="http://schemas.openxmlformats.org/officeDocument/2006/relationships/hyperlink" Target="http://jt.ro/" TargetMode="External"/><Relationship Id="rId1248" Type="http://schemas.openxmlformats.org/officeDocument/2006/relationships/hyperlink" Target="https://drive.google.com/open?id=1YN2_dOES_CRSaCBusBBU380DBZ36x0gX" TargetMode="External"/><Relationship Id="rId1455" Type="http://schemas.openxmlformats.org/officeDocument/2006/relationships/hyperlink" Target="https://drive.google.com/file/d/1m6Cv6ZHUaVwple-hsPQomIVidxRiAsWw/view?usp=drivesdk" TargetMode="External"/><Relationship Id="rId1662" Type="http://schemas.openxmlformats.org/officeDocument/2006/relationships/hyperlink" Target="https://drive.google.com/file/d/1ua3F_LxUqPqTQmLhm5uo3ztQzskbtewF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46"/>
  <sheetViews>
    <sheetView tabSelected="1" workbookViewId="0">
      <pane ySplit="1" topLeftCell="A586" activePane="bottomLeft" state="frozen"/>
      <selection pane="bottomLeft" activeCell="A726" sqref="A726:Q747"/>
    </sheetView>
  </sheetViews>
  <sheetFormatPr defaultColWidth="12.5546875" defaultRowHeight="15.75" customHeight="1" x14ac:dyDescent="0.25"/>
  <cols>
    <col min="1" max="1" width="18.88671875" style="7" customWidth="1"/>
    <col min="2" max="2" width="30.5546875" style="7" customWidth="1"/>
    <col min="3" max="3" width="11.44140625" style="17" customWidth="1"/>
    <col min="4" max="4" width="12.6640625" style="17" customWidth="1"/>
    <col min="5" max="5" width="20.88671875" style="17" customWidth="1"/>
    <col min="6" max="6" width="16.5546875" style="17" customWidth="1"/>
    <col min="7" max="7" width="34.6640625" style="7" customWidth="1"/>
    <col min="8" max="8" width="49.109375" style="18" customWidth="1"/>
    <col min="9" max="9" width="19.33203125" style="17" customWidth="1"/>
    <col min="10" max="10" width="54.6640625" style="7" customWidth="1"/>
    <col min="11" max="11" width="41.109375" style="18" customWidth="1"/>
    <col min="12" max="12" width="33.6640625" style="17" customWidth="1"/>
    <col min="13" max="13" width="14.5546875" style="17" customWidth="1"/>
    <col min="14" max="14" width="66.33203125" style="18" customWidth="1"/>
    <col min="15" max="15" width="66" style="7" customWidth="1"/>
    <col min="16" max="16" width="26.5546875" style="7" customWidth="1"/>
    <col min="17" max="17" width="23.33203125" style="7" customWidth="1"/>
    <col min="18" max="24" width="18.88671875" style="7" customWidth="1"/>
    <col min="25" max="25" width="200.33203125" style="7" customWidth="1"/>
    <col min="26" max="26" width="12.5546875" style="7"/>
  </cols>
  <sheetData>
    <row r="1" spans="1:25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ht="15" customHeight="1" x14ac:dyDescent="0.25">
      <c r="A2" s="8">
        <v>45565.662751365999</v>
      </c>
      <c r="B2" s="1" t="s">
        <v>25</v>
      </c>
      <c r="C2" s="9" t="str">
        <f t="array" ref="C2:C702">IF(A2:A702&lt;&gt;"","BS"&amp;ROW(A2:A702)-1,"")</f>
        <v>BS1</v>
      </c>
      <c r="D2" s="10" t="s">
        <v>26</v>
      </c>
      <c r="E2" s="10" t="s">
        <v>27</v>
      </c>
      <c r="F2" s="10" t="s">
        <v>27</v>
      </c>
      <c r="G2" s="1" t="s">
        <v>27</v>
      </c>
      <c r="H2" s="11" t="s">
        <v>27</v>
      </c>
      <c r="I2" s="10" t="s">
        <v>28</v>
      </c>
      <c r="J2" s="1" t="s">
        <v>29</v>
      </c>
      <c r="K2" s="11" t="s">
        <v>27</v>
      </c>
      <c r="L2" s="10" t="s">
        <v>27</v>
      </c>
      <c r="M2" s="10" t="s">
        <v>30</v>
      </c>
      <c r="N2" s="11" t="s">
        <v>27</v>
      </c>
      <c r="O2" s="12" t="s">
        <v>27</v>
      </c>
      <c r="P2" s="13" t="s">
        <v>31</v>
      </c>
      <c r="Q2" s="1"/>
      <c r="R2" s="1" t="s">
        <v>32</v>
      </c>
      <c r="S2" s="13" t="s">
        <v>33</v>
      </c>
      <c r="T2" s="13" t="str">
        <f>HYPERLINK("https://drive.google.com/file/d/16VVc3goPxz0wxUekl1p3CP71Gz3x_Lh0/view?usp=drivesdk","KODE REQUEST TOOLS BRANDING BR1")</f>
        <v>KODE REQUEST TOOLS BRANDING BR1</v>
      </c>
      <c r="U2" s="1" t="s">
        <v>34</v>
      </c>
      <c r="V2" s="1" t="s">
        <v>35</v>
      </c>
      <c r="W2" s="13" t="s">
        <v>36</v>
      </c>
      <c r="X2" s="13" t="str">
        <f>HYPERLINK("https://drive.google.com/file/d/1eH0L1UjILv7B1JW5CDWCFPPl1gdMHz_n/view?usp=drivesdk","EMAIL KODE BRANDING SOREX - TES - BS1")</f>
        <v>EMAIL KODE BRANDING SOREX - TES - BS1</v>
      </c>
      <c r="Y2" s="1" t="s">
        <v>37</v>
      </c>
    </row>
    <row r="3" spans="1:25" ht="15" customHeight="1" x14ac:dyDescent="0.25">
      <c r="A3" s="8">
        <v>45566.670664999998</v>
      </c>
      <c r="B3" s="1" t="s">
        <v>38</v>
      </c>
      <c r="C3" s="10" t="str">
        <v>BS2</v>
      </c>
      <c r="D3" s="10" t="s">
        <v>39</v>
      </c>
      <c r="E3" s="10" t="s">
        <v>40</v>
      </c>
      <c r="F3" s="10" t="s">
        <v>41</v>
      </c>
      <c r="G3" s="1" t="s">
        <v>42</v>
      </c>
      <c r="H3" s="11" t="s">
        <v>43</v>
      </c>
      <c r="I3" s="10" t="s">
        <v>28</v>
      </c>
      <c r="J3" s="1" t="s">
        <v>44</v>
      </c>
      <c r="K3" s="11" t="s">
        <v>45</v>
      </c>
      <c r="L3" s="10">
        <v>2</v>
      </c>
      <c r="M3" s="10" t="s">
        <v>46</v>
      </c>
      <c r="N3" s="11" t="s">
        <v>47</v>
      </c>
      <c r="O3" s="12" t="s">
        <v>48</v>
      </c>
      <c r="P3" s="13" t="s">
        <v>49</v>
      </c>
      <c r="Q3" s="1"/>
      <c r="R3" s="1" t="s">
        <v>50</v>
      </c>
      <c r="S3" s="13" t="s">
        <v>51</v>
      </c>
      <c r="T3" s="13" t="str">
        <f>HYPERLINK("https://drive.google.com/file/d/1whWBc_l2ntH1Zug3PtWrmn3f_hwYXM3J/view?usp=drivesdk","KODE REQUEST TOOLS BRANDING BR1")</f>
        <v>KODE REQUEST TOOLS BRANDING BR1</v>
      </c>
      <c r="U3" s="1" t="s">
        <v>52</v>
      </c>
      <c r="V3" s="1" t="s">
        <v>53</v>
      </c>
      <c r="W3" s="13" t="s">
        <v>54</v>
      </c>
      <c r="X3" s="13" t="str">
        <f>HYPERLINK("https://drive.google.com/file/d/1D8lqkTQsXR4U1YVBxNGL95vgbdRybGhn/view?usp=drivesdk","EMAIL KODE BRANDING SOREX - REZA BRA - BS2")</f>
        <v>EMAIL KODE BRANDING SOREX - REZA BRA - BS2</v>
      </c>
      <c r="Y3" s="1" t="s">
        <v>55</v>
      </c>
    </row>
    <row r="4" spans="1:25" ht="15" customHeight="1" x14ac:dyDescent="0.25">
      <c r="A4" s="8">
        <v>45566.687406204001</v>
      </c>
      <c r="B4" s="1" t="s">
        <v>38</v>
      </c>
      <c r="C4" s="10" t="str">
        <v>BS3</v>
      </c>
      <c r="D4" s="10" t="s">
        <v>39</v>
      </c>
      <c r="E4" s="10" t="s">
        <v>56</v>
      </c>
      <c r="F4" s="10" t="s">
        <v>57</v>
      </c>
      <c r="G4" s="1" t="s">
        <v>58</v>
      </c>
      <c r="H4" s="11" t="s">
        <v>59</v>
      </c>
      <c r="I4" s="10" t="s">
        <v>28</v>
      </c>
      <c r="J4" s="1" t="s">
        <v>60</v>
      </c>
      <c r="K4" s="11" t="s">
        <v>61</v>
      </c>
      <c r="L4" s="10">
        <v>5</v>
      </c>
      <c r="M4" s="10" t="s">
        <v>46</v>
      </c>
      <c r="N4" s="11" t="s">
        <v>47</v>
      </c>
      <c r="O4" s="12" t="s">
        <v>62</v>
      </c>
      <c r="P4" s="13" t="s">
        <v>63</v>
      </c>
      <c r="Q4" s="1"/>
      <c r="R4" s="1" t="s">
        <v>64</v>
      </c>
      <c r="S4" s="13" t="s">
        <v>65</v>
      </c>
      <c r="T4" s="13" t="str">
        <f>HYPERLINK("https://drive.google.com/file/d/1LyVRIAG5vF_n2ngoCZvxbRnO3etx0aEk/view?usp=drivesdk","KODE REQUEST TOOLS BRANDING RB3")</f>
        <v>KODE REQUEST TOOLS BRANDING RB3</v>
      </c>
      <c r="U4" s="1" t="s">
        <v>66</v>
      </c>
      <c r="V4" s="1" t="s">
        <v>67</v>
      </c>
      <c r="W4" s="13" t="s">
        <v>68</v>
      </c>
      <c r="X4" s="13" t="str">
        <f>HYPERLINK("https://drive.google.com/file/d/1oBxTo-0vse9TmHpdDs47w4BPg0utnQHc/view?usp=drivesdk","EMAIL KODE BRANDING SOREX - reza bra - BS3")</f>
        <v>EMAIL KODE BRANDING SOREX - reza bra - BS3</v>
      </c>
      <c r="Y4" s="1" t="s">
        <v>55</v>
      </c>
    </row>
    <row r="5" spans="1:25" ht="15" customHeight="1" x14ac:dyDescent="0.25">
      <c r="A5" s="8">
        <v>45567.417463031998</v>
      </c>
      <c r="B5" s="1" t="s">
        <v>69</v>
      </c>
      <c r="C5" s="10" t="str">
        <v>BS4</v>
      </c>
      <c r="D5" s="10" t="s">
        <v>70</v>
      </c>
      <c r="E5" s="14" t="s">
        <v>71</v>
      </c>
      <c r="F5" s="10" t="s">
        <v>72</v>
      </c>
      <c r="G5" s="1" t="s">
        <v>73</v>
      </c>
      <c r="H5" s="11" t="s">
        <v>74</v>
      </c>
      <c r="I5" s="10" t="s">
        <v>28</v>
      </c>
      <c r="J5" s="1" t="s">
        <v>75</v>
      </c>
      <c r="K5" s="11" t="s">
        <v>76</v>
      </c>
      <c r="L5" s="10" t="s">
        <v>77</v>
      </c>
      <c r="M5" s="10" t="s">
        <v>30</v>
      </c>
      <c r="N5" s="11" t="s">
        <v>78</v>
      </c>
      <c r="O5" s="12" t="s">
        <v>79</v>
      </c>
      <c r="P5" s="13" t="s">
        <v>80</v>
      </c>
      <c r="Q5" s="1"/>
      <c r="R5" s="1" t="s">
        <v>81</v>
      </c>
      <c r="S5" s="13" t="s">
        <v>82</v>
      </c>
      <c r="T5" s="13" t="str">
        <f>HYPERLINK("https://drive.google.com/file/d/14nThoNI6ZA9jQBugE5iNJYRnX_a6JP3U/view?usp=drivesdk","KODE REQUEST TOOLS BRANDING BS4")</f>
        <v>KODE REQUEST TOOLS BRANDING BS4</v>
      </c>
      <c r="U5" s="1" t="s">
        <v>83</v>
      </c>
      <c r="V5" s="1" t="s">
        <v>84</v>
      </c>
      <c r="W5" s="13" t="s">
        <v>85</v>
      </c>
      <c r="X5" s="13" t="str">
        <f>HYPERLINK("https://drive.google.com/file/d/1EBO_Okb8tkFsVMw4dhFzU4Zg0x63oluy/view?usp=drivesdk","EMAIL KODE BRANDING SOREX - Toko mahkota baby - BS4")</f>
        <v>EMAIL KODE BRANDING SOREX - Toko mahkota baby - BS4</v>
      </c>
      <c r="Y5" s="1" t="s">
        <v>86</v>
      </c>
    </row>
    <row r="6" spans="1:25" ht="15" customHeight="1" x14ac:dyDescent="0.25">
      <c r="A6" s="8">
        <v>45567.420461262001</v>
      </c>
      <c r="B6" s="1" t="s">
        <v>69</v>
      </c>
      <c r="C6" s="10" t="str">
        <v>BS5</v>
      </c>
      <c r="D6" s="10" t="s">
        <v>70</v>
      </c>
      <c r="E6" s="14" t="s">
        <v>71</v>
      </c>
      <c r="F6" s="10" t="s">
        <v>72</v>
      </c>
      <c r="G6" s="1" t="s">
        <v>87</v>
      </c>
      <c r="H6" s="11" t="s">
        <v>88</v>
      </c>
      <c r="I6" s="10" t="s">
        <v>28</v>
      </c>
      <c r="J6" s="1" t="s">
        <v>75</v>
      </c>
      <c r="K6" s="11" t="s">
        <v>76</v>
      </c>
      <c r="L6" s="10" t="s">
        <v>77</v>
      </c>
      <c r="M6" s="10" t="s">
        <v>30</v>
      </c>
      <c r="N6" s="11" t="s">
        <v>78</v>
      </c>
      <c r="O6" s="12" t="s">
        <v>89</v>
      </c>
      <c r="P6" s="13" t="s">
        <v>90</v>
      </c>
      <c r="Q6" s="1"/>
      <c r="R6" s="1" t="s">
        <v>91</v>
      </c>
      <c r="S6" s="13" t="s">
        <v>92</v>
      </c>
      <c r="T6" s="13" t="str">
        <f>HYPERLINK("https://drive.google.com/file/d/1aGaipGVqgWBZHnOynOqRCCI-wMusNZ5n/view?usp=drivesdk","KODE REQUEST TOOLS BRANDING BS5")</f>
        <v>KODE REQUEST TOOLS BRANDING BS5</v>
      </c>
      <c r="U6" s="1" t="s">
        <v>93</v>
      </c>
      <c r="V6" s="1" t="s">
        <v>94</v>
      </c>
      <c r="W6" s="13" t="s">
        <v>95</v>
      </c>
      <c r="X6" s="13" t="str">
        <f>HYPERLINK("https://drive.google.com/file/d/1cwHI4rSOWO5Gg4rTe1hnwsFLH_t5P1KO/view?usp=drivesdk","EMAIL KODE BRANDING SOREX - Toko maharani  - BS5")</f>
        <v>EMAIL KODE BRANDING SOREX - Toko maharani  - BS5</v>
      </c>
      <c r="Y6" s="1" t="s">
        <v>86</v>
      </c>
    </row>
    <row r="7" spans="1:25" ht="15" customHeight="1" x14ac:dyDescent="0.25">
      <c r="A7" s="8">
        <v>45567.440149306</v>
      </c>
      <c r="B7" s="1" t="s">
        <v>69</v>
      </c>
      <c r="C7" s="10" t="str">
        <v>BS6</v>
      </c>
      <c r="D7" s="10" t="s">
        <v>70</v>
      </c>
      <c r="E7" s="10" t="s">
        <v>96</v>
      </c>
      <c r="F7" s="10" t="s">
        <v>72</v>
      </c>
      <c r="G7" s="1" t="s">
        <v>97</v>
      </c>
      <c r="H7" s="11" t="s">
        <v>98</v>
      </c>
      <c r="I7" s="10" t="s">
        <v>28</v>
      </c>
      <c r="J7" s="1" t="s">
        <v>99</v>
      </c>
      <c r="K7" s="11" t="s">
        <v>100</v>
      </c>
      <c r="L7" s="10" t="s">
        <v>77</v>
      </c>
      <c r="M7" s="10" t="s">
        <v>30</v>
      </c>
      <c r="N7" s="11" t="s">
        <v>78</v>
      </c>
      <c r="O7" s="12" t="s">
        <v>101</v>
      </c>
      <c r="P7" s="13" t="s">
        <v>102</v>
      </c>
      <c r="Q7" s="1"/>
      <c r="R7" s="1" t="s">
        <v>103</v>
      </c>
      <c r="S7" s="13" t="s">
        <v>104</v>
      </c>
      <c r="T7" s="13" t="str">
        <f>HYPERLINK("https://drive.google.com/file/d/1PclwRhkJ0ZBU3merw9_cGRIN-e-Lv2kC/view?usp=drivesdk","KODE REQUEST TOOLS BRANDING BS6")</f>
        <v>KODE REQUEST TOOLS BRANDING BS6</v>
      </c>
      <c r="U7" s="1" t="s">
        <v>105</v>
      </c>
      <c r="V7" s="1" t="s">
        <v>106</v>
      </c>
      <c r="W7" s="13" t="s">
        <v>107</v>
      </c>
      <c r="X7" s="13" t="str">
        <f>HYPERLINK("https://drive.google.com/file/d/1XgXLZQ5ybi_gZ22gWemuLm6ExIuigCGP/view?usp=drivesdk","EMAIL KODE BRANDING SOREX - Toko bares - BS6")</f>
        <v>EMAIL KODE BRANDING SOREX - Toko bares - BS6</v>
      </c>
      <c r="Y7" s="1" t="s">
        <v>86</v>
      </c>
    </row>
    <row r="8" spans="1:25" ht="15" customHeight="1" x14ac:dyDescent="0.25">
      <c r="A8" s="8">
        <v>45567.49180897</v>
      </c>
      <c r="B8" s="1" t="s">
        <v>69</v>
      </c>
      <c r="C8" s="10" t="str">
        <v>BS7</v>
      </c>
      <c r="D8" s="10" t="s">
        <v>70</v>
      </c>
      <c r="E8" s="14" t="s">
        <v>108</v>
      </c>
      <c r="F8" s="10" t="s">
        <v>109</v>
      </c>
      <c r="G8" s="1" t="s">
        <v>110</v>
      </c>
      <c r="H8" s="11" t="s">
        <v>111</v>
      </c>
      <c r="I8" s="10" t="s">
        <v>28</v>
      </c>
      <c r="J8" s="1" t="s">
        <v>112</v>
      </c>
      <c r="K8" s="11" t="s">
        <v>113</v>
      </c>
      <c r="L8" s="10" t="s">
        <v>77</v>
      </c>
      <c r="M8" s="10" t="s">
        <v>30</v>
      </c>
      <c r="N8" s="11" t="s">
        <v>114</v>
      </c>
      <c r="O8" s="12" t="s">
        <v>115</v>
      </c>
      <c r="P8" s="13" t="s">
        <v>116</v>
      </c>
      <c r="Q8" s="1"/>
      <c r="R8" s="1" t="s">
        <v>117</v>
      </c>
      <c r="S8" s="13" t="s">
        <v>118</v>
      </c>
      <c r="T8" s="13" t="str">
        <f>HYPERLINK("https://drive.google.com/file/d/1cdRvTnt3nVTGfHdlmcBNu2RTaS7b7dN_/view?usp=drivesdk","KODE REQUEST TOOLS BRANDING BS7")</f>
        <v>KODE REQUEST TOOLS BRANDING BS7</v>
      </c>
      <c r="U8" s="1" t="s">
        <v>119</v>
      </c>
      <c r="V8" s="1" t="s">
        <v>120</v>
      </c>
      <c r="W8" s="13" t="s">
        <v>121</v>
      </c>
      <c r="X8" s="13" t="str">
        <f>HYPERLINK("https://drive.google.com/file/d/111UdSbGx3hu2WpahVcfhdGr37-8pIIV3/view?usp=drivesdk","EMAIL KODE BRANDING SOREX - Toko kiko - BS7")</f>
        <v>EMAIL KODE BRANDING SOREX - Toko kiko - BS7</v>
      </c>
      <c r="Y8" s="1" t="s">
        <v>86</v>
      </c>
    </row>
    <row r="9" spans="1:25" ht="15" customHeight="1" x14ac:dyDescent="0.25">
      <c r="A9" s="8">
        <v>45567.553380937999</v>
      </c>
      <c r="B9" s="1" t="s">
        <v>122</v>
      </c>
      <c r="C9" s="10" t="str">
        <v>BS8</v>
      </c>
      <c r="D9" s="10" t="s">
        <v>70</v>
      </c>
      <c r="E9" s="10" t="s">
        <v>123</v>
      </c>
      <c r="F9" s="10" t="s">
        <v>124</v>
      </c>
      <c r="G9" s="1" t="s">
        <v>125</v>
      </c>
      <c r="H9" s="11" t="s">
        <v>126</v>
      </c>
      <c r="I9" s="10" t="s">
        <v>127</v>
      </c>
      <c r="J9" s="1" t="s">
        <v>128</v>
      </c>
      <c r="K9" s="11" t="s">
        <v>129</v>
      </c>
      <c r="L9" s="10" t="s">
        <v>130</v>
      </c>
      <c r="M9" s="10" t="s">
        <v>30</v>
      </c>
      <c r="N9" s="11" t="s">
        <v>131</v>
      </c>
      <c r="O9" s="12" t="s">
        <v>132</v>
      </c>
      <c r="P9" s="13" t="s">
        <v>133</v>
      </c>
      <c r="Q9" s="1"/>
      <c r="R9" s="1" t="s">
        <v>134</v>
      </c>
      <c r="S9" s="13" t="s">
        <v>135</v>
      </c>
      <c r="T9" s="13" t="str">
        <f>HYPERLINK("https://drive.google.com/file/d/1jdtWxdXVT31OFsXni2fC9FEdhzmndinx/view?usp=drivesdk","KODE REQUEST TOOLS BRANDING BS8")</f>
        <v>KODE REQUEST TOOLS BRANDING BS8</v>
      </c>
      <c r="U9" s="1" t="s">
        <v>136</v>
      </c>
      <c r="V9" s="1" t="s">
        <v>137</v>
      </c>
      <c r="W9" s="13" t="s">
        <v>138</v>
      </c>
      <c r="X9" s="13" t="str">
        <f>HYPERLINK("https://drive.google.com/file/d/1CpZmus2Q_ZSrJgcAcgRcDajKgAot6cgV/view?usp=drivesdk","EMAIL KODE BRANDING SOREX - TRIO PLAZA - BS8")</f>
        <v>EMAIL KODE BRANDING SOREX - TRIO PLAZA - BS8</v>
      </c>
      <c r="Y9" s="1" t="s">
        <v>139</v>
      </c>
    </row>
    <row r="10" spans="1:25" ht="15" customHeight="1" x14ac:dyDescent="0.25">
      <c r="A10" s="8">
        <v>45567.558712407001</v>
      </c>
      <c r="B10" s="1" t="s">
        <v>122</v>
      </c>
      <c r="C10" s="10" t="str">
        <v>BS9</v>
      </c>
      <c r="D10" s="10" t="s">
        <v>70</v>
      </c>
      <c r="E10" s="10" t="s">
        <v>140</v>
      </c>
      <c r="F10" s="10" t="s">
        <v>124</v>
      </c>
      <c r="G10" s="1" t="s">
        <v>141</v>
      </c>
      <c r="H10" s="11" t="s">
        <v>142</v>
      </c>
      <c r="I10" s="10" t="s">
        <v>28</v>
      </c>
      <c r="J10" s="1" t="s">
        <v>143</v>
      </c>
      <c r="K10" s="11" t="s">
        <v>144</v>
      </c>
      <c r="L10" s="10" t="s">
        <v>77</v>
      </c>
      <c r="M10" s="10" t="s">
        <v>145</v>
      </c>
      <c r="N10" s="11" t="s">
        <v>146</v>
      </c>
      <c r="O10" s="12" t="s">
        <v>147</v>
      </c>
      <c r="P10" s="13" t="s">
        <v>148</v>
      </c>
      <c r="Q10" s="1"/>
      <c r="R10" s="1" t="s">
        <v>149</v>
      </c>
      <c r="S10" s="13" t="s">
        <v>150</v>
      </c>
      <c r="T10" s="13" t="str">
        <f>HYPERLINK("https://drive.google.com/file/d/10won04db662rjNVbbmD1hE8d5wNn6qlw/view?usp=drivesdk","KODE REQUEST TOOLS BRANDING BS9")</f>
        <v>KODE REQUEST TOOLS BRANDING BS9</v>
      </c>
      <c r="U10" s="1" t="s">
        <v>151</v>
      </c>
      <c r="V10" s="1" t="s">
        <v>152</v>
      </c>
      <c r="W10" s="13" t="s">
        <v>153</v>
      </c>
      <c r="X10" s="13" t="str">
        <f>HYPERLINK("https://drive.google.com/file/d/1yWtug8WGuIkQd7AHawstJfyoioUdUZJH/view?usp=drivesdk","EMAIL KODE BRANDING SOREX - SBA BABY SHOP - BS9")</f>
        <v>EMAIL KODE BRANDING SOREX - SBA BABY SHOP - BS9</v>
      </c>
      <c r="Y10" s="1" t="s">
        <v>139</v>
      </c>
    </row>
    <row r="11" spans="1:25" ht="15" customHeight="1" x14ac:dyDescent="0.25">
      <c r="A11" s="8">
        <v>45567.564517188002</v>
      </c>
      <c r="B11" s="1" t="s">
        <v>122</v>
      </c>
      <c r="C11" s="10" t="str">
        <v>BS10</v>
      </c>
      <c r="D11" s="10" t="s">
        <v>70</v>
      </c>
      <c r="E11" s="10" t="s">
        <v>140</v>
      </c>
      <c r="F11" s="10" t="s">
        <v>124</v>
      </c>
      <c r="G11" s="1" t="s">
        <v>154</v>
      </c>
      <c r="H11" s="11" t="s">
        <v>155</v>
      </c>
      <c r="I11" s="10" t="s">
        <v>28</v>
      </c>
      <c r="J11" s="1" t="s">
        <v>156</v>
      </c>
      <c r="K11" s="11" t="s">
        <v>157</v>
      </c>
      <c r="L11" s="10" t="s">
        <v>130</v>
      </c>
      <c r="M11" s="10" t="s">
        <v>30</v>
      </c>
      <c r="N11" s="11" t="s">
        <v>158</v>
      </c>
      <c r="O11" s="12" t="s">
        <v>159</v>
      </c>
      <c r="P11" s="13" t="s">
        <v>160</v>
      </c>
      <c r="Q11" s="1"/>
      <c r="R11" s="1" t="s">
        <v>161</v>
      </c>
      <c r="S11" s="13" t="s">
        <v>162</v>
      </c>
      <c r="T11" s="13" t="str">
        <f>HYPERLINK("https://drive.google.com/file/d/1fcehyaElm3BFnjOUhqFENBa_nY5gkdTt/view?usp=drivesdk","KODE REQUEST TOOLS BRANDING BS10")</f>
        <v>KODE REQUEST TOOLS BRANDING BS10</v>
      </c>
      <c r="U11" s="1" t="s">
        <v>163</v>
      </c>
      <c r="V11" s="1" t="s">
        <v>164</v>
      </c>
      <c r="W11" s="13" t="s">
        <v>165</v>
      </c>
      <c r="X11" s="13" t="str">
        <f>HYPERLINK("https://drive.google.com/file/d/1Pzyk-7g7EgVDifuZwDwvEuEJLi6LOCCL/view?usp=drivesdk","EMAIL KODE BRANDING SOREX - Alaika Hijab - BS10")</f>
        <v>EMAIL KODE BRANDING SOREX - Alaika Hijab - BS10</v>
      </c>
      <c r="Y11" s="1" t="s">
        <v>139</v>
      </c>
    </row>
    <row r="12" spans="1:25" ht="15" customHeight="1" x14ac:dyDescent="0.25">
      <c r="A12" s="8">
        <v>45568.324926932997</v>
      </c>
      <c r="B12" s="1" t="s">
        <v>166</v>
      </c>
      <c r="C12" s="10" t="str">
        <v>BS11</v>
      </c>
      <c r="D12" s="10" t="s">
        <v>26</v>
      </c>
      <c r="E12" s="10" t="s">
        <v>167</v>
      </c>
      <c r="F12" s="10" t="s">
        <v>168</v>
      </c>
      <c r="G12" s="1" t="s">
        <v>169</v>
      </c>
      <c r="H12" s="11" t="s">
        <v>170</v>
      </c>
      <c r="I12" s="10" t="s">
        <v>28</v>
      </c>
      <c r="J12" s="1" t="s">
        <v>60</v>
      </c>
      <c r="K12" s="11" t="s">
        <v>171</v>
      </c>
      <c r="L12" s="10" t="s">
        <v>172</v>
      </c>
      <c r="M12" s="10" t="s">
        <v>30</v>
      </c>
      <c r="N12" s="11" t="s">
        <v>173</v>
      </c>
      <c r="O12" s="12" t="s">
        <v>174</v>
      </c>
      <c r="P12" s="13" t="s">
        <v>175</v>
      </c>
      <c r="Q12" s="1"/>
      <c r="R12" s="1" t="s">
        <v>176</v>
      </c>
      <c r="S12" s="13" t="s">
        <v>177</v>
      </c>
      <c r="T12" s="13" t="str">
        <f>HYPERLINK("https://drive.google.com/file/d/18EppNI5nT_9ORHbTqiwARw8ZFLhM1fZQ/view?usp=drivesdk","KODE REQUEST TOOLS BRANDING BS11")</f>
        <v>KODE REQUEST TOOLS BRANDING BS11</v>
      </c>
      <c r="U12" s="1" t="s">
        <v>178</v>
      </c>
      <c r="V12" s="1" t="s">
        <v>179</v>
      </c>
      <c r="W12" s="13" t="s">
        <v>180</v>
      </c>
      <c r="X12" s="13" t="str">
        <f>HYPERLINK("https://drive.google.com/file/d/1fw4WLyM3jNh-jLcrgfBsfYeMswuSlFyC/view?usp=drivesdk","EMAIL KODE BRANDING SOREX - NITA - BS11")</f>
        <v>EMAIL KODE BRANDING SOREX - NITA - BS11</v>
      </c>
      <c r="Y12" s="1" t="s">
        <v>181</v>
      </c>
    </row>
    <row r="13" spans="1:25" ht="15" customHeight="1" x14ac:dyDescent="0.25">
      <c r="A13" s="8">
        <v>45568.450513565003</v>
      </c>
      <c r="B13" s="1" t="s">
        <v>122</v>
      </c>
      <c r="C13" s="10" t="str">
        <v>BS12</v>
      </c>
      <c r="D13" s="10" t="s">
        <v>70</v>
      </c>
      <c r="E13" s="10" t="s">
        <v>182</v>
      </c>
      <c r="F13" s="10" t="s">
        <v>124</v>
      </c>
      <c r="G13" s="1" t="s">
        <v>183</v>
      </c>
      <c r="H13" s="11" t="s">
        <v>184</v>
      </c>
      <c r="I13" s="10" t="s">
        <v>28</v>
      </c>
      <c r="J13" s="1" t="s">
        <v>156</v>
      </c>
      <c r="K13" s="11" t="s">
        <v>185</v>
      </c>
      <c r="L13" s="10" t="s">
        <v>77</v>
      </c>
      <c r="M13" s="10" t="s">
        <v>30</v>
      </c>
      <c r="N13" s="11" t="s">
        <v>186</v>
      </c>
      <c r="O13" s="12" t="s">
        <v>187</v>
      </c>
      <c r="P13" s="13" t="s">
        <v>188</v>
      </c>
      <c r="Q13" s="1"/>
      <c r="R13" s="1" t="s">
        <v>189</v>
      </c>
      <c r="S13" s="13" t="s">
        <v>190</v>
      </c>
      <c r="T13" s="13" t="str">
        <f>HYPERLINK("https://drive.google.com/file/d/12ICaMFQhSr39LqfDYHqw32n-pplrp7PH/view?usp=drivesdk","KODE REQUEST TOOLS BRANDING BS12")</f>
        <v>KODE REQUEST TOOLS BRANDING BS12</v>
      </c>
      <c r="U13" s="1" t="s">
        <v>191</v>
      </c>
      <c r="V13" s="1" t="s">
        <v>192</v>
      </c>
      <c r="W13" s="13" t="s">
        <v>193</v>
      </c>
      <c r="X13" s="13" t="str">
        <f>HYPERLINK("https://drive.google.com/file/d/1dMFUqVWIeRKoLTi6RHyXCUPVd1aR73dg/view?usp=drivesdk","EMAIL KODE BRANDING SOREX - PURNAMA 4 - BS12")</f>
        <v>EMAIL KODE BRANDING SOREX - PURNAMA 4 - BS12</v>
      </c>
      <c r="Y13" s="1" t="s">
        <v>194</v>
      </c>
    </row>
    <row r="14" spans="1:25" ht="15" customHeight="1" x14ac:dyDescent="0.25">
      <c r="A14" s="8">
        <v>45568.486139178</v>
      </c>
      <c r="B14" s="1" t="s">
        <v>69</v>
      </c>
      <c r="C14" s="10" t="str">
        <v>BS13</v>
      </c>
      <c r="D14" s="10" t="s">
        <v>70</v>
      </c>
      <c r="E14" s="10" t="s">
        <v>195</v>
      </c>
      <c r="F14" s="10" t="s">
        <v>109</v>
      </c>
      <c r="G14" s="1" t="s">
        <v>196</v>
      </c>
      <c r="H14" s="11" t="s">
        <v>197</v>
      </c>
      <c r="I14" s="10" t="s">
        <v>28</v>
      </c>
      <c r="J14" s="1" t="s">
        <v>75</v>
      </c>
      <c r="K14" s="11" t="s">
        <v>198</v>
      </c>
      <c r="L14" s="10" t="s">
        <v>199</v>
      </c>
      <c r="M14" s="10" t="s">
        <v>30</v>
      </c>
      <c r="N14" s="11" t="s">
        <v>78</v>
      </c>
      <c r="O14" s="12" t="s">
        <v>200</v>
      </c>
      <c r="P14" s="13" t="s">
        <v>201</v>
      </c>
      <c r="Q14" s="1"/>
      <c r="R14" s="1" t="s">
        <v>202</v>
      </c>
      <c r="S14" s="13" t="s">
        <v>203</v>
      </c>
      <c r="T14" s="13" t="str">
        <f>HYPERLINK("https://drive.google.com/file/d/1lasAKG3nGB1VVVssCK8y23e6mrotHIew/view?usp=drivesdk","KODE REQUEST TOOLS BRANDING BS13")</f>
        <v>KODE REQUEST TOOLS BRANDING BS13</v>
      </c>
      <c r="U14" s="1" t="s">
        <v>204</v>
      </c>
      <c r="V14" s="1" t="s">
        <v>205</v>
      </c>
      <c r="W14" s="13" t="s">
        <v>206</v>
      </c>
      <c r="X14" s="13" t="str">
        <f>HYPERLINK("https://drive.google.com/file/d/18tP4joUzsJlScHRh4rLI5W_IGvKwiR9_/view?usp=drivesdk","EMAIL KODE BRANDING SOREX - Toko mahkota fashion - BS13")</f>
        <v>EMAIL KODE BRANDING SOREX - Toko mahkota fashion - BS13</v>
      </c>
      <c r="Y14" s="1" t="s">
        <v>207</v>
      </c>
    </row>
    <row r="15" spans="1:25" ht="15" customHeight="1" x14ac:dyDescent="0.25">
      <c r="A15" s="8">
        <v>45568.496088530002</v>
      </c>
      <c r="B15" s="1" t="s">
        <v>69</v>
      </c>
      <c r="C15" s="10" t="str">
        <v>BS14</v>
      </c>
      <c r="D15" s="10" t="s">
        <v>70</v>
      </c>
      <c r="E15" s="10" t="s">
        <v>195</v>
      </c>
      <c r="F15" s="10" t="s">
        <v>72</v>
      </c>
      <c r="G15" s="1" t="s">
        <v>196</v>
      </c>
      <c r="H15" s="11" t="s">
        <v>197</v>
      </c>
      <c r="I15" s="10" t="s">
        <v>28</v>
      </c>
      <c r="J15" s="1" t="s">
        <v>60</v>
      </c>
      <c r="K15" s="11" t="s">
        <v>208</v>
      </c>
      <c r="L15" s="10" t="s">
        <v>77</v>
      </c>
      <c r="M15" s="10" t="s">
        <v>30</v>
      </c>
      <c r="N15" s="11" t="s">
        <v>78</v>
      </c>
      <c r="O15" s="12" t="s">
        <v>209</v>
      </c>
      <c r="P15" s="13" t="s">
        <v>210</v>
      </c>
      <c r="Q15" s="1"/>
      <c r="R15" s="1" t="s">
        <v>211</v>
      </c>
      <c r="S15" s="13" t="s">
        <v>212</v>
      </c>
      <c r="T15" s="13" t="str">
        <f>HYPERLINK("https://drive.google.com/file/d/1863WcNO779TFtGdzLW2PqwRb3xDj1LJM/view?usp=drivesdk","KODE REQUEST TOOLS BRANDING BS14")</f>
        <v>KODE REQUEST TOOLS BRANDING BS14</v>
      </c>
      <c r="U15" s="1" t="s">
        <v>213</v>
      </c>
      <c r="V15" s="1" t="s">
        <v>214</v>
      </c>
      <c r="W15" s="13" t="s">
        <v>215</v>
      </c>
      <c r="X15" s="13" t="str">
        <f>HYPERLINK("https://drive.google.com/file/d/16RJ9i0ERP3NDQIcfX_xUqeF3uG5pU95W/view?usp=drivesdk","EMAIL KODE BRANDING SOREX - Toko mahkota fashion - BS14")</f>
        <v>EMAIL KODE BRANDING SOREX - Toko mahkota fashion - BS14</v>
      </c>
      <c r="Y15" s="1" t="s">
        <v>207</v>
      </c>
    </row>
    <row r="16" spans="1:25" ht="15" customHeight="1" x14ac:dyDescent="0.25">
      <c r="A16" s="8">
        <v>45568.549819050997</v>
      </c>
      <c r="B16" s="1" t="s">
        <v>69</v>
      </c>
      <c r="C16" s="10" t="str">
        <v>BS15</v>
      </c>
      <c r="D16" s="10" t="s">
        <v>70</v>
      </c>
      <c r="E16" s="10" t="s">
        <v>96</v>
      </c>
      <c r="F16" s="10" t="s">
        <v>72</v>
      </c>
      <c r="G16" s="1" t="s">
        <v>216</v>
      </c>
      <c r="H16" s="11" t="s">
        <v>197</v>
      </c>
      <c r="I16" s="10" t="s">
        <v>127</v>
      </c>
      <c r="J16" s="1" t="s">
        <v>60</v>
      </c>
      <c r="K16" s="11" t="s">
        <v>217</v>
      </c>
      <c r="L16" s="10" t="s">
        <v>77</v>
      </c>
      <c r="M16" s="10" t="s">
        <v>30</v>
      </c>
      <c r="N16" s="11" t="s">
        <v>78</v>
      </c>
      <c r="O16" s="12" t="s">
        <v>218</v>
      </c>
      <c r="P16" s="13" t="s">
        <v>219</v>
      </c>
      <c r="Q16" s="1"/>
      <c r="R16" s="1" t="s">
        <v>220</v>
      </c>
      <c r="S16" s="13" t="s">
        <v>221</v>
      </c>
      <c r="T16" s="13" t="str">
        <f>HYPERLINK("https://drive.google.com/file/d/1-gcfLBOIkvGzzNDDthYsqC0WRDlnBN1V/view?usp=drivesdk","KODE REQUEST TOOLS BRANDING BS15")</f>
        <v>KODE REQUEST TOOLS BRANDING BS15</v>
      </c>
      <c r="U16" s="1" t="s">
        <v>222</v>
      </c>
      <c r="V16" s="1" t="s">
        <v>223</v>
      </c>
      <c r="W16" s="13" t="s">
        <v>224</v>
      </c>
      <c r="X16" s="13" t="str">
        <f>HYPERLINK("https://drive.google.com/file/d/14SGn-nJLKkEValjctJC7ACRx_IxvpSY8/view?usp=drivesdk","EMAIL KODE BRANDING SOREX - Toko berkah hj uce - BS15")</f>
        <v>EMAIL KODE BRANDING SOREX - Toko berkah hj uce - BS15</v>
      </c>
      <c r="Y16" s="1" t="s">
        <v>207</v>
      </c>
    </row>
    <row r="17" spans="1:25" ht="15" customHeight="1" x14ac:dyDescent="0.25">
      <c r="A17" s="8">
        <v>45568.726497557996</v>
      </c>
      <c r="B17" s="1" t="s">
        <v>69</v>
      </c>
      <c r="C17" s="10" t="str">
        <v>BS16</v>
      </c>
      <c r="D17" s="10" t="s">
        <v>70</v>
      </c>
      <c r="E17" s="14" t="s">
        <v>108</v>
      </c>
      <c r="F17" s="10" t="s">
        <v>72</v>
      </c>
      <c r="G17" s="1" t="s">
        <v>225</v>
      </c>
      <c r="H17" s="11" t="s">
        <v>226</v>
      </c>
      <c r="I17" s="10" t="s">
        <v>127</v>
      </c>
      <c r="J17" s="1" t="s">
        <v>112</v>
      </c>
      <c r="K17" s="11" t="s">
        <v>113</v>
      </c>
      <c r="L17" s="10" t="s">
        <v>227</v>
      </c>
      <c r="M17" s="10" t="s">
        <v>30</v>
      </c>
      <c r="N17" s="11" t="s">
        <v>78</v>
      </c>
      <c r="O17" s="12" t="s">
        <v>228</v>
      </c>
      <c r="P17" s="13" t="s">
        <v>229</v>
      </c>
      <c r="Q17" s="1"/>
      <c r="R17" s="1" t="s">
        <v>230</v>
      </c>
      <c r="S17" s="13" t="s">
        <v>231</v>
      </c>
      <c r="T17" s="13" t="str">
        <f>HYPERLINK("https://drive.google.com/file/d/1gKT4viHIj8YHJLEPV1kwquXEvHrouAXn/view?usp=drivesdk","KODE REQUEST TOOLS BRANDING BS16")</f>
        <v>KODE REQUEST TOOLS BRANDING BS16</v>
      </c>
      <c r="U17" s="1" t="s">
        <v>232</v>
      </c>
      <c r="V17" s="1" t="s">
        <v>233</v>
      </c>
      <c r="W17" s="13" t="s">
        <v>234</v>
      </c>
      <c r="X17" s="13" t="str">
        <f>HYPERLINK("https://drive.google.com/file/d/1907_4iWVCp6WSEplDmgA5zzG6PKk4eTV/view?usp=drivesdk","EMAIL KODE BRANDING SOREX - Swalayan laris  - BS16")</f>
        <v>EMAIL KODE BRANDING SOREX - Swalayan laris  - BS16</v>
      </c>
      <c r="Y17" s="1" t="s">
        <v>207</v>
      </c>
    </row>
    <row r="18" spans="1:25" ht="15" customHeight="1" x14ac:dyDescent="0.25">
      <c r="A18" s="8">
        <v>45568.928855960999</v>
      </c>
      <c r="B18" s="1" t="s">
        <v>235</v>
      </c>
      <c r="C18" s="10" t="str">
        <v>BS17</v>
      </c>
      <c r="D18" s="10" t="s">
        <v>26</v>
      </c>
      <c r="E18" s="10" t="s">
        <v>236</v>
      </c>
      <c r="F18" s="10" t="s">
        <v>168</v>
      </c>
      <c r="G18" s="1" t="s">
        <v>237</v>
      </c>
      <c r="H18" s="11" t="s">
        <v>238</v>
      </c>
      <c r="I18" s="10" t="s">
        <v>28</v>
      </c>
      <c r="J18" s="1" t="s">
        <v>60</v>
      </c>
      <c r="K18" s="11" t="s">
        <v>239</v>
      </c>
      <c r="L18" s="10" t="s">
        <v>172</v>
      </c>
      <c r="M18" s="10" t="s">
        <v>145</v>
      </c>
      <c r="N18" s="11" t="s">
        <v>173</v>
      </c>
      <c r="O18" s="12" t="s">
        <v>240</v>
      </c>
      <c r="P18" s="1" t="s">
        <v>241</v>
      </c>
      <c r="Q18" s="1"/>
      <c r="R18" s="1" t="s">
        <v>242</v>
      </c>
      <c r="S18" s="13" t="s">
        <v>243</v>
      </c>
      <c r="T18" s="13" t="str">
        <f>HYPERLINK("https://drive.google.com/file/d/1UVLcyuWNJ_-80kFWefajnx1MOi-4xkX2/view?usp=drivesdk","KODE REQUEST TOOLS BRANDING BS17")</f>
        <v>KODE REQUEST TOOLS BRANDING BS17</v>
      </c>
      <c r="U18" s="1" t="s">
        <v>244</v>
      </c>
      <c r="V18" s="1" t="s">
        <v>245</v>
      </c>
      <c r="W18" s="13" t="s">
        <v>246</v>
      </c>
      <c r="X18" s="13" t="str">
        <f>HYPERLINK("https://drive.google.com/file/d/1p3tgrwiUOCdAWVEpvpNzzBk4hMK3gNe6/view?usp=drivesdk","EMAIL KODE BRANDING SOREX - IRIAN ( TEUKU.UMAR) - BS17")</f>
        <v>EMAIL KODE BRANDING SOREX - IRIAN ( TEUKU.UMAR) - BS17</v>
      </c>
      <c r="Y18" s="1" t="s">
        <v>247</v>
      </c>
    </row>
    <row r="19" spans="1:25" ht="15" customHeight="1" x14ac:dyDescent="0.25">
      <c r="A19" s="8">
        <v>45569.418159964996</v>
      </c>
      <c r="B19" s="1" t="s">
        <v>248</v>
      </c>
      <c r="C19" s="10" t="str">
        <v>BS18</v>
      </c>
      <c r="D19" s="10" t="s">
        <v>70</v>
      </c>
      <c r="E19" s="10" t="s">
        <v>249</v>
      </c>
      <c r="F19" s="10" t="s">
        <v>250</v>
      </c>
      <c r="G19" s="1" t="s">
        <v>251</v>
      </c>
      <c r="H19" s="11" t="s">
        <v>184</v>
      </c>
      <c r="I19" s="10" t="s">
        <v>28</v>
      </c>
      <c r="J19" s="1" t="s">
        <v>252</v>
      </c>
      <c r="K19" s="11" t="s">
        <v>253</v>
      </c>
      <c r="L19" s="10" t="s">
        <v>254</v>
      </c>
      <c r="M19" s="10" t="s">
        <v>46</v>
      </c>
      <c r="N19" s="11" t="s">
        <v>78</v>
      </c>
      <c r="O19" s="12" t="s">
        <v>255</v>
      </c>
      <c r="P19" s="13" t="s">
        <v>256</v>
      </c>
      <c r="Q19" s="1"/>
      <c r="R19" s="1" t="s">
        <v>257</v>
      </c>
      <c r="S19" s="13" t="s">
        <v>258</v>
      </c>
      <c r="T19" s="13" t="str">
        <f>HYPERLINK("https://drive.google.com/file/d/122xdIlrGopfu9RTQn2ZwMecgUs9DZXr9/view?usp=drivesdk","KODE REQUEST TOOLS BRANDING BS18")</f>
        <v>KODE REQUEST TOOLS BRANDING BS18</v>
      </c>
      <c r="U19" s="1" t="s">
        <v>259</v>
      </c>
      <c r="V19" s="1" t="s">
        <v>260</v>
      </c>
      <c r="W19" s="13" t="s">
        <v>261</v>
      </c>
      <c r="X19" s="13" t="str">
        <f>HYPERLINK("https://drive.google.com/file/d/1Pagfi7cC28HfHScKtfArQfY6h8BYGd-Z/view?usp=drivesdk","EMAIL KODE BRANDING SOREX - Monica - BS18")</f>
        <v>EMAIL KODE BRANDING SOREX - Monica - BS18</v>
      </c>
      <c r="Y19" s="1" t="s">
        <v>262</v>
      </c>
    </row>
    <row r="20" spans="1:25" ht="15" customHeight="1" x14ac:dyDescent="0.25">
      <c r="A20" s="8">
        <v>45569.426586654998</v>
      </c>
      <c r="B20" s="1" t="s">
        <v>69</v>
      </c>
      <c r="C20" s="10" t="str">
        <v>BS19</v>
      </c>
      <c r="D20" s="10" t="s">
        <v>70</v>
      </c>
      <c r="E20" s="14" t="s">
        <v>71</v>
      </c>
      <c r="F20" s="10" t="s">
        <v>72</v>
      </c>
      <c r="G20" s="1" t="s">
        <v>263</v>
      </c>
      <c r="H20" s="11" t="s">
        <v>264</v>
      </c>
      <c r="I20" s="10" t="s">
        <v>127</v>
      </c>
      <c r="J20" s="1" t="s">
        <v>112</v>
      </c>
      <c r="K20" s="11" t="s">
        <v>265</v>
      </c>
      <c r="L20" s="10" t="s">
        <v>227</v>
      </c>
      <c r="M20" s="10" t="s">
        <v>30</v>
      </c>
      <c r="N20" s="11" t="s">
        <v>78</v>
      </c>
      <c r="O20" s="12" t="s">
        <v>228</v>
      </c>
      <c r="P20" s="13" t="s">
        <v>266</v>
      </c>
      <c r="Q20" s="1"/>
      <c r="R20" s="1" t="s">
        <v>267</v>
      </c>
      <c r="S20" s="13" t="s">
        <v>268</v>
      </c>
      <c r="T20" s="13" t="str">
        <f>HYPERLINK("https://drive.google.com/file/d/1cqnxGqUGpFZTE4dno4ljeVN6giTAr_Yg/view?usp=drivesdk","KODE REQUEST TOOLS BRANDING BS19")</f>
        <v>KODE REQUEST TOOLS BRANDING BS19</v>
      </c>
      <c r="U20" s="1" t="s">
        <v>269</v>
      </c>
      <c r="V20" s="1" t="s">
        <v>270</v>
      </c>
      <c r="W20" s="13" t="s">
        <v>271</v>
      </c>
      <c r="X20" s="13" t="str">
        <f>HYPERLINK("https://drive.google.com/file/d/10_SkqMeKB6VARtAJAaEadnJ4RU79d8N_/view?usp=drivesdk","EMAIL KODE BRANDING SOREX - Toko ramai makmur sentosa - BS19")</f>
        <v>EMAIL KODE BRANDING SOREX - Toko ramai makmur sentosa - BS19</v>
      </c>
      <c r="Y20" s="1" t="s">
        <v>272</v>
      </c>
    </row>
    <row r="21" spans="1:25" ht="15" customHeight="1" x14ac:dyDescent="0.25">
      <c r="A21" s="8">
        <v>45569.539171285003</v>
      </c>
      <c r="B21" s="1" t="s">
        <v>69</v>
      </c>
      <c r="C21" s="10" t="str">
        <v>BS20</v>
      </c>
      <c r="D21" s="10" t="s">
        <v>70</v>
      </c>
      <c r="E21" s="14" t="s">
        <v>108</v>
      </c>
      <c r="F21" s="10" t="s">
        <v>72</v>
      </c>
      <c r="G21" s="1" t="s">
        <v>273</v>
      </c>
      <c r="H21" s="11" t="s">
        <v>274</v>
      </c>
      <c r="I21" s="10" t="s">
        <v>127</v>
      </c>
      <c r="J21" s="1" t="s">
        <v>112</v>
      </c>
      <c r="K21" s="11" t="s">
        <v>275</v>
      </c>
      <c r="L21" s="10" t="s">
        <v>130</v>
      </c>
      <c r="M21" s="10" t="s">
        <v>30</v>
      </c>
      <c r="N21" s="11" t="s">
        <v>78</v>
      </c>
      <c r="O21" s="12" t="s">
        <v>115</v>
      </c>
      <c r="P21" s="13" t="s">
        <v>276</v>
      </c>
      <c r="Q21" s="1"/>
      <c r="R21" s="1" t="s">
        <v>277</v>
      </c>
      <c r="S21" s="13" t="s">
        <v>278</v>
      </c>
      <c r="T21" s="13" t="str">
        <f>HYPERLINK("https://drive.google.com/file/d/18Z2Mg2l4s4ZOik2x09pauA776BkXHFQC/view?usp=drivesdk","KODE REQUEST TOOLS BRANDING BS20")</f>
        <v>KODE REQUEST TOOLS BRANDING BS20</v>
      </c>
      <c r="U21" s="1" t="s">
        <v>279</v>
      </c>
      <c r="V21" s="1" t="s">
        <v>280</v>
      </c>
      <c r="W21" s="13" t="s">
        <v>281</v>
      </c>
      <c r="X21" s="13" t="str">
        <f>HYPERLINK("https://drive.google.com/file/d/1SPH7ZZIUoJ2Tc-oAPPcOxPFupelhY6FM/view?usp=drivesdk","EMAIL KODE BRANDING SOREX - Swalayan ramai ungaran - BS20")</f>
        <v>EMAIL KODE BRANDING SOREX - Swalayan ramai ungaran - BS20</v>
      </c>
      <c r="Y21" s="1" t="s">
        <v>272</v>
      </c>
    </row>
    <row r="22" spans="1:25" ht="15" customHeight="1" x14ac:dyDescent="0.25">
      <c r="A22" s="8">
        <v>45569.542894733997</v>
      </c>
      <c r="B22" s="1" t="s">
        <v>69</v>
      </c>
      <c r="C22" s="10" t="str">
        <v>BS21</v>
      </c>
      <c r="D22" s="10" t="s">
        <v>70</v>
      </c>
      <c r="E22" s="14" t="s">
        <v>71</v>
      </c>
      <c r="F22" s="10" t="s">
        <v>72</v>
      </c>
      <c r="G22" s="1" t="s">
        <v>282</v>
      </c>
      <c r="H22" s="11" t="s">
        <v>264</v>
      </c>
      <c r="I22" s="10" t="s">
        <v>28</v>
      </c>
      <c r="J22" s="1" t="s">
        <v>112</v>
      </c>
      <c r="K22" s="11" t="s">
        <v>283</v>
      </c>
      <c r="L22" s="10" t="s">
        <v>77</v>
      </c>
      <c r="M22" s="10" t="s">
        <v>30</v>
      </c>
      <c r="N22" s="11" t="s">
        <v>78</v>
      </c>
      <c r="O22" s="12" t="s">
        <v>284</v>
      </c>
      <c r="P22" s="13" t="s">
        <v>285</v>
      </c>
      <c r="Q22" s="1"/>
      <c r="R22" s="1" t="s">
        <v>286</v>
      </c>
      <c r="S22" s="13" t="s">
        <v>287</v>
      </c>
      <c r="T22" s="13" t="str">
        <f>HYPERLINK("https://drive.google.com/file/d/17UwE2XNndH3qSY6FDNuWboI_gmyRoniI/view?usp=drivesdk","KODE REQUEST TOOLS BRANDING BS21")</f>
        <v>KODE REQUEST TOOLS BRANDING BS21</v>
      </c>
      <c r="U22" s="1" t="s">
        <v>288</v>
      </c>
      <c r="V22" s="1" t="s">
        <v>289</v>
      </c>
      <c r="W22" s="13" t="s">
        <v>290</v>
      </c>
      <c r="X22" s="13" t="str">
        <f>HYPERLINK("https://drive.google.com/file/d/1d0xnRsq-6v3168YLtRA9A_PGHGxALFG6/view?usp=drivesdk","EMAIL KODE BRANDING SOREX - Toko sidomumbul [gangwarung] - BS21")</f>
        <v>EMAIL KODE BRANDING SOREX - Toko sidomumbul [gangwarung] - BS21</v>
      </c>
      <c r="Y22" s="1" t="s">
        <v>272</v>
      </c>
    </row>
    <row r="23" spans="1:25" ht="15" customHeight="1" x14ac:dyDescent="0.25">
      <c r="A23" s="8">
        <v>45569.544728749999</v>
      </c>
      <c r="B23" s="1" t="s">
        <v>69</v>
      </c>
      <c r="C23" s="10" t="str">
        <v>BS22</v>
      </c>
      <c r="D23" s="10" t="s">
        <v>70</v>
      </c>
      <c r="E23" s="14" t="s">
        <v>71</v>
      </c>
      <c r="F23" s="10" t="s">
        <v>109</v>
      </c>
      <c r="G23" s="1" t="s">
        <v>291</v>
      </c>
      <c r="H23" s="11" t="s">
        <v>264</v>
      </c>
      <c r="I23" s="10" t="s">
        <v>28</v>
      </c>
      <c r="J23" s="1" t="s">
        <v>60</v>
      </c>
      <c r="K23" s="11" t="s">
        <v>292</v>
      </c>
      <c r="L23" s="10" t="s">
        <v>77</v>
      </c>
      <c r="M23" s="10" t="s">
        <v>30</v>
      </c>
      <c r="N23" s="11" t="s">
        <v>78</v>
      </c>
      <c r="O23" s="12" t="s">
        <v>293</v>
      </c>
      <c r="P23" s="13" t="s">
        <v>294</v>
      </c>
      <c r="Q23" s="1"/>
      <c r="R23" s="1" t="s">
        <v>295</v>
      </c>
      <c r="S23" s="13" t="s">
        <v>296</v>
      </c>
      <c r="T23" s="13" t="str">
        <f>HYPERLINK("https://drive.google.com/file/d/1r_CGOZke-CeOMDsQu0wtKVCyGOthiGbu/view?usp=drivesdk","KODE REQUEST TOOLS BRANDING BS22")</f>
        <v>KODE REQUEST TOOLS BRANDING BS22</v>
      </c>
      <c r="U23" s="1" t="s">
        <v>297</v>
      </c>
      <c r="V23" s="1" t="s">
        <v>298</v>
      </c>
      <c r="W23" s="13" t="s">
        <v>299</v>
      </c>
      <c r="X23" s="13" t="str">
        <f>HYPERLINK("https://drive.google.com/file/d/1qpHNpX7jm0PrAk9Tij-EiqEXim4BGA-V/view?usp=drivesdk","EMAIL KODE BRANDING SOREX - Toko 23 semarang - BS22")</f>
        <v>EMAIL KODE BRANDING SOREX - Toko 23 semarang - BS22</v>
      </c>
      <c r="Y23" s="1" t="s">
        <v>272</v>
      </c>
    </row>
    <row r="24" spans="1:25" ht="15" customHeight="1" x14ac:dyDescent="0.25">
      <c r="A24" s="8">
        <v>45570.307674108997</v>
      </c>
      <c r="B24" s="1" t="s">
        <v>300</v>
      </c>
      <c r="C24" s="10" t="str">
        <v>BS23</v>
      </c>
      <c r="D24" s="10" t="s">
        <v>26</v>
      </c>
      <c r="E24" s="10" t="s">
        <v>301</v>
      </c>
      <c r="F24" s="10" t="s">
        <v>302</v>
      </c>
      <c r="G24" s="1" t="s">
        <v>303</v>
      </c>
      <c r="H24" s="11" t="s">
        <v>304</v>
      </c>
      <c r="I24" s="10" t="s">
        <v>127</v>
      </c>
      <c r="J24" s="1" t="s">
        <v>75</v>
      </c>
      <c r="K24" s="11" t="s">
        <v>305</v>
      </c>
      <c r="L24" s="10" t="s">
        <v>306</v>
      </c>
      <c r="M24" s="10" t="s">
        <v>30</v>
      </c>
      <c r="N24" s="11" t="s">
        <v>307</v>
      </c>
      <c r="O24" s="12" t="s">
        <v>308</v>
      </c>
      <c r="P24" s="13" t="s">
        <v>309</v>
      </c>
      <c r="Q24" s="1"/>
      <c r="R24" s="1" t="s">
        <v>310</v>
      </c>
      <c r="S24" s="13" t="s">
        <v>311</v>
      </c>
      <c r="T24" s="13" t="str">
        <f>HYPERLINK("https://drive.google.com/file/d/19zU-SI7e7SaX9AYh83Dh5hq4nddGLAy9/view?usp=drivesdk","KODE REQUEST TOOLS BRANDING BS23")</f>
        <v>KODE REQUEST TOOLS BRANDING BS23</v>
      </c>
      <c r="U24" s="1" t="s">
        <v>312</v>
      </c>
      <c r="V24" s="1" t="s">
        <v>313</v>
      </c>
      <c r="W24" s="13" t="s">
        <v>314</v>
      </c>
      <c r="X24" s="13" t="str">
        <f>HYPERLINK("https://drive.google.com/file/d/1uToR0QTJKZ9LzFcE201HDl6SftHvdAbA/view?usp=drivesdk","EMAIL KODE BRANDING SOREX - PT. Ilufa Jaya Samarinda - BS23")</f>
        <v>EMAIL KODE BRANDING SOREX - PT. Ilufa Jaya Samarinda - BS23</v>
      </c>
      <c r="Y24" s="1" t="s">
        <v>315</v>
      </c>
    </row>
    <row r="25" spans="1:25" ht="15" customHeight="1" x14ac:dyDescent="0.25">
      <c r="A25" s="8">
        <v>45572.361006874999</v>
      </c>
      <c r="B25" s="1" t="s">
        <v>235</v>
      </c>
      <c r="C25" s="10" t="str">
        <v>BS24</v>
      </c>
      <c r="D25" s="10" t="s">
        <v>26</v>
      </c>
      <c r="E25" s="10" t="s">
        <v>236</v>
      </c>
      <c r="F25" s="10" t="s">
        <v>168</v>
      </c>
      <c r="G25" s="1" t="s">
        <v>316</v>
      </c>
      <c r="H25" s="11" t="s">
        <v>170</v>
      </c>
      <c r="I25" s="10" t="s">
        <v>28</v>
      </c>
      <c r="J25" s="1" t="s">
        <v>60</v>
      </c>
      <c r="K25" s="11" t="s">
        <v>317</v>
      </c>
      <c r="L25" s="10" t="s">
        <v>172</v>
      </c>
      <c r="M25" s="10" t="s">
        <v>30</v>
      </c>
      <c r="N25" s="11" t="s">
        <v>318</v>
      </c>
      <c r="O25" s="12" t="s">
        <v>319</v>
      </c>
      <c r="P25" s="13" t="s">
        <v>320</v>
      </c>
      <c r="Q25" s="1"/>
      <c r="R25" s="1" t="s">
        <v>321</v>
      </c>
      <c r="S25" s="13" t="s">
        <v>322</v>
      </c>
      <c r="T25" s="13" t="str">
        <f>HYPERLINK("https://drive.google.com/file/d/1pdPe4ZaDgSGjICSrFfPu9YFIUVZ5Rf40/view?usp=drivesdk","KODE REQUEST TOOLS BRANDING BS24")</f>
        <v>KODE REQUEST TOOLS BRANDING BS24</v>
      </c>
      <c r="U25" s="1" t="s">
        <v>323</v>
      </c>
      <c r="V25" s="1" t="s">
        <v>324</v>
      </c>
      <c r="W25" s="13" t="s">
        <v>325</v>
      </c>
      <c r="X25" s="13" t="str">
        <f>HYPERLINK("https://drive.google.com/file/d/135p_lgwd-iZGOXC6Kxyl1ymkZ2gRDCbb/view?usp=drivesdk","EMAIL KODE BRANDING SOREX - AHMAD GROSIR / NANDO REZA - BS24")</f>
        <v>EMAIL KODE BRANDING SOREX - AHMAD GROSIR / NANDO REZA - BS24</v>
      </c>
      <c r="Y25" s="1" t="s">
        <v>326</v>
      </c>
    </row>
    <row r="26" spans="1:25" ht="15" customHeight="1" x14ac:dyDescent="0.25">
      <c r="A26" s="8">
        <v>45572.424765693999</v>
      </c>
      <c r="B26" s="1" t="s">
        <v>122</v>
      </c>
      <c r="C26" s="10" t="str">
        <v>BS25</v>
      </c>
      <c r="D26" s="10" t="s">
        <v>70</v>
      </c>
      <c r="E26" s="10" t="s">
        <v>327</v>
      </c>
      <c r="F26" s="10" t="s">
        <v>124</v>
      </c>
      <c r="G26" s="1" t="s">
        <v>328</v>
      </c>
      <c r="H26" s="11" t="s">
        <v>184</v>
      </c>
      <c r="I26" s="10" t="s">
        <v>127</v>
      </c>
      <c r="J26" s="1"/>
      <c r="K26" s="11" t="s">
        <v>329</v>
      </c>
      <c r="L26" s="10" t="s">
        <v>77</v>
      </c>
      <c r="M26" s="10" t="s">
        <v>30</v>
      </c>
      <c r="N26" s="11" t="s">
        <v>330</v>
      </c>
      <c r="O26" s="12" t="s">
        <v>331</v>
      </c>
      <c r="P26" s="13" t="s">
        <v>332</v>
      </c>
      <c r="Q26" s="1"/>
      <c r="R26" s="1" t="s">
        <v>333</v>
      </c>
      <c r="S26" s="13" t="s">
        <v>334</v>
      </c>
      <c r="T26" s="13" t="str">
        <f>HYPERLINK("https://drive.google.com/file/d/17OLLq4fRPLcueslZgiomFFZDZAZOw-d3/view?usp=drivesdk","KODE REQUEST TOOLS BRANDING BS25")</f>
        <v>KODE REQUEST TOOLS BRANDING BS25</v>
      </c>
      <c r="U26" s="1" t="s">
        <v>335</v>
      </c>
      <c r="V26" s="1" t="s">
        <v>336</v>
      </c>
      <c r="W26" s="13" t="s">
        <v>337</v>
      </c>
      <c r="X26" s="13" t="str">
        <f>HYPERLINK("https://drive.google.com/file/d/1-etJmckXQyiO3w_vcDmAPUADNQg-gOvW/view?usp=drivesdk","EMAIL KODE BRANDING SOREX - WS Godean - BS25")</f>
        <v>EMAIL KODE BRANDING SOREX - WS Godean - BS25</v>
      </c>
      <c r="Y26" s="1" t="s">
        <v>338</v>
      </c>
    </row>
    <row r="27" spans="1:25" ht="15" customHeight="1" x14ac:dyDescent="0.25">
      <c r="A27" s="8">
        <v>45572.430526007003</v>
      </c>
      <c r="B27" s="1" t="s">
        <v>122</v>
      </c>
      <c r="C27" s="10" t="str">
        <v>BS26</v>
      </c>
      <c r="D27" s="10" t="s">
        <v>70</v>
      </c>
      <c r="E27" s="10" t="s">
        <v>123</v>
      </c>
      <c r="F27" s="10" t="s">
        <v>124</v>
      </c>
      <c r="G27" s="1" t="s">
        <v>339</v>
      </c>
      <c r="H27" s="11" t="s">
        <v>340</v>
      </c>
      <c r="I27" s="10" t="s">
        <v>127</v>
      </c>
      <c r="J27" s="1" t="s">
        <v>341</v>
      </c>
      <c r="K27" s="11" t="s">
        <v>342</v>
      </c>
      <c r="L27" s="10" t="s">
        <v>199</v>
      </c>
      <c r="M27" s="10" t="s">
        <v>30</v>
      </c>
      <c r="N27" s="11" t="s">
        <v>343</v>
      </c>
      <c r="O27" s="12" t="s">
        <v>344</v>
      </c>
      <c r="P27" s="13" t="s">
        <v>345</v>
      </c>
      <c r="Q27" s="1"/>
      <c r="R27" s="1" t="s">
        <v>346</v>
      </c>
      <c r="S27" s="13" t="s">
        <v>347</v>
      </c>
      <c r="T27" s="13" t="str">
        <f>HYPERLINK("https://drive.google.com/file/d/1sC1MCMYtfhY4Bc4T4DblS7iHq-QORbN0/view?usp=drivesdk","KODE REQUEST TOOLS BRANDING BS26")</f>
        <v>KODE REQUEST TOOLS BRANDING BS26</v>
      </c>
      <c r="U27" s="1" t="s">
        <v>348</v>
      </c>
      <c r="V27" s="1" t="s">
        <v>349</v>
      </c>
      <c r="W27" s="13" t="s">
        <v>350</v>
      </c>
      <c r="X27" s="13" t="str">
        <f>HYPERLINK("https://drive.google.com/file/d/1rgRyZVUg9hP1lifQA-Zx6qVXpipBIO1J/view?usp=drivesdk","EMAIL KODE BRANDING SOREX - Mitra Purwodadi - BS26")</f>
        <v>EMAIL KODE BRANDING SOREX - Mitra Purwodadi - BS26</v>
      </c>
      <c r="Y27" s="1" t="s">
        <v>351</v>
      </c>
    </row>
    <row r="28" spans="1:25" ht="15" customHeight="1" x14ac:dyDescent="0.25">
      <c r="A28" s="8">
        <v>45572.462666492997</v>
      </c>
      <c r="B28" s="1" t="s">
        <v>300</v>
      </c>
      <c r="C28" s="10" t="str">
        <v>BS27</v>
      </c>
      <c r="D28" s="10" t="s">
        <v>26</v>
      </c>
      <c r="E28" s="10" t="s">
        <v>352</v>
      </c>
      <c r="F28" s="10" t="s">
        <v>302</v>
      </c>
      <c r="G28" s="1" t="s">
        <v>353</v>
      </c>
      <c r="H28" s="11" t="s">
        <v>304</v>
      </c>
      <c r="I28" s="10" t="s">
        <v>127</v>
      </c>
      <c r="J28" s="1" t="s">
        <v>60</v>
      </c>
      <c r="K28" s="11" t="s">
        <v>354</v>
      </c>
      <c r="L28" s="10" t="s">
        <v>355</v>
      </c>
      <c r="M28" s="10" t="s">
        <v>30</v>
      </c>
      <c r="N28" s="11" t="s">
        <v>356</v>
      </c>
      <c r="O28" s="12" t="s">
        <v>357</v>
      </c>
      <c r="P28" s="13" t="s">
        <v>358</v>
      </c>
      <c r="Q28" s="1"/>
      <c r="R28" s="1" t="s">
        <v>359</v>
      </c>
      <c r="S28" s="13" t="s">
        <v>360</v>
      </c>
      <c r="T28" s="13" t="str">
        <f>HYPERLINK("https://drive.google.com/file/d/1ug71NsdfVlUv5URzjkYwm2tME-G9UkmH/view?usp=drivesdk","KODE REQUEST TOOLS BRANDING BS27")</f>
        <v>KODE REQUEST TOOLS BRANDING BS27</v>
      </c>
      <c r="U28" s="1" t="s">
        <v>361</v>
      </c>
      <c r="V28" s="1" t="s">
        <v>362</v>
      </c>
      <c r="W28" s="13" t="s">
        <v>363</v>
      </c>
      <c r="X28" s="13" t="str">
        <f>HYPERLINK("https://drive.google.com/file/d/1Iou1ttvbiYyO6G9F2s-i8Lk7WUYz8vNV/view?usp=drivesdk","EMAIL KODE BRANDING SOREX - Putri Jaya - BS27")</f>
        <v>EMAIL KODE BRANDING SOREX - Putri Jaya - BS27</v>
      </c>
      <c r="Y28" s="1" t="s">
        <v>364</v>
      </c>
    </row>
    <row r="29" spans="1:25" ht="15" customHeight="1" x14ac:dyDescent="0.25">
      <c r="A29" s="8">
        <v>45572.464259826003</v>
      </c>
      <c r="B29" s="1" t="s">
        <v>300</v>
      </c>
      <c r="C29" s="10" t="str">
        <v>BS28</v>
      </c>
      <c r="D29" s="10" t="s">
        <v>26</v>
      </c>
      <c r="E29" s="10" t="s">
        <v>352</v>
      </c>
      <c r="F29" s="10" t="s">
        <v>302</v>
      </c>
      <c r="G29" s="1" t="s">
        <v>353</v>
      </c>
      <c r="H29" s="11" t="s">
        <v>304</v>
      </c>
      <c r="I29" s="10" t="s">
        <v>28</v>
      </c>
      <c r="J29" s="1" t="s">
        <v>60</v>
      </c>
      <c r="K29" s="11" t="s">
        <v>365</v>
      </c>
      <c r="L29" s="10" t="s">
        <v>355</v>
      </c>
      <c r="M29" s="10" t="s">
        <v>30</v>
      </c>
      <c r="N29" s="11" t="s">
        <v>366</v>
      </c>
      <c r="O29" s="12" t="s">
        <v>367</v>
      </c>
      <c r="P29" s="13" t="s">
        <v>368</v>
      </c>
      <c r="Q29" s="1"/>
      <c r="R29" s="1" t="s">
        <v>369</v>
      </c>
      <c r="S29" s="13" t="s">
        <v>370</v>
      </c>
      <c r="T29" s="13" t="str">
        <f>HYPERLINK("https://drive.google.com/file/d/1fDpiA57DcBKhuOLa-ltJ8S3rm-hMiCc7/view?usp=drivesdk","KODE REQUEST TOOLS BRANDING BS28")</f>
        <v>KODE REQUEST TOOLS BRANDING BS28</v>
      </c>
      <c r="U29" s="1" t="s">
        <v>371</v>
      </c>
      <c r="V29" s="1" t="s">
        <v>372</v>
      </c>
      <c r="W29" s="13" t="s">
        <v>373</v>
      </c>
      <c r="X29" s="13" t="str">
        <f>HYPERLINK("https://drive.google.com/file/d/1nbdZURtTr_vr-WTt82-TuFYx0pDokp9O/view?usp=drivesdk","EMAIL KODE BRANDING SOREX - Putri Jaya - BS28")</f>
        <v>EMAIL KODE BRANDING SOREX - Putri Jaya - BS28</v>
      </c>
      <c r="Y29" s="1" t="s">
        <v>364</v>
      </c>
    </row>
    <row r="30" spans="1:25" ht="15" customHeight="1" x14ac:dyDescent="0.25">
      <c r="A30" s="8">
        <v>45573.329353993002</v>
      </c>
      <c r="B30" s="1" t="s">
        <v>374</v>
      </c>
      <c r="C30" s="10" t="str">
        <v>BS29</v>
      </c>
      <c r="D30" s="10" t="s">
        <v>70</v>
      </c>
      <c r="E30" s="14" t="s">
        <v>108</v>
      </c>
      <c r="F30" s="10" t="s">
        <v>109</v>
      </c>
      <c r="G30" s="1" t="s">
        <v>375</v>
      </c>
      <c r="H30" s="11" t="s">
        <v>376</v>
      </c>
      <c r="I30" s="10" t="s">
        <v>28</v>
      </c>
      <c r="J30" s="1" t="s">
        <v>75</v>
      </c>
      <c r="K30" s="11" t="s">
        <v>377</v>
      </c>
      <c r="L30" s="10" t="s">
        <v>77</v>
      </c>
      <c r="M30" s="10" t="s">
        <v>30</v>
      </c>
      <c r="N30" s="11" t="s">
        <v>78</v>
      </c>
      <c r="O30" s="12" t="s">
        <v>378</v>
      </c>
      <c r="P30" s="13" t="s">
        <v>379</v>
      </c>
      <c r="Q30" s="1"/>
      <c r="R30" s="1" t="s">
        <v>380</v>
      </c>
      <c r="S30" s="13" t="s">
        <v>381</v>
      </c>
      <c r="T30" s="13" t="str">
        <f>HYPERLINK("https://drive.google.com/file/d/1Kq8bEpvdo4kJZ635gDm4OYmU1m_AJUTq/view?usp=drivesdk","KODE REQUEST TOOLS BRANDING BS29")</f>
        <v>KODE REQUEST TOOLS BRANDING BS29</v>
      </c>
      <c r="U30" s="1" t="s">
        <v>382</v>
      </c>
      <c r="V30" s="1" t="s">
        <v>383</v>
      </c>
      <c r="W30" s="13" t="s">
        <v>384</v>
      </c>
      <c r="X30" s="13" t="str">
        <f>HYPERLINK("https://drive.google.com/file/d/1zVeqpe5s8ALlSYKurGS82H4Mdw-bOVsd/view?usp=drivesdk","EMAIL KODE BRANDING SOREX - Toko nur slamet - BS29")</f>
        <v>EMAIL KODE BRANDING SOREX - Toko nur slamet - BS29</v>
      </c>
      <c r="Y30" s="1" t="s">
        <v>385</v>
      </c>
    </row>
    <row r="31" spans="1:25" ht="15" customHeight="1" x14ac:dyDescent="0.25">
      <c r="A31" s="8">
        <v>45573.414337638998</v>
      </c>
      <c r="B31" s="1" t="s">
        <v>122</v>
      </c>
      <c r="C31" s="10" t="str">
        <v>BS30</v>
      </c>
      <c r="D31" s="10" t="s">
        <v>70</v>
      </c>
      <c r="E31" s="10" t="s">
        <v>386</v>
      </c>
      <c r="F31" s="10" t="s">
        <v>124</v>
      </c>
      <c r="G31" s="1" t="s">
        <v>387</v>
      </c>
      <c r="H31" s="11" t="s">
        <v>388</v>
      </c>
      <c r="I31" s="10" t="s">
        <v>28</v>
      </c>
      <c r="J31" s="1" t="s">
        <v>389</v>
      </c>
      <c r="K31" s="11" t="s">
        <v>390</v>
      </c>
      <c r="L31" s="10" t="s">
        <v>130</v>
      </c>
      <c r="M31" s="10" t="s">
        <v>30</v>
      </c>
      <c r="N31" s="11" t="s">
        <v>391</v>
      </c>
      <c r="O31" s="12" t="s">
        <v>392</v>
      </c>
      <c r="P31" s="13" t="s">
        <v>393</v>
      </c>
      <c r="Q31" s="1"/>
      <c r="R31" s="1" t="s">
        <v>394</v>
      </c>
      <c r="S31" s="13" t="s">
        <v>395</v>
      </c>
      <c r="T31" s="13" t="str">
        <f>HYPERLINK("https://drive.google.com/file/d/1VrEpmBzHy_qu_h_3wm8lzhF4-HHyl0_p/view?usp=drivesdk","KODE REQUEST TOOLS BRANDING BS30")</f>
        <v>KODE REQUEST TOOLS BRANDING BS30</v>
      </c>
      <c r="U31" s="1" t="s">
        <v>396</v>
      </c>
      <c r="V31" s="1" t="s">
        <v>397</v>
      </c>
      <c r="W31" s="13" t="s">
        <v>398</v>
      </c>
      <c r="X31" s="13" t="str">
        <f>HYPERLINK("https://drive.google.com/file/d/1nAk62Ltyp4XOkePkHa-c6tU7AzLpt03E/view?usp=drivesdk","EMAIL KODE BRANDING SOREX - PROGO - BS30")</f>
        <v>EMAIL KODE BRANDING SOREX - PROGO - BS30</v>
      </c>
      <c r="Y31" s="1" t="s">
        <v>351</v>
      </c>
    </row>
    <row r="32" spans="1:25" ht="15" customHeight="1" x14ac:dyDescent="0.25">
      <c r="A32" s="8">
        <v>45573.441255104</v>
      </c>
      <c r="B32" s="1" t="s">
        <v>122</v>
      </c>
      <c r="C32" s="10" t="str">
        <v>BS31</v>
      </c>
      <c r="D32" s="10" t="s">
        <v>70</v>
      </c>
      <c r="E32" s="10" t="s">
        <v>123</v>
      </c>
      <c r="F32" s="10" t="s">
        <v>124</v>
      </c>
      <c r="G32" s="1" t="s">
        <v>399</v>
      </c>
      <c r="H32" s="11" t="s">
        <v>400</v>
      </c>
      <c r="I32" s="10" t="s">
        <v>28</v>
      </c>
      <c r="J32" s="1" t="s">
        <v>389</v>
      </c>
      <c r="K32" s="11" t="s">
        <v>401</v>
      </c>
      <c r="L32" s="10" t="s">
        <v>402</v>
      </c>
      <c r="M32" s="10" t="s">
        <v>30</v>
      </c>
      <c r="N32" s="11" t="s">
        <v>403</v>
      </c>
      <c r="O32" s="12" t="s">
        <v>404</v>
      </c>
      <c r="P32" s="13" t="s">
        <v>405</v>
      </c>
      <c r="Q32" s="1"/>
      <c r="R32" s="1" t="s">
        <v>406</v>
      </c>
      <c r="S32" s="13" t="s">
        <v>407</v>
      </c>
      <c r="T32" s="13" t="str">
        <f>HYPERLINK("https://drive.google.com/file/d/1NcZoe4MJ81iv15N1pN1_En1Th5TX8MN5/view?usp=drivesdk","KODE REQUEST TOOLS BRANDING BS31")</f>
        <v>KODE REQUEST TOOLS BRANDING BS31</v>
      </c>
      <c r="U32" s="1" t="s">
        <v>408</v>
      </c>
      <c r="V32" s="1" t="s">
        <v>409</v>
      </c>
      <c r="W32" s="13" t="s">
        <v>410</v>
      </c>
      <c r="X32" s="13" t="str">
        <f>HYPERLINK("https://drive.google.com/file/d/1NcPGRm4e5javc05YtPT6v1dEMXJu7zO_/view?usp=drivesdk","EMAIL KODE BRANDING SOREX - Aini Collection - BS31")</f>
        <v>EMAIL KODE BRANDING SOREX - Aini Collection - BS31</v>
      </c>
      <c r="Y32" s="1" t="s">
        <v>351</v>
      </c>
    </row>
    <row r="33" spans="1:25" ht="15" customHeight="1" x14ac:dyDescent="0.25">
      <c r="A33" s="8">
        <v>45573.445002754997</v>
      </c>
      <c r="B33" s="1" t="s">
        <v>69</v>
      </c>
      <c r="C33" s="10" t="str">
        <v>BS32</v>
      </c>
      <c r="D33" s="10" t="s">
        <v>70</v>
      </c>
      <c r="E33" s="14" t="s">
        <v>108</v>
      </c>
      <c r="F33" s="10" t="s">
        <v>72</v>
      </c>
      <c r="G33" s="1" t="s">
        <v>411</v>
      </c>
      <c r="H33" s="11" t="s">
        <v>376</v>
      </c>
      <c r="I33" s="10" t="s">
        <v>28</v>
      </c>
      <c r="J33" s="1" t="s">
        <v>60</v>
      </c>
      <c r="K33" s="11" t="s">
        <v>61</v>
      </c>
      <c r="L33" s="10" t="s">
        <v>77</v>
      </c>
      <c r="M33" s="10" t="s">
        <v>30</v>
      </c>
      <c r="N33" s="11" t="s">
        <v>78</v>
      </c>
      <c r="O33" s="12" t="s">
        <v>412</v>
      </c>
      <c r="P33" s="13" t="s">
        <v>413</v>
      </c>
      <c r="Q33" s="1"/>
      <c r="R33" s="1" t="s">
        <v>414</v>
      </c>
      <c r="S33" s="13" t="s">
        <v>415</v>
      </c>
      <c r="T33" s="13" t="str">
        <f>HYPERLINK("https://drive.google.com/file/d/1LlEARmDGSYO4KBjCMeXiceC-4i7F9OVX/view?usp=drivesdk","KODE REQUEST TOOLS BRANDING BS32")</f>
        <v>KODE REQUEST TOOLS BRANDING BS32</v>
      </c>
      <c r="U33" s="1" t="s">
        <v>416</v>
      </c>
      <c r="V33" s="1" t="s">
        <v>417</v>
      </c>
      <c r="W33" s="13" t="s">
        <v>418</v>
      </c>
      <c r="X33" s="13" t="str">
        <f>HYPERLINK("https://drive.google.com/file/d/19H3B2KAUMFyTOf3xDBfuHa6M6Zj-bI02/view?usp=drivesdk","EMAIL KODE BRANDING SOREX - Toko damayanti wiradesa - BS32")</f>
        <v>EMAIL KODE BRANDING SOREX - Toko damayanti wiradesa - BS32</v>
      </c>
      <c r="Y33" s="1" t="s">
        <v>419</v>
      </c>
    </row>
    <row r="34" spans="1:25" ht="15" customHeight="1" x14ac:dyDescent="0.25">
      <c r="A34" s="8">
        <v>45573.450258796001</v>
      </c>
      <c r="B34" s="1" t="s">
        <v>420</v>
      </c>
      <c r="C34" s="10" t="str">
        <v>BS33</v>
      </c>
      <c r="D34" s="10" t="s">
        <v>39</v>
      </c>
      <c r="E34" s="10" t="s">
        <v>421</v>
      </c>
      <c r="F34" s="10" t="s">
        <v>422</v>
      </c>
      <c r="G34" s="1" t="s">
        <v>423</v>
      </c>
      <c r="H34" s="11" t="s">
        <v>424</v>
      </c>
      <c r="I34" s="10" t="s">
        <v>28</v>
      </c>
      <c r="J34" s="1" t="s">
        <v>425</v>
      </c>
      <c r="K34" s="11" t="s">
        <v>426</v>
      </c>
      <c r="L34" s="10" t="s">
        <v>427</v>
      </c>
      <c r="M34" s="10" t="s">
        <v>30</v>
      </c>
      <c r="N34" s="11" t="s">
        <v>428</v>
      </c>
      <c r="O34" s="12" t="s">
        <v>429</v>
      </c>
      <c r="P34" s="13" t="s">
        <v>430</v>
      </c>
      <c r="Q34" s="1"/>
      <c r="R34" s="1" t="s">
        <v>431</v>
      </c>
      <c r="S34" s="13" t="s">
        <v>432</v>
      </c>
      <c r="T34" s="13" t="str">
        <f>HYPERLINK("https://drive.google.com/file/d/12gzd2Vn66zG0qT8OlzNgmWBpUHvVvBgR/view?usp=drivesdk","KODE REQUEST TOOLS BRANDING BS33")</f>
        <v>KODE REQUEST TOOLS BRANDING BS33</v>
      </c>
      <c r="U34" s="1" t="s">
        <v>433</v>
      </c>
      <c r="V34" s="1" t="s">
        <v>434</v>
      </c>
      <c r="W34" s="13" t="s">
        <v>435</v>
      </c>
      <c r="X34" s="13" t="str">
        <f>HYPERLINK("https://drive.google.com/file/d/1kahRg_LMOgudXZ9BzI7UfLq8eH5iCePc/view?usp=drivesdk","EMAIL KODE BRANDING SOREX - PINK LADIES - BS33")</f>
        <v>EMAIL KODE BRANDING SOREX - PINK LADIES - BS33</v>
      </c>
      <c r="Y34" s="1" t="s">
        <v>436</v>
      </c>
    </row>
    <row r="35" spans="1:25" ht="15" customHeight="1" x14ac:dyDescent="0.25">
      <c r="A35" s="8">
        <v>45573.453000567002</v>
      </c>
      <c r="B35" s="1" t="s">
        <v>420</v>
      </c>
      <c r="C35" s="10" t="str">
        <v>BS34</v>
      </c>
      <c r="D35" s="10" t="s">
        <v>39</v>
      </c>
      <c r="E35" s="10" t="s">
        <v>437</v>
      </c>
      <c r="F35" s="10" t="s">
        <v>438</v>
      </c>
      <c r="G35" s="1" t="s">
        <v>423</v>
      </c>
      <c r="H35" s="11" t="s">
        <v>424</v>
      </c>
      <c r="I35" s="10" t="s">
        <v>28</v>
      </c>
      <c r="J35" s="1" t="s">
        <v>425</v>
      </c>
      <c r="K35" s="11" t="s">
        <v>439</v>
      </c>
      <c r="L35" s="10" t="s">
        <v>440</v>
      </c>
      <c r="M35" s="10" t="s">
        <v>46</v>
      </c>
      <c r="N35" s="11" t="s">
        <v>428</v>
      </c>
      <c r="O35" s="12" t="s">
        <v>429</v>
      </c>
      <c r="P35" s="13" t="s">
        <v>441</v>
      </c>
      <c r="Q35" s="1"/>
      <c r="R35" s="1" t="s">
        <v>442</v>
      </c>
      <c r="S35" s="13" t="s">
        <v>443</v>
      </c>
      <c r="T35" s="13" t="str">
        <f>HYPERLINK("https://drive.google.com/file/d/1ffbJGccEbSWLJ4AIz3s66sR1kpgJFeUb/view?usp=drivesdk","KODE REQUEST TOOLS BRANDING BS34")</f>
        <v>KODE REQUEST TOOLS BRANDING BS34</v>
      </c>
      <c r="U35" s="1" t="s">
        <v>444</v>
      </c>
      <c r="V35" s="1" t="s">
        <v>445</v>
      </c>
      <c r="W35" s="13" t="s">
        <v>446</v>
      </c>
      <c r="X35" s="13" t="str">
        <f>HYPERLINK("https://drive.google.com/file/d/14vZcun-7fP9-6Dtbtr07PYxjMXy4m0Ql/view?usp=drivesdk","EMAIL KODE BRANDING SOREX - PINK LADIES - BS34")</f>
        <v>EMAIL KODE BRANDING SOREX - PINK LADIES - BS34</v>
      </c>
      <c r="Y35" s="1" t="s">
        <v>447</v>
      </c>
    </row>
    <row r="36" spans="1:25" ht="15" customHeight="1" x14ac:dyDescent="0.25">
      <c r="A36" s="8">
        <v>45573.457439860998</v>
      </c>
      <c r="B36" s="1" t="s">
        <v>420</v>
      </c>
      <c r="C36" s="10" t="str">
        <v>BS35</v>
      </c>
      <c r="D36" s="10" t="s">
        <v>39</v>
      </c>
      <c r="E36" s="10" t="s">
        <v>421</v>
      </c>
      <c r="F36" s="10" t="s">
        <v>422</v>
      </c>
      <c r="G36" s="1" t="s">
        <v>448</v>
      </c>
      <c r="H36" s="11" t="s">
        <v>449</v>
      </c>
      <c r="I36" s="10" t="s">
        <v>127</v>
      </c>
      <c r="J36" s="1" t="s">
        <v>450</v>
      </c>
      <c r="K36" s="11" t="s">
        <v>451</v>
      </c>
      <c r="L36" s="10" t="s">
        <v>452</v>
      </c>
      <c r="M36" s="10" t="s">
        <v>30</v>
      </c>
      <c r="N36" s="11" t="s">
        <v>428</v>
      </c>
      <c r="O36" s="12" t="s">
        <v>453</v>
      </c>
      <c r="P36" s="13" t="s">
        <v>454</v>
      </c>
      <c r="Q36" s="1"/>
      <c r="R36" s="1" t="s">
        <v>455</v>
      </c>
      <c r="S36" s="13" t="s">
        <v>456</v>
      </c>
      <c r="T36" s="13" t="str">
        <f>HYPERLINK("https://drive.google.com/file/d/1XJ-mU-p9QPrzyS7LxVsrA1dKpQYbK6ko/view?usp=drivesdk","KODE REQUEST TOOLS BRANDING BS35")</f>
        <v>KODE REQUEST TOOLS BRANDING BS35</v>
      </c>
      <c r="U36" s="1" t="s">
        <v>457</v>
      </c>
      <c r="V36" s="1" t="s">
        <v>458</v>
      </c>
      <c r="W36" s="13" t="s">
        <v>459</v>
      </c>
      <c r="X36" s="13" t="str">
        <f>HYPERLINK("https://drive.google.com/file/d/1lUWN51jIAazpKswbcrFUofgw69HkPyhi/view?usp=drivesdk","EMAIL KODE BRANDING SOREX - IBU RONA - BS35")</f>
        <v>EMAIL KODE BRANDING SOREX - IBU RONA - BS35</v>
      </c>
      <c r="Y36" s="1" t="s">
        <v>447</v>
      </c>
    </row>
    <row r="37" spans="1:25" ht="15" customHeight="1" x14ac:dyDescent="0.25">
      <c r="A37" s="8">
        <v>45573.463183252003</v>
      </c>
      <c r="B37" s="1" t="s">
        <v>420</v>
      </c>
      <c r="C37" s="10" t="str">
        <v>BS36</v>
      </c>
      <c r="D37" s="10" t="s">
        <v>39</v>
      </c>
      <c r="E37" s="10" t="s">
        <v>460</v>
      </c>
      <c r="F37" s="10" t="s">
        <v>461</v>
      </c>
      <c r="G37" s="1" t="s">
        <v>462</v>
      </c>
      <c r="H37" s="11" t="s">
        <v>463</v>
      </c>
      <c r="I37" s="10" t="s">
        <v>28</v>
      </c>
      <c r="J37" s="1" t="s">
        <v>464</v>
      </c>
      <c r="K37" s="11" t="s">
        <v>465</v>
      </c>
      <c r="L37" s="10" t="s">
        <v>466</v>
      </c>
      <c r="M37" s="10" t="s">
        <v>30</v>
      </c>
      <c r="N37" s="11" t="s">
        <v>428</v>
      </c>
      <c r="O37" s="12" t="s">
        <v>467</v>
      </c>
      <c r="P37" s="13" t="s">
        <v>468</v>
      </c>
      <c r="Q37" s="1"/>
      <c r="R37" s="1" t="s">
        <v>469</v>
      </c>
      <c r="S37" s="13" t="s">
        <v>470</v>
      </c>
      <c r="T37" s="13" t="str">
        <f>HYPERLINK("https://drive.google.com/file/d/18m1d-mVpfowAyAjbNPGd6_siudpvoQdO/view?usp=drivesdk","KODE REQUEST TOOLS BRANDING BS36")</f>
        <v>KODE REQUEST TOOLS BRANDING BS36</v>
      </c>
      <c r="U37" s="1" t="s">
        <v>471</v>
      </c>
      <c r="V37" s="1" t="s">
        <v>472</v>
      </c>
      <c r="W37" s="13" t="s">
        <v>473</v>
      </c>
      <c r="X37" s="13" t="str">
        <f>HYPERLINK("https://drive.google.com/file/d/1LdBM6ZML0i0FUzDqanqohDCf4LUG6OGL/view?usp=drivesdk","EMAIL KODE BRANDING SOREX - AMANDA - BS36")</f>
        <v>EMAIL KODE BRANDING SOREX - AMANDA - BS36</v>
      </c>
      <c r="Y37" s="1" t="s">
        <v>447</v>
      </c>
    </row>
    <row r="38" spans="1:25" ht="15" customHeight="1" x14ac:dyDescent="0.25">
      <c r="A38" s="8">
        <v>45573.465783309999</v>
      </c>
      <c r="B38" s="1" t="s">
        <v>420</v>
      </c>
      <c r="C38" s="10" t="str">
        <v>BS37</v>
      </c>
      <c r="D38" s="10" t="s">
        <v>39</v>
      </c>
      <c r="E38" s="10" t="s">
        <v>460</v>
      </c>
      <c r="F38" s="10" t="s">
        <v>461</v>
      </c>
      <c r="G38" s="1" t="s">
        <v>474</v>
      </c>
      <c r="H38" s="11" t="s">
        <v>463</v>
      </c>
      <c r="I38" s="10" t="s">
        <v>28</v>
      </c>
      <c r="J38" s="1" t="s">
        <v>464</v>
      </c>
      <c r="K38" s="11" t="s">
        <v>465</v>
      </c>
      <c r="L38" s="10" t="s">
        <v>466</v>
      </c>
      <c r="M38" s="10" t="s">
        <v>30</v>
      </c>
      <c r="N38" s="11" t="s">
        <v>428</v>
      </c>
      <c r="O38" s="12" t="s">
        <v>475</v>
      </c>
      <c r="P38" s="13" t="s">
        <v>476</v>
      </c>
      <c r="Q38" s="1"/>
      <c r="R38" s="1" t="s">
        <v>477</v>
      </c>
      <c r="S38" s="13" t="s">
        <v>478</v>
      </c>
      <c r="T38" s="13" t="str">
        <f>HYPERLINK("https://drive.google.com/file/d/1dyl7ULDTuXJC7eJuK_n91cOPvf98tDZK/view?usp=drivesdk","KODE REQUEST TOOLS BRANDING BS37")</f>
        <v>KODE REQUEST TOOLS BRANDING BS37</v>
      </c>
      <c r="U38" s="1" t="s">
        <v>479</v>
      </c>
      <c r="V38" s="1" t="s">
        <v>480</v>
      </c>
      <c r="W38" s="13" t="s">
        <v>481</v>
      </c>
      <c r="X38" s="13" t="str">
        <f>HYPERLINK("https://drive.google.com/file/d/1JxZ66IRFuo--TjUwRxYUSzaFMgRBRWL3/view?usp=drivesdk","EMAIL KODE BRANDING SOREX - UNGU - BS37")</f>
        <v>EMAIL KODE BRANDING SOREX - UNGU - BS37</v>
      </c>
      <c r="Y38" s="1" t="s">
        <v>447</v>
      </c>
    </row>
    <row r="39" spans="1:25" ht="15" customHeight="1" x14ac:dyDescent="0.25">
      <c r="A39" s="8">
        <v>45573.467648575999</v>
      </c>
      <c r="B39" s="1" t="s">
        <v>420</v>
      </c>
      <c r="C39" s="10" t="str">
        <v>BS38</v>
      </c>
      <c r="D39" s="10" t="s">
        <v>39</v>
      </c>
      <c r="E39" s="10" t="s">
        <v>482</v>
      </c>
      <c r="F39" s="10" t="s">
        <v>483</v>
      </c>
      <c r="G39" s="1" t="s">
        <v>484</v>
      </c>
      <c r="H39" s="11" t="s">
        <v>485</v>
      </c>
      <c r="I39" s="10" t="s">
        <v>28</v>
      </c>
      <c r="J39" s="1" t="s">
        <v>464</v>
      </c>
      <c r="K39" s="11" t="s">
        <v>486</v>
      </c>
      <c r="L39" s="10" t="s">
        <v>466</v>
      </c>
      <c r="M39" s="10" t="s">
        <v>30</v>
      </c>
      <c r="N39" s="11" t="s">
        <v>428</v>
      </c>
      <c r="O39" s="12" t="s">
        <v>487</v>
      </c>
      <c r="P39" s="13" t="s">
        <v>488</v>
      </c>
      <c r="Q39" s="1"/>
      <c r="R39" s="1" t="s">
        <v>489</v>
      </c>
      <c r="S39" s="13" t="s">
        <v>490</v>
      </c>
      <c r="T39" s="13" t="str">
        <f>HYPERLINK("https://drive.google.com/file/d/1SAukkBvMw5s3ro45Vjt8MLLo1ShS_qwE/view?usp=drivesdk","KODE REQUEST TOOLS BRANDING BS38")</f>
        <v>KODE REQUEST TOOLS BRANDING BS38</v>
      </c>
      <c r="U39" s="1" t="s">
        <v>491</v>
      </c>
      <c r="V39" s="1" t="s">
        <v>492</v>
      </c>
      <c r="W39" s="13" t="s">
        <v>493</v>
      </c>
      <c r="X39" s="13" t="str">
        <f>HYPERLINK("https://drive.google.com/file/d/1zuC3mX27zXuGgOU0wQZygagekok6yZ72/view?usp=drivesdk","EMAIL KODE BRANDING SOREX - RINI UNDERWEAR - BS38")</f>
        <v>EMAIL KODE BRANDING SOREX - RINI UNDERWEAR - BS38</v>
      </c>
      <c r="Y39" s="1" t="s">
        <v>447</v>
      </c>
    </row>
    <row r="40" spans="1:25" ht="15" customHeight="1" x14ac:dyDescent="0.25">
      <c r="A40" s="8">
        <v>45573.518494953998</v>
      </c>
      <c r="B40" s="1" t="s">
        <v>122</v>
      </c>
      <c r="C40" s="10" t="str">
        <v>BS39</v>
      </c>
      <c r="D40" s="10" t="s">
        <v>70</v>
      </c>
      <c r="E40" s="10" t="s">
        <v>494</v>
      </c>
      <c r="F40" s="10" t="s">
        <v>124</v>
      </c>
      <c r="G40" s="1" t="s">
        <v>495</v>
      </c>
      <c r="H40" s="11" t="s">
        <v>496</v>
      </c>
      <c r="I40" s="10" t="s">
        <v>28</v>
      </c>
      <c r="J40" s="1" t="s">
        <v>156</v>
      </c>
      <c r="K40" s="11" t="s">
        <v>497</v>
      </c>
      <c r="L40" s="10" t="s">
        <v>77</v>
      </c>
      <c r="M40" s="10" t="s">
        <v>30</v>
      </c>
      <c r="N40" s="11" t="s">
        <v>403</v>
      </c>
      <c r="O40" s="12" t="s">
        <v>498</v>
      </c>
      <c r="P40" s="13" t="s">
        <v>499</v>
      </c>
      <c r="Q40" s="1"/>
      <c r="R40" s="1" t="s">
        <v>500</v>
      </c>
      <c r="S40" s="13" t="s">
        <v>501</v>
      </c>
      <c r="T40" s="13" t="str">
        <f>HYPERLINK("https://drive.google.com/file/d/1PHXHlLC1ox4EN7-pf_sl_ZmdjOwxwHVq/view?usp=drivesdk","KODE REQUEST TOOLS BRANDING BS39")</f>
        <v>KODE REQUEST TOOLS BRANDING BS39</v>
      </c>
      <c r="U40" s="1" t="s">
        <v>502</v>
      </c>
      <c r="V40" s="1" t="s">
        <v>503</v>
      </c>
      <c r="W40" s="13" t="s">
        <v>504</v>
      </c>
      <c r="X40" s="13" t="str">
        <f>HYPERLINK("https://drive.google.com/file/d/1yQf4zJ3EndmwH4MqMFNEBn0uEBUbt4ly/view?usp=drivesdk","EMAIL KODE BRANDING SOREX - Luwes Kartasura - BS39")</f>
        <v>EMAIL KODE BRANDING SOREX - Luwes Kartasura - BS39</v>
      </c>
      <c r="Y40" s="1" t="s">
        <v>505</v>
      </c>
    </row>
    <row r="41" spans="1:25" ht="15" customHeight="1" x14ac:dyDescent="0.25">
      <c r="A41" s="8">
        <v>45573.542919362997</v>
      </c>
      <c r="B41" s="1" t="s">
        <v>506</v>
      </c>
      <c r="C41" s="10" t="str">
        <v>BS40</v>
      </c>
      <c r="D41" s="10" t="s">
        <v>26</v>
      </c>
      <c r="E41" s="10" t="s">
        <v>507</v>
      </c>
      <c r="F41" s="10" t="s">
        <v>508</v>
      </c>
      <c r="G41" s="1" t="s">
        <v>509</v>
      </c>
      <c r="H41" s="11" t="s">
        <v>510</v>
      </c>
      <c r="I41" s="10" t="s">
        <v>28</v>
      </c>
      <c r="J41" s="1" t="s">
        <v>60</v>
      </c>
      <c r="K41" s="11" t="s">
        <v>511</v>
      </c>
      <c r="L41" s="10" t="s">
        <v>77</v>
      </c>
      <c r="M41" s="10" t="s">
        <v>46</v>
      </c>
      <c r="N41" s="11" t="s">
        <v>512</v>
      </c>
      <c r="O41" s="12" t="s">
        <v>513</v>
      </c>
      <c r="P41" s="13" t="s">
        <v>514</v>
      </c>
      <c r="Q41" s="1"/>
      <c r="R41" s="1" t="s">
        <v>515</v>
      </c>
      <c r="S41" s="13" t="s">
        <v>516</v>
      </c>
      <c r="T41" s="13" t="str">
        <f>HYPERLINK("https://drive.google.com/file/d/17PJCeOr3rjaPOVYtfm8zII_zQT4nFqC_/view?usp=drivesdk","KODE REQUEST TOOLS BRANDING BS40")</f>
        <v>KODE REQUEST TOOLS BRANDING BS40</v>
      </c>
      <c r="U41" s="1" t="s">
        <v>517</v>
      </c>
      <c r="V41" s="1" t="s">
        <v>518</v>
      </c>
      <c r="W41" s="13" t="s">
        <v>519</v>
      </c>
      <c r="X41" s="13" t="str">
        <f>HYPERLINK("https://drive.google.com/file/d/1jM9BWa7yMFD-XnyvIVtuZPEP7HqBvyLG/view?usp=drivesdk","EMAIL KODE BRANDING SOREX - Putra mandar - BS40")</f>
        <v>EMAIL KODE BRANDING SOREX - Putra mandar - BS40</v>
      </c>
      <c r="Y41" s="1" t="s">
        <v>520</v>
      </c>
    </row>
    <row r="42" spans="1:25" ht="15" customHeight="1" x14ac:dyDescent="0.25">
      <c r="A42" s="8">
        <v>45574.423798714997</v>
      </c>
      <c r="B42" s="1" t="s">
        <v>122</v>
      </c>
      <c r="C42" s="10" t="str">
        <v>BS41</v>
      </c>
      <c r="D42" s="10" t="s">
        <v>70</v>
      </c>
      <c r="E42" s="10" t="s">
        <v>386</v>
      </c>
      <c r="F42" s="10" t="s">
        <v>124</v>
      </c>
      <c r="G42" s="1" t="s">
        <v>521</v>
      </c>
      <c r="H42" s="11" t="s">
        <v>522</v>
      </c>
      <c r="I42" s="10" t="s">
        <v>127</v>
      </c>
      <c r="J42" s="1" t="s">
        <v>112</v>
      </c>
      <c r="K42" s="11" t="s">
        <v>523</v>
      </c>
      <c r="L42" s="10" t="s">
        <v>130</v>
      </c>
      <c r="M42" s="10" t="s">
        <v>30</v>
      </c>
      <c r="N42" s="11" t="s">
        <v>524</v>
      </c>
      <c r="O42" s="12" t="s">
        <v>525</v>
      </c>
      <c r="P42" s="13" t="s">
        <v>526</v>
      </c>
      <c r="Q42" s="1"/>
      <c r="R42" s="1" t="s">
        <v>527</v>
      </c>
      <c r="S42" s="13" t="s">
        <v>528</v>
      </c>
      <c r="T42" s="13" t="str">
        <f>HYPERLINK("https://drive.google.com/file/d/19_wDH5k74vU5OUDI-LeS1mmedvQ-End5/view?usp=drivesdk","KODE REQUEST TOOLS BRANDING BS41")</f>
        <v>KODE REQUEST TOOLS BRANDING BS41</v>
      </c>
      <c r="U42" s="1" t="s">
        <v>529</v>
      </c>
      <c r="V42" s="1" t="s">
        <v>530</v>
      </c>
      <c r="W42" s="13" t="s">
        <v>531</v>
      </c>
      <c r="X42" s="13" t="str">
        <f>HYPERLINK("https://drive.google.com/file/d/1VIHYYK7wuFkOJmeHatFs32VLUQINlPT1/view?usp=drivesdk","EMAIL KODE BRANDING SOREX - Toserba Sido Agung - BS41")</f>
        <v>EMAIL KODE BRANDING SOREX - Toserba Sido Agung - BS41</v>
      </c>
      <c r="Y42" s="1" t="s">
        <v>505</v>
      </c>
    </row>
    <row r="43" spans="1:25" ht="15" customHeight="1" x14ac:dyDescent="0.25">
      <c r="A43" s="8">
        <v>45574.431856771</v>
      </c>
      <c r="B43" s="1" t="s">
        <v>122</v>
      </c>
      <c r="C43" s="10" t="str">
        <v>BS42</v>
      </c>
      <c r="D43" s="10" t="s">
        <v>70</v>
      </c>
      <c r="E43" s="10" t="s">
        <v>123</v>
      </c>
      <c r="F43" s="10" t="s">
        <v>124</v>
      </c>
      <c r="G43" s="1" t="s">
        <v>532</v>
      </c>
      <c r="H43" s="11" t="s">
        <v>340</v>
      </c>
      <c r="I43" s="10" t="s">
        <v>28</v>
      </c>
      <c r="J43" s="1" t="s">
        <v>29</v>
      </c>
      <c r="K43" s="11" t="s">
        <v>533</v>
      </c>
      <c r="L43" s="10" t="s">
        <v>227</v>
      </c>
      <c r="M43" s="10" t="s">
        <v>30</v>
      </c>
      <c r="N43" s="11" t="s">
        <v>403</v>
      </c>
      <c r="O43" s="12" t="s">
        <v>534</v>
      </c>
      <c r="P43" s="13" t="s">
        <v>535</v>
      </c>
      <c r="Q43" s="1"/>
      <c r="R43" s="1" t="s">
        <v>536</v>
      </c>
      <c r="S43" s="13" t="s">
        <v>537</v>
      </c>
      <c r="T43" s="13" t="str">
        <f>HYPERLINK("https://drive.google.com/file/d/1HcdVm8Qa_hA2Gj0DMDZkR4Dy5kzwp_mp/view?usp=drivesdk","KODE REQUEST TOOLS BRANDING BS42")</f>
        <v>KODE REQUEST TOOLS BRANDING BS42</v>
      </c>
      <c r="U43" s="1" t="s">
        <v>538</v>
      </c>
      <c r="V43" s="1" t="s">
        <v>539</v>
      </c>
      <c r="W43" s="13" t="s">
        <v>540</v>
      </c>
      <c r="X43" s="13" t="str">
        <f>HYPERLINK("https://drive.google.com/file/d/1wKT5ctiwARHVAMvBIROVpa2oHqjPVu_U/view?usp=drivesdk","EMAIL KODE BRANDING SOREX - OZORA 35 - BS42")</f>
        <v>EMAIL KODE BRANDING SOREX - OZORA 35 - BS42</v>
      </c>
      <c r="Y43" s="1" t="s">
        <v>505</v>
      </c>
    </row>
    <row r="44" spans="1:25" ht="15" customHeight="1" x14ac:dyDescent="0.25">
      <c r="A44" s="8">
        <v>45574.436074236</v>
      </c>
      <c r="B44" s="1" t="s">
        <v>248</v>
      </c>
      <c r="C44" s="10" t="str">
        <v>BS43</v>
      </c>
      <c r="D44" s="10" t="s">
        <v>70</v>
      </c>
      <c r="E44" s="10" t="s">
        <v>541</v>
      </c>
      <c r="F44" s="10" t="s">
        <v>250</v>
      </c>
      <c r="G44" s="1" t="s">
        <v>542</v>
      </c>
      <c r="H44" s="11" t="s">
        <v>543</v>
      </c>
      <c r="I44" s="10" t="s">
        <v>28</v>
      </c>
      <c r="J44" s="1" t="s">
        <v>143</v>
      </c>
      <c r="K44" s="11" t="s">
        <v>544</v>
      </c>
      <c r="L44" s="10" t="s">
        <v>254</v>
      </c>
      <c r="M44" s="10" t="s">
        <v>46</v>
      </c>
      <c r="N44" s="11" t="s">
        <v>78</v>
      </c>
      <c r="O44" s="12" t="s">
        <v>545</v>
      </c>
      <c r="P44" s="13" t="s">
        <v>546</v>
      </c>
      <c r="Q44" s="1"/>
      <c r="R44" s="1" t="s">
        <v>547</v>
      </c>
      <c r="S44" s="13" t="s">
        <v>548</v>
      </c>
      <c r="T44" s="13" t="str">
        <f>HYPERLINK("https://drive.google.com/file/d/1y19nN57kn8iG4uS2xY5a-ErKsh-hHSJ7/view?usp=drivesdk","KODE REQUEST TOOLS BRANDING BS43")</f>
        <v>KODE REQUEST TOOLS BRANDING BS43</v>
      </c>
      <c r="U44" s="1" t="s">
        <v>549</v>
      </c>
      <c r="V44" s="1" t="s">
        <v>550</v>
      </c>
      <c r="W44" s="13" t="s">
        <v>551</v>
      </c>
      <c r="X44" s="13" t="str">
        <f>HYPERLINK("https://drive.google.com/file/d/1T0rFjbLtb3n-Z7pGWy1LGNH0EZ7uQk9G/view?usp=drivesdk","EMAIL KODE BRANDING SOREX - Afkyta Bh - BS43")</f>
        <v>EMAIL KODE BRANDING SOREX - Afkyta Bh - BS43</v>
      </c>
      <c r="Y44" s="1" t="s">
        <v>552</v>
      </c>
    </row>
    <row r="45" spans="1:25" ht="15" customHeight="1" x14ac:dyDescent="0.25">
      <c r="A45" s="8">
        <v>45574.469362720003</v>
      </c>
      <c r="B45" s="1" t="s">
        <v>374</v>
      </c>
      <c r="C45" s="10" t="str">
        <v>BS44</v>
      </c>
      <c r="D45" s="10" t="s">
        <v>70</v>
      </c>
      <c r="E45" s="10" t="s">
        <v>96</v>
      </c>
      <c r="F45" s="10" t="s">
        <v>109</v>
      </c>
      <c r="G45" s="1" t="s">
        <v>553</v>
      </c>
      <c r="H45" s="11" t="s">
        <v>554</v>
      </c>
      <c r="I45" s="10" t="s">
        <v>127</v>
      </c>
      <c r="J45" s="1" t="s">
        <v>450</v>
      </c>
      <c r="K45" s="11" t="s">
        <v>544</v>
      </c>
      <c r="L45" s="10" t="s">
        <v>130</v>
      </c>
      <c r="M45" s="10" t="s">
        <v>30</v>
      </c>
      <c r="N45" s="11" t="s">
        <v>78</v>
      </c>
      <c r="O45" s="12" t="s">
        <v>555</v>
      </c>
      <c r="P45" s="1" t="s">
        <v>556</v>
      </c>
      <c r="Q45" s="1"/>
      <c r="R45" s="1" t="s">
        <v>557</v>
      </c>
      <c r="S45" s="13" t="s">
        <v>558</v>
      </c>
      <c r="T45" s="13" t="str">
        <f>HYPERLINK("https://drive.google.com/file/d/1dT-ZeRbglfwbAzYWVtXKl4LNeWEznSs-/view?usp=drivesdk","KODE REQUEST TOOLS BRANDING BS44")</f>
        <v>KODE REQUEST TOOLS BRANDING BS44</v>
      </c>
      <c r="U45" s="1" t="s">
        <v>559</v>
      </c>
      <c r="V45" s="1" t="s">
        <v>560</v>
      </c>
      <c r="W45" s="13" t="s">
        <v>561</v>
      </c>
      <c r="X45" s="13" t="str">
        <f>HYPERLINK("https://drive.google.com/file/d/1_jBNOgFyFF2GVb-6HQuqaRkCqflNxqCs/view?usp=drivesdk","EMAIL KODE BRANDING SOREX - Swalayan laris group temanggung - BS44")</f>
        <v>EMAIL KODE BRANDING SOREX - Swalayan laris group temanggung - BS44</v>
      </c>
      <c r="Y45" s="1" t="s">
        <v>562</v>
      </c>
    </row>
    <row r="46" spans="1:25" ht="15" customHeight="1" x14ac:dyDescent="0.25">
      <c r="A46" s="8">
        <v>45574.475406794001</v>
      </c>
      <c r="B46" s="1" t="s">
        <v>69</v>
      </c>
      <c r="C46" s="10" t="str">
        <v>BS45</v>
      </c>
      <c r="D46" s="10" t="s">
        <v>70</v>
      </c>
      <c r="E46" s="10" t="s">
        <v>563</v>
      </c>
      <c r="F46" s="10" t="s">
        <v>72</v>
      </c>
      <c r="G46" s="1" t="s">
        <v>564</v>
      </c>
      <c r="H46" s="11" t="s">
        <v>543</v>
      </c>
      <c r="I46" s="10" t="s">
        <v>28</v>
      </c>
      <c r="J46" s="1" t="s">
        <v>143</v>
      </c>
      <c r="K46" s="11" t="s">
        <v>565</v>
      </c>
      <c r="L46" s="10" t="s">
        <v>199</v>
      </c>
      <c r="M46" s="10" t="s">
        <v>30</v>
      </c>
      <c r="N46" s="11" t="s">
        <v>78</v>
      </c>
      <c r="O46" s="12" t="s">
        <v>566</v>
      </c>
      <c r="P46" s="1" t="s">
        <v>567</v>
      </c>
      <c r="Q46" s="1"/>
      <c r="R46" s="1" t="s">
        <v>568</v>
      </c>
      <c r="S46" s="13" t="s">
        <v>569</v>
      </c>
      <c r="T46" s="13" t="str">
        <f>HYPERLINK("https://drive.google.com/file/d/1m6Cv6ZHUaVwple-hsPQomIVidxRiAsWw/view?usp=drivesdk","KODE REQUEST TOOLS BRANDING BS45")</f>
        <v>KODE REQUEST TOOLS BRANDING BS45</v>
      </c>
      <c r="U46" s="1" t="s">
        <v>570</v>
      </c>
      <c r="V46" s="1" t="s">
        <v>571</v>
      </c>
      <c r="W46" s="13" t="s">
        <v>572</v>
      </c>
      <c r="X46" s="13" t="str">
        <f>HYPERLINK("https://drive.google.com/file/d/11SG8ST-1UAWtmuH8rKi5qLxIFl1o_mya/view?usp=drivesdk","EMAIL KODE BRANDING SOREX - Toko afkyta bh - BS45")</f>
        <v>EMAIL KODE BRANDING SOREX - Toko afkyta bh - BS45</v>
      </c>
      <c r="Y46" s="1" t="s">
        <v>573</v>
      </c>
    </row>
    <row r="47" spans="1:25" ht="15" customHeight="1" x14ac:dyDescent="0.25">
      <c r="A47" s="8">
        <v>45574.482110208002</v>
      </c>
      <c r="B47" s="1" t="s">
        <v>248</v>
      </c>
      <c r="C47" s="10" t="str">
        <v>BS46</v>
      </c>
      <c r="D47" s="10" t="s">
        <v>70</v>
      </c>
      <c r="E47" s="10" t="s">
        <v>249</v>
      </c>
      <c r="F47" s="10" t="s">
        <v>250</v>
      </c>
      <c r="G47" s="1" t="s">
        <v>574</v>
      </c>
      <c r="H47" s="11" t="s">
        <v>184</v>
      </c>
      <c r="I47" s="10" t="s">
        <v>28</v>
      </c>
      <c r="J47" s="1" t="s">
        <v>575</v>
      </c>
      <c r="K47" s="11" t="s">
        <v>576</v>
      </c>
      <c r="L47" s="10" t="s">
        <v>466</v>
      </c>
      <c r="M47" s="10" t="s">
        <v>46</v>
      </c>
      <c r="N47" s="11" t="s">
        <v>577</v>
      </c>
      <c r="O47" s="12" t="s">
        <v>578</v>
      </c>
      <c r="P47" s="13" t="s">
        <v>579</v>
      </c>
      <c r="Q47" s="1"/>
      <c r="R47" s="1" t="s">
        <v>580</v>
      </c>
      <c r="S47" s="13" t="s">
        <v>581</v>
      </c>
      <c r="T47" s="13" t="str">
        <f>HYPERLINK("https://drive.google.com/file/d/1ThtJ64AVGN8gCqhJcL00P4SwburmKO1Q/view?usp=drivesdk","KODE REQUEST TOOLS BRANDING BS46")</f>
        <v>KODE REQUEST TOOLS BRANDING BS46</v>
      </c>
      <c r="U47" s="1" t="s">
        <v>582</v>
      </c>
      <c r="V47" s="1" t="s">
        <v>583</v>
      </c>
      <c r="W47" s="13" t="s">
        <v>584</v>
      </c>
      <c r="X47" s="13" t="str">
        <f>HYPERLINK("https://drive.google.com/file/d/1pVaVLVqGg0DIDCQYieV9K2osC1npYQet/view?usp=drivesdk","EMAIL KODE BRANDING SOREX - Toserba Mulia Bantul - BS46")</f>
        <v>EMAIL KODE BRANDING SOREX - Toserba Mulia Bantul - BS46</v>
      </c>
      <c r="Y47" s="1" t="s">
        <v>552</v>
      </c>
    </row>
    <row r="48" spans="1:25" ht="15" customHeight="1" x14ac:dyDescent="0.25">
      <c r="A48" s="8">
        <v>45574.637814513997</v>
      </c>
      <c r="B48" s="1" t="s">
        <v>420</v>
      </c>
      <c r="C48" s="10" t="str">
        <v>BS47</v>
      </c>
      <c r="D48" s="10" t="s">
        <v>39</v>
      </c>
      <c r="E48" s="10" t="s">
        <v>482</v>
      </c>
      <c r="F48" s="10" t="s">
        <v>483</v>
      </c>
      <c r="G48" s="1" t="s">
        <v>585</v>
      </c>
      <c r="H48" s="11" t="s">
        <v>586</v>
      </c>
      <c r="I48" s="10" t="s">
        <v>127</v>
      </c>
      <c r="J48" s="1" t="s">
        <v>156</v>
      </c>
      <c r="K48" s="11" t="s">
        <v>587</v>
      </c>
      <c r="L48" s="10" t="s">
        <v>588</v>
      </c>
      <c r="M48" s="10" t="s">
        <v>30</v>
      </c>
      <c r="N48" s="11" t="s">
        <v>428</v>
      </c>
      <c r="O48" s="12" t="s">
        <v>589</v>
      </c>
      <c r="P48" s="13" t="s">
        <v>590</v>
      </c>
      <c r="Q48" s="1"/>
      <c r="R48" s="1" t="s">
        <v>591</v>
      </c>
      <c r="S48" s="13" t="s">
        <v>592</v>
      </c>
      <c r="T48" s="13" t="str">
        <f>HYPERLINK("https://drive.google.com/file/d/1HdCIxjm3CQKvR16cHrqY-0mQZ89cUzKz/view?usp=drivesdk","KODE REQUEST TOOLS BRANDING BS47")</f>
        <v>KODE REQUEST TOOLS BRANDING BS47</v>
      </c>
      <c r="U48" s="1" t="s">
        <v>593</v>
      </c>
      <c r="V48" s="1" t="s">
        <v>594</v>
      </c>
      <c r="W48" s="13" t="s">
        <v>595</v>
      </c>
      <c r="X48" s="13" t="str">
        <f>HYPERLINK("https://drive.google.com/file/d/16gbAOBnjx5nfmYstO4aWCViglDnnOHQo/view?usp=drivesdk","EMAIL KODE BRANDING SOREX - VARIA STORE - BS47")</f>
        <v>EMAIL KODE BRANDING SOREX - VARIA STORE - BS47</v>
      </c>
      <c r="Y48" s="1" t="s">
        <v>596</v>
      </c>
    </row>
    <row r="49" spans="1:25" ht="15" customHeight="1" x14ac:dyDescent="0.25">
      <c r="A49" s="8">
        <v>45574.640683657002</v>
      </c>
      <c r="B49" s="1" t="s">
        <v>420</v>
      </c>
      <c r="C49" s="10" t="str">
        <v>BS48</v>
      </c>
      <c r="D49" s="10" t="s">
        <v>39</v>
      </c>
      <c r="E49" s="10" t="s">
        <v>597</v>
      </c>
      <c r="F49" s="10" t="s">
        <v>438</v>
      </c>
      <c r="G49" s="1" t="s">
        <v>585</v>
      </c>
      <c r="H49" s="11" t="s">
        <v>586</v>
      </c>
      <c r="I49" s="10" t="s">
        <v>28</v>
      </c>
      <c r="J49" s="1" t="s">
        <v>156</v>
      </c>
      <c r="K49" s="11" t="s">
        <v>598</v>
      </c>
      <c r="L49" s="10" t="s">
        <v>466</v>
      </c>
      <c r="M49" s="10" t="s">
        <v>46</v>
      </c>
      <c r="N49" s="11" t="s">
        <v>428</v>
      </c>
      <c r="O49" s="12" t="s">
        <v>599</v>
      </c>
      <c r="P49" s="13" t="s">
        <v>600</v>
      </c>
      <c r="Q49" s="1"/>
      <c r="R49" s="1" t="s">
        <v>601</v>
      </c>
      <c r="S49" s="13" t="s">
        <v>602</v>
      </c>
      <c r="T49" s="13" t="str">
        <f>HYPERLINK("https://drive.google.com/file/d/1M2HKDQq8ZarchNw4qYxy82TIY0WU4s3u/view?usp=drivesdk","KODE REQUEST TOOLS BRANDING BS48")</f>
        <v>KODE REQUEST TOOLS BRANDING BS48</v>
      </c>
      <c r="U49" s="1" t="s">
        <v>603</v>
      </c>
      <c r="V49" s="1" t="s">
        <v>604</v>
      </c>
      <c r="W49" s="13" t="s">
        <v>605</v>
      </c>
      <c r="X49" s="13" t="str">
        <f>HYPERLINK("https://drive.google.com/file/d/1cvgCYbgfxMyaijGdge1-zLZj_Ar8tY3S/view?usp=drivesdk","EMAIL KODE BRANDING SOREX - VARIA STORE - BS48")</f>
        <v>EMAIL KODE BRANDING SOREX - VARIA STORE - BS48</v>
      </c>
      <c r="Y49" s="1" t="s">
        <v>596</v>
      </c>
    </row>
    <row r="50" spans="1:25" ht="15" customHeight="1" x14ac:dyDescent="0.25">
      <c r="A50" s="8">
        <v>45574.642820093002</v>
      </c>
      <c r="B50" s="1" t="s">
        <v>420</v>
      </c>
      <c r="C50" s="10" t="str">
        <v>BS49</v>
      </c>
      <c r="D50" s="10" t="s">
        <v>39</v>
      </c>
      <c r="E50" s="10" t="s">
        <v>482</v>
      </c>
      <c r="F50" s="10" t="s">
        <v>483</v>
      </c>
      <c r="G50" s="1" t="s">
        <v>606</v>
      </c>
      <c r="H50" s="11" t="s">
        <v>607</v>
      </c>
      <c r="I50" s="10" t="s">
        <v>127</v>
      </c>
      <c r="J50" s="1" t="s">
        <v>450</v>
      </c>
      <c r="K50" s="11" t="s">
        <v>608</v>
      </c>
      <c r="L50" s="10" t="s">
        <v>609</v>
      </c>
      <c r="M50" s="10" t="s">
        <v>30</v>
      </c>
      <c r="N50" s="11" t="s">
        <v>428</v>
      </c>
      <c r="O50" s="12" t="s">
        <v>610</v>
      </c>
      <c r="P50" s="13" t="s">
        <v>611</v>
      </c>
      <c r="Q50" s="1"/>
      <c r="R50" s="1" t="s">
        <v>612</v>
      </c>
      <c r="S50" s="13" t="s">
        <v>613</v>
      </c>
      <c r="T50" s="13" t="str">
        <f>HYPERLINK("https://drive.google.com/file/d/1vGcs9S22h5XW4karIIJwtsXm5Ftm8dML/view?usp=drivesdk","KODE REQUEST TOOLS BRANDING BS49")</f>
        <v>KODE REQUEST TOOLS BRANDING BS49</v>
      </c>
      <c r="U50" s="1" t="s">
        <v>614</v>
      </c>
      <c r="V50" s="1" t="s">
        <v>615</v>
      </c>
      <c r="W50" s="13" t="s">
        <v>616</v>
      </c>
      <c r="X50" s="13" t="str">
        <f>HYPERLINK("https://drive.google.com/file/d/1J_5enxTfASoC2lZSl8uDEqv5Yb76Znel/view?usp=drivesdk","EMAIL KODE BRANDING SOREX - COTONELLA - BS49")</f>
        <v>EMAIL KODE BRANDING SOREX - COTONELLA - BS49</v>
      </c>
      <c r="Y50" s="1" t="s">
        <v>596</v>
      </c>
    </row>
    <row r="51" spans="1:25" ht="15" customHeight="1" x14ac:dyDescent="0.25">
      <c r="A51" s="8">
        <v>45575.544392568998</v>
      </c>
      <c r="B51" s="1" t="s">
        <v>69</v>
      </c>
      <c r="C51" s="10" t="str">
        <v>BS50</v>
      </c>
      <c r="D51" s="10" t="s">
        <v>70</v>
      </c>
      <c r="E51" s="14" t="s">
        <v>108</v>
      </c>
      <c r="F51" s="10" t="s">
        <v>109</v>
      </c>
      <c r="G51" s="1" t="s">
        <v>617</v>
      </c>
      <c r="H51" s="11" t="s">
        <v>618</v>
      </c>
      <c r="I51" s="10" t="s">
        <v>28</v>
      </c>
      <c r="J51" s="1" t="s">
        <v>112</v>
      </c>
      <c r="K51" s="11" t="s">
        <v>113</v>
      </c>
      <c r="L51" s="10" t="s">
        <v>77</v>
      </c>
      <c r="M51" s="10" t="s">
        <v>30</v>
      </c>
      <c r="N51" s="11" t="s">
        <v>78</v>
      </c>
      <c r="O51" s="12" t="s">
        <v>115</v>
      </c>
      <c r="P51" s="13" t="s">
        <v>619</v>
      </c>
      <c r="Q51" s="1"/>
      <c r="R51" s="1" t="s">
        <v>620</v>
      </c>
      <c r="S51" s="13" t="s">
        <v>621</v>
      </c>
      <c r="T51" s="13" t="str">
        <f>HYPERLINK("https://drive.google.com/file/d/1KMACSnZyTwnRP3m4ebzjXjXqWw1WlrKC/view?usp=drivesdk","KODE REQUEST TOOLS BRANDING BS50")</f>
        <v>KODE REQUEST TOOLS BRANDING BS50</v>
      </c>
      <c r="U51" s="1" t="s">
        <v>622</v>
      </c>
      <c r="V51" s="1" t="s">
        <v>623</v>
      </c>
      <c r="W51" s="13" t="s">
        <v>624</v>
      </c>
      <c r="X51" s="13" t="str">
        <f>HYPERLINK("https://drive.google.com/file/d/1c0F0UDtpmSMDVWLkUvT7Exhq2Nq4baC1/view?usp=drivesdk","EMAIL KODE BRANDING SOREX - Toko farhan jaya - BS50")</f>
        <v>EMAIL KODE BRANDING SOREX - Toko farhan jaya - BS50</v>
      </c>
      <c r="Y51" s="1" t="s">
        <v>573</v>
      </c>
    </row>
    <row r="52" spans="1:25" ht="15" customHeight="1" x14ac:dyDescent="0.25">
      <c r="A52" s="8">
        <v>45575.546932905003</v>
      </c>
      <c r="B52" s="1" t="s">
        <v>69</v>
      </c>
      <c r="C52" s="10" t="str">
        <v>BS51</v>
      </c>
      <c r="D52" s="10" t="s">
        <v>70</v>
      </c>
      <c r="E52" s="10" t="s">
        <v>96</v>
      </c>
      <c r="F52" s="10" t="s">
        <v>72</v>
      </c>
      <c r="G52" s="1" t="s">
        <v>625</v>
      </c>
      <c r="H52" s="11" t="s">
        <v>626</v>
      </c>
      <c r="I52" s="10" t="s">
        <v>28</v>
      </c>
      <c r="J52" s="1" t="s">
        <v>60</v>
      </c>
      <c r="K52" s="11" t="s">
        <v>45</v>
      </c>
      <c r="L52" s="10" t="s">
        <v>77</v>
      </c>
      <c r="M52" s="10" t="s">
        <v>30</v>
      </c>
      <c r="N52" s="11" t="s">
        <v>78</v>
      </c>
      <c r="O52" s="12" t="s">
        <v>627</v>
      </c>
      <c r="P52" s="13" t="s">
        <v>628</v>
      </c>
      <c r="Q52" s="1"/>
      <c r="R52" s="1" t="s">
        <v>629</v>
      </c>
      <c r="S52" s="13" t="s">
        <v>630</v>
      </c>
      <c r="T52" s="13" t="str">
        <f>HYPERLINK("https://drive.google.com/file/d/1iqaPKmZJq5JPsUAhCSYHADWpB_MrQKfJ/view?usp=drivesdk","KODE REQUEST TOOLS BRANDING BS51")</f>
        <v>KODE REQUEST TOOLS BRANDING BS51</v>
      </c>
      <c r="U52" s="1" t="s">
        <v>631</v>
      </c>
      <c r="V52" s="1" t="s">
        <v>632</v>
      </c>
      <c r="W52" s="13" t="s">
        <v>633</v>
      </c>
      <c r="X52" s="13" t="str">
        <f>HYPERLINK("https://drive.google.com/file/d/1Myx1ywC6tKmthDx-8nXCNJZSPOhmCX0C/view?usp=drivesdk","EMAIL KODE BRANDING SOREX - Toko busana ayu - BS51")</f>
        <v>EMAIL KODE BRANDING SOREX - Toko busana ayu - BS51</v>
      </c>
      <c r="Y52" s="1" t="s">
        <v>573</v>
      </c>
    </row>
    <row r="53" spans="1:25" ht="15" customHeight="1" x14ac:dyDescent="0.25">
      <c r="A53" s="8">
        <v>45575.548513205998</v>
      </c>
      <c r="B53" s="1" t="s">
        <v>69</v>
      </c>
      <c r="C53" s="10" t="str">
        <v>BS52</v>
      </c>
      <c r="D53" s="10" t="s">
        <v>70</v>
      </c>
      <c r="E53" s="14" t="s">
        <v>108</v>
      </c>
      <c r="F53" s="10" t="s">
        <v>109</v>
      </c>
      <c r="G53" s="1" t="s">
        <v>634</v>
      </c>
      <c r="H53" s="11" t="s">
        <v>635</v>
      </c>
      <c r="I53" s="10" t="s">
        <v>28</v>
      </c>
      <c r="J53" s="1" t="s">
        <v>60</v>
      </c>
      <c r="K53" s="11" t="s">
        <v>636</v>
      </c>
      <c r="L53" s="10" t="s">
        <v>77</v>
      </c>
      <c r="M53" s="10" t="s">
        <v>30</v>
      </c>
      <c r="N53" s="11" t="s">
        <v>78</v>
      </c>
      <c r="O53" s="12" t="s">
        <v>637</v>
      </c>
      <c r="P53" s="13" t="s">
        <v>638</v>
      </c>
      <c r="Q53" s="1"/>
      <c r="R53" s="1" t="s">
        <v>639</v>
      </c>
      <c r="S53" s="13" t="s">
        <v>640</v>
      </c>
      <c r="T53" s="13" t="str">
        <f>HYPERLINK("https://drive.google.com/file/d/1njaWiRej-MsZIdjCSotMNJ1IsKAKkKHG/view?usp=drivesdk","KODE REQUEST TOOLS BRANDING BS52")</f>
        <v>KODE REQUEST TOOLS BRANDING BS52</v>
      </c>
      <c r="U53" s="1" t="s">
        <v>641</v>
      </c>
      <c r="V53" s="1" t="s">
        <v>642</v>
      </c>
      <c r="W53" s="13" t="s">
        <v>643</v>
      </c>
      <c r="X53" s="13" t="str">
        <f>HYPERLINK("https://drive.google.com/file/d/1Tw2QlV2Fu141YvqaIjNSpZCOgnZkCCk7/view?usp=drivesdk","EMAIL KODE BRANDING SOREX - Toko al multazam - BS52")</f>
        <v>EMAIL KODE BRANDING SOREX - Toko al multazam - BS52</v>
      </c>
      <c r="Y53" s="1" t="s">
        <v>644</v>
      </c>
    </row>
    <row r="54" spans="1:25" ht="15" customHeight="1" x14ac:dyDescent="0.25">
      <c r="A54" s="8">
        <v>45575.713626065</v>
      </c>
      <c r="B54" s="1" t="s">
        <v>69</v>
      </c>
      <c r="C54" s="10" t="str">
        <v>BS53</v>
      </c>
      <c r="D54" s="10" t="s">
        <v>70</v>
      </c>
      <c r="E54" s="14" t="s">
        <v>71</v>
      </c>
      <c r="F54" s="10" t="s">
        <v>72</v>
      </c>
      <c r="G54" s="1" t="s">
        <v>645</v>
      </c>
      <c r="H54" s="11" t="s">
        <v>264</v>
      </c>
      <c r="I54" s="10" t="s">
        <v>28</v>
      </c>
      <c r="J54" s="1" t="s">
        <v>112</v>
      </c>
      <c r="K54" s="11" t="s">
        <v>646</v>
      </c>
      <c r="L54" s="10" t="s">
        <v>77</v>
      </c>
      <c r="M54" s="10" t="s">
        <v>145</v>
      </c>
      <c r="N54" s="11" t="s">
        <v>78</v>
      </c>
      <c r="O54" s="12" t="s">
        <v>115</v>
      </c>
      <c r="P54" s="13" t="s">
        <v>647</v>
      </c>
      <c r="Q54" s="1"/>
      <c r="R54" s="1" t="s">
        <v>648</v>
      </c>
      <c r="S54" s="13" t="s">
        <v>649</v>
      </c>
      <c r="T54" s="13" t="str">
        <f>HYPERLINK("https://drive.google.com/file/d/131imdkkEQ3Wrd5JCWSdUHbMMPoQHhclJ/view?usp=drivesdk","KODE REQUEST TOOLS BRANDING BS53")</f>
        <v>KODE REQUEST TOOLS BRANDING BS53</v>
      </c>
      <c r="U54" s="1" t="s">
        <v>650</v>
      </c>
      <c r="V54" s="1" t="s">
        <v>651</v>
      </c>
      <c r="W54" s="13" t="s">
        <v>652</v>
      </c>
      <c r="X54" s="13" t="str">
        <f>HYPERLINK("https://drive.google.com/file/d/1rNqu6HcitSdRfMq-DD-Oq5x59V_TH-83/view?usp=drivesdk","EMAIL KODE BRANDING SOREX - Toko bebiku  - BS53")</f>
        <v>EMAIL KODE BRANDING SOREX - Toko bebiku  - BS53</v>
      </c>
      <c r="Y54" s="1" t="s">
        <v>644</v>
      </c>
    </row>
    <row r="55" spans="1:25" ht="15" customHeight="1" x14ac:dyDescent="0.25">
      <c r="A55" s="8">
        <v>45576.409927396002</v>
      </c>
      <c r="B55" s="1" t="s">
        <v>653</v>
      </c>
      <c r="C55" s="10" t="str">
        <v>BS54</v>
      </c>
      <c r="D55" s="10" t="s">
        <v>26</v>
      </c>
      <c r="E55" s="10" t="s">
        <v>654</v>
      </c>
      <c r="F55" s="10" t="s">
        <v>655</v>
      </c>
      <c r="G55" s="1" t="s">
        <v>656</v>
      </c>
      <c r="H55" s="11" t="s">
        <v>657</v>
      </c>
      <c r="I55" s="10" t="s">
        <v>28</v>
      </c>
      <c r="J55" s="1" t="s">
        <v>450</v>
      </c>
      <c r="K55" s="11" t="s">
        <v>658</v>
      </c>
      <c r="L55" s="10" t="s">
        <v>130</v>
      </c>
      <c r="M55" s="10" t="s">
        <v>30</v>
      </c>
      <c r="N55" s="11" t="s">
        <v>659</v>
      </c>
      <c r="O55" s="12" t="s">
        <v>660</v>
      </c>
      <c r="P55" s="13" t="s">
        <v>661</v>
      </c>
      <c r="Q55" s="1"/>
      <c r="R55" s="1" t="s">
        <v>662</v>
      </c>
      <c r="S55" s="13" t="s">
        <v>663</v>
      </c>
      <c r="T55" s="13" t="str">
        <f>HYPERLINK("https://drive.google.com/file/d/1YeB2eXa3FtHKSOUzsgPYJTXEyl7glTdE/view?usp=drivesdk","KODE REQUEST TOOLS BRANDING BS54")</f>
        <v>KODE REQUEST TOOLS BRANDING BS54</v>
      </c>
      <c r="U55" s="1" t="s">
        <v>664</v>
      </c>
      <c r="V55" s="1" t="s">
        <v>665</v>
      </c>
      <c r="W55" s="13" t="s">
        <v>666</v>
      </c>
      <c r="X55" s="13" t="str">
        <f>HYPERLINK("https://drive.google.com/file/d/1yX4_zI-p7ZAHhbvyAomxTacOQXI4DaTM/view?usp=drivesdk","EMAIL KODE BRANDING SOREX - New star baby shop - BS54")</f>
        <v>EMAIL KODE BRANDING SOREX - New star baby shop - BS54</v>
      </c>
      <c r="Y55" s="1" t="s">
        <v>667</v>
      </c>
    </row>
    <row r="56" spans="1:25" ht="15" customHeight="1" x14ac:dyDescent="0.25">
      <c r="A56" s="8">
        <v>45576.414372674</v>
      </c>
      <c r="B56" s="1" t="s">
        <v>653</v>
      </c>
      <c r="C56" s="10" t="str">
        <v>BS55</v>
      </c>
      <c r="D56" s="10" t="s">
        <v>26</v>
      </c>
      <c r="E56" s="10" t="s">
        <v>654</v>
      </c>
      <c r="F56" s="10" t="s">
        <v>655</v>
      </c>
      <c r="G56" s="1" t="s">
        <v>668</v>
      </c>
      <c r="H56" s="11" t="s">
        <v>669</v>
      </c>
      <c r="I56" s="10" t="s">
        <v>28</v>
      </c>
      <c r="J56" s="1" t="s">
        <v>29</v>
      </c>
      <c r="K56" s="11" t="s">
        <v>670</v>
      </c>
      <c r="L56" s="10" t="s">
        <v>671</v>
      </c>
      <c r="M56" s="10" t="s">
        <v>30</v>
      </c>
      <c r="N56" s="11" t="s">
        <v>659</v>
      </c>
      <c r="O56" s="12" t="s">
        <v>672</v>
      </c>
      <c r="P56" s="1" t="s">
        <v>673</v>
      </c>
      <c r="Q56" s="1"/>
      <c r="R56" s="1" t="s">
        <v>674</v>
      </c>
      <c r="S56" s="13" t="s">
        <v>675</v>
      </c>
      <c r="T56" s="13" t="str">
        <f>HYPERLINK("https://drive.google.com/file/d/1i4SBcUHyx2Gm7zpnwg77etCAI6oxWXho/view?usp=drivesdk","KODE REQUEST TOOLS BRANDING BS55")</f>
        <v>KODE REQUEST TOOLS BRANDING BS55</v>
      </c>
      <c r="U56" s="1" t="s">
        <v>676</v>
      </c>
      <c r="V56" s="1" t="s">
        <v>677</v>
      </c>
      <c r="W56" s="13" t="s">
        <v>678</v>
      </c>
      <c r="X56" s="13" t="str">
        <f>HYPERLINK("https://drive.google.com/file/d/1nhXkVrM-FzujGWRymGUcehepe8iKjhXv/view?usp=drivesdk","EMAIL KODE BRANDING SOREX - Bsm serba 35 - BS55")</f>
        <v>EMAIL KODE BRANDING SOREX - Bsm serba 35 - BS55</v>
      </c>
      <c r="Y56" s="1" t="s">
        <v>667</v>
      </c>
    </row>
    <row r="57" spans="1:25" ht="15" customHeight="1" x14ac:dyDescent="0.25">
      <c r="A57" s="8">
        <v>45576.433773889003</v>
      </c>
      <c r="B57" s="1" t="s">
        <v>122</v>
      </c>
      <c r="C57" s="10" t="str">
        <v>BS56</v>
      </c>
      <c r="D57" s="10" t="s">
        <v>70</v>
      </c>
      <c r="E57" s="10" t="s">
        <v>123</v>
      </c>
      <c r="F57" s="10" t="s">
        <v>124</v>
      </c>
      <c r="G57" s="1" t="s">
        <v>679</v>
      </c>
      <c r="H57" s="11" t="s">
        <v>680</v>
      </c>
      <c r="I57" s="10" t="s">
        <v>28</v>
      </c>
      <c r="J57" s="1" t="s">
        <v>29</v>
      </c>
      <c r="K57" s="11" t="s">
        <v>681</v>
      </c>
      <c r="L57" s="10" t="s">
        <v>130</v>
      </c>
      <c r="M57" s="10" t="s">
        <v>30</v>
      </c>
      <c r="N57" s="11" t="s">
        <v>682</v>
      </c>
      <c r="O57" s="12" t="s">
        <v>683</v>
      </c>
      <c r="P57" s="13" t="s">
        <v>684</v>
      </c>
      <c r="Q57" s="1"/>
      <c r="R57" s="1" t="s">
        <v>685</v>
      </c>
      <c r="S57" s="13" t="s">
        <v>686</v>
      </c>
      <c r="T57" s="13" t="str">
        <f>HYPERLINK("https://drive.google.com/file/d/1aWUZzdkSj0cuARIzKQFiGdi01oIrJfd9/view?usp=drivesdk","KODE REQUEST TOOLS BRANDING BS56")</f>
        <v>KODE REQUEST TOOLS BRANDING BS56</v>
      </c>
      <c r="U57" s="1" t="s">
        <v>687</v>
      </c>
      <c r="V57" s="1" t="s">
        <v>688</v>
      </c>
      <c r="W57" s="13" t="s">
        <v>689</v>
      </c>
      <c r="X57" s="13" t="str">
        <f>HYPERLINK("https://drive.google.com/file/d/14jj0zg5NpEMALrqflFa7aRGqpIbsPb3R/view?usp=drivesdk","EMAIL KODE BRANDING SOREX - AL keisha fashion - BS56")</f>
        <v>EMAIL KODE BRANDING SOREX - AL keisha fashion - BS56</v>
      </c>
      <c r="Y57" s="1" t="s">
        <v>690</v>
      </c>
    </row>
    <row r="58" spans="1:25" ht="15" customHeight="1" x14ac:dyDescent="0.25">
      <c r="A58" s="8">
        <v>45576.441368309999</v>
      </c>
      <c r="B58" s="1" t="s">
        <v>122</v>
      </c>
      <c r="C58" s="10" t="str">
        <v>BS57</v>
      </c>
      <c r="D58" s="10" t="s">
        <v>70</v>
      </c>
      <c r="E58" s="10" t="s">
        <v>386</v>
      </c>
      <c r="F58" s="10" t="s">
        <v>124</v>
      </c>
      <c r="G58" s="1" t="s">
        <v>691</v>
      </c>
      <c r="H58" s="11" t="s">
        <v>692</v>
      </c>
      <c r="I58" s="10" t="s">
        <v>127</v>
      </c>
      <c r="J58" s="1" t="s">
        <v>389</v>
      </c>
      <c r="K58" s="11" t="s">
        <v>390</v>
      </c>
      <c r="L58" s="10" t="s">
        <v>130</v>
      </c>
      <c r="M58" s="10" t="s">
        <v>30</v>
      </c>
      <c r="N58" s="11" t="s">
        <v>693</v>
      </c>
      <c r="O58" s="12" t="s">
        <v>694</v>
      </c>
      <c r="P58" s="13" t="s">
        <v>695</v>
      </c>
      <c r="Q58" s="1"/>
      <c r="R58" s="1" t="s">
        <v>696</v>
      </c>
      <c r="S58" s="13" t="s">
        <v>697</v>
      </c>
      <c r="T58" s="13" t="str">
        <f>HYPERLINK("https://drive.google.com/file/d/1T1pMA525l-J0gnE-WtMsSkqm3XgWhdoO/view?usp=drivesdk","KODE REQUEST TOOLS BRANDING BS57")</f>
        <v>KODE REQUEST TOOLS BRANDING BS57</v>
      </c>
      <c r="U58" s="1" t="s">
        <v>698</v>
      </c>
      <c r="V58" s="1" t="s">
        <v>699</v>
      </c>
      <c r="W58" s="13" t="s">
        <v>700</v>
      </c>
      <c r="X58" s="13" t="str">
        <f>HYPERLINK("https://drive.google.com/file/d/1p6AOqqB8pd72BGwAiHwnYZJhct6CR2I0/view?usp=drivesdk","EMAIL KODE BRANDING SOREX - SWALAYAN PURNAMA 3 - BS57")</f>
        <v>EMAIL KODE BRANDING SOREX - SWALAYAN PURNAMA 3 - BS57</v>
      </c>
      <c r="Y58" s="1" t="s">
        <v>690</v>
      </c>
    </row>
    <row r="59" spans="1:25" ht="15" customHeight="1" x14ac:dyDescent="0.25">
      <c r="A59" s="8">
        <v>45576.451770717998</v>
      </c>
      <c r="B59" s="1" t="s">
        <v>420</v>
      </c>
      <c r="C59" s="10" t="str">
        <v>BS58</v>
      </c>
      <c r="D59" s="10" t="s">
        <v>39</v>
      </c>
      <c r="E59" s="10" t="s">
        <v>701</v>
      </c>
      <c r="F59" s="10" t="s">
        <v>702</v>
      </c>
      <c r="G59" s="1" t="s">
        <v>703</v>
      </c>
      <c r="H59" s="11" t="s">
        <v>704</v>
      </c>
      <c r="I59" s="10" t="s">
        <v>28</v>
      </c>
      <c r="J59" s="1" t="s">
        <v>705</v>
      </c>
      <c r="K59" s="11" t="s">
        <v>706</v>
      </c>
      <c r="L59" s="10" t="s">
        <v>466</v>
      </c>
      <c r="M59" s="10" t="s">
        <v>30</v>
      </c>
      <c r="N59" s="11" t="s">
        <v>428</v>
      </c>
      <c r="O59" s="12" t="s">
        <v>707</v>
      </c>
      <c r="P59" s="13" t="s">
        <v>708</v>
      </c>
      <c r="Q59" s="1" t="s">
        <v>709</v>
      </c>
      <c r="R59" s="1" t="s">
        <v>710</v>
      </c>
      <c r="S59" s="13" t="s">
        <v>711</v>
      </c>
      <c r="T59" s="13" t="str">
        <f>HYPERLINK("https://drive.google.com/file/d/1Y0VvxcVojj_yYmNEOeCTSHyx1CP2T25P/view?usp=drivesdk","KODE REQUEST TOOLS BRANDING BS58")</f>
        <v>KODE REQUEST TOOLS BRANDING BS58</v>
      </c>
      <c r="U59" s="1" t="s">
        <v>712</v>
      </c>
      <c r="V59" s="1" t="s">
        <v>713</v>
      </c>
      <c r="W59" s="13" t="s">
        <v>714</v>
      </c>
      <c r="X59" s="13" t="str">
        <f>HYPERLINK("https://drive.google.com/file/d/1GofCMghgqzc-QlG6jcs7GD3IjKmQZSLf/view?usp=drivesdk","EMAIL KODE BRANDING SOREX - HERI JAYA - BS58")</f>
        <v>EMAIL KODE BRANDING SOREX - HERI JAYA - BS58</v>
      </c>
      <c r="Y59" s="1" t="s">
        <v>715</v>
      </c>
    </row>
    <row r="60" spans="1:25" ht="15" customHeight="1" x14ac:dyDescent="0.25">
      <c r="A60" s="8">
        <v>45576.876670277998</v>
      </c>
      <c r="B60" s="1" t="s">
        <v>235</v>
      </c>
      <c r="C60" s="10" t="str">
        <v>BS59</v>
      </c>
      <c r="D60" s="10" t="s">
        <v>26</v>
      </c>
      <c r="E60" s="10" t="s">
        <v>236</v>
      </c>
      <c r="F60" s="10" t="s">
        <v>168</v>
      </c>
      <c r="G60" s="1" t="s">
        <v>716</v>
      </c>
      <c r="H60" s="11" t="s">
        <v>717</v>
      </c>
      <c r="I60" s="10" t="s">
        <v>28</v>
      </c>
      <c r="J60" s="1" t="s">
        <v>450</v>
      </c>
      <c r="K60" s="11" t="s">
        <v>718</v>
      </c>
      <c r="L60" s="10" t="s">
        <v>172</v>
      </c>
      <c r="M60" s="10" t="s">
        <v>30</v>
      </c>
      <c r="N60" s="11" t="s">
        <v>719</v>
      </c>
      <c r="O60" s="12" t="s">
        <v>720</v>
      </c>
      <c r="P60" s="13" t="s">
        <v>721</v>
      </c>
      <c r="Q60" s="1"/>
      <c r="R60" s="1" t="s">
        <v>722</v>
      </c>
      <c r="S60" s="13" t="s">
        <v>723</v>
      </c>
      <c r="T60" s="13" t="str">
        <f>HYPERLINK("https://drive.google.com/file/d/1a9ZG5E_1MrOwGCBkAREWbxpdD1GhjIZF/view?usp=drivesdk","KODE REQUEST TOOLS BRANDING BS59")</f>
        <v>KODE REQUEST TOOLS BRANDING BS59</v>
      </c>
      <c r="U60" s="1" t="s">
        <v>724</v>
      </c>
      <c r="V60" s="1" t="s">
        <v>725</v>
      </c>
      <c r="W60" s="13" t="s">
        <v>726</v>
      </c>
      <c r="X60" s="13" t="str">
        <f>HYPERLINK("https://drive.google.com/file/d/1LD1qX1F9GxMp8YuGikjdUP9Vkbj7Eogf/view?usp=drivesdk","EMAIL KODE BRANDING SOREX - TW COLLECTION - BS59")</f>
        <v>EMAIL KODE BRANDING SOREX - TW COLLECTION - BS59</v>
      </c>
      <c r="Y60" s="1" t="s">
        <v>727</v>
      </c>
    </row>
    <row r="61" spans="1:25" ht="15" customHeight="1" x14ac:dyDescent="0.25">
      <c r="A61" s="8">
        <v>45576.878000855999</v>
      </c>
      <c r="B61" s="1" t="s">
        <v>235</v>
      </c>
      <c r="C61" s="10" t="str">
        <v>BS60</v>
      </c>
      <c r="D61" s="10" t="s">
        <v>26</v>
      </c>
      <c r="E61" s="10" t="s">
        <v>236</v>
      </c>
      <c r="F61" s="10" t="s">
        <v>168</v>
      </c>
      <c r="G61" s="1" t="s">
        <v>716</v>
      </c>
      <c r="H61" s="11" t="s">
        <v>717</v>
      </c>
      <c r="I61" s="10" t="s">
        <v>28</v>
      </c>
      <c r="J61" s="1" t="s">
        <v>156</v>
      </c>
      <c r="K61" s="11" t="s">
        <v>728</v>
      </c>
      <c r="L61" s="10">
        <v>1</v>
      </c>
      <c r="M61" s="10" t="s">
        <v>30</v>
      </c>
      <c r="N61" s="11" t="s">
        <v>719</v>
      </c>
      <c r="O61" s="12" t="s">
        <v>729</v>
      </c>
      <c r="P61" s="13" t="s">
        <v>730</v>
      </c>
      <c r="Q61" s="1"/>
      <c r="R61" s="1" t="s">
        <v>731</v>
      </c>
      <c r="S61" s="13" t="s">
        <v>732</v>
      </c>
      <c r="T61" s="13" t="str">
        <f>HYPERLINK("https://drive.google.com/file/d/1m9-bm2O2jyT7YRP-_4P1XHnWtXSxwPPJ/view?usp=drivesdk","KODE REQUEST TOOLS BRANDING BS60")</f>
        <v>KODE REQUEST TOOLS BRANDING BS60</v>
      </c>
      <c r="U61" s="1" t="s">
        <v>733</v>
      </c>
      <c r="V61" s="1" t="s">
        <v>734</v>
      </c>
      <c r="W61" s="13" t="s">
        <v>735</v>
      </c>
      <c r="X61" s="13" t="str">
        <f>HYPERLINK("https://drive.google.com/file/d/1a3c7shVCpCeQbc7ShaJhHZP8_dydbMKJ/view?usp=drivesdk","EMAIL KODE BRANDING SOREX - TW COLLECTION - BS60")</f>
        <v>EMAIL KODE BRANDING SOREX - TW COLLECTION - BS60</v>
      </c>
      <c r="Y61" s="1" t="s">
        <v>736</v>
      </c>
    </row>
    <row r="62" spans="1:25" ht="15" customHeight="1" x14ac:dyDescent="0.25">
      <c r="A62" s="8">
        <v>45576.879632928001</v>
      </c>
      <c r="B62" s="1" t="s">
        <v>235</v>
      </c>
      <c r="C62" s="10" t="str">
        <v>BS61</v>
      </c>
      <c r="D62" s="10" t="s">
        <v>26</v>
      </c>
      <c r="E62" s="10" t="s">
        <v>236</v>
      </c>
      <c r="F62" s="10" t="s">
        <v>168</v>
      </c>
      <c r="G62" s="1" t="s">
        <v>716</v>
      </c>
      <c r="H62" s="11" t="s">
        <v>717</v>
      </c>
      <c r="I62" s="10" t="s">
        <v>28</v>
      </c>
      <c r="J62" s="1" t="s">
        <v>156</v>
      </c>
      <c r="K62" s="11" t="s">
        <v>737</v>
      </c>
      <c r="L62" s="10" t="s">
        <v>172</v>
      </c>
      <c r="M62" s="10" t="s">
        <v>30</v>
      </c>
      <c r="N62" s="11" t="s">
        <v>738</v>
      </c>
      <c r="O62" s="12" t="s">
        <v>739</v>
      </c>
      <c r="P62" s="13" t="s">
        <v>740</v>
      </c>
      <c r="Q62" s="1"/>
      <c r="R62" s="1" t="s">
        <v>741</v>
      </c>
      <c r="S62" s="13" t="s">
        <v>742</v>
      </c>
      <c r="T62" s="13" t="str">
        <f>HYPERLINK("https://drive.google.com/file/d/1Gv3dG8kQUbiPqME6twjsnNioKrZF1_o4/view?usp=drivesdk","KODE REQUEST TOOLS BRANDING BS61")</f>
        <v>KODE REQUEST TOOLS BRANDING BS61</v>
      </c>
      <c r="U62" s="1" t="s">
        <v>743</v>
      </c>
      <c r="V62" s="1" t="s">
        <v>744</v>
      </c>
      <c r="W62" s="13" t="s">
        <v>745</v>
      </c>
      <c r="X62" s="13" t="str">
        <f>HYPERLINK("https://drive.google.com/file/d/1BIxYJAssKQGuzXwqoIkgjnBHlQf8pCDr/view?usp=drivesdk","EMAIL KODE BRANDING SOREX - TW COLLECTION - BS61")</f>
        <v>EMAIL KODE BRANDING SOREX - TW COLLECTION - BS61</v>
      </c>
      <c r="Y62" s="1" t="s">
        <v>736</v>
      </c>
    </row>
    <row r="63" spans="1:25" ht="15" customHeight="1" x14ac:dyDescent="0.25">
      <c r="A63" s="8">
        <v>45576.883673461001</v>
      </c>
      <c r="B63" s="1" t="s">
        <v>235</v>
      </c>
      <c r="C63" s="10" t="str">
        <v>BS62</v>
      </c>
      <c r="D63" s="10" t="s">
        <v>26</v>
      </c>
      <c r="E63" s="10" t="s">
        <v>236</v>
      </c>
      <c r="F63" s="10" t="s">
        <v>168</v>
      </c>
      <c r="G63" s="1" t="s">
        <v>746</v>
      </c>
      <c r="H63" s="11" t="s">
        <v>717</v>
      </c>
      <c r="I63" s="10" t="s">
        <v>28</v>
      </c>
      <c r="J63" s="1" t="s">
        <v>60</v>
      </c>
      <c r="K63" s="11" t="s">
        <v>747</v>
      </c>
      <c r="L63" s="10">
        <v>2</v>
      </c>
      <c r="M63" s="10" t="s">
        <v>46</v>
      </c>
      <c r="N63" s="11" t="s">
        <v>748</v>
      </c>
      <c r="O63" s="12" t="s">
        <v>749</v>
      </c>
      <c r="P63" s="1" t="s">
        <v>750</v>
      </c>
      <c r="Q63" s="1"/>
      <c r="R63" s="1" t="s">
        <v>751</v>
      </c>
      <c r="S63" s="13" t="s">
        <v>752</v>
      </c>
      <c r="T63" s="13" t="str">
        <f>HYPERLINK("https://drive.google.com/file/d/1HkbieT5BBobPnSr2Wc7YPRBdqxYJXA7T/view?usp=drivesdk","KODE REQUEST TOOLS BRANDING BS62")</f>
        <v>KODE REQUEST TOOLS BRANDING BS62</v>
      </c>
      <c r="U63" s="1" t="s">
        <v>753</v>
      </c>
      <c r="V63" s="1" t="s">
        <v>754</v>
      </c>
      <c r="W63" s="13" t="s">
        <v>755</v>
      </c>
      <c r="X63" s="13" t="str">
        <f>HYPERLINK("https://drive.google.com/file/d/12ofoLjRsH0h4YO3F0XEiUN4X5b-LpYO9/view?usp=drivesdk","EMAIL KODE BRANDING SOREX - MUCSHIN GROUP - BS62")</f>
        <v>EMAIL KODE BRANDING SOREX - MUCSHIN GROUP - BS62</v>
      </c>
      <c r="Y63" s="1" t="s">
        <v>736</v>
      </c>
    </row>
    <row r="64" spans="1:25" ht="15" customHeight="1" x14ac:dyDescent="0.25">
      <c r="A64" s="8">
        <v>45577.517034907003</v>
      </c>
      <c r="B64" s="1" t="s">
        <v>300</v>
      </c>
      <c r="C64" s="10" t="str">
        <v>BS63</v>
      </c>
      <c r="D64" s="10" t="s">
        <v>26</v>
      </c>
      <c r="E64" s="10" t="s">
        <v>352</v>
      </c>
      <c r="F64" s="10" t="s">
        <v>302</v>
      </c>
      <c r="G64" s="1" t="s">
        <v>756</v>
      </c>
      <c r="H64" s="11" t="s">
        <v>757</v>
      </c>
      <c r="I64" s="10" t="s">
        <v>28</v>
      </c>
      <c r="J64" s="1" t="s">
        <v>29</v>
      </c>
      <c r="K64" s="11" t="s">
        <v>758</v>
      </c>
      <c r="L64" s="10" t="s">
        <v>355</v>
      </c>
      <c r="M64" s="10" t="s">
        <v>30</v>
      </c>
      <c r="N64" s="11" t="s">
        <v>366</v>
      </c>
      <c r="O64" s="12" t="s">
        <v>759</v>
      </c>
      <c r="P64" s="13" t="s">
        <v>760</v>
      </c>
      <c r="Q64" s="1"/>
      <c r="R64" s="1" t="s">
        <v>761</v>
      </c>
      <c r="S64" s="13" t="s">
        <v>762</v>
      </c>
      <c r="T64" s="13" t="str">
        <f>HYPERLINK("https://drive.google.com/file/d/1m1ySjyF1LJdImGCvGWpgkgSgq11qxU_G/view?usp=drivesdk","KODE REQUEST TOOLS BRANDING BS63")</f>
        <v>KODE REQUEST TOOLS BRANDING BS63</v>
      </c>
      <c r="U64" s="1" t="s">
        <v>763</v>
      </c>
      <c r="V64" s="1" t="s">
        <v>764</v>
      </c>
      <c r="W64" s="13" t="s">
        <v>765</v>
      </c>
      <c r="X64" s="13" t="str">
        <f>HYPERLINK("https://drive.google.com/file/d/1xLahIq9_svaLff8Nvi9mqYpf3FM5qiEZ/view?usp=drivesdk","EMAIL KODE BRANDING SOREX - Dyah Mode Underwear - BS63")</f>
        <v>EMAIL KODE BRANDING SOREX - Dyah Mode Underwear - BS63</v>
      </c>
      <c r="Y64" s="1" t="s">
        <v>766</v>
      </c>
    </row>
    <row r="65" spans="1:25" ht="15" customHeight="1" x14ac:dyDescent="0.25">
      <c r="A65" s="8">
        <v>45577.518768911999</v>
      </c>
      <c r="B65" s="1" t="s">
        <v>300</v>
      </c>
      <c r="C65" s="10" t="str">
        <v>BS64</v>
      </c>
      <c r="D65" s="10" t="s">
        <v>26</v>
      </c>
      <c r="E65" s="10" t="s">
        <v>352</v>
      </c>
      <c r="F65" s="10" t="s">
        <v>302</v>
      </c>
      <c r="G65" s="1" t="s">
        <v>756</v>
      </c>
      <c r="H65" s="11" t="s">
        <v>757</v>
      </c>
      <c r="I65" s="10" t="s">
        <v>28</v>
      </c>
      <c r="J65" s="1" t="s">
        <v>29</v>
      </c>
      <c r="K65" s="11" t="s">
        <v>767</v>
      </c>
      <c r="L65" s="10" t="s">
        <v>355</v>
      </c>
      <c r="M65" s="10" t="s">
        <v>46</v>
      </c>
      <c r="N65" s="11" t="s">
        <v>768</v>
      </c>
      <c r="O65" s="12" t="s">
        <v>769</v>
      </c>
      <c r="P65" s="13" t="s">
        <v>770</v>
      </c>
      <c r="Q65" s="1"/>
      <c r="R65" s="1" t="s">
        <v>771</v>
      </c>
      <c r="S65" s="13" t="s">
        <v>772</v>
      </c>
      <c r="T65" s="13" t="str">
        <f>HYPERLINK("https://drive.google.com/file/d/1fcsx7Kw7cOy341bHIKFebTiAjyVaLmZI/view?usp=drivesdk","KODE REQUEST TOOLS BRANDING BS64")</f>
        <v>KODE REQUEST TOOLS BRANDING BS64</v>
      </c>
      <c r="U65" s="1" t="s">
        <v>773</v>
      </c>
      <c r="V65" s="1" t="s">
        <v>774</v>
      </c>
      <c r="W65" s="13" t="s">
        <v>775</v>
      </c>
      <c r="X65" s="13" t="str">
        <f>HYPERLINK("https://drive.google.com/file/d/1QJQnxlchk012Vq8rmnDEqLiKEbExZXaV/view?usp=drivesdk","EMAIL KODE BRANDING SOREX - Dyah Mode Underwear - BS64")</f>
        <v>EMAIL KODE BRANDING SOREX - Dyah Mode Underwear - BS64</v>
      </c>
      <c r="Y65" s="1" t="s">
        <v>766</v>
      </c>
    </row>
    <row r="66" spans="1:25" ht="15" customHeight="1" x14ac:dyDescent="0.25">
      <c r="A66" s="8">
        <v>45577.839500347</v>
      </c>
      <c r="B66" s="1" t="s">
        <v>235</v>
      </c>
      <c r="C66" s="10" t="str">
        <v>BS65</v>
      </c>
      <c r="D66" s="10" t="s">
        <v>26</v>
      </c>
      <c r="E66" s="10" t="s">
        <v>236</v>
      </c>
      <c r="F66" s="10" t="s">
        <v>168</v>
      </c>
      <c r="G66" s="1" t="s">
        <v>776</v>
      </c>
      <c r="H66" s="11" t="s">
        <v>777</v>
      </c>
      <c r="I66" s="10" t="s">
        <v>28</v>
      </c>
      <c r="J66" s="1" t="s">
        <v>60</v>
      </c>
      <c r="K66" s="11" t="s">
        <v>778</v>
      </c>
      <c r="L66" s="10">
        <v>1</v>
      </c>
      <c r="M66" s="10" t="s">
        <v>30</v>
      </c>
      <c r="N66" s="11" t="s">
        <v>719</v>
      </c>
      <c r="O66" s="12" t="s">
        <v>779</v>
      </c>
      <c r="P66" s="13" t="s">
        <v>780</v>
      </c>
      <c r="Q66" s="1"/>
      <c r="R66" s="1" t="s">
        <v>781</v>
      </c>
      <c r="S66" s="13" t="s">
        <v>782</v>
      </c>
      <c r="T66" s="13" t="str">
        <f>HYPERLINK("https://drive.google.com/file/d/1dYWWdaTE-CCSBccnlWhm2GJelrh9tmbR/view?usp=drivesdk","KODE REQUEST TOOLS BRANDING BS65")</f>
        <v>KODE REQUEST TOOLS BRANDING BS65</v>
      </c>
      <c r="U66" s="1" t="s">
        <v>783</v>
      </c>
      <c r="V66" s="1" t="s">
        <v>784</v>
      </c>
      <c r="W66" s="13" t="s">
        <v>785</v>
      </c>
      <c r="X66" s="13" t="str">
        <f>HYPERLINK("https://drive.google.com/file/d/1pYX8x9-9K6_F-tlU4XTxt0OdfiaC9Gbj/view?usp=drivesdk","EMAIL KODE BRANDING SOREX - CILUKBA ( KOTABUMI ) - BS65")</f>
        <v>EMAIL KODE BRANDING SOREX - CILUKBA ( KOTABUMI ) - BS65</v>
      </c>
      <c r="Y66" s="1" t="s">
        <v>736</v>
      </c>
    </row>
    <row r="67" spans="1:25" ht="15" customHeight="1" x14ac:dyDescent="0.25">
      <c r="A67" s="8">
        <v>45577.841243552997</v>
      </c>
      <c r="B67" s="1" t="s">
        <v>235</v>
      </c>
      <c r="C67" s="10" t="str">
        <v>BS66</v>
      </c>
      <c r="D67" s="10" t="s">
        <v>26</v>
      </c>
      <c r="E67" s="10" t="s">
        <v>236</v>
      </c>
      <c r="F67" s="10" t="s">
        <v>168</v>
      </c>
      <c r="G67" s="1" t="s">
        <v>786</v>
      </c>
      <c r="H67" s="11" t="s">
        <v>777</v>
      </c>
      <c r="I67" s="10" t="s">
        <v>28</v>
      </c>
      <c r="J67" s="1" t="s">
        <v>60</v>
      </c>
      <c r="K67" s="11" t="s">
        <v>787</v>
      </c>
      <c r="L67" s="10" t="s">
        <v>172</v>
      </c>
      <c r="M67" s="10" t="s">
        <v>145</v>
      </c>
      <c r="N67" s="11" t="s">
        <v>318</v>
      </c>
      <c r="O67" s="12" t="s">
        <v>788</v>
      </c>
      <c r="P67" s="13" t="s">
        <v>789</v>
      </c>
      <c r="Q67" s="1"/>
      <c r="R67" s="1" t="s">
        <v>790</v>
      </c>
      <c r="S67" s="13" t="s">
        <v>791</v>
      </c>
      <c r="T67" s="13" t="str">
        <f>HYPERLINK("https://drive.google.com/file/d/1YpClEVE9ur9pjzSKGgcaHuqnp_zxvrxN/view?usp=drivesdk","KODE REQUEST TOOLS BRANDING BS66")</f>
        <v>KODE REQUEST TOOLS BRANDING BS66</v>
      </c>
      <c r="U67" s="1" t="s">
        <v>792</v>
      </c>
      <c r="V67" s="1" t="s">
        <v>793</v>
      </c>
      <c r="W67" s="13" t="s">
        <v>794</v>
      </c>
      <c r="X67" s="13" t="str">
        <f>HYPERLINK("https://drive.google.com/file/d/1w1Bp6gUxi1f0ACJWr8Q5gXuIcJQo0M-3/view?usp=drivesdk","EMAIL KODE BRANDING SOREX - LONDON KIDS - BS66")</f>
        <v>EMAIL KODE BRANDING SOREX - LONDON KIDS - BS66</v>
      </c>
      <c r="Y67" s="1" t="s">
        <v>736</v>
      </c>
    </row>
    <row r="68" spans="1:25" ht="15" customHeight="1" x14ac:dyDescent="0.25">
      <c r="A68" s="8">
        <v>45577.843960313003</v>
      </c>
      <c r="B68" s="1" t="s">
        <v>235</v>
      </c>
      <c r="C68" s="10" t="str">
        <v>BS67</v>
      </c>
      <c r="D68" s="10" t="s">
        <v>26</v>
      </c>
      <c r="E68" s="10" t="s">
        <v>236</v>
      </c>
      <c r="F68" s="10" t="s">
        <v>168</v>
      </c>
      <c r="G68" s="1" t="s">
        <v>795</v>
      </c>
      <c r="H68" s="11" t="s">
        <v>717</v>
      </c>
      <c r="I68" s="10" t="s">
        <v>28</v>
      </c>
      <c r="J68" s="1" t="s">
        <v>60</v>
      </c>
      <c r="K68" s="11" t="s">
        <v>796</v>
      </c>
      <c r="L68" s="10" t="s">
        <v>172</v>
      </c>
      <c r="M68" s="10" t="s">
        <v>46</v>
      </c>
      <c r="N68" s="11" t="s">
        <v>797</v>
      </c>
      <c r="O68" s="12" t="s">
        <v>798</v>
      </c>
      <c r="P68" s="13" t="s">
        <v>799</v>
      </c>
      <c r="Q68" s="1"/>
      <c r="R68" s="1" t="s">
        <v>800</v>
      </c>
      <c r="S68" s="13" t="s">
        <v>801</v>
      </c>
      <c r="T68" s="13" t="str">
        <f>HYPERLINK("https://drive.google.com/file/d/1dM2cM99Oljcle5dA1Fka5_aW05shH9VZ/view?usp=drivesdk","KODE REQUEST TOOLS BRANDING BS67")</f>
        <v>KODE REQUEST TOOLS BRANDING BS67</v>
      </c>
      <c r="U68" s="1" t="s">
        <v>802</v>
      </c>
      <c r="V68" s="1" t="s">
        <v>803</v>
      </c>
      <c r="W68" s="13" t="s">
        <v>804</v>
      </c>
      <c r="X68" s="13" t="str">
        <f>HYPERLINK("https://drive.google.com/file/d/1hI5WDr6nEM9cXsfo7cwhwfyTUaJpgXnQ/view?usp=drivesdk","EMAIL KODE BRANDING SOREX - MR.SEHATI - BS67")</f>
        <v>EMAIL KODE BRANDING SOREX - MR.SEHATI - BS67</v>
      </c>
      <c r="Y68" s="1" t="s">
        <v>736</v>
      </c>
    </row>
    <row r="69" spans="1:25" ht="15" customHeight="1" x14ac:dyDescent="0.25">
      <c r="A69" s="8">
        <v>45578.685706377</v>
      </c>
      <c r="B69" s="1" t="s">
        <v>166</v>
      </c>
      <c r="C69" s="10" t="str">
        <v>BS68</v>
      </c>
      <c r="D69" s="10" t="s">
        <v>26</v>
      </c>
      <c r="E69" s="10" t="s">
        <v>805</v>
      </c>
      <c r="F69" s="10" t="s">
        <v>806</v>
      </c>
      <c r="G69" s="1" t="s">
        <v>807</v>
      </c>
      <c r="H69" s="11" t="s">
        <v>808</v>
      </c>
      <c r="I69" s="10" t="s">
        <v>28</v>
      </c>
      <c r="J69" s="1" t="s">
        <v>450</v>
      </c>
      <c r="K69" s="11" t="s">
        <v>809</v>
      </c>
      <c r="L69" s="10" t="s">
        <v>810</v>
      </c>
      <c r="M69" s="10" t="s">
        <v>30</v>
      </c>
      <c r="N69" s="11" t="s">
        <v>811</v>
      </c>
      <c r="O69" s="12" t="s">
        <v>812</v>
      </c>
      <c r="P69" s="1" t="s">
        <v>813</v>
      </c>
      <c r="Q69" s="1"/>
      <c r="R69" s="1" t="s">
        <v>814</v>
      </c>
      <c r="S69" s="13" t="s">
        <v>815</v>
      </c>
      <c r="T69" s="13" t="str">
        <f>HYPERLINK("https://drive.google.com/file/d/1O21uSwKeFjgs8KC2jfkov4ArnLpaBImD/view?usp=drivesdk","KODE REQUEST TOOLS BRANDING BS68")</f>
        <v>KODE REQUEST TOOLS BRANDING BS68</v>
      </c>
      <c r="U69" s="1" t="s">
        <v>816</v>
      </c>
      <c r="V69" s="1" t="s">
        <v>817</v>
      </c>
      <c r="W69" s="13" t="s">
        <v>818</v>
      </c>
      <c r="X69" s="13" t="str">
        <f>HYPERLINK("https://drive.google.com/file/d/1MeDe5Bhnmsh2IDvTkJW4l3kab2ekU3c3/view?usp=drivesdk","EMAIL KODE BRANDING SOREX - duta - BS68")</f>
        <v>EMAIL KODE BRANDING SOREX - duta - BS68</v>
      </c>
      <c r="Y69" s="1" t="s">
        <v>819</v>
      </c>
    </row>
    <row r="70" spans="1:25" ht="15" customHeight="1" x14ac:dyDescent="0.25">
      <c r="A70" s="8">
        <v>45578.690578460999</v>
      </c>
      <c r="B70" s="1" t="s">
        <v>166</v>
      </c>
      <c r="C70" s="10" t="str">
        <v>BS69</v>
      </c>
      <c r="D70" s="10" t="s">
        <v>26</v>
      </c>
      <c r="E70" s="10" t="s">
        <v>820</v>
      </c>
      <c r="F70" s="10" t="s">
        <v>806</v>
      </c>
      <c r="G70" s="1" t="s">
        <v>807</v>
      </c>
      <c r="H70" s="11" t="s">
        <v>808</v>
      </c>
      <c r="I70" s="10" t="s">
        <v>28</v>
      </c>
      <c r="J70" s="1" t="s">
        <v>450</v>
      </c>
      <c r="K70" s="11" t="s">
        <v>821</v>
      </c>
      <c r="L70" s="10" t="s">
        <v>810</v>
      </c>
      <c r="M70" s="10" t="s">
        <v>46</v>
      </c>
      <c r="N70" s="11" t="s">
        <v>822</v>
      </c>
      <c r="O70" s="12" t="s">
        <v>823</v>
      </c>
      <c r="P70" s="1" t="s">
        <v>824</v>
      </c>
      <c r="Q70" s="1"/>
      <c r="R70" s="1" t="s">
        <v>825</v>
      </c>
      <c r="S70" s="13" t="s">
        <v>826</v>
      </c>
      <c r="T70" s="13" t="str">
        <f>HYPERLINK("https://drive.google.com/file/d/1_zeg2GZ5UHpV5padc3295Gp_Vj_KBX5Q/view?usp=drivesdk","KODE REQUEST TOOLS BRANDING BS69")</f>
        <v>KODE REQUEST TOOLS BRANDING BS69</v>
      </c>
      <c r="U70" s="1" t="s">
        <v>827</v>
      </c>
      <c r="V70" s="1" t="s">
        <v>828</v>
      </c>
      <c r="W70" s="13" t="s">
        <v>829</v>
      </c>
      <c r="X70" s="13" t="str">
        <f>HYPERLINK("https://drive.google.com/file/d/13G2TohZNYnlBHHg-t3D-2sDnqeDZ4brm/view?usp=drivesdk","EMAIL KODE BRANDING SOREX - duta - BS69")</f>
        <v>EMAIL KODE BRANDING SOREX - duta - BS69</v>
      </c>
      <c r="Y70" s="1" t="s">
        <v>830</v>
      </c>
    </row>
    <row r="71" spans="1:25" ht="15" customHeight="1" x14ac:dyDescent="0.25">
      <c r="A71" s="8">
        <v>45578.694264559999</v>
      </c>
      <c r="B71" s="1" t="s">
        <v>166</v>
      </c>
      <c r="C71" s="10" t="str">
        <v>BS70</v>
      </c>
      <c r="D71" s="10" t="s">
        <v>26</v>
      </c>
      <c r="E71" s="10" t="s">
        <v>820</v>
      </c>
      <c r="F71" s="10" t="s">
        <v>806</v>
      </c>
      <c r="G71" s="1" t="s">
        <v>807</v>
      </c>
      <c r="H71" s="11" t="s">
        <v>808</v>
      </c>
      <c r="I71" s="10" t="s">
        <v>28</v>
      </c>
      <c r="J71" s="1" t="s">
        <v>450</v>
      </c>
      <c r="K71" s="11" t="s">
        <v>831</v>
      </c>
      <c r="L71" s="10" t="s">
        <v>810</v>
      </c>
      <c r="M71" s="10" t="s">
        <v>30</v>
      </c>
      <c r="N71" s="11" t="s">
        <v>832</v>
      </c>
      <c r="O71" s="12" t="s">
        <v>833</v>
      </c>
      <c r="P71" s="13" t="s">
        <v>834</v>
      </c>
      <c r="Q71" s="1"/>
      <c r="R71" s="1" t="s">
        <v>835</v>
      </c>
      <c r="S71" s="13" t="s">
        <v>836</v>
      </c>
      <c r="T71" s="13" t="str">
        <f>HYPERLINK("https://drive.google.com/file/d/10nn_OQ1DVeV1IuqGr7DdmkkRhuiQCv1n/view?usp=drivesdk","KODE REQUEST TOOLS BRANDING BS70")</f>
        <v>KODE REQUEST TOOLS BRANDING BS70</v>
      </c>
      <c r="U71" s="1" t="s">
        <v>837</v>
      </c>
      <c r="V71" s="1" t="s">
        <v>838</v>
      </c>
      <c r="W71" s="13" t="s">
        <v>839</v>
      </c>
      <c r="X71" s="13" t="str">
        <f>HYPERLINK("https://drive.google.com/file/d/1gtV3wqdpuuAUzMRW37INfs9fRUUo9ydU/view?usp=drivesdk","EMAIL KODE BRANDING SOREX - duta - BS70")</f>
        <v>EMAIL KODE BRANDING SOREX - duta - BS70</v>
      </c>
      <c r="Y71" s="1" t="s">
        <v>830</v>
      </c>
    </row>
    <row r="72" spans="1:25" ht="15" customHeight="1" x14ac:dyDescent="0.25">
      <c r="A72" s="8">
        <v>45578.696636100001</v>
      </c>
      <c r="B72" s="1" t="s">
        <v>166</v>
      </c>
      <c r="C72" s="10" t="str">
        <v>BS71</v>
      </c>
      <c r="D72" s="10" t="s">
        <v>26</v>
      </c>
      <c r="E72" s="10" t="s">
        <v>820</v>
      </c>
      <c r="F72" s="10" t="s">
        <v>806</v>
      </c>
      <c r="G72" s="1" t="s">
        <v>807</v>
      </c>
      <c r="H72" s="11" t="s">
        <v>808</v>
      </c>
      <c r="I72" s="10" t="s">
        <v>28</v>
      </c>
      <c r="J72" s="1" t="s">
        <v>450</v>
      </c>
      <c r="K72" s="11" t="s">
        <v>840</v>
      </c>
      <c r="L72" s="10" t="s">
        <v>810</v>
      </c>
      <c r="M72" s="10" t="s">
        <v>30</v>
      </c>
      <c r="N72" s="11" t="s">
        <v>841</v>
      </c>
      <c r="O72" s="12" t="s">
        <v>842</v>
      </c>
      <c r="P72" s="1" t="s">
        <v>843</v>
      </c>
      <c r="Q72" s="1"/>
      <c r="R72" s="1" t="s">
        <v>844</v>
      </c>
      <c r="S72" s="13" t="s">
        <v>845</v>
      </c>
      <c r="T72" s="13" t="str">
        <f>HYPERLINK("https://drive.google.com/file/d/1SdYpFG4vJ01cWsoWsgOE3Lvcv5lCHgvH/view?usp=drivesdk","KODE REQUEST TOOLS BRANDING BS71")</f>
        <v>KODE REQUEST TOOLS BRANDING BS71</v>
      </c>
      <c r="U72" s="1" t="s">
        <v>846</v>
      </c>
      <c r="V72" s="1" t="s">
        <v>847</v>
      </c>
      <c r="W72" s="13" t="s">
        <v>848</v>
      </c>
      <c r="X72" s="13" t="str">
        <f>HYPERLINK("https://drive.google.com/file/d/1DjvyuBI_ug2kKQeYBj6SqtIpbcz0mBno/view?usp=drivesdk","EMAIL KODE BRANDING SOREX - duta - BS71")</f>
        <v>EMAIL KODE BRANDING SOREX - duta - BS71</v>
      </c>
      <c r="Y72" s="1" t="s">
        <v>830</v>
      </c>
    </row>
    <row r="73" spans="1:25" ht="15" customHeight="1" x14ac:dyDescent="0.25">
      <c r="A73" s="8">
        <v>45578.700269640998</v>
      </c>
      <c r="B73" s="1" t="s">
        <v>166</v>
      </c>
      <c r="C73" s="10" t="str">
        <v>BS72</v>
      </c>
      <c r="D73" s="10" t="s">
        <v>26</v>
      </c>
      <c r="E73" s="10" t="s">
        <v>820</v>
      </c>
      <c r="F73" s="10" t="s">
        <v>806</v>
      </c>
      <c r="G73" s="1" t="s">
        <v>807</v>
      </c>
      <c r="H73" s="11" t="s">
        <v>808</v>
      </c>
      <c r="I73" s="10" t="s">
        <v>28</v>
      </c>
      <c r="J73" s="1" t="s">
        <v>450</v>
      </c>
      <c r="K73" s="11" t="s">
        <v>849</v>
      </c>
      <c r="L73" s="10" t="s">
        <v>810</v>
      </c>
      <c r="M73" s="10" t="s">
        <v>46</v>
      </c>
      <c r="N73" s="11" t="s">
        <v>822</v>
      </c>
      <c r="O73" s="12" t="s">
        <v>850</v>
      </c>
      <c r="P73" s="1" t="s">
        <v>851</v>
      </c>
      <c r="Q73" s="1"/>
      <c r="R73" s="1" t="s">
        <v>852</v>
      </c>
      <c r="S73" s="13" t="s">
        <v>853</v>
      </c>
      <c r="T73" s="13" t="str">
        <f>HYPERLINK("https://drive.google.com/file/d/15RNb4ewetMp1wDPP26BPu2XNxsHdqxuB/view?usp=drivesdk","KODE REQUEST TOOLS BRANDING BS72")</f>
        <v>KODE REQUEST TOOLS BRANDING BS72</v>
      </c>
      <c r="U73" s="1" t="s">
        <v>854</v>
      </c>
      <c r="V73" s="1" t="s">
        <v>855</v>
      </c>
      <c r="W73" s="13" t="s">
        <v>856</v>
      </c>
      <c r="X73" s="13" t="str">
        <f>HYPERLINK("https://drive.google.com/file/d/1gk26iKCu_bKMgnlb0YKAazO7y2t0HzXg/view?usp=drivesdk","EMAIL KODE BRANDING SOREX - duta - BS72")</f>
        <v>EMAIL KODE BRANDING SOREX - duta - BS72</v>
      </c>
      <c r="Y73" s="1" t="s">
        <v>830</v>
      </c>
    </row>
    <row r="74" spans="1:25" ht="15" customHeight="1" x14ac:dyDescent="0.25">
      <c r="A74" s="8">
        <v>45578.703359722</v>
      </c>
      <c r="B74" s="1" t="s">
        <v>166</v>
      </c>
      <c r="C74" s="10" t="str">
        <v>BS73</v>
      </c>
      <c r="D74" s="10" t="s">
        <v>26</v>
      </c>
      <c r="E74" s="10" t="s">
        <v>820</v>
      </c>
      <c r="F74" s="10" t="s">
        <v>806</v>
      </c>
      <c r="G74" s="1" t="s">
        <v>807</v>
      </c>
      <c r="H74" s="11" t="s">
        <v>808</v>
      </c>
      <c r="I74" s="10" t="s">
        <v>28</v>
      </c>
      <c r="J74" s="1" t="s">
        <v>60</v>
      </c>
      <c r="K74" s="11" t="s">
        <v>857</v>
      </c>
      <c r="L74" s="10" t="s">
        <v>77</v>
      </c>
      <c r="M74" s="10" t="s">
        <v>30</v>
      </c>
      <c r="N74" s="11" t="s">
        <v>858</v>
      </c>
      <c r="O74" s="12" t="s">
        <v>859</v>
      </c>
      <c r="P74" s="13" t="s">
        <v>860</v>
      </c>
      <c r="Q74" s="1"/>
      <c r="R74" s="1" t="s">
        <v>861</v>
      </c>
      <c r="S74" s="13" t="s">
        <v>862</v>
      </c>
      <c r="T74" s="13" t="str">
        <f>HYPERLINK("https://drive.google.com/file/d/1Fy9EKmnh_J_vzFZDBYso0DTM52q-4nPD/view?usp=drivesdk","KODE REQUEST TOOLS BRANDING BS73")</f>
        <v>KODE REQUEST TOOLS BRANDING BS73</v>
      </c>
      <c r="U74" s="1" t="s">
        <v>863</v>
      </c>
      <c r="V74" s="1" t="s">
        <v>864</v>
      </c>
      <c r="W74" s="13" t="s">
        <v>865</v>
      </c>
      <c r="X74" s="13" t="str">
        <f>HYPERLINK("https://drive.google.com/file/d/121836xoikPWDHT0DU_62IJx7fzV5hHxd/view?usp=drivesdk","EMAIL KODE BRANDING SOREX - duta - BS73")</f>
        <v>EMAIL KODE BRANDING SOREX - duta - BS73</v>
      </c>
      <c r="Y74" s="1" t="s">
        <v>830</v>
      </c>
    </row>
    <row r="75" spans="1:25" ht="15" customHeight="1" x14ac:dyDescent="0.25">
      <c r="A75" s="8">
        <v>45578.706305521002</v>
      </c>
      <c r="B75" s="1" t="s">
        <v>166</v>
      </c>
      <c r="C75" s="10" t="str">
        <v>BS74</v>
      </c>
      <c r="D75" s="10" t="s">
        <v>26</v>
      </c>
      <c r="E75" s="10" t="s">
        <v>820</v>
      </c>
      <c r="F75" s="10" t="s">
        <v>806</v>
      </c>
      <c r="G75" s="1" t="s">
        <v>807</v>
      </c>
      <c r="H75" s="11" t="s">
        <v>808</v>
      </c>
      <c r="I75" s="10" t="s">
        <v>28</v>
      </c>
      <c r="J75" s="1" t="s">
        <v>450</v>
      </c>
      <c r="K75" s="11" t="s">
        <v>866</v>
      </c>
      <c r="L75" s="10" t="s">
        <v>77</v>
      </c>
      <c r="M75" s="10" t="s">
        <v>30</v>
      </c>
      <c r="N75" s="11" t="s">
        <v>822</v>
      </c>
      <c r="O75" s="12" t="s">
        <v>867</v>
      </c>
      <c r="P75" s="13" t="s">
        <v>868</v>
      </c>
      <c r="Q75" s="1"/>
      <c r="R75" s="1" t="s">
        <v>869</v>
      </c>
      <c r="S75" s="13" t="s">
        <v>870</v>
      </c>
      <c r="T75" s="13" t="str">
        <f>HYPERLINK("https://drive.google.com/file/d/1BdZvhza5X5R7TH9_SXQr1qR4lApZz5fW/view?usp=drivesdk","KODE REQUEST TOOLS BRANDING BS74")</f>
        <v>KODE REQUEST TOOLS BRANDING BS74</v>
      </c>
      <c r="U75" s="1" t="s">
        <v>871</v>
      </c>
      <c r="V75" s="1" t="s">
        <v>872</v>
      </c>
      <c r="W75" s="13" t="s">
        <v>873</v>
      </c>
      <c r="X75" s="13" t="str">
        <f>HYPERLINK("https://drive.google.com/file/d/1tqvijWoRhttOHNoLjdOtb7j5RQgJ4qfM/view?usp=drivesdk","EMAIL KODE BRANDING SOREX - duta - BS74")</f>
        <v>EMAIL KODE BRANDING SOREX - duta - BS74</v>
      </c>
      <c r="Y75" s="1" t="s">
        <v>830</v>
      </c>
    </row>
    <row r="76" spans="1:25" ht="15" customHeight="1" x14ac:dyDescent="0.25">
      <c r="A76" s="8">
        <v>45578.708846447</v>
      </c>
      <c r="B76" s="1" t="s">
        <v>235</v>
      </c>
      <c r="C76" s="10" t="str">
        <v>BS75</v>
      </c>
      <c r="D76" s="10" t="s">
        <v>26</v>
      </c>
      <c r="E76" s="10" t="s">
        <v>236</v>
      </c>
      <c r="F76" s="10" t="s">
        <v>168</v>
      </c>
      <c r="G76" s="1" t="s">
        <v>874</v>
      </c>
      <c r="H76" s="11" t="s">
        <v>875</v>
      </c>
      <c r="I76" s="10" t="s">
        <v>28</v>
      </c>
      <c r="J76" s="1" t="s">
        <v>156</v>
      </c>
      <c r="K76" s="11" t="s">
        <v>876</v>
      </c>
      <c r="L76" s="10" t="s">
        <v>877</v>
      </c>
      <c r="M76" s="10" t="s">
        <v>30</v>
      </c>
      <c r="N76" s="11" t="s">
        <v>878</v>
      </c>
      <c r="O76" s="12" t="s">
        <v>879</v>
      </c>
      <c r="P76" s="13" t="s">
        <v>880</v>
      </c>
      <c r="Q76" s="1"/>
      <c r="R76" s="1" t="s">
        <v>881</v>
      </c>
      <c r="S76" s="13" t="s">
        <v>882</v>
      </c>
      <c r="T76" s="13" t="str">
        <f>HYPERLINK("https://drive.google.com/file/d/1BYMqNPN8epPGUIbDFXKjmGRcy_lxQtxo/view?usp=drivesdk","KODE REQUEST TOOLS BRANDING BS75")</f>
        <v>KODE REQUEST TOOLS BRANDING BS75</v>
      </c>
      <c r="U76" s="1" t="s">
        <v>883</v>
      </c>
      <c r="V76" s="1" t="s">
        <v>884</v>
      </c>
      <c r="W76" s="13" t="s">
        <v>885</v>
      </c>
      <c r="X76" s="13" t="str">
        <f>HYPERLINK("https://drive.google.com/file/d/1YJpBBXoO9uEND2TjUEQhq0WVzhIRyKE2/view?usp=drivesdk","EMAIL KODE BRANDING SOREX - TATA COLLECTION - BS75")</f>
        <v>EMAIL KODE BRANDING SOREX - TATA COLLECTION - BS75</v>
      </c>
      <c r="Y76" s="1" t="s">
        <v>886</v>
      </c>
    </row>
    <row r="77" spans="1:25" ht="15" customHeight="1" x14ac:dyDescent="0.25">
      <c r="A77" s="8">
        <v>45578.711776156997</v>
      </c>
      <c r="B77" s="1" t="s">
        <v>235</v>
      </c>
      <c r="C77" s="10" t="str">
        <v>BS76</v>
      </c>
      <c r="D77" s="10" t="s">
        <v>26</v>
      </c>
      <c r="E77" s="10" t="s">
        <v>236</v>
      </c>
      <c r="F77" s="10" t="s">
        <v>168</v>
      </c>
      <c r="G77" s="1" t="s">
        <v>887</v>
      </c>
      <c r="H77" s="11" t="s">
        <v>875</v>
      </c>
      <c r="I77" s="10" t="s">
        <v>28</v>
      </c>
      <c r="J77" s="1" t="s">
        <v>60</v>
      </c>
      <c r="K77" s="11" t="s">
        <v>888</v>
      </c>
      <c r="L77" s="10" t="s">
        <v>172</v>
      </c>
      <c r="M77" s="10" t="s">
        <v>30</v>
      </c>
      <c r="N77" s="11" t="s">
        <v>878</v>
      </c>
      <c r="O77" s="12" t="s">
        <v>889</v>
      </c>
      <c r="P77" s="13" t="s">
        <v>890</v>
      </c>
      <c r="Q77" s="1"/>
      <c r="R77" s="1" t="s">
        <v>891</v>
      </c>
      <c r="S77" s="13" t="s">
        <v>892</v>
      </c>
      <c r="T77" s="13" t="str">
        <f>HYPERLINK("https://drive.google.com/file/d/1RG4BgFpKBpEgHFaHyRKTjhbFz90xSnjv/view?usp=drivesdk","KODE REQUEST TOOLS BRANDING BS76")</f>
        <v>KODE REQUEST TOOLS BRANDING BS76</v>
      </c>
      <c r="U77" s="1" t="s">
        <v>893</v>
      </c>
      <c r="V77" s="1" t="s">
        <v>894</v>
      </c>
      <c r="W77" s="13" t="s">
        <v>895</v>
      </c>
      <c r="X77" s="13" t="str">
        <f>HYPERLINK("https://drive.google.com/file/d/1NQJLz5Oek0jkMx_MzI7WpSsJPMVTH9oI/view?usp=drivesdk","EMAIL KODE BRANDING SOREX - FARAND COLLECTION - BS76")</f>
        <v>EMAIL KODE BRANDING SOREX - FARAND COLLECTION - BS76</v>
      </c>
      <c r="Y77" s="1" t="s">
        <v>886</v>
      </c>
    </row>
    <row r="78" spans="1:25" ht="15" customHeight="1" x14ac:dyDescent="0.25">
      <c r="A78" s="8">
        <v>45579.549650335997</v>
      </c>
      <c r="B78" s="1" t="s">
        <v>896</v>
      </c>
      <c r="C78" s="10" t="str">
        <v>BS77</v>
      </c>
      <c r="D78" s="10" t="s">
        <v>70</v>
      </c>
      <c r="E78" s="14" t="s">
        <v>108</v>
      </c>
      <c r="F78" s="10" t="s">
        <v>109</v>
      </c>
      <c r="G78" s="1" t="s">
        <v>897</v>
      </c>
      <c r="H78" s="11" t="s">
        <v>264</v>
      </c>
      <c r="I78" s="10" t="s">
        <v>28</v>
      </c>
      <c r="J78" s="1" t="s">
        <v>112</v>
      </c>
      <c r="K78" s="11" t="s">
        <v>113</v>
      </c>
      <c r="L78" s="10" t="s">
        <v>77</v>
      </c>
      <c r="M78" s="10" t="s">
        <v>30</v>
      </c>
      <c r="N78" s="11" t="s">
        <v>78</v>
      </c>
      <c r="O78" s="12" t="s">
        <v>115</v>
      </c>
      <c r="P78" s="13" t="s">
        <v>898</v>
      </c>
      <c r="Q78" s="1"/>
      <c r="R78" s="1"/>
      <c r="S78" s="1"/>
      <c r="T78" s="1"/>
      <c r="U78" s="1"/>
      <c r="V78" s="1" t="s">
        <v>899</v>
      </c>
      <c r="W78" s="13" t="s">
        <v>900</v>
      </c>
      <c r="X78" s="13" t="str">
        <f>HYPERLINK("https://drive.google.com/file/d/1FVZ9Q2HBQ6_jDZnrhKcI1poAUL52dWvy/view?usp=drivesdk","EMAIL KODE BRANDING SOREX - Toko 12 bintang - BS77")</f>
        <v>EMAIL KODE BRANDING SOREX - Toko 12 bintang - BS77</v>
      </c>
      <c r="Y78" s="1" t="s">
        <v>901</v>
      </c>
    </row>
    <row r="79" spans="1:25" ht="15" customHeight="1" x14ac:dyDescent="0.25">
      <c r="A79" s="8">
        <v>45579.551676538998</v>
      </c>
      <c r="B79" s="1" t="s">
        <v>69</v>
      </c>
      <c r="C79" s="10" t="str">
        <v>BS78</v>
      </c>
      <c r="D79" s="10" t="s">
        <v>70</v>
      </c>
      <c r="E79" s="14" t="s">
        <v>108</v>
      </c>
      <c r="F79" s="10" t="s">
        <v>109</v>
      </c>
      <c r="G79" s="1" t="s">
        <v>902</v>
      </c>
      <c r="H79" s="11" t="s">
        <v>264</v>
      </c>
      <c r="I79" s="10" t="s">
        <v>127</v>
      </c>
      <c r="J79" s="1" t="s">
        <v>75</v>
      </c>
      <c r="K79" s="11" t="s">
        <v>113</v>
      </c>
      <c r="L79" s="10" t="s">
        <v>130</v>
      </c>
      <c r="M79" s="10" t="s">
        <v>30</v>
      </c>
      <c r="N79" s="11" t="s">
        <v>78</v>
      </c>
      <c r="O79" s="12" t="s">
        <v>378</v>
      </c>
      <c r="P79" s="13" t="s">
        <v>903</v>
      </c>
      <c r="Q79" s="1"/>
      <c r="R79" s="1"/>
      <c r="S79" s="1"/>
      <c r="T79" s="1"/>
      <c r="U79" s="1"/>
      <c r="V79" s="1" t="s">
        <v>904</v>
      </c>
      <c r="W79" s="13" t="s">
        <v>905</v>
      </c>
      <c r="X79" s="13" t="str">
        <f>HYPERLINK("https://drive.google.com/file/d/1Bo5hgotTGgCIATLZ3ZDwYheMFpm_pXsD/view?usp=drivesdk","EMAIL KODE BRANDING SOREX - Toko ananda pojok - BS78")</f>
        <v>EMAIL KODE BRANDING SOREX - Toko ananda pojok - BS78</v>
      </c>
      <c r="Y79" s="1" t="s">
        <v>906</v>
      </c>
    </row>
    <row r="80" spans="1:25" ht="15" customHeight="1" x14ac:dyDescent="0.25">
      <c r="A80" s="8">
        <v>45579.876607152997</v>
      </c>
      <c r="B80" s="1" t="s">
        <v>166</v>
      </c>
      <c r="C80" s="10" t="str">
        <v>BS79</v>
      </c>
      <c r="D80" s="10" t="s">
        <v>26</v>
      </c>
      <c r="E80" s="10" t="s">
        <v>820</v>
      </c>
      <c r="F80" s="10" t="s">
        <v>806</v>
      </c>
      <c r="G80" s="1" t="s">
        <v>807</v>
      </c>
      <c r="H80" s="11" t="s">
        <v>808</v>
      </c>
      <c r="I80" s="10" t="s">
        <v>28</v>
      </c>
      <c r="J80" s="1" t="s">
        <v>75</v>
      </c>
      <c r="K80" s="11" t="s">
        <v>907</v>
      </c>
      <c r="L80" s="10" t="s">
        <v>810</v>
      </c>
      <c r="M80" s="10" t="s">
        <v>30</v>
      </c>
      <c r="N80" s="11" t="s">
        <v>908</v>
      </c>
      <c r="O80" s="12" t="s">
        <v>909</v>
      </c>
      <c r="P80" s="13" t="s">
        <v>910</v>
      </c>
      <c r="Q80" s="1"/>
      <c r="R80" s="1"/>
      <c r="S80" s="1"/>
      <c r="T80" s="1"/>
      <c r="U80" s="1"/>
      <c r="V80" s="1" t="s">
        <v>911</v>
      </c>
      <c r="W80" s="13" t="s">
        <v>912</v>
      </c>
      <c r="X80" s="13" t="str">
        <f>HYPERLINK("https://drive.google.com/file/d/1G64vyXgNEENTfy5HriqlKn0V8oOXazcN/view?usp=drivesdk","EMAIL KODE BRANDING SOREX - duta - BS79")</f>
        <v>EMAIL KODE BRANDING SOREX - duta - BS79</v>
      </c>
      <c r="Y80" s="1" t="s">
        <v>913</v>
      </c>
    </row>
    <row r="81" spans="1:25" ht="15" customHeight="1" x14ac:dyDescent="0.25">
      <c r="A81" s="8">
        <v>45579.879636284997</v>
      </c>
      <c r="B81" s="1" t="s">
        <v>166</v>
      </c>
      <c r="C81" s="10" t="str">
        <v>BS80</v>
      </c>
      <c r="D81" s="10" t="s">
        <v>26</v>
      </c>
      <c r="E81" s="10" t="s">
        <v>914</v>
      </c>
      <c r="F81" s="10" t="s">
        <v>806</v>
      </c>
      <c r="G81" s="1" t="s">
        <v>915</v>
      </c>
      <c r="H81" s="11" t="s">
        <v>916</v>
      </c>
      <c r="I81" s="10" t="s">
        <v>28</v>
      </c>
      <c r="J81" s="1" t="s">
        <v>60</v>
      </c>
      <c r="K81" s="11" t="s">
        <v>917</v>
      </c>
      <c r="L81" s="10" t="s">
        <v>77</v>
      </c>
      <c r="M81" s="10" t="s">
        <v>30</v>
      </c>
      <c r="N81" s="11" t="s">
        <v>918</v>
      </c>
      <c r="O81" s="12" t="s">
        <v>919</v>
      </c>
      <c r="P81" s="1" t="s">
        <v>920</v>
      </c>
      <c r="Q81" s="1"/>
      <c r="R81" s="1"/>
      <c r="S81" s="1"/>
      <c r="T81" s="1"/>
      <c r="U81" s="1"/>
      <c r="V81" s="1" t="s">
        <v>921</v>
      </c>
      <c r="W81" s="13" t="s">
        <v>922</v>
      </c>
      <c r="X81" s="13" t="str">
        <f>HYPERLINK("https://drive.google.com/file/d/1GAklE9zG75gLHKvmZkbxqMkQsUb_NYgI/view?usp=drivesdk","EMAIL KODE BRANDING SOREX - yanto boyok - BS80")</f>
        <v>EMAIL KODE BRANDING SOREX - yanto boyok - BS80</v>
      </c>
      <c r="Y81" s="1" t="s">
        <v>913</v>
      </c>
    </row>
    <row r="82" spans="1:25" ht="15" customHeight="1" x14ac:dyDescent="0.25">
      <c r="A82" s="8">
        <v>45580.641603958</v>
      </c>
      <c r="B82" s="1" t="s">
        <v>420</v>
      </c>
      <c r="C82" s="10" t="str">
        <v>BS81</v>
      </c>
      <c r="D82" s="10" t="s">
        <v>39</v>
      </c>
      <c r="E82" s="10" t="s">
        <v>482</v>
      </c>
      <c r="F82" s="10" t="s">
        <v>483</v>
      </c>
      <c r="G82" s="1" t="s">
        <v>484</v>
      </c>
      <c r="H82" s="11" t="s">
        <v>485</v>
      </c>
      <c r="I82" s="10" t="s">
        <v>127</v>
      </c>
      <c r="J82" s="1" t="s">
        <v>29</v>
      </c>
      <c r="K82" s="11" t="s">
        <v>923</v>
      </c>
      <c r="L82" s="10" t="s">
        <v>924</v>
      </c>
      <c r="M82" s="10" t="s">
        <v>30</v>
      </c>
      <c r="N82" s="11" t="s">
        <v>428</v>
      </c>
      <c r="O82" s="12" t="s">
        <v>925</v>
      </c>
      <c r="P82" s="1" t="s">
        <v>926</v>
      </c>
      <c r="Q82" s="1"/>
      <c r="R82" s="1"/>
      <c r="S82" s="1"/>
      <c r="T82" s="1"/>
      <c r="U82" s="1"/>
      <c r="V82" s="1" t="s">
        <v>927</v>
      </c>
      <c r="W82" s="13" t="s">
        <v>928</v>
      </c>
      <c r="X82" s="13" t="str">
        <f>HYPERLINK("https://drive.google.com/file/d/1E9URN43HIntiMze4xP00YqAc74ZlhyCw/view?usp=drivesdk","EMAIL KODE BRANDING SOREX - RINI UNDERWEAR - BS81")</f>
        <v>EMAIL KODE BRANDING SOREX - RINI UNDERWEAR - BS81</v>
      </c>
      <c r="Y82" s="1" t="s">
        <v>929</v>
      </c>
    </row>
    <row r="83" spans="1:25" ht="15" customHeight="1" x14ac:dyDescent="0.25">
      <c r="A83" s="8">
        <v>45580.697090938003</v>
      </c>
      <c r="B83" s="1" t="s">
        <v>420</v>
      </c>
      <c r="C83" s="10" t="str">
        <v>BS82</v>
      </c>
      <c r="D83" s="10" t="s">
        <v>39</v>
      </c>
      <c r="E83" s="10" t="s">
        <v>597</v>
      </c>
      <c r="F83" s="10" t="s">
        <v>438</v>
      </c>
      <c r="G83" s="1" t="s">
        <v>930</v>
      </c>
      <c r="H83" s="11" t="s">
        <v>931</v>
      </c>
      <c r="I83" s="10" t="s">
        <v>28</v>
      </c>
      <c r="J83" s="1" t="s">
        <v>29</v>
      </c>
      <c r="K83" s="11" t="s">
        <v>932</v>
      </c>
      <c r="L83" s="10" t="s">
        <v>933</v>
      </c>
      <c r="M83" s="10" t="s">
        <v>46</v>
      </c>
      <c r="N83" s="11" t="s">
        <v>428</v>
      </c>
      <c r="O83" s="12" t="s">
        <v>934</v>
      </c>
      <c r="P83" s="13" t="s">
        <v>935</v>
      </c>
      <c r="Q83" s="1"/>
      <c r="R83" s="1"/>
      <c r="S83" s="1"/>
      <c r="T83" s="1"/>
      <c r="U83" s="1"/>
      <c r="V83" s="1" t="s">
        <v>936</v>
      </c>
      <c r="W83" s="13" t="s">
        <v>937</v>
      </c>
      <c r="X83" s="13" t="str">
        <f>HYPERLINK("https://drive.google.com/file/d/1xihbPABxYTZDjqJC8pzMIpJ5_yNP8lZB/view?usp=drivesdk","EMAIL KODE BRANDING SOREX - TOKO SUCI - BS82")</f>
        <v>EMAIL KODE BRANDING SOREX - TOKO SUCI - BS82</v>
      </c>
      <c r="Y83" s="1" t="s">
        <v>929</v>
      </c>
    </row>
    <row r="84" spans="1:25" ht="15" customHeight="1" x14ac:dyDescent="0.25">
      <c r="A84" s="8">
        <v>45580.699368390997</v>
      </c>
      <c r="B84" s="1" t="s">
        <v>420</v>
      </c>
      <c r="C84" s="10" t="str">
        <v>BS83</v>
      </c>
      <c r="D84" s="10" t="s">
        <v>39</v>
      </c>
      <c r="E84" s="10" t="s">
        <v>597</v>
      </c>
      <c r="F84" s="10" t="s">
        <v>438</v>
      </c>
      <c r="G84" s="1" t="s">
        <v>930</v>
      </c>
      <c r="H84" s="11" t="s">
        <v>938</v>
      </c>
      <c r="I84" s="10" t="s">
        <v>28</v>
      </c>
      <c r="J84" s="1" t="s">
        <v>464</v>
      </c>
      <c r="K84" s="11" t="s">
        <v>939</v>
      </c>
      <c r="L84" s="10" t="s">
        <v>466</v>
      </c>
      <c r="M84" s="10" t="s">
        <v>46</v>
      </c>
      <c r="N84" s="11" t="s">
        <v>428</v>
      </c>
      <c r="O84" s="12" t="s">
        <v>940</v>
      </c>
      <c r="P84" s="13" t="s">
        <v>941</v>
      </c>
      <c r="Q84" s="1"/>
      <c r="R84" s="1"/>
      <c r="S84" s="1"/>
      <c r="T84" s="1"/>
      <c r="U84" s="1"/>
      <c r="V84" s="1" t="s">
        <v>942</v>
      </c>
      <c r="W84" s="13" t="s">
        <v>943</v>
      </c>
      <c r="X84" s="13" t="str">
        <f>HYPERLINK("https://drive.google.com/file/d/1RmRnqFOTzEpdGjgBmy7sqP0hE3JjGtY7/view?usp=drivesdk","EMAIL KODE BRANDING SOREX - TOKO SUCI - BS83")</f>
        <v>EMAIL KODE BRANDING SOREX - TOKO SUCI - BS83</v>
      </c>
      <c r="Y84" s="1" t="s">
        <v>929</v>
      </c>
    </row>
    <row r="85" spans="1:25" ht="15" customHeight="1" x14ac:dyDescent="0.25">
      <c r="A85" s="8">
        <v>45581.312530880001</v>
      </c>
      <c r="B85" s="1" t="s">
        <v>166</v>
      </c>
      <c r="C85" s="10" t="str">
        <v>BS84</v>
      </c>
      <c r="D85" s="10" t="s">
        <v>26</v>
      </c>
      <c r="E85" s="10" t="s">
        <v>944</v>
      </c>
      <c r="F85" s="10" t="s">
        <v>168</v>
      </c>
      <c r="G85" s="1" t="s">
        <v>945</v>
      </c>
      <c r="H85" s="11" t="s">
        <v>946</v>
      </c>
      <c r="I85" s="10" t="s">
        <v>28</v>
      </c>
      <c r="J85" s="1" t="s">
        <v>156</v>
      </c>
      <c r="K85" s="11" t="s">
        <v>947</v>
      </c>
      <c r="L85" s="10" t="s">
        <v>948</v>
      </c>
      <c r="M85" s="10" t="s">
        <v>30</v>
      </c>
      <c r="N85" s="11" t="s">
        <v>719</v>
      </c>
      <c r="O85" s="12" t="s">
        <v>949</v>
      </c>
      <c r="P85" s="13" t="s">
        <v>950</v>
      </c>
      <c r="Q85" s="1"/>
      <c r="R85" s="1"/>
      <c r="S85" s="1"/>
      <c r="T85" s="1"/>
      <c r="U85" s="1"/>
      <c r="V85" s="1" t="s">
        <v>951</v>
      </c>
      <c r="W85" s="13" t="s">
        <v>952</v>
      </c>
      <c r="X85" s="13" t="str">
        <f>HYPERLINK("https://drive.google.com/file/d/1b6nuvtPxBQ0Jhoa6Vrt80pLymgKY7HXf/view?usp=drivesdk","EMAIL KODE BRANDING SOREX - NAILA UNDERWEAR - BS84")</f>
        <v>EMAIL KODE BRANDING SOREX - NAILA UNDERWEAR - BS84</v>
      </c>
      <c r="Y85" s="1" t="s">
        <v>913</v>
      </c>
    </row>
    <row r="86" spans="1:25" ht="15" customHeight="1" x14ac:dyDescent="0.25">
      <c r="A86" s="8">
        <v>45581.485991262001</v>
      </c>
      <c r="B86" s="1" t="s">
        <v>69</v>
      </c>
      <c r="C86" s="10" t="str">
        <v>BS85</v>
      </c>
      <c r="D86" s="10" t="s">
        <v>70</v>
      </c>
      <c r="E86" s="14" t="s">
        <v>71</v>
      </c>
      <c r="F86" s="10" t="s">
        <v>72</v>
      </c>
      <c r="G86" s="1" t="s">
        <v>953</v>
      </c>
      <c r="H86" s="11" t="s">
        <v>954</v>
      </c>
      <c r="I86" s="10" t="s">
        <v>28</v>
      </c>
      <c r="J86" s="1" t="s">
        <v>112</v>
      </c>
      <c r="K86" s="11" t="s">
        <v>955</v>
      </c>
      <c r="L86" s="10" t="s">
        <v>77</v>
      </c>
      <c r="M86" s="10" t="s">
        <v>30</v>
      </c>
      <c r="N86" s="11" t="s">
        <v>78</v>
      </c>
      <c r="O86" s="12" t="s">
        <v>956</v>
      </c>
      <c r="P86" s="13" t="s">
        <v>957</v>
      </c>
      <c r="Q86" s="1"/>
      <c r="R86" s="1"/>
      <c r="S86" s="1"/>
      <c r="T86" s="1"/>
      <c r="U86" s="1"/>
      <c r="V86" s="1" t="s">
        <v>958</v>
      </c>
      <c r="W86" s="13" t="s">
        <v>959</v>
      </c>
      <c r="X86" s="13" t="str">
        <f>HYPERLINK("https://drive.google.com/file/d/1F-7lZsoHQVHStRBddHR0DrI943tuD69I/view?usp=drivesdk","EMAIL KODE BRANDING SOREX - Toko vanbaby - BS85")</f>
        <v>EMAIL KODE BRANDING SOREX - Toko vanbaby - BS85</v>
      </c>
      <c r="Y86" s="1" t="s">
        <v>960</v>
      </c>
    </row>
    <row r="87" spans="1:25" ht="15" customHeight="1" x14ac:dyDescent="0.25">
      <c r="A87" s="8">
        <v>45581.519857858999</v>
      </c>
      <c r="B87" s="1" t="s">
        <v>69</v>
      </c>
      <c r="C87" s="10" t="str">
        <v>BS86</v>
      </c>
      <c r="D87" s="10" t="s">
        <v>70</v>
      </c>
      <c r="E87" s="14" t="s">
        <v>108</v>
      </c>
      <c r="F87" s="14" t="s">
        <v>71</v>
      </c>
      <c r="G87" s="1" t="s">
        <v>961</v>
      </c>
      <c r="H87" s="11" t="s">
        <v>962</v>
      </c>
      <c r="I87" s="10" t="s">
        <v>28</v>
      </c>
      <c r="J87" s="1" t="s">
        <v>156</v>
      </c>
      <c r="K87" s="11" t="s">
        <v>963</v>
      </c>
      <c r="L87" s="10" t="s">
        <v>77</v>
      </c>
      <c r="M87" s="10" t="s">
        <v>30</v>
      </c>
      <c r="N87" s="11" t="s">
        <v>78</v>
      </c>
      <c r="O87" s="12" t="s">
        <v>964</v>
      </c>
      <c r="P87" s="13" t="s">
        <v>965</v>
      </c>
      <c r="Q87" s="1"/>
      <c r="R87" s="1"/>
      <c r="S87" s="1"/>
      <c r="T87" s="1"/>
      <c r="U87" s="1"/>
      <c r="V87" s="1" t="s">
        <v>966</v>
      </c>
      <c r="W87" s="13" t="s">
        <v>967</v>
      </c>
      <c r="X87" s="13" t="str">
        <f>HYPERLINK("https://drive.google.com/file/d/1GQFthiJ3GQyE90xhT30qrwzKf9YDlbRk/view?usp=drivesdk","EMAIL KODE BRANDING SOREX - Toko sugeng - BS86")</f>
        <v>EMAIL KODE BRANDING SOREX - Toko sugeng - BS86</v>
      </c>
      <c r="Y87" s="1" t="s">
        <v>960</v>
      </c>
    </row>
    <row r="88" spans="1:25" ht="15" customHeight="1" x14ac:dyDescent="0.25">
      <c r="A88" s="8">
        <v>45581.538623228997</v>
      </c>
      <c r="B88" s="1" t="s">
        <v>506</v>
      </c>
      <c r="C88" s="10" t="str">
        <v>BS87</v>
      </c>
      <c r="D88" s="10" t="s">
        <v>26</v>
      </c>
      <c r="E88" s="10" t="s">
        <v>968</v>
      </c>
      <c r="F88" s="10" t="s">
        <v>508</v>
      </c>
      <c r="G88" s="1" t="s">
        <v>969</v>
      </c>
      <c r="H88" s="11" t="s">
        <v>970</v>
      </c>
      <c r="I88" s="10" t="s">
        <v>28</v>
      </c>
      <c r="J88" s="1" t="s">
        <v>60</v>
      </c>
      <c r="K88" s="11" t="s">
        <v>971</v>
      </c>
      <c r="L88" s="10" t="s">
        <v>172</v>
      </c>
      <c r="M88" s="10" t="s">
        <v>30</v>
      </c>
      <c r="N88" s="11" t="s">
        <v>972</v>
      </c>
      <c r="O88" s="12" t="s">
        <v>973</v>
      </c>
      <c r="P88" s="13" t="s">
        <v>974</v>
      </c>
      <c r="Q88" s="1"/>
      <c r="R88" s="1"/>
      <c r="S88" s="1"/>
      <c r="T88" s="1"/>
      <c r="U88" s="1"/>
      <c r="V88" s="1" t="s">
        <v>975</v>
      </c>
      <c r="W88" s="13" t="s">
        <v>976</v>
      </c>
      <c r="X88" s="13" t="str">
        <f>HYPERLINK("https://drive.google.com/file/d/1iszH4iug8FOC1cGTgfe6N8jCgP8eyVGZ/view?usp=drivesdk","EMAIL KODE BRANDING SOREX - Turi jaya - BS87")</f>
        <v>EMAIL KODE BRANDING SOREX - Turi jaya - BS87</v>
      </c>
      <c r="Y88" s="1" t="s">
        <v>977</v>
      </c>
    </row>
    <row r="89" spans="1:25" ht="15" customHeight="1" x14ac:dyDescent="0.25">
      <c r="A89" s="8">
        <v>45581.542222454002</v>
      </c>
      <c r="B89" s="1" t="s">
        <v>978</v>
      </c>
      <c r="C89" s="10" t="str">
        <v>BS88</v>
      </c>
      <c r="D89" s="10" t="s">
        <v>26</v>
      </c>
      <c r="E89" s="10" t="s">
        <v>968</v>
      </c>
      <c r="F89" s="10" t="s">
        <v>508</v>
      </c>
      <c r="G89" s="1" t="s">
        <v>979</v>
      </c>
      <c r="H89" s="11" t="s">
        <v>980</v>
      </c>
      <c r="I89" s="10" t="s">
        <v>28</v>
      </c>
      <c r="J89" s="1" t="s">
        <v>60</v>
      </c>
      <c r="K89" s="11" t="s">
        <v>981</v>
      </c>
      <c r="L89" s="10" t="s">
        <v>172</v>
      </c>
      <c r="M89" s="10" t="s">
        <v>30</v>
      </c>
      <c r="N89" s="11" t="s">
        <v>512</v>
      </c>
      <c r="O89" s="12" t="s">
        <v>982</v>
      </c>
      <c r="P89" s="13" t="s">
        <v>983</v>
      </c>
      <c r="Q89" s="1"/>
      <c r="R89" s="1"/>
      <c r="S89" s="1"/>
      <c r="T89" s="1"/>
      <c r="U89" s="1"/>
      <c r="V89" s="1" t="s">
        <v>984</v>
      </c>
      <c r="W89" s="13" t="s">
        <v>985</v>
      </c>
      <c r="X89" s="13" t="str">
        <f>HYPERLINK("https://drive.google.com/file/d/1cj339TsEy4nF1Gl0fqILsn5ezYxlBDgq/view?usp=drivesdk","EMAIL KODE BRANDING SOREX - A2 Collection - BS88")</f>
        <v>EMAIL KODE BRANDING SOREX - A2 Collection - BS88</v>
      </c>
      <c r="Y89" s="1" t="s">
        <v>986</v>
      </c>
    </row>
    <row r="90" spans="1:25" ht="15" customHeight="1" x14ac:dyDescent="0.25">
      <c r="A90" s="8">
        <v>45581.599847846999</v>
      </c>
      <c r="B90" s="1" t="s">
        <v>69</v>
      </c>
      <c r="C90" s="10" t="str">
        <v>BS89</v>
      </c>
      <c r="D90" s="10" t="s">
        <v>70</v>
      </c>
      <c r="E90" s="14" t="s">
        <v>108</v>
      </c>
      <c r="F90" s="10" t="s">
        <v>72</v>
      </c>
      <c r="G90" s="1" t="s">
        <v>987</v>
      </c>
      <c r="H90" s="11" t="s">
        <v>988</v>
      </c>
      <c r="I90" s="10" t="s">
        <v>28</v>
      </c>
      <c r="J90" s="1" t="s">
        <v>112</v>
      </c>
      <c r="K90" s="11" t="s">
        <v>113</v>
      </c>
      <c r="L90" s="10" t="s">
        <v>989</v>
      </c>
      <c r="M90" s="10" t="s">
        <v>30</v>
      </c>
      <c r="N90" s="11" t="s">
        <v>78</v>
      </c>
      <c r="O90" s="12" t="s">
        <v>115</v>
      </c>
      <c r="P90" s="13" t="s">
        <v>990</v>
      </c>
      <c r="Q90" s="1"/>
      <c r="R90" s="1"/>
      <c r="S90" s="1"/>
      <c r="T90" s="1"/>
      <c r="U90" s="1"/>
      <c r="V90" s="1" t="s">
        <v>991</v>
      </c>
      <c r="W90" s="13" t="s">
        <v>992</v>
      </c>
      <c r="X90" s="13" t="str">
        <f>HYPERLINK("https://drive.google.com/file/d/1rELGTN-S8HjS7qZd3hB3PJpZWhr1O1rQ/view?usp=drivesdk","EMAIL KODE BRANDING SOREX - Toko grand warna agung - BS89")</f>
        <v>EMAIL KODE BRANDING SOREX - Toko grand warna agung - BS89</v>
      </c>
      <c r="Y90" s="1" t="s">
        <v>993</v>
      </c>
    </row>
    <row r="91" spans="1:25" ht="15" customHeight="1" x14ac:dyDescent="0.25">
      <c r="A91" s="8">
        <v>45581.616937580999</v>
      </c>
      <c r="B91" s="1" t="s">
        <v>69</v>
      </c>
      <c r="C91" s="10" t="str">
        <v>BS90</v>
      </c>
      <c r="D91" s="10" t="s">
        <v>70</v>
      </c>
      <c r="E91" s="14" t="s">
        <v>71</v>
      </c>
      <c r="F91" s="10" t="s">
        <v>72</v>
      </c>
      <c r="G91" s="1" t="s">
        <v>994</v>
      </c>
      <c r="H91" s="11" t="s">
        <v>954</v>
      </c>
      <c r="I91" s="10" t="s">
        <v>28</v>
      </c>
      <c r="J91" s="1" t="s">
        <v>112</v>
      </c>
      <c r="K91" s="11" t="s">
        <v>955</v>
      </c>
      <c r="L91" s="10" t="s">
        <v>77</v>
      </c>
      <c r="M91" s="10" t="s">
        <v>30</v>
      </c>
      <c r="N91" s="11" t="s">
        <v>78</v>
      </c>
      <c r="O91" s="12" t="s">
        <v>995</v>
      </c>
      <c r="P91" s="13" t="s">
        <v>996</v>
      </c>
      <c r="Q91" s="1"/>
      <c r="R91" s="1"/>
      <c r="S91" s="1"/>
      <c r="T91" s="1"/>
      <c r="U91" s="1"/>
      <c r="V91" s="1" t="s">
        <v>997</v>
      </c>
      <c r="W91" s="13" t="s">
        <v>998</v>
      </c>
      <c r="X91" s="13" t="str">
        <f>HYPERLINK("https://drive.google.com/file/d/1PCWCrRdCsF-V-kX3ax_xSND1xMv-jGEI/view?usp=drivesdk","EMAIL KODE BRANDING SOREX - Toko surya baby shop - BS90")</f>
        <v>EMAIL KODE BRANDING SOREX - Toko surya baby shop - BS90</v>
      </c>
      <c r="Y91" s="1" t="s">
        <v>999</v>
      </c>
    </row>
    <row r="92" spans="1:25" ht="15" customHeight="1" x14ac:dyDescent="0.25">
      <c r="A92" s="8">
        <v>45581.691460173999</v>
      </c>
      <c r="B92" s="1" t="s">
        <v>1000</v>
      </c>
      <c r="C92" s="10" t="str">
        <v>BS91</v>
      </c>
      <c r="D92" s="10" t="s">
        <v>26</v>
      </c>
      <c r="E92" s="10" t="s">
        <v>1001</v>
      </c>
      <c r="F92" s="10" t="s">
        <v>655</v>
      </c>
      <c r="G92" s="1" t="s">
        <v>1002</v>
      </c>
      <c r="H92" s="11" t="s">
        <v>1003</v>
      </c>
      <c r="I92" s="10" t="s">
        <v>28</v>
      </c>
      <c r="J92" s="1" t="s">
        <v>1004</v>
      </c>
      <c r="K92" s="11" t="s">
        <v>1005</v>
      </c>
      <c r="L92" s="10" t="s">
        <v>1006</v>
      </c>
      <c r="M92" s="10" t="s">
        <v>46</v>
      </c>
      <c r="N92" s="11" t="s">
        <v>1007</v>
      </c>
      <c r="O92" s="12" t="s">
        <v>1008</v>
      </c>
      <c r="P92" s="13" t="s">
        <v>1009</v>
      </c>
      <c r="Q92" s="1"/>
      <c r="R92" s="1"/>
      <c r="S92" s="1"/>
      <c r="T92" s="1"/>
      <c r="U92" s="1"/>
      <c r="V92" s="1" t="s">
        <v>1010</v>
      </c>
      <c r="W92" s="13" t="s">
        <v>1011</v>
      </c>
      <c r="X92" s="13" t="str">
        <f>HYPERLINK("https://drive.google.com/file/d/1pfaM2xUD4UoFpYJkxxr50-3unV4lOIDA/view?usp=drivesdk","EMAIL KODE BRANDING SOREX - Duta  - BS91")</f>
        <v>EMAIL KODE BRANDING SOREX - Duta  - BS91</v>
      </c>
      <c r="Y92" s="1" t="s">
        <v>1012</v>
      </c>
    </row>
    <row r="93" spans="1:25" ht="15" customHeight="1" x14ac:dyDescent="0.25">
      <c r="A93" s="8">
        <v>45582.350412211003</v>
      </c>
      <c r="B93" s="1" t="s">
        <v>1000</v>
      </c>
      <c r="C93" s="10" t="str">
        <v>BS92</v>
      </c>
      <c r="D93" s="10" t="s">
        <v>26</v>
      </c>
      <c r="E93" s="10" t="s">
        <v>1013</v>
      </c>
      <c r="F93" s="10" t="s">
        <v>655</v>
      </c>
      <c r="G93" s="1" t="s">
        <v>1014</v>
      </c>
      <c r="H93" s="11" t="s">
        <v>1015</v>
      </c>
      <c r="I93" s="10" t="s">
        <v>28</v>
      </c>
      <c r="J93" s="1" t="s">
        <v>1016</v>
      </c>
      <c r="K93" s="11" t="s">
        <v>1017</v>
      </c>
      <c r="L93" s="10" t="s">
        <v>1018</v>
      </c>
      <c r="M93" s="10" t="s">
        <v>46</v>
      </c>
      <c r="N93" s="11" t="s">
        <v>1019</v>
      </c>
      <c r="O93" s="12" t="s">
        <v>1020</v>
      </c>
      <c r="P93" s="13" t="s">
        <v>1021</v>
      </c>
      <c r="Q93" s="1"/>
      <c r="R93" s="1"/>
      <c r="S93" s="1"/>
      <c r="T93" s="1"/>
      <c r="U93" s="1"/>
      <c r="V93" s="1" t="s">
        <v>1022</v>
      </c>
      <c r="W93" s="13" t="s">
        <v>1023</v>
      </c>
      <c r="X93" s="13" t="str">
        <f>HYPERLINK("https://drive.google.com/file/d/1MhraqGtIpL4yzgtpgjwUiMNmplWaBX9G/view?usp=drivesdk","EMAIL KODE REQUEST BRANDING SOREX")</f>
        <v>EMAIL KODE REQUEST BRANDING SOREX</v>
      </c>
      <c r="Y93" s="1" t="s">
        <v>1024</v>
      </c>
    </row>
    <row r="94" spans="1:25" ht="15" customHeight="1" x14ac:dyDescent="0.25">
      <c r="A94" s="8">
        <v>45582.421067812</v>
      </c>
      <c r="B94" s="1" t="s">
        <v>69</v>
      </c>
      <c r="C94" s="10" t="str">
        <v>BS93</v>
      </c>
      <c r="D94" s="10" t="s">
        <v>70</v>
      </c>
      <c r="E94" s="10" t="s">
        <v>96</v>
      </c>
      <c r="F94" s="10" t="s">
        <v>72</v>
      </c>
      <c r="G94" s="1" t="s">
        <v>1025</v>
      </c>
      <c r="H94" s="11" t="s">
        <v>1026</v>
      </c>
      <c r="I94" s="10" t="s">
        <v>28</v>
      </c>
      <c r="J94" s="1" t="s">
        <v>112</v>
      </c>
      <c r="K94" s="11" t="s">
        <v>1027</v>
      </c>
      <c r="L94" s="10" t="s">
        <v>77</v>
      </c>
      <c r="M94" s="10" t="s">
        <v>30</v>
      </c>
      <c r="N94" s="11" t="s">
        <v>78</v>
      </c>
      <c r="O94" s="12" t="s">
        <v>200</v>
      </c>
      <c r="P94" s="13" t="s">
        <v>1028</v>
      </c>
      <c r="Q94" s="1"/>
      <c r="R94" s="1"/>
      <c r="S94" s="1"/>
      <c r="T94" s="1"/>
      <c r="U94" s="1"/>
      <c r="V94" s="1" t="s">
        <v>1029</v>
      </c>
      <c r="W94" s="13" t="s">
        <v>1030</v>
      </c>
      <c r="X94" s="13" t="str">
        <f>HYPERLINK("https://drive.google.com/file/d/1-hC_H7Gl6sdxkuEp9nwj9uABuhmtUUI0/view?usp=drivesdk","EMAIL KODE REQUEST BRANDING SOREX")</f>
        <v>EMAIL KODE REQUEST BRANDING SOREX</v>
      </c>
      <c r="Y94" s="1" t="s">
        <v>1031</v>
      </c>
    </row>
    <row r="95" spans="1:25" ht="15" customHeight="1" x14ac:dyDescent="0.25">
      <c r="A95" s="8">
        <v>45582.424817464998</v>
      </c>
      <c r="B95" s="1" t="s">
        <v>1032</v>
      </c>
      <c r="C95" s="10" t="str">
        <v>BS94</v>
      </c>
      <c r="D95" s="10" t="s">
        <v>26</v>
      </c>
      <c r="E95" s="10" t="s">
        <v>914</v>
      </c>
      <c r="F95" s="10" t="s">
        <v>806</v>
      </c>
      <c r="G95" s="1" t="s">
        <v>1033</v>
      </c>
      <c r="H95" s="11" t="s">
        <v>1034</v>
      </c>
      <c r="I95" s="10" t="s">
        <v>28</v>
      </c>
      <c r="J95" s="1" t="s">
        <v>156</v>
      </c>
      <c r="K95" s="11" t="s">
        <v>1035</v>
      </c>
      <c r="L95" s="10" t="s">
        <v>77</v>
      </c>
      <c r="M95" s="10" t="s">
        <v>30</v>
      </c>
      <c r="N95" s="11" t="s">
        <v>918</v>
      </c>
      <c r="O95" s="12" t="s">
        <v>1036</v>
      </c>
      <c r="P95" s="13" t="s">
        <v>1037</v>
      </c>
      <c r="Q95" s="1"/>
      <c r="R95" s="1"/>
      <c r="S95" s="1"/>
      <c r="T95" s="1"/>
      <c r="U95" s="1"/>
      <c r="V95" s="1" t="s">
        <v>1038</v>
      </c>
      <c r="W95" s="13" t="s">
        <v>1039</v>
      </c>
      <c r="X95" s="13" t="str">
        <f>HYPERLINK("https://drive.google.com/file/d/1uxb6s0OT7U3eKCkX1PNIXvSz2dzIBVyC/view?usp=drivesdk","EMAIL KODE REQUEST BRANDING SOREX")</f>
        <v>EMAIL KODE REQUEST BRANDING SOREX</v>
      </c>
      <c r="Y95" s="1" t="s">
        <v>1040</v>
      </c>
    </row>
    <row r="96" spans="1:25" ht="15" customHeight="1" x14ac:dyDescent="0.25">
      <c r="A96" s="8">
        <v>45582.427453390999</v>
      </c>
      <c r="B96" s="1" t="s">
        <v>1032</v>
      </c>
      <c r="C96" s="10" t="str">
        <v>BS95</v>
      </c>
      <c r="D96" s="10" t="s">
        <v>26</v>
      </c>
      <c r="E96" s="10" t="s">
        <v>914</v>
      </c>
      <c r="F96" s="10" t="s">
        <v>806</v>
      </c>
      <c r="G96" s="1" t="s">
        <v>1041</v>
      </c>
      <c r="H96" s="11" t="s">
        <v>1034</v>
      </c>
      <c r="I96" s="10" t="s">
        <v>28</v>
      </c>
      <c r="J96" s="1" t="s">
        <v>60</v>
      </c>
      <c r="K96" s="11" t="s">
        <v>1042</v>
      </c>
      <c r="L96" s="10" t="s">
        <v>77</v>
      </c>
      <c r="M96" s="10" t="s">
        <v>30</v>
      </c>
      <c r="N96" s="11" t="s">
        <v>1043</v>
      </c>
      <c r="O96" s="12" t="s">
        <v>1044</v>
      </c>
      <c r="P96" s="13" t="s">
        <v>1045</v>
      </c>
      <c r="Q96" s="1"/>
      <c r="R96" s="1"/>
      <c r="S96" s="1"/>
      <c r="T96" s="1"/>
      <c r="U96" s="1"/>
      <c r="V96" s="1" t="s">
        <v>1046</v>
      </c>
      <c r="W96" s="13" t="s">
        <v>1047</v>
      </c>
      <c r="X96" s="13" t="str">
        <f>HYPERLINK("https://drive.google.com/file/d/1C-_0DHhS3F9dw3EpwexfB4H_iywvnl8B/view?usp=drivesdk","EMAIL KODE REQUEST BRANDING SOREX")</f>
        <v>EMAIL KODE REQUEST BRANDING SOREX</v>
      </c>
      <c r="Y96" s="1" t="s">
        <v>1040</v>
      </c>
    </row>
    <row r="97" spans="1:25" ht="15" customHeight="1" x14ac:dyDescent="0.25">
      <c r="A97" s="8">
        <v>45582.430650278002</v>
      </c>
      <c r="B97" s="1" t="s">
        <v>1032</v>
      </c>
      <c r="C97" s="10" t="str">
        <v>BS96</v>
      </c>
      <c r="D97" s="10" t="s">
        <v>26</v>
      </c>
      <c r="E97" s="10" t="s">
        <v>914</v>
      </c>
      <c r="F97" s="10" t="s">
        <v>806</v>
      </c>
      <c r="G97" s="1" t="s">
        <v>1048</v>
      </c>
      <c r="H97" s="11" t="s">
        <v>1034</v>
      </c>
      <c r="I97" s="10" t="s">
        <v>28</v>
      </c>
      <c r="J97" s="1" t="s">
        <v>450</v>
      </c>
      <c r="K97" s="11" t="s">
        <v>1049</v>
      </c>
      <c r="L97" s="10" t="s">
        <v>77</v>
      </c>
      <c r="M97" s="10" t="s">
        <v>30</v>
      </c>
      <c r="N97" s="11" t="s">
        <v>918</v>
      </c>
      <c r="O97" s="12" t="s">
        <v>1050</v>
      </c>
      <c r="P97" s="13" t="s">
        <v>1051</v>
      </c>
      <c r="Q97" s="1"/>
      <c r="R97" s="1"/>
      <c r="S97" s="1"/>
      <c r="T97" s="1"/>
      <c r="U97" s="1"/>
      <c r="V97" s="1" t="s">
        <v>1052</v>
      </c>
      <c r="W97" s="13" t="s">
        <v>1053</v>
      </c>
      <c r="X97" s="13" t="str">
        <f>HYPERLINK("https://drive.google.com/file/d/1YZl6q9mWlNdWdck5wHvK2jPchozamwL8/view?usp=drivesdk","EMAIL KODE REQUEST BRANDING SOREX")</f>
        <v>EMAIL KODE REQUEST BRANDING SOREX</v>
      </c>
      <c r="Y97" s="1" t="s">
        <v>1040</v>
      </c>
    </row>
    <row r="98" spans="1:25" ht="15" customHeight="1" x14ac:dyDescent="0.25">
      <c r="A98" s="8">
        <v>45582.433342696997</v>
      </c>
      <c r="B98" s="1" t="s">
        <v>1032</v>
      </c>
      <c r="C98" s="10" t="str">
        <v>BS97</v>
      </c>
      <c r="D98" s="10" t="s">
        <v>26</v>
      </c>
      <c r="E98" s="10" t="s">
        <v>914</v>
      </c>
      <c r="F98" s="10" t="s">
        <v>806</v>
      </c>
      <c r="G98" s="1" t="s">
        <v>1048</v>
      </c>
      <c r="H98" s="11" t="s">
        <v>1034</v>
      </c>
      <c r="I98" s="10" t="s">
        <v>28</v>
      </c>
      <c r="J98" s="1" t="s">
        <v>75</v>
      </c>
      <c r="K98" s="11" t="s">
        <v>1054</v>
      </c>
      <c r="L98" s="10" t="s">
        <v>77</v>
      </c>
      <c r="M98" s="10" t="s">
        <v>30</v>
      </c>
      <c r="N98" s="11" t="s">
        <v>1055</v>
      </c>
      <c r="O98" s="12" t="s">
        <v>1056</v>
      </c>
      <c r="P98" s="13" t="s">
        <v>1057</v>
      </c>
      <c r="Q98" s="1"/>
      <c r="R98" s="1"/>
      <c r="S98" s="1"/>
      <c r="T98" s="1"/>
      <c r="U98" s="1"/>
      <c r="V98" s="1" t="s">
        <v>1058</v>
      </c>
      <c r="W98" s="13" t="s">
        <v>1059</v>
      </c>
      <c r="X98" s="13" t="str">
        <f>HYPERLINK("https://drive.google.com/file/d/18ZNjaIftu9pGuWYWHOTYezOUfbvA3R54/view?usp=drivesdk","EMAIL KODE REQUEST BRANDING SOREX")</f>
        <v>EMAIL KODE REQUEST BRANDING SOREX</v>
      </c>
      <c r="Y98" s="1" t="s">
        <v>1040</v>
      </c>
    </row>
    <row r="99" spans="1:25" ht="15" customHeight="1" x14ac:dyDescent="0.25">
      <c r="A99" s="8">
        <v>45582.436340139</v>
      </c>
      <c r="B99" s="1" t="s">
        <v>1032</v>
      </c>
      <c r="C99" s="10" t="str">
        <v>BS98</v>
      </c>
      <c r="D99" s="10" t="s">
        <v>26</v>
      </c>
      <c r="E99" s="10" t="s">
        <v>914</v>
      </c>
      <c r="F99" s="10" t="s">
        <v>806</v>
      </c>
      <c r="G99" s="1" t="s">
        <v>1060</v>
      </c>
      <c r="H99" s="11" t="s">
        <v>1034</v>
      </c>
      <c r="I99" s="10" t="s">
        <v>28</v>
      </c>
      <c r="J99" s="1" t="s">
        <v>60</v>
      </c>
      <c r="K99" s="11" t="s">
        <v>1061</v>
      </c>
      <c r="L99" s="10" t="s">
        <v>1062</v>
      </c>
      <c r="M99" s="10" t="s">
        <v>30</v>
      </c>
      <c r="N99" s="11" t="s">
        <v>1063</v>
      </c>
      <c r="O99" s="12" t="s">
        <v>1064</v>
      </c>
      <c r="P99" s="13" t="s">
        <v>1065</v>
      </c>
      <c r="Q99" s="1"/>
      <c r="R99" s="1"/>
      <c r="S99" s="1"/>
      <c r="T99" s="1"/>
      <c r="U99" s="1"/>
      <c r="V99" s="1" t="s">
        <v>1066</v>
      </c>
      <c r="W99" s="13" t="s">
        <v>1067</v>
      </c>
      <c r="X99" s="13" t="str">
        <f>HYPERLINK("https://drive.google.com/file/d/13cg6XaQhY3mwQTkbU7xWc-bGuXjv-tDr/view?usp=drivesdk","EMAIL KODE REQUEST BRANDING SOREX")</f>
        <v>EMAIL KODE REQUEST BRANDING SOREX</v>
      </c>
      <c r="Y99" s="1" t="s">
        <v>1040</v>
      </c>
    </row>
    <row r="100" spans="1:25" ht="15" customHeight="1" x14ac:dyDescent="0.25">
      <c r="A100" s="8">
        <v>45582.438705508997</v>
      </c>
      <c r="B100" s="1" t="s">
        <v>1032</v>
      </c>
      <c r="C100" s="10" t="str">
        <v>BS99</v>
      </c>
      <c r="D100" s="10" t="s">
        <v>26</v>
      </c>
      <c r="E100" s="10" t="s">
        <v>914</v>
      </c>
      <c r="F100" s="10" t="s">
        <v>806</v>
      </c>
      <c r="G100" s="1" t="s">
        <v>1060</v>
      </c>
      <c r="H100" s="11" t="s">
        <v>1034</v>
      </c>
      <c r="I100" s="10" t="s">
        <v>28</v>
      </c>
      <c r="J100" s="1" t="s">
        <v>60</v>
      </c>
      <c r="K100" s="11" t="s">
        <v>1068</v>
      </c>
      <c r="L100" s="10" t="s">
        <v>77</v>
      </c>
      <c r="M100" s="10" t="s">
        <v>30</v>
      </c>
      <c r="N100" s="11" t="s">
        <v>1069</v>
      </c>
      <c r="O100" s="12" t="s">
        <v>1070</v>
      </c>
      <c r="P100" s="13" t="s">
        <v>1071</v>
      </c>
      <c r="Q100" s="1"/>
      <c r="R100" s="1"/>
      <c r="S100" s="1"/>
      <c r="T100" s="1"/>
      <c r="U100" s="1"/>
      <c r="V100" s="1" t="s">
        <v>1072</v>
      </c>
      <c r="W100" s="13" t="s">
        <v>1073</v>
      </c>
      <c r="X100" s="13" t="str">
        <f>HYPERLINK("https://drive.google.com/file/d/1Z-jrM_p9ANhhjluIz3k8wnKRgsjBTuVJ/view?usp=drivesdk","EMAIL KODE REQUEST BRANDING SOREX")</f>
        <v>EMAIL KODE REQUEST BRANDING SOREX</v>
      </c>
      <c r="Y100" s="1" t="s">
        <v>1040</v>
      </c>
    </row>
    <row r="101" spans="1:25" ht="15" customHeight="1" x14ac:dyDescent="0.25">
      <c r="A101" s="8">
        <v>45582.440369850003</v>
      </c>
      <c r="B101" s="1" t="s">
        <v>1032</v>
      </c>
      <c r="C101" s="10" t="str">
        <v>BS100</v>
      </c>
      <c r="D101" s="10" t="s">
        <v>26</v>
      </c>
      <c r="E101" s="10" t="s">
        <v>914</v>
      </c>
      <c r="F101" s="10" t="s">
        <v>806</v>
      </c>
      <c r="G101" s="1" t="s">
        <v>1060</v>
      </c>
      <c r="H101" s="11" t="s">
        <v>1034</v>
      </c>
      <c r="I101" s="10" t="s">
        <v>28</v>
      </c>
      <c r="J101" s="1" t="s">
        <v>60</v>
      </c>
      <c r="K101" s="11" t="s">
        <v>1074</v>
      </c>
      <c r="L101" s="10" t="s">
        <v>77</v>
      </c>
      <c r="M101" s="10" t="s">
        <v>30</v>
      </c>
      <c r="N101" s="11" t="s">
        <v>1075</v>
      </c>
      <c r="O101" s="12" t="s">
        <v>1070</v>
      </c>
      <c r="P101" s="13" t="s">
        <v>1076</v>
      </c>
      <c r="Q101" s="1"/>
      <c r="R101" s="1"/>
      <c r="S101" s="1"/>
      <c r="T101" s="1"/>
      <c r="U101" s="1"/>
      <c r="V101" s="1" t="s">
        <v>1077</v>
      </c>
      <c r="W101" s="13" t="s">
        <v>1078</v>
      </c>
      <c r="X101" s="13" t="str">
        <f>HYPERLINK("https://drive.google.com/file/d/1IE93lQGY2_Phk2AhdxOk1aK9c4cg1Z4n/view?usp=drivesdk","EMAIL KODE REQUEST BRANDING SOREX")</f>
        <v>EMAIL KODE REQUEST BRANDING SOREX</v>
      </c>
      <c r="Y101" s="1" t="s">
        <v>1040</v>
      </c>
    </row>
    <row r="102" spans="1:25" ht="15" customHeight="1" x14ac:dyDescent="0.25">
      <c r="A102" s="8">
        <v>45582.442500579004</v>
      </c>
      <c r="B102" s="1" t="s">
        <v>1032</v>
      </c>
      <c r="C102" s="10" t="str">
        <v>BS101</v>
      </c>
      <c r="D102" s="10" t="s">
        <v>26</v>
      </c>
      <c r="E102" s="10" t="s">
        <v>914</v>
      </c>
      <c r="F102" s="10" t="s">
        <v>806</v>
      </c>
      <c r="G102" s="1" t="s">
        <v>1060</v>
      </c>
      <c r="H102" s="11" t="s">
        <v>1034</v>
      </c>
      <c r="I102" s="10" t="s">
        <v>28</v>
      </c>
      <c r="J102" s="1" t="s">
        <v>156</v>
      </c>
      <c r="K102" s="11" t="s">
        <v>1079</v>
      </c>
      <c r="L102" s="10" t="s">
        <v>130</v>
      </c>
      <c r="M102" s="10" t="s">
        <v>46</v>
      </c>
      <c r="N102" s="11" t="s">
        <v>1075</v>
      </c>
      <c r="O102" s="12" t="s">
        <v>1080</v>
      </c>
      <c r="P102" s="13" t="s">
        <v>1081</v>
      </c>
      <c r="Q102" s="1"/>
      <c r="R102" s="1"/>
      <c r="S102" s="1"/>
      <c r="T102" s="1"/>
      <c r="U102" s="1"/>
      <c r="V102" s="1" t="s">
        <v>1082</v>
      </c>
      <c r="W102" s="13" t="s">
        <v>1083</v>
      </c>
      <c r="X102" s="13" t="str">
        <f>HYPERLINK("https://drive.google.com/file/d/1BEnFvr1KnBxa9DXlE0JjHezJEjixujgp/view?usp=drivesdk","EMAIL KODE REQUEST BRANDING SOREX")</f>
        <v>EMAIL KODE REQUEST BRANDING SOREX</v>
      </c>
      <c r="Y102" s="1" t="s">
        <v>1084</v>
      </c>
    </row>
    <row r="103" spans="1:25" ht="15" customHeight="1" x14ac:dyDescent="0.25">
      <c r="A103" s="8">
        <v>45582.493060358996</v>
      </c>
      <c r="B103" s="1" t="s">
        <v>69</v>
      </c>
      <c r="C103" s="10" t="str">
        <v>BS102</v>
      </c>
      <c r="D103" s="10" t="s">
        <v>70</v>
      </c>
      <c r="E103" s="14" t="s">
        <v>71</v>
      </c>
      <c r="F103" s="10" t="s">
        <v>109</v>
      </c>
      <c r="G103" s="1" t="s">
        <v>1085</v>
      </c>
      <c r="H103" s="11" t="s">
        <v>74</v>
      </c>
      <c r="I103" s="10" t="s">
        <v>127</v>
      </c>
      <c r="J103" s="1" t="s">
        <v>60</v>
      </c>
      <c r="K103" s="11" t="s">
        <v>1086</v>
      </c>
      <c r="L103" s="10" t="s">
        <v>77</v>
      </c>
      <c r="M103" s="10" t="s">
        <v>30</v>
      </c>
      <c r="N103" s="11" t="s">
        <v>78</v>
      </c>
      <c r="O103" s="12" t="s">
        <v>1087</v>
      </c>
      <c r="P103" s="13" t="s">
        <v>1088</v>
      </c>
      <c r="Q103" s="1"/>
      <c r="R103" s="1"/>
      <c r="S103" s="1"/>
      <c r="T103" s="1"/>
      <c r="U103" s="1"/>
      <c r="V103" s="1" t="s">
        <v>1089</v>
      </c>
      <c r="W103" s="13" t="s">
        <v>1090</v>
      </c>
      <c r="X103" s="13" t="str">
        <f>HYPERLINK("https://drive.google.com/file/d/12qdrwDBm_yixhqh8AOJYPRbEeqsGCAib/view?usp=drivesdk","EMAIL KODE REQUEST BRANDING SOREX")</f>
        <v>EMAIL KODE REQUEST BRANDING SOREX</v>
      </c>
      <c r="Y103" s="1" t="s">
        <v>1091</v>
      </c>
    </row>
    <row r="104" spans="1:25" ht="15" customHeight="1" x14ac:dyDescent="0.25">
      <c r="A104" s="8">
        <v>45582.496083680999</v>
      </c>
      <c r="B104" s="1" t="s">
        <v>506</v>
      </c>
      <c r="C104" s="10" t="str">
        <v>BS103</v>
      </c>
      <c r="D104" s="10" t="s">
        <v>26</v>
      </c>
      <c r="E104" s="10" t="s">
        <v>1092</v>
      </c>
      <c r="F104" s="10" t="s">
        <v>508</v>
      </c>
      <c r="G104" s="1" t="s">
        <v>1093</v>
      </c>
      <c r="H104" s="11" t="s">
        <v>1094</v>
      </c>
      <c r="I104" s="10" t="s">
        <v>127</v>
      </c>
      <c r="J104" s="1" t="s">
        <v>60</v>
      </c>
      <c r="K104" s="11" t="s">
        <v>1095</v>
      </c>
      <c r="L104" s="10" t="s">
        <v>77</v>
      </c>
      <c r="M104" s="10" t="s">
        <v>30</v>
      </c>
      <c r="N104" s="11" t="s">
        <v>1096</v>
      </c>
      <c r="O104" s="12" t="s">
        <v>1097</v>
      </c>
      <c r="P104" s="13" t="s">
        <v>1098</v>
      </c>
      <c r="Q104" s="1"/>
      <c r="R104" s="1"/>
      <c r="S104" s="1"/>
      <c r="T104" s="1"/>
      <c r="U104" s="1"/>
      <c r="V104" s="1" t="s">
        <v>1099</v>
      </c>
      <c r="W104" s="13" t="s">
        <v>1100</v>
      </c>
      <c r="X104" s="13" t="str">
        <f>HYPERLINK("https://drive.google.com/file/d/1-kxfKO24ykrIm7h3ncQSSuGg_yBez0Gd/view?usp=drivesdk","EMAIL KODE REQUEST BRANDING SOREX")</f>
        <v>EMAIL KODE REQUEST BRANDING SOREX</v>
      </c>
      <c r="Y104" s="1" t="s">
        <v>1101</v>
      </c>
    </row>
    <row r="105" spans="1:25" ht="15" customHeight="1" x14ac:dyDescent="0.25">
      <c r="A105" s="8">
        <v>45582.619618912002</v>
      </c>
      <c r="B105" s="1" t="s">
        <v>69</v>
      </c>
      <c r="C105" s="10" t="str">
        <v>BS104</v>
      </c>
      <c r="D105" s="10" t="s">
        <v>70</v>
      </c>
      <c r="E105" s="10" t="s">
        <v>96</v>
      </c>
      <c r="F105" s="10" t="s">
        <v>72</v>
      </c>
      <c r="G105" s="1" t="s">
        <v>1102</v>
      </c>
      <c r="H105" s="11" t="s">
        <v>1103</v>
      </c>
      <c r="I105" s="10" t="s">
        <v>28</v>
      </c>
      <c r="J105" s="1" t="s">
        <v>112</v>
      </c>
      <c r="K105" s="11" t="s">
        <v>1104</v>
      </c>
      <c r="L105" s="10" t="s">
        <v>77</v>
      </c>
      <c r="M105" s="10" t="s">
        <v>30</v>
      </c>
      <c r="N105" s="11" t="s">
        <v>78</v>
      </c>
      <c r="O105" s="12" t="s">
        <v>1105</v>
      </c>
      <c r="P105" s="13" t="s">
        <v>1106</v>
      </c>
      <c r="Q105" s="1"/>
      <c r="R105" s="1"/>
      <c r="S105" s="1"/>
      <c r="T105" s="1"/>
      <c r="U105" s="1"/>
      <c r="V105" s="1" t="s">
        <v>1107</v>
      </c>
      <c r="W105" s="13" t="s">
        <v>1108</v>
      </c>
      <c r="X105" s="13" t="str">
        <f>HYPERLINK("https://drive.google.com/file/d/1P7viFTxXG5FnSso231L7M9fSiUJj7OeD/view?usp=drivesdk","EMAIL KODE REQUEST BRANDING SOREX")</f>
        <v>EMAIL KODE REQUEST BRANDING SOREX</v>
      </c>
      <c r="Y105" s="1" t="s">
        <v>1091</v>
      </c>
    </row>
    <row r="106" spans="1:25" ht="15" customHeight="1" x14ac:dyDescent="0.25">
      <c r="A106" s="8">
        <v>45582.660426770999</v>
      </c>
      <c r="B106" s="1" t="s">
        <v>300</v>
      </c>
      <c r="C106" s="10" t="str">
        <v>BS105</v>
      </c>
      <c r="D106" s="10" t="s">
        <v>26</v>
      </c>
      <c r="E106" s="10" t="s">
        <v>301</v>
      </c>
      <c r="F106" s="10" t="s">
        <v>302</v>
      </c>
      <c r="G106" s="1" t="s">
        <v>1109</v>
      </c>
      <c r="H106" s="11" t="s">
        <v>1110</v>
      </c>
      <c r="I106" s="10" t="s">
        <v>28</v>
      </c>
      <c r="J106" s="1" t="s">
        <v>29</v>
      </c>
      <c r="K106" s="11" t="s">
        <v>1111</v>
      </c>
      <c r="L106" s="10" t="s">
        <v>355</v>
      </c>
      <c r="M106" s="10" t="s">
        <v>46</v>
      </c>
      <c r="N106" s="11" t="s">
        <v>1112</v>
      </c>
      <c r="O106" s="12" t="s">
        <v>1113</v>
      </c>
      <c r="P106" s="13" t="s">
        <v>1114</v>
      </c>
      <c r="Q106" s="13" t="s">
        <v>1115</v>
      </c>
      <c r="R106" s="1"/>
      <c r="S106" s="1"/>
      <c r="T106" s="1"/>
      <c r="U106" s="1"/>
      <c r="V106" s="1" t="s">
        <v>1116</v>
      </c>
      <c r="W106" s="13" t="s">
        <v>1117</v>
      </c>
      <c r="X106" s="13" t="str">
        <f>HYPERLINK("https://drive.google.com/file/d/1-roFdJILULaqKU02mfT4pG8qRPpSUaRj/view?usp=drivesdk","EMAIL KODE REQUEST BRANDING SOREX")</f>
        <v>EMAIL KODE REQUEST BRANDING SOREX</v>
      </c>
      <c r="Y106" s="1" t="s">
        <v>1118</v>
      </c>
    </row>
    <row r="107" spans="1:25" ht="15" customHeight="1" x14ac:dyDescent="0.25">
      <c r="A107" s="8">
        <v>45582.745583008997</v>
      </c>
      <c r="B107" s="1" t="s">
        <v>1032</v>
      </c>
      <c r="C107" s="10" t="str">
        <v>BS106</v>
      </c>
      <c r="D107" s="10" t="s">
        <v>26</v>
      </c>
      <c r="E107" s="10" t="s">
        <v>820</v>
      </c>
      <c r="F107" s="10" t="s">
        <v>806</v>
      </c>
      <c r="G107" s="1" t="s">
        <v>807</v>
      </c>
      <c r="H107" s="11" t="s">
        <v>808</v>
      </c>
      <c r="I107" s="10" t="s">
        <v>28</v>
      </c>
      <c r="J107" s="1" t="s">
        <v>1119</v>
      </c>
      <c r="K107" s="11" t="s">
        <v>1120</v>
      </c>
      <c r="L107" s="10" t="s">
        <v>1121</v>
      </c>
      <c r="M107" s="10" t="s">
        <v>46</v>
      </c>
      <c r="N107" s="11" t="s">
        <v>1122</v>
      </c>
      <c r="O107" s="12" t="s">
        <v>1123</v>
      </c>
      <c r="P107" s="13" t="s">
        <v>1124</v>
      </c>
      <c r="Q107" s="1"/>
      <c r="R107" s="1"/>
      <c r="S107" s="1"/>
      <c r="T107" s="1"/>
      <c r="U107" s="1"/>
      <c r="V107" s="1" t="s">
        <v>1125</v>
      </c>
      <c r="W107" s="13" t="s">
        <v>1126</v>
      </c>
      <c r="X107" s="13" t="str">
        <f>HYPERLINK("https://drive.google.com/file/d/1puFODquGpVfG2HZFdlApN_V-yTwLHp1p/view?usp=drivesdk","EMAIL KODE REQUEST BRANDING SOREX")</f>
        <v>EMAIL KODE REQUEST BRANDING SOREX</v>
      </c>
      <c r="Y107" s="1" t="s">
        <v>1127</v>
      </c>
    </row>
    <row r="108" spans="1:25" ht="15" customHeight="1" x14ac:dyDescent="0.25">
      <c r="A108" s="8">
        <v>45582.808841099999</v>
      </c>
      <c r="B108" s="1" t="s">
        <v>300</v>
      </c>
      <c r="C108" s="10" t="str">
        <v>BS107</v>
      </c>
      <c r="D108" s="10" t="s">
        <v>26</v>
      </c>
      <c r="E108" s="10" t="s">
        <v>1128</v>
      </c>
      <c r="F108" s="10" t="s">
        <v>302</v>
      </c>
      <c r="G108" s="1" t="s">
        <v>1129</v>
      </c>
      <c r="H108" s="11" t="s">
        <v>1130</v>
      </c>
      <c r="I108" s="10" t="s">
        <v>127</v>
      </c>
      <c r="J108" s="1" t="s">
        <v>60</v>
      </c>
      <c r="K108" s="11" t="s">
        <v>1131</v>
      </c>
      <c r="L108" s="10" t="s">
        <v>355</v>
      </c>
      <c r="M108" s="10" t="s">
        <v>46</v>
      </c>
      <c r="N108" s="11" t="s">
        <v>1132</v>
      </c>
      <c r="O108" s="12" t="s">
        <v>1133</v>
      </c>
      <c r="P108" s="13" t="s">
        <v>1134</v>
      </c>
      <c r="Q108" s="1"/>
      <c r="R108" s="1"/>
      <c r="S108" s="1"/>
      <c r="T108" s="1"/>
      <c r="U108" s="1"/>
      <c r="V108" s="1" t="s">
        <v>1135</v>
      </c>
      <c r="W108" s="13" t="s">
        <v>1136</v>
      </c>
      <c r="X108" s="13" t="str">
        <f>HYPERLINK("https://drive.google.com/file/d/1DEJOO4c81PJ3TbZPpLVanvbj7nI02OPR/view?usp=drivesdk","EMAIL KODE REQUEST BRANDING SOREX")</f>
        <v>EMAIL KODE REQUEST BRANDING SOREX</v>
      </c>
      <c r="Y108" s="1" t="s">
        <v>1137</v>
      </c>
    </row>
    <row r="109" spans="1:25" ht="15" customHeight="1" x14ac:dyDescent="0.25">
      <c r="A109" s="8">
        <v>45582.872371979</v>
      </c>
      <c r="B109" s="1" t="s">
        <v>1138</v>
      </c>
      <c r="C109" s="10" t="str">
        <v>BS108</v>
      </c>
      <c r="D109" s="10" t="s">
        <v>26</v>
      </c>
      <c r="E109" s="10" t="s">
        <v>236</v>
      </c>
      <c r="F109" s="10" t="s">
        <v>168</v>
      </c>
      <c r="G109" s="1">
        <v>68</v>
      </c>
      <c r="H109" s="11" t="s">
        <v>1139</v>
      </c>
      <c r="I109" s="10" t="s">
        <v>28</v>
      </c>
      <c r="J109" s="1" t="s">
        <v>60</v>
      </c>
      <c r="K109" s="11" t="s">
        <v>1140</v>
      </c>
      <c r="L109" s="10" t="s">
        <v>172</v>
      </c>
      <c r="M109" s="10" t="s">
        <v>30</v>
      </c>
      <c r="N109" s="11" t="s">
        <v>719</v>
      </c>
      <c r="O109" s="12" t="s">
        <v>1141</v>
      </c>
      <c r="P109" s="13" t="s">
        <v>1142</v>
      </c>
      <c r="Q109" s="1"/>
      <c r="R109" s="1"/>
      <c r="S109" s="1"/>
      <c r="T109" s="1"/>
      <c r="U109" s="1"/>
      <c r="V109" s="1" t="s">
        <v>1143</v>
      </c>
      <c r="W109" s="13" t="s">
        <v>1144</v>
      </c>
      <c r="X109" s="13" t="str">
        <f>HYPERLINK("https://drive.google.com/file/d/1Pk1hA0BOCeFp_AKBTvBWEGxaqaVuxFL0/view?usp=drivesdk","EMAIL KODE REQUEST BRANDING SOREX")</f>
        <v>EMAIL KODE REQUEST BRANDING SOREX</v>
      </c>
      <c r="Y109" s="1" t="s">
        <v>1145</v>
      </c>
    </row>
    <row r="110" spans="1:25" ht="15" customHeight="1" x14ac:dyDescent="0.25">
      <c r="A110" s="8">
        <v>45582.881539536997</v>
      </c>
      <c r="B110" s="1" t="s">
        <v>1138</v>
      </c>
      <c r="C110" s="10" t="str">
        <v>BS109</v>
      </c>
      <c r="D110" s="10" t="s">
        <v>26</v>
      </c>
      <c r="E110" s="10" t="s">
        <v>236</v>
      </c>
      <c r="F110" s="10" t="s">
        <v>168</v>
      </c>
      <c r="G110" s="1" t="s">
        <v>1146</v>
      </c>
      <c r="H110" s="11" t="s">
        <v>1139</v>
      </c>
      <c r="I110" s="10" t="s">
        <v>28</v>
      </c>
      <c r="J110" s="1" t="s">
        <v>75</v>
      </c>
      <c r="K110" s="11" t="s">
        <v>1147</v>
      </c>
      <c r="L110" s="10" t="s">
        <v>671</v>
      </c>
      <c r="M110" s="10" t="s">
        <v>30</v>
      </c>
      <c r="N110" s="11" t="s">
        <v>173</v>
      </c>
      <c r="O110" s="12" t="s">
        <v>1148</v>
      </c>
      <c r="P110" s="13" t="s">
        <v>1149</v>
      </c>
      <c r="Q110" s="1"/>
      <c r="R110" s="1"/>
      <c r="S110" s="1"/>
      <c r="T110" s="1"/>
      <c r="U110" s="1"/>
      <c r="V110" s="1" t="s">
        <v>1150</v>
      </c>
      <c r="W110" s="13" t="s">
        <v>1151</v>
      </c>
      <c r="X110" s="13" t="str">
        <f>HYPERLINK("https://drive.google.com/file/d/1SBd1QiYOkAm8EdEw829XZmBZvTvySLJO/view?usp=drivesdk","EMAIL KODE REQUEST BRANDING SOREX")</f>
        <v>EMAIL KODE REQUEST BRANDING SOREX</v>
      </c>
      <c r="Y110" s="1" t="s">
        <v>1152</v>
      </c>
    </row>
    <row r="111" spans="1:25" ht="15" customHeight="1" x14ac:dyDescent="0.25">
      <c r="A111" s="8">
        <v>45582.888961527999</v>
      </c>
      <c r="B111" s="1" t="s">
        <v>1138</v>
      </c>
      <c r="C111" s="10" t="str">
        <v>BS110</v>
      </c>
      <c r="D111" s="10" t="s">
        <v>26</v>
      </c>
      <c r="E111" s="10" t="s">
        <v>236</v>
      </c>
      <c r="F111" s="10" t="s">
        <v>168</v>
      </c>
      <c r="G111" s="1" t="s">
        <v>1153</v>
      </c>
      <c r="H111" s="11" t="s">
        <v>1139</v>
      </c>
      <c r="I111" s="10" t="s">
        <v>28</v>
      </c>
      <c r="J111" s="1" t="s">
        <v>60</v>
      </c>
      <c r="K111" s="11" t="s">
        <v>1154</v>
      </c>
      <c r="L111" s="10" t="s">
        <v>877</v>
      </c>
      <c r="M111" s="10" t="s">
        <v>46</v>
      </c>
      <c r="N111" s="11" t="s">
        <v>719</v>
      </c>
      <c r="O111" s="12" t="s">
        <v>1155</v>
      </c>
      <c r="P111" s="13" t="s">
        <v>1156</v>
      </c>
      <c r="Q111" s="1"/>
      <c r="R111" s="1"/>
      <c r="S111" s="1"/>
      <c r="T111" s="1"/>
      <c r="U111" s="1"/>
      <c r="V111" s="1" t="s">
        <v>1157</v>
      </c>
      <c r="W111" s="13" t="s">
        <v>1158</v>
      </c>
      <c r="X111" s="13" t="str">
        <f>HYPERLINK("https://drive.google.com/file/d/16TNbKt81EHe8gI2oNH5GuJfijdzSpQeB/view?usp=drivesdk","EMAIL KODE REQUEST BRANDING SOREX")</f>
        <v>EMAIL KODE REQUEST BRANDING SOREX</v>
      </c>
      <c r="Y111" s="1" t="s">
        <v>1159</v>
      </c>
    </row>
    <row r="112" spans="1:25" ht="15" customHeight="1" x14ac:dyDescent="0.25">
      <c r="A112" s="8">
        <v>45583.378664329</v>
      </c>
      <c r="B112" s="1" t="s">
        <v>506</v>
      </c>
      <c r="C112" s="10" t="str">
        <v>BS111</v>
      </c>
      <c r="D112" s="10" t="s">
        <v>26</v>
      </c>
      <c r="E112" s="10" t="s">
        <v>1160</v>
      </c>
      <c r="F112" s="10" t="s">
        <v>508</v>
      </c>
      <c r="G112" s="1" t="s">
        <v>1093</v>
      </c>
      <c r="H112" s="11" t="s">
        <v>1161</v>
      </c>
      <c r="I112" s="10" t="s">
        <v>28</v>
      </c>
      <c r="J112" s="1" t="s">
        <v>60</v>
      </c>
      <c r="K112" s="11" t="s">
        <v>1162</v>
      </c>
      <c r="L112" s="10" t="s">
        <v>77</v>
      </c>
      <c r="M112" s="10" t="s">
        <v>46</v>
      </c>
      <c r="N112" s="11" t="s">
        <v>1163</v>
      </c>
      <c r="O112" s="12" t="s">
        <v>1164</v>
      </c>
      <c r="P112" s="13" t="s">
        <v>1165</v>
      </c>
      <c r="Q112" s="1"/>
      <c r="R112" s="1"/>
      <c r="S112" s="1"/>
      <c r="T112" s="1"/>
      <c r="U112" s="1"/>
      <c r="V112" s="1" t="s">
        <v>1166</v>
      </c>
      <c r="W112" s="13" t="s">
        <v>1167</v>
      </c>
      <c r="X112" s="13" t="str">
        <f>HYPERLINK("https://drive.google.com/file/d/1g_lMuAWBKyM-hK3KZLwoDNYzZqAUkLiC/view?usp=drivesdk","EMAIL KODE REQUEST BRANDING SOREX")</f>
        <v>EMAIL KODE REQUEST BRANDING SOREX</v>
      </c>
      <c r="Y112" s="1" t="s">
        <v>1168</v>
      </c>
    </row>
    <row r="113" spans="1:25" ht="15" customHeight="1" x14ac:dyDescent="0.25">
      <c r="A113" s="8">
        <v>45583.553329005001</v>
      </c>
      <c r="B113" s="1" t="s">
        <v>300</v>
      </c>
      <c r="C113" s="10" t="str">
        <v>BS112</v>
      </c>
      <c r="D113" s="10" t="s">
        <v>26</v>
      </c>
      <c r="E113" s="10" t="s">
        <v>352</v>
      </c>
      <c r="F113" s="10" t="s">
        <v>302</v>
      </c>
      <c r="G113" s="1" t="s">
        <v>1169</v>
      </c>
      <c r="H113" s="11" t="s">
        <v>1170</v>
      </c>
      <c r="I113" s="10" t="s">
        <v>127</v>
      </c>
      <c r="J113" s="1" t="s">
        <v>60</v>
      </c>
      <c r="K113" s="11" t="s">
        <v>1171</v>
      </c>
      <c r="L113" s="10" t="s">
        <v>355</v>
      </c>
      <c r="M113" s="10" t="s">
        <v>30</v>
      </c>
      <c r="N113" s="11" t="s">
        <v>1172</v>
      </c>
      <c r="O113" s="12" t="s">
        <v>1173</v>
      </c>
      <c r="P113" s="13" t="s">
        <v>1174</v>
      </c>
      <c r="Q113" s="1"/>
      <c r="R113" s="1"/>
      <c r="S113" s="1"/>
      <c r="T113" s="1"/>
      <c r="U113" s="1"/>
      <c r="V113" s="1" t="s">
        <v>1175</v>
      </c>
      <c r="W113" s="13" t="s">
        <v>1176</v>
      </c>
      <c r="X113" s="13" t="str">
        <f>HYPERLINK("https://drive.google.com/file/d/1tjmYyAuNBv0KbHV08UdYjUnVwdtA2s8j/view?usp=drivesdk","EMAIL KODE REQUEST BRANDING SOREX")</f>
        <v>EMAIL KODE REQUEST BRANDING SOREX</v>
      </c>
      <c r="Y113" s="1" t="s">
        <v>1177</v>
      </c>
    </row>
    <row r="114" spans="1:25" ht="15" customHeight="1" x14ac:dyDescent="0.25">
      <c r="A114" s="8">
        <v>45583.809905219998</v>
      </c>
      <c r="B114" s="1" t="s">
        <v>69</v>
      </c>
      <c r="C114" s="10" t="str">
        <v>BS113</v>
      </c>
      <c r="D114" s="10" t="s">
        <v>70</v>
      </c>
      <c r="E114" s="14" t="s">
        <v>108</v>
      </c>
      <c r="F114" s="10" t="s">
        <v>72</v>
      </c>
      <c r="G114" s="1" t="s">
        <v>1178</v>
      </c>
      <c r="H114" s="11" t="s">
        <v>264</v>
      </c>
      <c r="I114" s="10" t="s">
        <v>28</v>
      </c>
      <c r="J114" s="1" t="s">
        <v>112</v>
      </c>
      <c r="K114" s="11" t="s">
        <v>113</v>
      </c>
      <c r="L114" s="10" t="s">
        <v>77</v>
      </c>
      <c r="M114" s="10" t="s">
        <v>30</v>
      </c>
      <c r="N114" s="11" t="s">
        <v>78</v>
      </c>
      <c r="O114" s="12" t="s">
        <v>115</v>
      </c>
      <c r="P114" s="13" t="s">
        <v>1179</v>
      </c>
      <c r="Q114" s="1"/>
      <c r="R114" s="1"/>
      <c r="S114" s="1"/>
      <c r="T114" s="1"/>
      <c r="U114" s="1"/>
      <c r="V114" s="1" t="s">
        <v>1180</v>
      </c>
      <c r="W114" s="13" t="s">
        <v>1181</v>
      </c>
      <c r="X114" s="13" t="str">
        <f>HYPERLINK("https://drive.google.com/file/d/1sUcaP-QLYdlYaNj5v_gWg5Znzz_Mk9x4/view?usp=drivesdk","EMAIL KODE REQUEST BRANDING SOREX")</f>
        <v>EMAIL KODE REQUEST BRANDING SOREX</v>
      </c>
      <c r="Y114" s="1" t="s">
        <v>1182</v>
      </c>
    </row>
    <row r="115" spans="1:25" ht="15" customHeight="1" x14ac:dyDescent="0.25">
      <c r="A115" s="8">
        <v>45583.920697130001</v>
      </c>
      <c r="B115" s="1" t="s">
        <v>1032</v>
      </c>
      <c r="C115" s="10" t="str">
        <v>BS114</v>
      </c>
      <c r="D115" s="10" t="s">
        <v>26</v>
      </c>
      <c r="E115" s="10" t="s">
        <v>914</v>
      </c>
      <c r="F115" s="10" t="s">
        <v>806</v>
      </c>
      <c r="G115" s="1" t="s">
        <v>1183</v>
      </c>
      <c r="H115" s="11" t="s">
        <v>1184</v>
      </c>
      <c r="I115" s="10" t="s">
        <v>28</v>
      </c>
      <c r="J115" s="1" t="s">
        <v>60</v>
      </c>
      <c r="K115" s="11" t="s">
        <v>1185</v>
      </c>
      <c r="L115" s="10" t="s">
        <v>77</v>
      </c>
      <c r="M115" s="10" t="s">
        <v>30</v>
      </c>
      <c r="N115" s="11" t="s">
        <v>1186</v>
      </c>
      <c r="O115" s="12" t="s">
        <v>1187</v>
      </c>
      <c r="P115" s="13" t="s">
        <v>1188</v>
      </c>
      <c r="Q115" s="1"/>
      <c r="R115" s="1"/>
      <c r="S115" s="1"/>
      <c r="T115" s="1"/>
      <c r="U115" s="1"/>
      <c r="V115" s="1" t="s">
        <v>1189</v>
      </c>
      <c r="W115" s="13" t="s">
        <v>1190</v>
      </c>
      <c r="X115" s="13" t="str">
        <f>HYPERLINK("https://drive.google.com/file/d/1eUzE5h6SvTqBrkmJULC8FfzNDy1pw3FD/view?usp=drivesdk","EMAIL KODE REQUEST BRANDING SOREX")</f>
        <v>EMAIL KODE REQUEST BRANDING SOREX</v>
      </c>
      <c r="Y115" s="1" t="s">
        <v>1191</v>
      </c>
    </row>
    <row r="116" spans="1:25" ht="15" customHeight="1" x14ac:dyDescent="0.25">
      <c r="A116" s="8">
        <v>45583.922445427997</v>
      </c>
      <c r="B116" s="1" t="s">
        <v>1032</v>
      </c>
      <c r="C116" s="10" t="str">
        <v>BS115</v>
      </c>
      <c r="D116" s="10" t="s">
        <v>26</v>
      </c>
      <c r="E116" s="10" t="s">
        <v>914</v>
      </c>
      <c r="F116" s="10" t="s">
        <v>806</v>
      </c>
      <c r="G116" s="1" t="s">
        <v>1183</v>
      </c>
      <c r="H116" s="11" t="s">
        <v>1184</v>
      </c>
      <c r="I116" s="10" t="s">
        <v>28</v>
      </c>
      <c r="J116" s="1" t="s">
        <v>60</v>
      </c>
      <c r="K116" s="11" t="s">
        <v>1192</v>
      </c>
      <c r="L116" s="10" t="s">
        <v>77</v>
      </c>
      <c r="M116" s="10" t="s">
        <v>30</v>
      </c>
      <c r="N116" s="11" t="s">
        <v>1193</v>
      </c>
      <c r="O116" s="12" t="s">
        <v>1194</v>
      </c>
      <c r="P116" s="13" t="s">
        <v>1195</v>
      </c>
      <c r="Q116" s="1"/>
      <c r="R116" s="1"/>
      <c r="S116" s="1"/>
      <c r="T116" s="1"/>
      <c r="U116" s="1"/>
      <c r="V116" s="1" t="s">
        <v>1196</v>
      </c>
      <c r="W116" s="13" t="s">
        <v>1197</v>
      </c>
      <c r="X116" s="13" t="str">
        <f>HYPERLINK("https://drive.google.com/file/d/1ePwU4OYm1p-qKLBSjKfkFRBb407C6pmE/view?usp=drivesdk","EMAIL KODE REQUEST BRANDING SOREX")</f>
        <v>EMAIL KODE REQUEST BRANDING SOREX</v>
      </c>
      <c r="Y116" s="1" t="s">
        <v>1198</v>
      </c>
    </row>
    <row r="117" spans="1:25" ht="15" customHeight="1" x14ac:dyDescent="0.25">
      <c r="A117" s="8">
        <v>45583.924910023001</v>
      </c>
      <c r="B117" s="1" t="s">
        <v>1138</v>
      </c>
      <c r="C117" s="10" t="str">
        <v>BS116</v>
      </c>
      <c r="D117" s="10" t="s">
        <v>26</v>
      </c>
      <c r="E117" s="10" t="s">
        <v>236</v>
      </c>
      <c r="F117" s="10" t="s">
        <v>168</v>
      </c>
      <c r="G117" s="1" t="s">
        <v>1199</v>
      </c>
      <c r="H117" s="11" t="s">
        <v>1200</v>
      </c>
      <c r="I117" s="10" t="s">
        <v>28</v>
      </c>
      <c r="J117" s="1" t="s">
        <v>60</v>
      </c>
      <c r="K117" s="11" t="s">
        <v>1201</v>
      </c>
      <c r="L117" s="10" t="s">
        <v>172</v>
      </c>
      <c r="M117" s="10" t="s">
        <v>30</v>
      </c>
      <c r="N117" s="11" t="s">
        <v>748</v>
      </c>
      <c r="O117" s="12" t="s">
        <v>1202</v>
      </c>
      <c r="P117" s="13" t="s">
        <v>1203</v>
      </c>
      <c r="Q117" s="1"/>
      <c r="R117" s="1"/>
      <c r="S117" s="1"/>
      <c r="T117" s="1"/>
      <c r="U117" s="1"/>
      <c r="V117" s="1" t="s">
        <v>1204</v>
      </c>
      <c r="W117" s="13" t="s">
        <v>1205</v>
      </c>
      <c r="X117" s="13" t="str">
        <f>HYPERLINK("https://drive.google.com/file/d/1C5ICruOj9JRKGGhK_QGz84W6MA8RV4n0/view?usp=drivesdk","EMAIL KODE REQUEST BRANDING SOREX")</f>
        <v>EMAIL KODE REQUEST BRANDING SOREX</v>
      </c>
      <c r="Y117" s="1" t="s">
        <v>1206</v>
      </c>
    </row>
    <row r="118" spans="1:25" ht="15" customHeight="1" x14ac:dyDescent="0.25">
      <c r="A118" s="8">
        <v>45584.374343853997</v>
      </c>
      <c r="B118" s="1" t="s">
        <v>1207</v>
      </c>
      <c r="C118" s="10" t="str">
        <v>BS117</v>
      </c>
      <c r="D118" s="10" t="s">
        <v>26</v>
      </c>
      <c r="E118" s="10" t="s">
        <v>1208</v>
      </c>
      <c r="F118" s="10" t="s">
        <v>806</v>
      </c>
      <c r="G118" s="1" t="s">
        <v>1209</v>
      </c>
      <c r="H118" s="11" t="s">
        <v>1210</v>
      </c>
      <c r="I118" s="10" t="s">
        <v>28</v>
      </c>
      <c r="J118" s="1" t="s">
        <v>156</v>
      </c>
      <c r="K118" s="11" t="s">
        <v>1211</v>
      </c>
      <c r="L118" s="10" t="s">
        <v>1212</v>
      </c>
      <c r="M118" s="10" t="s">
        <v>30</v>
      </c>
      <c r="N118" s="11" t="s">
        <v>1213</v>
      </c>
      <c r="O118" s="12" t="s">
        <v>1214</v>
      </c>
      <c r="P118" s="13" t="s">
        <v>1215</v>
      </c>
      <c r="Q118" s="1"/>
      <c r="R118" s="1"/>
      <c r="S118" s="1"/>
      <c r="T118" s="1"/>
      <c r="U118" s="1"/>
      <c r="V118" s="1" t="s">
        <v>1216</v>
      </c>
      <c r="W118" s="13" t="s">
        <v>1217</v>
      </c>
      <c r="X118" s="13" t="str">
        <f>HYPERLINK("https://drive.google.com/file/d/1p0_B5pr9Phi2B8MqVQLqTP0Jk3d62jME/view?usp=drivesdk","EMAIL KODE REQUEST BRANDING SOREX")</f>
        <v>EMAIL KODE REQUEST BRANDING SOREX</v>
      </c>
      <c r="Y118" s="1" t="s">
        <v>1218</v>
      </c>
    </row>
    <row r="119" spans="1:25" ht="15" customHeight="1" x14ac:dyDescent="0.25">
      <c r="A119" s="8">
        <v>45584.862626319002</v>
      </c>
      <c r="B119" s="1" t="s">
        <v>1138</v>
      </c>
      <c r="C119" s="10" t="str">
        <v>BS118</v>
      </c>
      <c r="D119" s="10" t="s">
        <v>26</v>
      </c>
      <c r="E119" s="10" t="s">
        <v>236</v>
      </c>
      <c r="F119" s="10" t="s">
        <v>168</v>
      </c>
      <c r="G119" s="1" t="s">
        <v>1219</v>
      </c>
      <c r="H119" s="11" t="s">
        <v>1220</v>
      </c>
      <c r="I119" s="10" t="s">
        <v>28</v>
      </c>
      <c r="J119" s="1" t="s">
        <v>60</v>
      </c>
      <c r="K119" s="11" t="s">
        <v>1221</v>
      </c>
      <c r="L119" s="10" t="s">
        <v>172</v>
      </c>
      <c r="M119" s="10" t="s">
        <v>30</v>
      </c>
      <c r="N119" s="11" t="s">
        <v>878</v>
      </c>
      <c r="O119" s="12" t="s">
        <v>1222</v>
      </c>
      <c r="P119" s="13" t="s">
        <v>1223</v>
      </c>
      <c r="Q119" s="1"/>
      <c r="R119" s="1"/>
      <c r="S119" s="1"/>
      <c r="T119" s="1"/>
      <c r="U119" s="1"/>
      <c r="V119" s="1" t="s">
        <v>1224</v>
      </c>
      <c r="W119" s="13" t="s">
        <v>1225</v>
      </c>
      <c r="X119" s="13" t="str">
        <f>HYPERLINK("https://drive.google.com/file/d/1AiD466iruNT5naFGtVOEi1GmqZPtM0q3/view?usp=drivesdk","EMAIL KODE REQUEST BRANDING SOREX")</f>
        <v>EMAIL KODE REQUEST BRANDING SOREX</v>
      </c>
      <c r="Y119" s="1" t="s">
        <v>1226</v>
      </c>
    </row>
    <row r="120" spans="1:25" ht="15" customHeight="1" x14ac:dyDescent="0.25">
      <c r="A120" s="8">
        <v>45584.865513413999</v>
      </c>
      <c r="B120" s="1" t="s">
        <v>1227</v>
      </c>
      <c r="C120" s="10" t="str">
        <v>BS119</v>
      </c>
      <c r="D120" s="10" t="s">
        <v>26</v>
      </c>
      <c r="E120" s="10" t="s">
        <v>236</v>
      </c>
      <c r="F120" s="10" t="s">
        <v>168</v>
      </c>
      <c r="G120" s="1" t="s">
        <v>1228</v>
      </c>
      <c r="H120" s="11" t="s">
        <v>1220</v>
      </c>
      <c r="I120" s="10" t="s">
        <v>28</v>
      </c>
      <c r="J120" s="1" t="s">
        <v>60</v>
      </c>
      <c r="K120" s="11" t="s">
        <v>778</v>
      </c>
      <c r="L120" s="10" t="s">
        <v>172</v>
      </c>
      <c r="M120" s="10" t="s">
        <v>30</v>
      </c>
      <c r="N120" s="11" t="s">
        <v>719</v>
      </c>
      <c r="O120" s="12" t="s">
        <v>1222</v>
      </c>
      <c r="P120" s="13" t="s">
        <v>1229</v>
      </c>
      <c r="Q120" s="1"/>
      <c r="R120" s="1"/>
      <c r="S120" s="1"/>
      <c r="T120" s="1"/>
      <c r="U120" s="1"/>
      <c r="V120" s="1" t="s">
        <v>1230</v>
      </c>
      <c r="W120" s="13" t="s">
        <v>1231</v>
      </c>
      <c r="X120" s="13" t="str">
        <f>HYPERLINK("https://drive.google.com/file/d/1Hs-kaXkHJm7VYvelE66j7rabNaiSFk4i/view?usp=drivesdk","EMAIL KODE REQUEST BRANDING SOREX")</f>
        <v>EMAIL KODE REQUEST BRANDING SOREX</v>
      </c>
      <c r="Y120" s="1" t="s">
        <v>1232</v>
      </c>
    </row>
    <row r="121" spans="1:25" ht="15" customHeight="1" x14ac:dyDescent="0.25">
      <c r="A121" s="8">
        <v>45586.351666597002</v>
      </c>
      <c r="B121" s="1" t="s">
        <v>506</v>
      </c>
      <c r="C121" s="10" t="str">
        <v>BS120</v>
      </c>
      <c r="D121" s="10" t="s">
        <v>26</v>
      </c>
      <c r="E121" s="10" t="s">
        <v>1233</v>
      </c>
      <c r="F121" s="10" t="s">
        <v>508</v>
      </c>
      <c r="G121" s="1" t="s">
        <v>1234</v>
      </c>
      <c r="H121" s="11" t="s">
        <v>1235</v>
      </c>
      <c r="I121" s="10" t="s">
        <v>28</v>
      </c>
      <c r="J121" s="1" t="s">
        <v>60</v>
      </c>
      <c r="K121" s="11" t="s">
        <v>1236</v>
      </c>
      <c r="L121" s="10" t="s">
        <v>355</v>
      </c>
      <c r="M121" s="10" t="s">
        <v>30</v>
      </c>
      <c r="N121" s="11" t="s">
        <v>1237</v>
      </c>
      <c r="O121" s="12" t="s">
        <v>1238</v>
      </c>
      <c r="P121" s="13" t="s">
        <v>1239</v>
      </c>
      <c r="Q121" s="1"/>
      <c r="R121" s="1"/>
      <c r="S121" s="1"/>
      <c r="T121" s="1"/>
      <c r="U121" s="1"/>
      <c r="V121" s="1" t="s">
        <v>1240</v>
      </c>
      <c r="W121" s="13" t="s">
        <v>1241</v>
      </c>
      <c r="X121" s="13" t="str">
        <f>HYPERLINK("https://drive.google.com/file/d/1PnpKl1v1v8e9lhHokPl_48N58Yan2n4W/view?usp=drivesdk","EMAIL KODE REQUEST BRANDING SOREX")</f>
        <v>EMAIL KODE REQUEST BRANDING SOREX</v>
      </c>
      <c r="Y121" s="1" t="s">
        <v>1242</v>
      </c>
    </row>
    <row r="122" spans="1:25" ht="15" customHeight="1" x14ac:dyDescent="0.25">
      <c r="A122" s="8">
        <v>45586.354364849998</v>
      </c>
      <c r="B122" s="1" t="s">
        <v>506</v>
      </c>
      <c r="C122" s="10" t="str">
        <v>BS121</v>
      </c>
      <c r="D122" s="10" t="s">
        <v>26</v>
      </c>
      <c r="E122" s="10" t="s">
        <v>1233</v>
      </c>
      <c r="F122" s="10" t="s">
        <v>508</v>
      </c>
      <c r="G122" s="1" t="s">
        <v>1243</v>
      </c>
      <c r="H122" s="11" t="s">
        <v>1244</v>
      </c>
      <c r="I122" s="10" t="s">
        <v>28</v>
      </c>
      <c r="J122" s="1" t="s">
        <v>60</v>
      </c>
      <c r="K122" s="11" t="s">
        <v>1245</v>
      </c>
      <c r="L122" s="10" t="s">
        <v>77</v>
      </c>
      <c r="M122" s="10" t="s">
        <v>30</v>
      </c>
      <c r="N122" s="11" t="s">
        <v>1246</v>
      </c>
      <c r="O122" s="12" t="s">
        <v>1247</v>
      </c>
      <c r="P122" s="13" t="s">
        <v>1248</v>
      </c>
      <c r="Q122" s="1"/>
      <c r="R122" s="1"/>
      <c r="S122" s="1"/>
      <c r="T122" s="1"/>
      <c r="U122" s="1"/>
      <c r="V122" s="1" t="s">
        <v>1249</v>
      </c>
      <c r="W122" s="13" t="s">
        <v>1250</v>
      </c>
      <c r="X122" s="13" t="str">
        <f>HYPERLINK("https://drive.google.com/file/d/1A9Xshjwv_fptrtHWDMPMhhSobG3SWXC1/view?usp=drivesdk","EMAIL KODE REQUEST BRANDING SOREX")</f>
        <v>EMAIL KODE REQUEST BRANDING SOREX</v>
      </c>
      <c r="Y122" s="1" t="s">
        <v>1251</v>
      </c>
    </row>
    <row r="123" spans="1:25" ht="15" customHeight="1" x14ac:dyDescent="0.25">
      <c r="A123" s="8">
        <v>45586.356438761999</v>
      </c>
      <c r="B123" s="1" t="s">
        <v>506</v>
      </c>
      <c r="C123" s="10" t="str">
        <v>BS122</v>
      </c>
      <c r="D123" s="10" t="s">
        <v>26</v>
      </c>
      <c r="E123" s="10" t="s">
        <v>1233</v>
      </c>
      <c r="F123" s="10" t="s">
        <v>508</v>
      </c>
      <c r="G123" s="1" t="s">
        <v>1252</v>
      </c>
      <c r="H123" s="11" t="s">
        <v>1253</v>
      </c>
      <c r="I123" s="10" t="s">
        <v>28</v>
      </c>
      <c r="J123" s="1" t="s">
        <v>60</v>
      </c>
      <c r="K123" s="11" t="s">
        <v>1254</v>
      </c>
      <c r="L123" s="10" t="s">
        <v>77</v>
      </c>
      <c r="M123" s="10" t="s">
        <v>30</v>
      </c>
      <c r="N123" s="11" t="s">
        <v>1246</v>
      </c>
      <c r="O123" s="12" t="s">
        <v>1247</v>
      </c>
      <c r="P123" s="13" t="s">
        <v>1255</v>
      </c>
      <c r="Q123" s="1"/>
      <c r="R123" s="1"/>
      <c r="S123" s="1"/>
      <c r="T123" s="1"/>
      <c r="U123" s="1"/>
      <c r="V123" s="1" t="s">
        <v>1256</v>
      </c>
      <c r="W123" s="13" t="s">
        <v>1257</v>
      </c>
      <c r="X123" s="13" t="str">
        <f>HYPERLINK("https://drive.google.com/file/d/1y3qgg1TKrbn_SC28ibxioQSLfmzafWbc/view?usp=drivesdk","EMAIL KODE REQUEST BRANDING SOREX")</f>
        <v>EMAIL KODE REQUEST BRANDING SOREX</v>
      </c>
      <c r="Y123" s="1" t="s">
        <v>1258</v>
      </c>
    </row>
    <row r="124" spans="1:25" ht="15" customHeight="1" x14ac:dyDescent="0.25">
      <c r="A124" s="8">
        <v>45586.457475775002</v>
      </c>
      <c r="B124" s="1" t="s">
        <v>300</v>
      </c>
      <c r="C124" s="10" t="str">
        <v>BS123</v>
      </c>
      <c r="D124" s="10" t="s">
        <v>26</v>
      </c>
      <c r="E124" s="10" t="s">
        <v>352</v>
      </c>
      <c r="F124" s="10" t="s">
        <v>302</v>
      </c>
      <c r="G124" s="1" t="s">
        <v>1259</v>
      </c>
      <c r="H124" s="11" t="s">
        <v>1260</v>
      </c>
      <c r="I124" s="10" t="s">
        <v>127</v>
      </c>
      <c r="J124" s="1" t="s">
        <v>60</v>
      </c>
      <c r="K124" s="11" t="s">
        <v>1192</v>
      </c>
      <c r="L124" s="10" t="s">
        <v>355</v>
      </c>
      <c r="M124" s="10" t="s">
        <v>30</v>
      </c>
      <c r="N124" s="11" t="s">
        <v>1261</v>
      </c>
      <c r="O124" s="12" t="s">
        <v>1262</v>
      </c>
      <c r="P124" s="13" t="s">
        <v>1263</v>
      </c>
      <c r="Q124" s="1"/>
      <c r="R124" s="1"/>
      <c r="S124" s="1"/>
      <c r="T124" s="1"/>
      <c r="U124" s="1"/>
      <c r="V124" s="1" t="s">
        <v>1264</v>
      </c>
      <c r="W124" s="13" t="s">
        <v>1265</v>
      </c>
      <c r="X124" s="13" t="str">
        <f>HYPERLINK("https://drive.google.com/file/d/19X3hLYHKEXRBEfAHxQMGCpEMJ8hMmRjD/view?usp=drivesdk","EMAIL KODE REQUEST BRANDING SOREX")</f>
        <v>EMAIL KODE REQUEST BRANDING SOREX</v>
      </c>
      <c r="Y124" s="1" t="s">
        <v>1266</v>
      </c>
    </row>
    <row r="125" spans="1:25" ht="15" customHeight="1" x14ac:dyDescent="0.25">
      <c r="A125" s="8">
        <v>45586.462281237997</v>
      </c>
      <c r="B125" s="1" t="s">
        <v>300</v>
      </c>
      <c r="C125" s="10" t="str">
        <v>BS124</v>
      </c>
      <c r="D125" s="10" t="s">
        <v>26</v>
      </c>
      <c r="E125" s="10" t="s">
        <v>352</v>
      </c>
      <c r="F125" s="10" t="s">
        <v>302</v>
      </c>
      <c r="G125" s="1" t="s">
        <v>1267</v>
      </c>
      <c r="H125" s="11" t="s">
        <v>1260</v>
      </c>
      <c r="I125" s="10" t="s">
        <v>127</v>
      </c>
      <c r="J125" s="1" t="s">
        <v>29</v>
      </c>
      <c r="K125" s="11" t="s">
        <v>1268</v>
      </c>
      <c r="L125" s="10" t="s">
        <v>355</v>
      </c>
      <c r="M125" s="10" t="s">
        <v>30</v>
      </c>
      <c r="N125" s="11" t="s">
        <v>908</v>
      </c>
      <c r="O125" s="12" t="s">
        <v>1269</v>
      </c>
      <c r="P125" s="13" t="s">
        <v>1270</v>
      </c>
      <c r="Q125" s="1"/>
      <c r="R125" s="1"/>
      <c r="S125" s="1"/>
      <c r="T125" s="1"/>
      <c r="U125" s="1"/>
      <c r="V125" s="1" t="s">
        <v>1271</v>
      </c>
      <c r="W125" s="13" t="s">
        <v>1272</v>
      </c>
      <c r="X125" s="13" t="str">
        <f>HYPERLINK("https://drive.google.com/file/d/13yz_FWerpdhJqV42LuFDaMNgxeazbBxv/view?usp=drivesdk","EMAIL KODE REQUEST BRANDING SOREX")</f>
        <v>EMAIL KODE REQUEST BRANDING SOREX</v>
      </c>
      <c r="Y125" s="1" t="s">
        <v>1273</v>
      </c>
    </row>
    <row r="126" spans="1:25" ht="15" customHeight="1" x14ac:dyDescent="0.25">
      <c r="A126" s="8">
        <v>45586.489277788998</v>
      </c>
      <c r="B126" s="1" t="s">
        <v>506</v>
      </c>
      <c r="C126" s="10" t="str">
        <v>BS125</v>
      </c>
      <c r="D126" s="10" t="s">
        <v>26</v>
      </c>
      <c r="E126" s="10" t="s">
        <v>1233</v>
      </c>
      <c r="F126" s="10" t="s">
        <v>508</v>
      </c>
      <c r="G126" s="1" t="s">
        <v>1274</v>
      </c>
      <c r="H126" s="11" t="s">
        <v>1244</v>
      </c>
      <c r="I126" s="10" t="s">
        <v>28</v>
      </c>
      <c r="J126" s="1" t="s">
        <v>60</v>
      </c>
      <c r="K126" s="11" t="s">
        <v>1275</v>
      </c>
      <c r="L126" s="10" t="s">
        <v>77</v>
      </c>
      <c r="M126" s="10" t="s">
        <v>30</v>
      </c>
      <c r="N126" s="11" t="s">
        <v>659</v>
      </c>
      <c r="O126" s="12" t="s">
        <v>1247</v>
      </c>
      <c r="P126" s="13" t="s">
        <v>1276</v>
      </c>
      <c r="Q126" s="1"/>
      <c r="R126" s="1"/>
      <c r="S126" s="1"/>
      <c r="T126" s="1"/>
      <c r="U126" s="1"/>
      <c r="V126" s="1" t="s">
        <v>1277</v>
      </c>
      <c r="W126" s="13" t="s">
        <v>1278</v>
      </c>
      <c r="X126" s="13" t="str">
        <f>HYPERLINK("https://drive.google.com/file/d/1QQhJYxX2XIK6aYwYvKhY-c8jmfuWrEn_/view?usp=drivesdk","EMAIL KODE REQUEST BRANDING SOREX")</f>
        <v>EMAIL KODE REQUEST BRANDING SOREX</v>
      </c>
      <c r="Y126" s="1" t="s">
        <v>1279</v>
      </c>
    </row>
    <row r="127" spans="1:25" ht="15" customHeight="1" x14ac:dyDescent="0.25">
      <c r="A127" s="8">
        <v>45586.489585648</v>
      </c>
      <c r="B127" s="1" t="s">
        <v>420</v>
      </c>
      <c r="C127" s="10" t="str">
        <v>BS126</v>
      </c>
      <c r="D127" s="10" t="s">
        <v>39</v>
      </c>
      <c r="E127" s="10" t="s">
        <v>421</v>
      </c>
      <c r="F127" s="10" t="s">
        <v>422</v>
      </c>
      <c r="G127" s="1" t="s">
        <v>1280</v>
      </c>
      <c r="H127" s="11" t="s">
        <v>1281</v>
      </c>
      <c r="I127" s="10" t="s">
        <v>127</v>
      </c>
      <c r="J127" s="1" t="s">
        <v>29</v>
      </c>
      <c r="K127" s="11" t="s">
        <v>451</v>
      </c>
      <c r="L127" s="10" t="s">
        <v>1282</v>
      </c>
      <c r="M127" s="10" t="s">
        <v>30</v>
      </c>
      <c r="N127" s="11" t="s">
        <v>428</v>
      </c>
      <c r="O127" s="12" t="s">
        <v>1283</v>
      </c>
      <c r="P127" s="1" t="s">
        <v>1284</v>
      </c>
      <c r="Q127" s="1"/>
      <c r="R127" s="1"/>
      <c r="S127" s="1"/>
      <c r="T127" s="1"/>
      <c r="U127" s="1"/>
      <c r="V127" s="1" t="s">
        <v>1285</v>
      </c>
      <c r="W127" s="13" t="s">
        <v>1286</v>
      </c>
      <c r="X127" s="13" t="str">
        <f>HYPERLINK("https://drive.google.com/file/d/1htLmySCUP4ujJKHdbHbAbdUDj0n2XMe3/view?usp=drivesdk","EMAIL KODE REQUEST BRANDING SOREX")</f>
        <v>EMAIL KODE REQUEST BRANDING SOREX</v>
      </c>
      <c r="Y127" s="1" t="s">
        <v>1287</v>
      </c>
    </row>
    <row r="128" spans="1:25" ht="15" customHeight="1" x14ac:dyDescent="0.25">
      <c r="A128" s="8">
        <v>45586.491030926001</v>
      </c>
      <c r="B128" s="1" t="s">
        <v>506</v>
      </c>
      <c r="C128" s="10" t="str">
        <v>BS127</v>
      </c>
      <c r="D128" s="10" t="s">
        <v>26</v>
      </c>
      <c r="E128" s="10" t="s">
        <v>1233</v>
      </c>
      <c r="F128" s="10" t="s">
        <v>508</v>
      </c>
      <c r="G128" s="1" t="s">
        <v>1274</v>
      </c>
      <c r="H128" s="11" t="s">
        <v>1288</v>
      </c>
      <c r="I128" s="10" t="s">
        <v>28</v>
      </c>
      <c r="J128" s="1" t="s">
        <v>60</v>
      </c>
      <c r="K128" s="11" t="s">
        <v>1245</v>
      </c>
      <c r="L128" s="10" t="s">
        <v>77</v>
      </c>
      <c r="M128" s="10" t="s">
        <v>46</v>
      </c>
      <c r="N128" s="11" t="s">
        <v>1096</v>
      </c>
      <c r="O128" s="12" t="s">
        <v>1289</v>
      </c>
      <c r="P128" s="13" t="s">
        <v>1290</v>
      </c>
      <c r="Q128" s="1"/>
      <c r="R128" s="1"/>
      <c r="S128" s="1"/>
      <c r="T128" s="1"/>
      <c r="U128" s="1"/>
      <c r="V128" s="1" t="s">
        <v>1291</v>
      </c>
      <c r="W128" s="13" t="s">
        <v>1292</v>
      </c>
      <c r="X128" s="13" t="str">
        <f>HYPERLINK("https://drive.google.com/file/d/1UwXNbG8B2mlH8gJGTLtpOrknxOPRxGI-/view?usp=drivesdk","EMAIL KODE REQUEST BRANDING SOREX")</f>
        <v>EMAIL KODE REQUEST BRANDING SOREX</v>
      </c>
      <c r="Y128" s="1" t="s">
        <v>1293</v>
      </c>
    </row>
    <row r="129" spans="1:25" ht="15" customHeight="1" x14ac:dyDescent="0.25">
      <c r="A129" s="8">
        <v>45586.516071411999</v>
      </c>
      <c r="B129" s="1" t="s">
        <v>69</v>
      </c>
      <c r="C129" s="10" t="str">
        <v>BS128</v>
      </c>
      <c r="D129" s="10" t="s">
        <v>70</v>
      </c>
      <c r="E129" s="10" t="s">
        <v>96</v>
      </c>
      <c r="F129" s="10" t="s">
        <v>72</v>
      </c>
      <c r="G129" s="1" t="s">
        <v>1294</v>
      </c>
      <c r="H129" s="11" t="s">
        <v>197</v>
      </c>
      <c r="I129" s="10" t="s">
        <v>28</v>
      </c>
      <c r="J129" s="1" t="s">
        <v>143</v>
      </c>
      <c r="K129" s="11" t="s">
        <v>1295</v>
      </c>
      <c r="L129" s="10" t="s">
        <v>77</v>
      </c>
      <c r="M129" s="10" t="s">
        <v>30</v>
      </c>
      <c r="N129" s="11" t="s">
        <v>78</v>
      </c>
      <c r="O129" s="12" t="s">
        <v>1296</v>
      </c>
      <c r="P129" s="13" t="s">
        <v>1297</v>
      </c>
      <c r="Q129" s="1"/>
      <c r="R129" s="1"/>
      <c r="S129" s="1"/>
      <c r="T129" s="1"/>
      <c r="U129" s="1"/>
      <c r="V129" s="1" t="s">
        <v>1298</v>
      </c>
      <c r="W129" s="13" t="s">
        <v>1299</v>
      </c>
      <c r="X129" s="13" t="str">
        <f>HYPERLINK("https://drive.google.com/file/d/1l9s71p-kKj9OHgvM9vHWZ_sF3TSeHS26/view?usp=drivesdk","EMAIL KODE REQUEST BRANDING SOREX")</f>
        <v>EMAIL KODE REQUEST BRANDING SOREX</v>
      </c>
      <c r="Y129" s="1" t="s">
        <v>1300</v>
      </c>
    </row>
    <row r="130" spans="1:25" ht="15" customHeight="1" x14ac:dyDescent="0.25">
      <c r="A130" s="8">
        <v>45587.337328772999</v>
      </c>
      <c r="B130" s="1" t="s">
        <v>1032</v>
      </c>
      <c r="C130" s="10" t="str">
        <v>BS129</v>
      </c>
      <c r="D130" s="10" t="s">
        <v>26</v>
      </c>
      <c r="E130" s="10" t="s">
        <v>1208</v>
      </c>
      <c r="F130" s="10" t="s">
        <v>806</v>
      </c>
      <c r="G130" s="1" t="s">
        <v>1301</v>
      </c>
      <c r="H130" s="11" t="s">
        <v>1302</v>
      </c>
      <c r="I130" s="10" t="s">
        <v>28</v>
      </c>
      <c r="J130" s="1" t="s">
        <v>450</v>
      </c>
      <c r="K130" s="11" t="s">
        <v>1303</v>
      </c>
      <c r="L130" s="10" t="s">
        <v>1304</v>
      </c>
      <c r="M130" s="10" t="s">
        <v>30</v>
      </c>
      <c r="N130" s="11" t="s">
        <v>1305</v>
      </c>
      <c r="O130" s="12" t="s">
        <v>1306</v>
      </c>
      <c r="P130" s="13" t="s">
        <v>1307</v>
      </c>
      <c r="Q130" s="1"/>
      <c r="R130" s="1"/>
      <c r="S130" s="1"/>
      <c r="T130" s="1"/>
      <c r="U130" s="1"/>
      <c r="V130" s="1" t="s">
        <v>1308</v>
      </c>
      <c r="W130" s="13" t="s">
        <v>1309</v>
      </c>
      <c r="X130" s="13" t="str">
        <f>HYPERLINK("https://drive.google.com/file/d/1alqrkgGG5QKTQVG64cBVUFEiqkG4UFug/view?usp=drivesdk","EMAIL KODE REQUEST BRANDING SOREX")</f>
        <v>EMAIL KODE REQUEST BRANDING SOREX</v>
      </c>
      <c r="Y130" s="1" t="s">
        <v>1310</v>
      </c>
    </row>
    <row r="131" spans="1:25" ht="15" customHeight="1" x14ac:dyDescent="0.25">
      <c r="A131" s="8">
        <v>45587.348975694003</v>
      </c>
      <c r="B131" s="1" t="s">
        <v>1032</v>
      </c>
      <c r="C131" s="10" t="str">
        <v>BS130</v>
      </c>
      <c r="D131" s="10" t="s">
        <v>26</v>
      </c>
      <c r="E131" s="10" t="s">
        <v>914</v>
      </c>
      <c r="F131" s="10" t="s">
        <v>806</v>
      </c>
      <c r="G131" s="1" t="s">
        <v>1301</v>
      </c>
      <c r="H131" s="11" t="s">
        <v>1302</v>
      </c>
      <c r="I131" s="10" t="s">
        <v>28</v>
      </c>
      <c r="J131" s="1" t="s">
        <v>450</v>
      </c>
      <c r="K131" s="11" t="s">
        <v>1311</v>
      </c>
      <c r="L131" s="10" t="s">
        <v>1312</v>
      </c>
      <c r="M131" s="10" t="s">
        <v>30</v>
      </c>
      <c r="N131" s="11" t="s">
        <v>1313</v>
      </c>
      <c r="O131" s="12" t="s">
        <v>1314</v>
      </c>
      <c r="P131" s="13" t="s">
        <v>1315</v>
      </c>
      <c r="Q131" s="1"/>
      <c r="R131" s="1"/>
      <c r="S131" s="1"/>
      <c r="T131" s="1"/>
      <c r="U131" s="1"/>
      <c r="V131" s="1" t="s">
        <v>1316</v>
      </c>
      <c r="W131" s="13" t="s">
        <v>1317</v>
      </c>
      <c r="X131" s="13" t="str">
        <f>HYPERLINK("https://drive.google.com/file/d/15Vx6_BYyqLJo8-r6gz4vpPgomT2nAbxu/view?usp=drivesdk","EMAIL KODE REQUEST BRANDING SOREX")</f>
        <v>EMAIL KODE REQUEST BRANDING SOREX</v>
      </c>
      <c r="Y131" s="1" t="s">
        <v>1318</v>
      </c>
    </row>
    <row r="132" spans="1:25" ht="15" customHeight="1" x14ac:dyDescent="0.25">
      <c r="A132" s="8">
        <v>45587.351068737997</v>
      </c>
      <c r="B132" s="1" t="s">
        <v>1032</v>
      </c>
      <c r="C132" s="10" t="str">
        <v>BS131</v>
      </c>
      <c r="D132" s="10" t="s">
        <v>26</v>
      </c>
      <c r="E132" s="10" t="s">
        <v>914</v>
      </c>
      <c r="F132" s="10" t="s">
        <v>806</v>
      </c>
      <c r="G132" s="1" t="s">
        <v>1319</v>
      </c>
      <c r="H132" s="11" t="s">
        <v>1302</v>
      </c>
      <c r="I132" s="10" t="s">
        <v>28</v>
      </c>
      <c r="J132" s="1" t="s">
        <v>450</v>
      </c>
      <c r="K132" s="11" t="s">
        <v>1320</v>
      </c>
      <c r="L132" s="10" t="s">
        <v>1321</v>
      </c>
      <c r="M132" s="10" t="s">
        <v>30</v>
      </c>
      <c r="N132" s="11" t="s">
        <v>1322</v>
      </c>
      <c r="O132" s="12" t="s">
        <v>1323</v>
      </c>
      <c r="P132" s="13" t="s">
        <v>1324</v>
      </c>
      <c r="Q132" s="1"/>
      <c r="R132" s="1"/>
      <c r="S132" s="1"/>
      <c r="T132" s="1"/>
      <c r="U132" s="1"/>
      <c r="V132" s="1" t="s">
        <v>1325</v>
      </c>
      <c r="W132" s="13" t="s">
        <v>1326</v>
      </c>
      <c r="X132" s="13" t="str">
        <f>HYPERLINK("https://drive.google.com/file/d/1xB2t4nt1KB_uYWihkZ4X5yrK6XeRPl2f/view?usp=drivesdk","EMAIL KODE REQUEST BRANDING SOREX")</f>
        <v>EMAIL KODE REQUEST BRANDING SOREX</v>
      </c>
      <c r="Y132" s="1" t="s">
        <v>1327</v>
      </c>
    </row>
    <row r="133" spans="1:25" ht="15" customHeight="1" x14ac:dyDescent="0.25">
      <c r="A133" s="8">
        <v>45587.356745104</v>
      </c>
      <c r="B133" s="1" t="s">
        <v>1032</v>
      </c>
      <c r="C133" s="10" t="str">
        <v>BS132</v>
      </c>
      <c r="D133" s="10" t="s">
        <v>26</v>
      </c>
      <c r="E133" s="10" t="s">
        <v>914</v>
      </c>
      <c r="F133" s="10" t="s">
        <v>806</v>
      </c>
      <c r="G133" s="1" t="s">
        <v>1328</v>
      </c>
      <c r="H133" s="11" t="s">
        <v>916</v>
      </c>
      <c r="I133" s="10" t="s">
        <v>28</v>
      </c>
      <c r="J133" s="1" t="s">
        <v>156</v>
      </c>
      <c r="K133" s="11" t="s">
        <v>1329</v>
      </c>
      <c r="L133" s="10" t="s">
        <v>77</v>
      </c>
      <c r="M133" s="10" t="s">
        <v>30</v>
      </c>
      <c r="N133" s="11" t="s">
        <v>1330</v>
      </c>
      <c r="O133" s="12" t="s">
        <v>1331</v>
      </c>
      <c r="P133" s="13" t="s">
        <v>1332</v>
      </c>
      <c r="Q133" s="1"/>
      <c r="R133" s="1"/>
      <c r="S133" s="1"/>
      <c r="T133" s="1"/>
      <c r="U133" s="1"/>
      <c r="V133" s="1" t="s">
        <v>1333</v>
      </c>
      <c r="W133" s="13" t="s">
        <v>1334</v>
      </c>
      <c r="X133" s="13" t="str">
        <f>HYPERLINK("https://drive.google.com/file/d/1fcYBnjUWhEyUYAERcHNFslXw3v_yiTb0/view?usp=drivesdk","EMAIL KODE REQUEST BRANDING SOREX")</f>
        <v>EMAIL KODE REQUEST BRANDING SOREX</v>
      </c>
      <c r="Y133" s="1" t="s">
        <v>1335</v>
      </c>
    </row>
    <row r="134" spans="1:25" ht="15" customHeight="1" x14ac:dyDescent="0.25">
      <c r="A134" s="8">
        <v>45587.367633390997</v>
      </c>
      <c r="B134" s="1" t="s">
        <v>1032</v>
      </c>
      <c r="C134" s="10" t="str">
        <v>BS133</v>
      </c>
      <c r="D134" s="10" t="s">
        <v>26</v>
      </c>
      <c r="E134" s="10" t="s">
        <v>1336</v>
      </c>
      <c r="F134" s="10" t="s">
        <v>168</v>
      </c>
      <c r="G134" s="1" t="s">
        <v>807</v>
      </c>
      <c r="H134" s="11" t="s">
        <v>808</v>
      </c>
      <c r="I134" s="10" t="s">
        <v>28</v>
      </c>
      <c r="J134" s="1" t="s">
        <v>1119</v>
      </c>
      <c r="K134" s="11" t="s">
        <v>1337</v>
      </c>
      <c r="L134" s="10" t="s">
        <v>77</v>
      </c>
      <c r="M134" s="10" t="s">
        <v>30</v>
      </c>
      <c r="N134" s="11" t="s">
        <v>1338</v>
      </c>
      <c r="O134" s="12" t="s">
        <v>1339</v>
      </c>
      <c r="P134" s="13" t="s">
        <v>1340</v>
      </c>
      <c r="Q134" s="1"/>
      <c r="R134" s="1"/>
      <c r="S134" s="1"/>
      <c r="T134" s="1"/>
      <c r="U134" s="1"/>
      <c r="V134" s="1" t="s">
        <v>1341</v>
      </c>
      <c r="W134" s="13" t="s">
        <v>1342</v>
      </c>
      <c r="X134" s="13" t="str">
        <f>HYPERLINK("https://drive.google.com/file/d/1V-gso0R17z1YlRWh6M4ryZg-A9M2iwRm/view?usp=drivesdk","EMAIL KODE REQUEST BRANDING SOREX")</f>
        <v>EMAIL KODE REQUEST BRANDING SOREX</v>
      </c>
      <c r="Y134" s="1" t="s">
        <v>1343</v>
      </c>
    </row>
    <row r="135" spans="1:25" ht="15" customHeight="1" x14ac:dyDescent="0.25">
      <c r="A135" s="8">
        <v>45587.369687662002</v>
      </c>
      <c r="B135" s="1" t="s">
        <v>1032</v>
      </c>
      <c r="C135" s="10" t="str">
        <v>BS134</v>
      </c>
      <c r="D135" s="10" t="s">
        <v>26</v>
      </c>
      <c r="E135" s="10" t="s">
        <v>914</v>
      </c>
      <c r="F135" s="10" t="s">
        <v>806</v>
      </c>
      <c r="G135" s="1" t="s">
        <v>1344</v>
      </c>
      <c r="H135" s="11" t="s">
        <v>916</v>
      </c>
      <c r="I135" s="10" t="s">
        <v>28</v>
      </c>
      <c r="J135" s="1" t="s">
        <v>143</v>
      </c>
      <c r="K135" s="11" t="s">
        <v>1345</v>
      </c>
      <c r="L135" s="10" t="s">
        <v>77</v>
      </c>
      <c r="M135" s="10" t="s">
        <v>145</v>
      </c>
      <c r="N135" s="11" t="s">
        <v>1330</v>
      </c>
      <c r="O135" s="12" t="s">
        <v>1346</v>
      </c>
      <c r="P135" s="13" t="s">
        <v>1347</v>
      </c>
      <c r="Q135" s="1"/>
      <c r="R135" s="1"/>
      <c r="S135" s="1"/>
      <c r="T135" s="1"/>
      <c r="U135" s="1"/>
      <c r="V135" s="1" t="s">
        <v>1348</v>
      </c>
      <c r="W135" s="13" t="s">
        <v>1349</v>
      </c>
      <c r="X135" s="13" t="str">
        <f>HYPERLINK("https://drive.google.com/file/d/123hj8oEmsA1WOWbrcH91P9ybpNITYsq9/view?usp=drivesdk","EMAIL KODE REQUEST BRANDING SOREX")</f>
        <v>EMAIL KODE REQUEST BRANDING SOREX</v>
      </c>
      <c r="Y135" s="1" t="s">
        <v>1350</v>
      </c>
    </row>
    <row r="136" spans="1:25" ht="15" customHeight="1" x14ac:dyDescent="0.25">
      <c r="A136" s="8">
        <v>45587.386140647999</v>
      </c>
      <c r="B136" s="1" t="s">
        <v>300</v>
      </c>
      <c r="C136" s="10" t="str">
        <v>BS135</v>
      </c>
      <c r="D136" s="10" t="s">
        <v>26</v>
      </c>
      <c r="E136" s="10" t="s">
        <v>301</v>
      </c>
      <c r="F136" s="10" t="s">
        <v>302</v>
      </c>
      <c r="G136" s="1" t="s">
        <v>1351</v>
      </c>
      <c r="H136" s="11" t="s">
        <v>1110</v>
      </c>
      <c r="I136" s="10" t="s">
        <v>28</v>
      </c>
      <c r="J136" s="1" t="s">
        <v>60</v>
      </c>
      <c r="K136" s="11" t="s">
        <v>1352</v>
      </c>
      <c r="L136" s="10" t="s">
        <v>1353</v>
      </c>
      <c r="M136" s="10" t="s">
        <v>46</v>
      </c>
      <c r="N136" s="11" t="s">
        <v>1354</v>
      </c>
      <c r="O136" s="12" t="s">
        <v>1355</v>
      </c>
      <c r="P136" s="1" t="s">
        <v>1356</v>
      </c>
      <c r="Q136" s="13" t="s">
        <v>1357</v>
      </c>
      <c r="R136" s="1"/>
      <c r="S136" s="1"/>
      <c r="T136" s="1"/>
      <c r="U136" s="1"/>
      <c r="V136" s="1" t="s">
        <v>1358</v>
      </c>
      <c r="W136" s="13" t="s">
        <v>1359</v>
      </c>
      <c r="X136" s="13" t="str">
        <f>HYPERLINK("https://drive.google.com/file/d/1RM6v3wa0nCLrqNg8am2p1lTNpPfAJ9xy/view?usp=drivesdk","EMAIL KODE REQUEST BRANDING SOREX")</f>
        <v>EMAIL KODE REQUEST BRANDING SOREX</v>
      </c>
      <c r="Y136" s="1" t="s">
        <v>1360</v>
      </c>
    </row>
    <row r="137" spans="1:25" ht="15" customHeight="1" x14ac:dyDescent="0.25">
      <c r="A137" s="8">
        <v>45587.497809097003</v>
      </c>
      <c r="B137" s="1" t="s">
        <v>69</v>
      </c>
      <c r="C137" s="10" t="str">
        <v>BS136</v>
      </c>
      <c r="D137" s="10" t="s">
        <v>70</v>
      </c>
      <c r="E137" s="10" t="s">
        <v>1361</v>
      </c>
      <c r="F137" s="10" t="s">
        <v>72</v>
      </c>
      <c r="G137" s="1" t="s">
        <v>1362</v>
      </c>
      <c r="H137" s="11" t="s">
        <v>543</v>
      </c>
      <c r="I137" s="10" t="s">
        <v>28</v>
      </c>
      <c r="J137" s="1" t="s">
        <v>112</v>
      </c>
      <c r="K137" s="11" t="s">
        <v>1363</v>
      </c>
      <c r="L137" s="10" t="s">
        <v>77</v>
      </c>
      <c r="M137" s="10" t="s">
        <v>30</v>
      </c>
      <c r="N137" s="11" t="s">
        <v>78</v>
      </c>
      <c r="O137" s="12" t="s">
        <v>1364</v>
      </c>
      <c r="P137" s="13" t="s">
        <v>1365</v>
      </c>
      <c r="Q137" s="1"/>
      <c r="R137" s="1"/>
      <c r="S137" s="1"/>
      <c r="T137" s="1"/>
      <c r="U137" s="1"/>
      <c r="V137" s="1" t="s">
        <v>1366</v>
      </c>
      <c r="W137" s="13" t="s">
        <v>1367</v>
      </c>
      <c r="X137" s="13" t="str">
        <f>HYPERLINK("https://drive.google.com/file/d/10iD_QcM19iR-qVNtqC3wZZA-IPZvJoVq/view?usp=drivesdk","EMAIL KODE REQUEST BRANDING SOREX")</f>
        <v>EMAIL KODE REQUEST BRANDING SOREX</v>
      </c>
      <c r="Y137" s="1" t="s">
        <v>1368</v>
      </c>
    </row>
    <row r="138" spans="1:25" ht="15" customHeight="1" x14ac:dyDescent="0.25">
      <c r="A138" s="8">
        <v>45587.688977917001</v>
      </c>
      <c r="B138" s="1" t="s">
        <v>300</v>
      </c>
      <c r="C138" s="10" t="str">
        <v>BS137</v>
      </c>
      <c r="D138" s="10" t="s">
        <v>26</v>
      </c>
      <c r="E138" s="10" t="s">
        <v>352</v>
      </c>
      <c r="F138" s="10" t="s">
        <v>302</v>
      </c>
      <c r="G138" s="1" t="s">
        <v>1369</v>
      </c>
      <c r="H138" s="11" t="s">
        <v>1370</v>
      </c>
      <c r="I138" s="10" t="s">
        <v>28</v>
      </c>
      <c r="J138" s="1" t="s">
        <v>60</v>
      </c>
      <c r="K138" s="11" t="s">
        <v>1371</v>
      </c>
      <c r="L138" s="10" t="s">
        <v>355</v>
      </c>
      <c r="M138" s="10" t="s">
        <v>30</v>
      </c>
      <c r="N138" s="11" t="s">
        <v>1372</v>
      </c>
      <c r="O138" s="12" t="s">
        <v>1373</v>
      </c>
      <c r="P138" s="13" t="s">
        <v>1374</v>
      </c>
      <c r="Q138" s="1"/>
      <c r="R138" s="1"/>
      <c r="S138" s="1"/>
      <c r="T138" s="1"/>
      <c r="U138" s="1"/>
      <c r="V138" s="1" t="s">
        <v>1375</v>
      </c>
      <c r="W138" s="13" t="s">
        <v>1376</v>
      </c>
      <c r="X138" s="13" t="str">
        <f>HYPERLINK("https://drive.google.com/file/d/1l3ZWZIIE7DOFH1TA60usO-ugCA5TctP8/view?usp=drivesdk","EMAIL KODE REQUEST BRANDING SOREX")</f>
        <v>EMAIL KODE REQUEST BRANDING SOREX</v>
      </c>
      <c r="Y138" s="1" t="s">
        <v>1377</v>
      </c>
    </row>
    <row r="139" spans="1:25" ht="15" customHeight="1" x14ac:dyDescent="0.25">
      <c r="A139" s="8">
        <v>45587.740253935001</v>
      </c>
      <c r="B139" s="1" t="s">
        <v>300</v>
      </c>
      <c r="C139" s="10" t="str">
        <v>BS138</v>
      </c>
      <c r="D139" s="10" t="s">
        <v>26</v>
      </c>
      <c r="E139" s="10" t="s">
        <v>301</v>
      </c>
      <c r="F139" s="10" t="s">
        <v>302</v>
      </c>
      <c r="G139" s="1" t="s">
        <v>1378</v>
      </c>
      <c r="H139" s="11" t="s">
        <v>1110</v>
      </c>
      <c r="I139" s="10" t="s">
        <v>28</v>
      </c>
      <c r="J139" s="1" t="s">
        <v>60</v>
      </c>
      <c r="K139" s="11" t="s">
        <v>1379</v>
      </c>
      <c r="L139" s="10" t="s">
        <v>355</v>
      </c>
      <c r="M139" s="10" t="s">
        <v>46</v>
      </c>
      <c r="N139" s="11" t="s">
        <v>1380</v>
      </c>
      <c r="O139" s="12" t="s">
        <v>1381</v>
      </c>
      <c r="P139" s="13" t="s">
        <v>1382</v>
      </c>
      <c r="Q139" s="1"/>
      <c r="R139" s="1"/>
      <c r="S139" s="1"/>
      <c r="T139" s="1"/>
      <c r="U139" s="1"/>
      <c r="V139" s="1" t="s">
        <v>1383</v>
      </c>
      <c r="W139" s="13" t="s">
        <v>1384</v>
      </c>
      <c r="X139" s="13" t="str">
        <f>HYPERLINK("https://drive.google.com/file/d/1-f9Mnra6trWPEO06De0Lw05F-1EQddZd/view?usp=drivesdk","EMAIL KODE REQUEST BRANDING SOREX")</f>
        <v>EMAIL KODE REQUEST BRANDING SOREX</v>
      </c>
      <c r="Y139" s="1" t="s">
        <v>1385</v>
      </c>
    </row>
    <row r="140" spans="1:25" ht="15" customHeight="1" x14ac:dyDescent="0.25">
      <c r="A140" s="8">
        <v>45588.377832824001</v>
      </c>
      <c r="B140" s="1" t="s">
        <v>506</v>
      </c>
      <c r="C140" s="10" t="str">
        <v>BS139</v>
      </c>
      <c r="D140" s="10" t="s">
        <v>26</v>
      </c>
      <c r="E140" s="10" t="s">
        <v>1233</v>
      </c>
      <c r="F140" s="10" t="s">
        <v>508</v>
      </c>
      <c r="G140" s="1" t="s">
        <v>1386</v>
      </c>
      <c r="H140" s="11" t="s">
        <v>1387</v>
      </c>
      <c r="I140" s="10" t="s">
        <v>28</v>
      </c>
      <c r="J140" s="1" t="s">
        <v>60</v>
      </c>
      <c r="K140" s="11" t="s">
        <v>1275</v>
      </c>
      <c r="L140" s="10" t="s">
        <v>77</v>
      </c>
      <c r="M140" s="10" t="s">
        <v>145</v>
      </c>
      <c r="N140" s="11" t="s">
        <v>1388</v>
      </c>
      <c r="O140" s="12" t="s">
        <v>1389</v>
      </c>
      <c r="P140" s="13" t="s">
        <v>1390</v>
      </c>
      <c r="Q140" s="1"/>
      <c r="R140" s="1"/>
      <c r="S140" s="1"/>
      <c r="T140" s="1"/>
      <c r="U140" s="1"/>
      <c r="V140" s="1" t="s">
        <v>1391</v>
      </c>
      <c r="W140" s="13" t="s">
        <v>1392</v>
      </c>
      <c r="X140" s="13" t="str">
        <f>HYPERLINK("https://drive.google.com/file/d/1PSmenJ3ajAVu8IAAnwAZDksz1vGk2g_I/view?usp=drivesdk","EMAIL KODE REQUEST BRANDING SOREX")</f>
        <v>EMAIL KODE REQUEST BRANDING SOREX</v>
      </c>
      <c r="Y140" s="1" t="s">
        <v>1393</v>
      </c>
    </row>
    <row r="141" spans="1:25" ht="15" customHeight="1" x14ac:dyDescent="0.25">
      <c r="A141" s="8">
        <v>45588.429156516002</v>
      </c>
      <c r="B141" s="1" t="s">
        <v>122</v>
      </c>
      <c r="C141" s="10" t="str">
        <v>BS140</v>
      </c>
      <c r="D141" s="10" t="s">
        <v>70</v>
      </c>
      <c r="E141" s="10" t="s">
        <v>494</v>
      </c>
      <c r="F141" s="10" t="s">
        <v>124</v>
      </c>
      <c r="G141" s="1" t="s">
        <v>1394</v>
      </c>
      <c r="H141" s="11" t="s">
        <v>1395</v>
      </c>
      <c r="I141" s="10" t="s">
        <v>28</v>
      </c>
      <c r="J141" s="1" t="s">
        <v>389</v>
      </c>
      <c r="K141" s="11" t="s">
        <v>1396</v>
      </c>
      <c r="L141" s="10" t="s">
        <v>1397</v>
      </c>
      <c r="M141" s="10" t="s">
        <v>30</v>
      </c>
      <c r="N141" s="11" t="s">
        <v>403</v>
      </c>
      <c r="O141" s="12" t="s">
        <v>1398</v>
      </c>
      <c r="P141" s="13" t="s">
        <v>1399</v>
      </c>
      <c r="Q141" s="13" t="s">
        <v>1400</v>
      </c>
      <c r="R141" s="1"/>
      <c r="S141" s="1"/>
      <c r="T141" s="1"/>
      <c r="U141" s="1"/>
      <c r="V141" s="1" t="s">
        <v>1401</v>
      </c>
      <c r="W141" s="13" t="s">
        <v>1402</v>
      </c>
      <c r="X141" s="13" t="str">
        <f>HYPERLINK("https://drive.google.com/file/d/1vOKxrSvASnfkp2-JYRpf08cbts6bKsjW/view?usp=drivesdk","EMAIL KODE REQUEST BRANDING SOREX")</f>
        <v>EMAIL KODE REQUEST BRANDING SOREX</v>
      </c>
      <c r="Y141" s="1" t="s">
        <v>1403</v>
      </c>
    </row>
    <row r="142" spans="1:25" ht="15" customHeight="1" x14ac:dyDescent="0.25">
      <c r="A142" s="8">
        <v>45588.432096643999</v>
      </c>
      <c r="B142" s="1" t="s">
        <v>122</v>
      </c>
      <c r="C142" s="10" t="str">
        <v>BS141</v>
      </c>
      <c r="D142" s="10" t="s">
        <v>70</v>
      </c>
      <c r="E142" s="10" t="s">
        <v>123</v>
      </c>
      <c r="F142" s="10" t="s">
        <v>124</v>
      </c>
      <c r="G142" s="1" t="s">
        <v>1404</v>
      </c>
      <c r="H142" s="11" t="s">
        <v>155</v>
      </c>
      <c r="I142" s="10" t="s">
        <v>28</v>
      </c>
      <c r="J142" s="1" t="s">
        <v>75</v>
      </c>
      <c r="K142" s="11" t="s">
        <v>1405</v>
      </c>
      <c r="L142" s="10" t="s">
        <v>77</v>
      </c>
      <c r="M142" s="10" t="s">
        <v>145</v>
      </c>
      <c r="N142" s="11" t="s">
        <v>403</v>
      </c>
      <c r="O142" s="12" t="s">
        <v>1406</v>
      </c>
      <c r="P142" s="13" t="s">
        <v>1407</v>
      </c>
      <c r="Q142" s="13" t="s">
        <v>1408</v>
      </c>
      <c r="R142" s="1"/>
      <c r="S142" s="1"/>
      <c r="T142" s="1"/>
      <c r="U142" s="1"/>
      <c r="V142" s="1" t="s">
        <v>1409</v>
      </c>
      <c r="W142" s="13" t="s">
        <v>1410</v>
      </c>
      <c r="X142" s="13" t="str">
        <f>HYPERLINK("https://drive.google.com/file/d/1cDv-a2sn4MBLfpYUqiMljY53ocOV3iQE/view?usp=drivesdk","EMAIL KODE REQUEST BRANDING SOREX")</f>
        <v>EMAIL KODE REQUEST BRANDING SOREX</v>
      </c>
      <c r="Y142" s="1" t="s">
        <v>1411</v>
      </c>
    </row>
    <row r="143" spans="1:25" ht="15" customHeight="1" x14ac:dyDescent="0.25">
      <c r="A143" s="8">
        <v>45588.462382940001</v>
      </c>
      <c r="B143" s="1" t="s">
        <v>653</v>
      </c>
      <c r="C143" s="10" t="str">
        <v>BS142</v>
      </c>
      <c r="D143" s="10" t="s">
        <v>26</v>
      </c>
      <c r="E143" s="10" t="s">
        <v>1412</v>
      </c>
      <c r="F143" s="10" t="s">
        <v>655</v>
      </c>
      <c r="G143" s="1" t="s">
        <v>1413</v>
      </c>
      <c r="H143" s="11" t="s">
        <v>1414</v>
      </c>
      <c r="I143" s="10" t="s">
        <v>28</v>
      </c>
      <c r="J143" s="1" t="s">
        <v>450</v>
      </c>
      <c r="K143" s="11" t="s">
        <v>1415</v>
      </c>
      <c r="L143" s="10" t="s">
        <v>1416</v>
      </c>
      <c r="M143" s="10" t="s">
        <v>30</v>
      </c>
      <c r="N143" s="11" t="s">
        <v>1096</v>
      </c>
      <c r="O143" s="12" t="s">
        <v>1417</v>
      </c>
      <c r="P143" s="13" t="s">
        <v>1418</v>
      </c>
      <c r="Q143" s="1"/>
      <c r="R143" s="1"/>
      <c r="S143" s="1"/>
      <c r="T143" s="1"/>
      <c r="U143" s="1"/>
      <c r="V143" s="1" t="s">
        <v>1419</v>
      </c>
      <c r="W143" s="13" t="s">
        <v>1420</v>
      </c>
      <c r="X143" s="13" t="str">
        <f>HYPERLINK("https://drive.google.com/file/d/1PFQKAeml63TXYPfVxy9kETjQ0HulcGQA/view?usp=drivesdk","EMAIL KODE REQUEST BRANDING SOREX")</f>
        <v>EMAIL KODE REQUEST BRANDING SOREX</v>
      </c>
      <c r="Y143" s="1" t="s">
        <v>1421</v>
      </c>
    </row>
    <row r="144" spans="1:25" ht="15" customHeight="1" x14ac:dyDescent="0.25">
      <c r="A144" s="8">
        <v>45588.494331852002</v>
      </c>
      <c r="B144" s="1" t="s">
        <v>69</v>
      </c>
      <c r="C144" s="10" t="str">
        <v>BS143</v>
      </c>
      <c r="D144" s="10" t="s">
        <v>70</v>
      </c>
      <c r="E144" s="14" t="s">
        <v>71</v>
      </c>
      <c r="F144" s="10" t="s">
        <v>109</v>
      </c>
      <c r="G144" s="1" t="s">
        <v>1422</v>
      </c>
      <c r="H144" s="11" t="s">
        <v>264</v>
      </c>
      <c r="I144" s="10" t="s">
        <v>28</v>
      </c>
      <c r="J144" s="1" t="s">
        <v>112</v>
      </c>
      <c r="K144" s="11" t="s">
        <v>1423</v>
      </c>
      <c r="L144" s="10" t="s">
        <v>77</v>
      </c>
      <c r="M144" s="10" t="s">
        <v>30</v>
      </c>
      <c r="N144" s="11" t="s">
        <v>78</v>
      </c>
      <c r="O144" s="12" t="s">
        <v>1424</v>
      </c>
      <c r="P144" s="13" t="s">
        <v>1425</v>
      </c>
      <c r="Q144" s="1"/>
      <c r="R144" s="1"/>
      <c r="S144" s="1"/>
      <c r="T144" s="1"/>
      <c r="U144" s="1"/>
      <c r="V144" s="1" t="s">
        <v>1426</v>
      </c>
      <c r="W144" s="13" t="s">
        <v>1427</v>
      </c>
      <c r="X144" s="13" t="str">
        <f>HYPERLINK("https://drive.google.com/file/d/1bb2JPFEYFI4qnsICKtGUSXunCcVb4pIv/view?usp=drivesdk","EMAIL KODE REQUEST BRANDING SOREX")</f>
        <v>EMAIL KODE REQUEST BRANDING SOREX</v>
      </c>
      <c r="Y144" s="1" t="s">
        <v>1428</v>
      </c>
    </row>
    <row r="145" spans="1:25" ht="15" customHeight="1" x14ac:dyDescent="0.25">
      <c r="A145" s="8">
        <v>45588.496940612997</v>
      </c>
      <c r="B145" s="1" t="s">
        <v>69</v>
      </c>
      <c r="C145" s="10" t="str">
        <v>BS144</v>
      </c>
      <c r="D145" s="10" t="s">
        <v>70</v>
      </c>
      <c r="E145" s="14" t="s">
        <v>71</v>
      </c>
      <c r="F145" s="10" t="s">
        <v>72</v>
      </c>
      <c r="G145" s="1" t="s">
        <v>1429</v>
      </c>
      <c r="H145" s="11" t="s">
        <v>264</v>
      </c>
      <c r="I145" s="10" t="s">
        <v>28</v>
      </c>
      <c r="J145" s="1" t="s">
        <v>75</v>
      </c>
      <c r="K145" s="11" t="s">
        <v>1430</v>
      </c>
      <c r="L145" s="10" t="s">
        <v>77</v>
      </c>
      <c r="M145" s="10" t="s">
        <v>30</v>
      </c>
      <c r="N145" s="11" t="s">
        <v>78</v>
      </c>
      <c r="O145" s="12" t="s">
        <v>1431</v>
      </c>
      <c r="P145" s="13" t="s">
        <v>1432</v>
      </c>
      <c r="Q145" s="1"/>
      <c r="R145" s="1"/>
      <c r="S145" s="1"/>
      <c r="T145" s="1"/>
      <c r="U145" s="1"/>
      <c r="V145" s="1" t="s">
        <v>1433</v>
      </c>
      <c r="W145" s="13" t="s">
        <v>1434</v>
      </c>
      <c r="X145" s="13" t="str">
        <f>HYPERLINK("https://drive.google.com/file/d/1xD60UZUgtL3zUBT5X6GIfuZDiMbAB6eX/view?usp=drivesdk","EMAIL KODE REQUEST BRANDING SOREX")</f>
        <v>EMAIL KODE REQUEST BRANDING SOREX</v>
      </c>
      <c r="Y145" s="1" t="s">
        <v>1435</v>
      </c>
    </row>
    <row r="146" spans="1:25" ht="15" customHeight="1" x14ac:dyDescent="0.25">
      <c r="A146" s="8">
        <v>45588.612679976999</v>
      </c>
      <c r="B146" s="1" t="s">
        <v>69</v>
      </c>
      <c r="C146" s="10" t="str">
        <v>BS145</v>
      </c>
      <c r="D146" s="10" t="s">
        <v>70</v>
      </c>
      <c r="E146" s="10" t="s">
        <v>1436</v>
      </c>
      <c r="F146" s="10" t="s">
        <v>72</v>
      </c>
      <c r="G146" s="1" t="s">
        <v>961</v>
      </c>
      <c r="H146" s="11" t="s">
        <v>962</v>
      </c>
      <c r="I146" s="10" t="s">
        <v>28</v>
      </c>
      <c r="J146" s="1" t="s">
        <v>450</v>
      </c>
      <c r="K146" s="11" t="s">
        <v>1437</v>
      </c>
      <c r="L146" s="10" t="s">
        <v>77</v>
      </c>
      <c r="M146" s="10" t="s">
        <v>30</v>
      </c>
      <c r="N146" s="11" t="s">
        <v>78</v>
      </c>
      <c r="O146" s="12" t="s">
        <v>1438</v>
      </c>
      <c r="P146" s="13" t="s">
        <v>1439</v>
      </c>
      <c r="Q146" s="1"/>
      <c r="R146" s="1"/>
      <c r="S146" s="1"/>
      <c r="T146" s="1"/>
      <c r="U146" s="1"/>
      <c r="V146" s="1" t="s">
        <v>1440</v>
      </c>
      <c r="W146" s="13" t="s">
        <v>1441</v>
      </c>
      <c r="X146" s="13" t="str">
        <f>HYPERLINK("https://drive.google.com/file/d/1o2GraJt2VMBSUfxLso6CIelcBtgt_3J1/view?usp=drivesdk","EMAIL KODE REQUEST BRANDING SOREX")</f>
        <v>EMAIL KODE REQUEST BRANDING SOREX</v>
      </c>
      <c r="Y146" s="1" t="s">
        <v>1442</v>
      </c>
    </row>
    <row r="147" spans="1:25" ht="15" customHeight="1" x14ac:dyDescent="0.25">
      <c r="A147" s="8">
        <v>45588.618553633998</v>
      </c>
      <c r="B147" s="1" t="s">
        <v>69</v>
      </c>
      <c r="C147" s="10" t="str">
        <v>BS146</v>
      </c>
      <c r="D147" s="10" t="s">
        <v>70</v>
      </c>
      <c r="E147" s="10" t="s">
        <v>72</v>
      </c>
      <c r="F147" s="10" t="s">
        <v>72</v>
      </c>
      <c r="G147" s="1" t="s">
        <v>1443</v>
      </c>
      <c r="H147" s="11" t="s">
        <v>264</v>
      </c>
      <c r="I147" s="10" t="s">
        <v>28</v>
      </c>
      <c r="J147" s="1" t="s">
        <v>156</v>
      </c>
      <c r="K147" s="11" t="s">
        <v>1444</v>
      </c>
      <c r="L147" s="10" t="s">
        <v>227</v>
      </c>
      <c r="M147" s="10" t="s">
        <v>30</v>
      </c>
      <c r="N147" s="11" t="s">
        <v>78</v>
      </c>
      <c r="O147" s="12" t="s">
        <v>1445</v>
      </c>
      <c r="P147" s="13" t="s">
        <v>1446</v>
      </c>
      <c r="Q147" s="1"/>
      <c r="R147" s="1"/>
      <c r="S147" s="1"/>
      <c r="T147" s="1"/>
      <c r="U147" s="1"/>
      <c r="V147" s="1" t="s">
        <v>1447</v>
      </c>
      <c r="W147" s="13" t="s">
        <v>1448</v>
      </c>
      <c r="X147" s="13" t="str">
        <f>HYPERLINK("https://drive.google.com/file/d/1S5lgjL4fV63U1sH99zLx29V_2M3xI3uc/view?usp=drivesdk","EMAIL KODE REQUEST BRANDING SOREX")</f>
        <v>EMAIL KODE REQUEST BRANDING SOREX</v>
      </c>
      <c r="Y147" s="1" t="s">
        <v>1449</v>
      </c>
    </row>
    <row r="148" spans="1:25" ht="15" customHeight="1" x14ac:dyDescent="0.25">
      <c r="A148" s="8">
        <v>45588.645770035</v>
      </c>
      <c r="B148" s="1" t="s">
        <v>420</v>
      </c>
      <c r="C148" s="10" t="str">
        <v>BS147</v>
      </c>
      <c r="D148" s="10" t="s">
        <v>39</v>
      </c>
      <c r="E148" s="10" t="s">
        <v>597</v>
      </c>
      <c r="F148" s="10" t="s">
        <v>438</v>
      </c>
      <c r="G148" s="1" t="s">
        <v>1450</v>
      </c>
      <c r="H148" s="11" t="s">
        <v>1451</v>
      </c>
      <c r="I148" s="10" t="s">
        <v>28</v>
      </c>
      <c r="J148" s="1" t="s">
        <v>1452</v>
      </c>
      <c r="K148" s="11" t="s">
        <v>1453</v>
      </c>
      <c r="L148" s="10" t="s">
        <v>466</v>
      </c>
      <c r="M148" s="10" t="s">
        <v>46</v>
      </c>
      <c r="N148" s="11" t="s">
        <v>428</v>
      </c>
      <c r="O148" s="12" t="s">
        <v>1454</v>
      </c>
      <c r="P148" s="13" t="s">
        <v>1455</v>
      </c>
      <c r="Q148" s="1"/>
      <c r="R148" s="1"/>
      <c r="S148" s="1"/>
      <c r="T148" s="1"/>
      <c r="U148" s="1"/>
      <c r="V148" s="1" t="s">
        <v>1456</v>
      </c>
      <c r="W148" s="13" t="s">
        <v>1457</v>
      </c>
      <c r="X148" s="13" t="str">
        <f>HYPERLINK("https://drive.google.com/file/d/1-GH1d56ikyes6YG3CQUiEsvjUJrR127Y/view?usp=drivesdk","EMAIL KODE REQUEST BRANDING SOREX")</f>
        <v>EMAIL KODE REQUEST BRANDING SOREX</v>
      </c>
      <c r="Y148" s="1" t="s">
        <v>1458</v>
      </c>
    </row>
    <row r="149" spans="1:25" ht="15" customHeight="1" x14ac:dyDescent="0.25">
      <c r="A149" s="8">
        <v>45588.677544236001</v>
      </c>
      <c r="B149" s="1" t="s">
        <v>506</v>
      </c>
      <c r="C149" s="10" t="str">
        <v>BS148</v>
      </c>
      <c r="D149" s="10" t="s">
        <v>26</v>
      </c>
      <c r="E149" s="10" t="s">
        <v>1233</v>
      </c>
      <c r="F149" s="10" t="s">
        <v>508</v>
      </c>
      <c r="G149" s="1" t="s">
        <v>1386</v>
      </c>
      <c r="H149" s="11" t="s">
        <v>1244</v>
      </c>
      <c r="I149" s="10" t="s">
        <v>28</v>
      </c>
      <c r="J149" s="1" t="s">
        <v>60</v>
      </c>
      <c r="K149" s="11" t="s">
        <v>1245</v>
      </c>
      <c r="L149" s="10" t="s">
        <v>77</v>
      </c>
      <c r="M149" s="10" t="s">
        <v>46</v>
      </c>
      <c r="N149" s="11" t="s">
        <v>1459</v>
      </c>
      <c r="O149" s="12" t="s">
        <v>1460</v>
      </c>
      <c r="P149" s="13" t="s">
        <v>1461</v>
      </c>
      <c r="Q149" s="1"/>
      <c r="R149" s="1"/>
      <c r="S149" s="1"/>
      <c r="T149" s="1"/>
      <c r="U149" s="1"/>
      <c r="V149" s="1" t="s">
        <v>1462</v>
      </c>
      <c r="W149" s="13" t="s">
        <v>1463</v>
      </c>
      <c r="X149" s="13" t="str">
        <f>HYPERLINK("https://drive.google.com/file/d/10UUb9WYplVBU0trxF5LPj7xO309w6Pva/view?usp=drivesdk","EMAIL KODE REQUEST BRANDING SOREX")</f>
        <v>EMAIL KODE REQUEST BRANDING SOREX</v>
      </c>
      <c r="Y149" s="1" t="s">
        <v>1464</v>
      </c>
    </row>
    <row r="150" spans="1:25" ht="15" customHeight="1" x14ac:dyDescent="0.25">
      <c r="A150" s="8">
        <v>45588.731926932996</v>
      </c>
      <c r="B150" s="1" t="s">
        <v>1032</v>
      </c>
      <c r="C150" s="10" t="str">
        <v>BS149</v>
      </c>
      <c r="D150" s="10" t="s">
        <v>26</v>
      </c>
      <c r="E150" s="10" t="s">
        <v>914</v>
      </c>
      <c r="F150" s="10" t="s">
        <v>806</v>
      </c>
      <c r="G150" s="1" t="s">
        <v>1465</v>
      </c>
      <c r="H150" s="11" t="s">
        <v>1466</v>
      </c>
      <c r="I150" s="10" t="s">
        <v>28</v>
      </c>
      <c r="J150" s="1" t="s">
        <v>44</v>
      </c>
      <c r="K150" s="11" t="s">
        <v>1467</v>
      </c>
      <c r="L150" s="10" t="s">
        <v>77</v>
      </c>
      <c r="M150" s="10" t="s">
        <v>30</v>
      </c>
      <c r="N150" s="11" t="s">
        <v>918</v>
      </c>
      <c r="O150" s="12" t="s">
        <v>1468</v>
      </c>
      <c r="P150" s="13" t="s">
        <v>1469</v>
      </c>
      <c r="Q150" s="1"/>
      <c r="R150" s="1"/>
      <c r="S150" s="1"/>
      <c r="T150" s="1"/>
      <c r="U150" s="1"/>
      <c r="V150" s="1" t="s">
        <v>1470</v>
      </c>
      <c r="W150" s="13" t="s">
        <v>1471</v>
      </c>
      <c r="X150" s="13" t="str">
        <f>HYPERLINK("https://drive.google.com/file/d/1TUALOs0pMkxYIu3TXksL7btZbcnl_mZQ/view?usp=drivesdk","EMAIL KODE REQUEST BRANDING SOREX")</f>
        <v>EMAIL KODE REQUEST BRANDING SOREX</v>
      </c>
      <c r="Y150" s="1" t="s">
        <v>1472</v>
      </c>
    </row>
    <row r="151" spans="1:25" ht="15" customHeight="1" x14ac:dyDescent="0.25">
      <c r="A151" s="8">
        <v>45588.734822789003</v>
      </c>
      <c r="B151" s="1" t="s">
        <v>1138</v>
      </c>
      <c r="C151" s="10" t="str">
        <v>BS150</v>
      </c>
      <c r="D151" s="10" t="s">
        <v>26</v>
      </c>
      <c r="E151" s="10" t="s">
        <v>1473</v>
      </c>
      <c r="F151" s="10" t="s">
        <v>168</v>
      </c>
      <c r="G151" s="1" t="s">
        <v>1474</v>
      </c>
      <c r="H151" s="11" t="s">
        <v>1475</v>
      </c>
      <c r="I151" s="10" t="s">
        <v>28</v>
      </c>
      <c r="J151" s="1" t="s">
        <v>60</v>
      </c>
      <c r="K151" s="11" t="s">
        <v>1476</v>
      </c>
      <c r="L151" s="10" t="s">
        <v>172</v>
      </c>
      <c r="M151" s="10" t="s">
        <v>30</v>
      </c>
      <c r="N151" s="11" t="s">
        <v>719</v>
      </c>
      <c r="O151" s="12" t="s">
        <v>1477</v>
      </c>
      <c r="P151" s="13" t="s">
        <v>1478</v>
      </c>
      <c r="Q151" s="1"/>
      <c r="R151" s="1"/>
      <c r="S151" s="1"/>
      <c r="T151" s="1"/>
      <c r="U151" s="1"/>
      <c r="V151" s="1" t="s">
        <v>1479</v>
      </c>
      <c r="W151" s="13" t="s">
        <v>1480</v>
      </c>
      <c r="X151" s="13" t="str">
        <f>HYPERLINK("https://drive.google.com/file/d/10XqNkdY3d9vutL9yCpFqNxtzL85eTgPY/view?usp=drivesdk","EMAIL KODE REQUEST BRANDING SOREX")</f>
        <v>EMAIL KODE REQUEST BRANDING SOREX</v>
      </c>
      <c r="Y151" s="1" t="s">
        <v>1481</v>
      </c>
    </row>
    <row r="152" spans="1:25" ht="15" customHeight="1" x14ac:dyDescent="0.25">
      <c r="A152" s="8">
        <v>45588.736853274997</v>
      </c>
      <c r="B152" s="1" t="s">
        <v>1138</v>
      </c>
      <c r="C152" s="10" t="str">
        <v>BS151</v>
      </c>
      <c r="D152" s="10" t="s">
        <v>26</v>
      </c>
      <c r="E152" s="10" t="s">
        <v>236</v>
      </c>
      <c r="F152" s="10" t="s">
        <v>168</v>
      </c>
      <c r="G152" s="1" t="s">
        <v>1482</v>
      </c>
      <c r="H152" s="11" t="s">
        <v>1483</v>
      </c>
      <c r="I152" s="10" t="s">
        <v>28</v>
      </c>
      <c r="J152" s="1" t="s">
        <v>60</v>
      </c>
      <c r="K152" s="11" t="s">
        <v>1484</v>
      </c>
      <c r="L152" s="10" t="s">
        <v>172</v>
      </c>
      <c r="M152" s="10" t="s">
        <v>30</v>
      </c>
      <c r="N152" s="11" t="s">
        <v>173</v>
      </c>
      <c r="O152" s="12" t="s">
        <v>1485</v>
      </c>
      <c r="P152" s="13" t="s">
        <v>1486</v>
      </c>
      <c r="Q152" s="1"/>
      <c r="R152" s="1"/>
      <c r="S152" s="1"/>
      <c r="T152" s="1"/>
      <c r="U152" s="1"/>
      <c r="V152" s="1" t="s">
        <v>1487</v>
      </c>
      <c r="W152" s="13" t="s">
        <v>1488</v>
      </c>
      <c r="X152" s="13" t="str">
        <f>HYPERLINK("https://drive.google.com/file/d/1hbhfVMY7nrx9ksStxauivwMfuE8rhLHz/view?usp=drivesdk","EMAIL KODE REQUEST BRANDING SOREX")</f>
        <v>EMAIL KODE REQUEST BRANDING SOREX</v>
      </c>
      <c r="Y152" s="1" t="s">
        <v>1489</v>
      </c>
    </row>
    <row r="153" spans="1:25" ht="15" customHeight="1" x14ac:dyDescent="0.25">
      <c r="A153" s="8">
        <v>45588.771359699</v>
      </c>
      <c r="B153" s="1" t="s">
        <v>248</v>
      </c>
      <c r="C153" s="10" t="str">
        <v>BS152</v>
      </c>
      <c r="D153" s="10" t="s">
        <v>70</v>
      </c>
      <c r="E153" s="10" t="s">
        <v>1490</v>
      </c>
      <c r="F153" s="10" t="s">
        <v>250</v>
      </c>
      <c r="G153" s="1" t="s">
        <v>1491</v>
      </c>
      <c r="H153" s="11" t="s">
        <v>264</v>
      </c>
      <c r="I153" s="10" t="s">
        <v>28</v>
      </c>
      <c r="J153" s="1" t="s">
        <v>60</v>
      </c>
      <c r="K153" s="11" t="s">
        <v>1211</v>
      </c>
      <c r="L153" s="10" t="s">
        <v>466</v>
      </c>
      <c r="M153" s="10" t="s">
        <v>145</v>
      </c>
      <c r="N153" s="11" t="s">
        <v>1492</v>
      </c>
      <c r="O153" s="12" t="s">
        <v>1493</v>
      </c>
      <c r="P153" s="13" t="s">
        <v>1494</v>
      </c>
      <c r="Q153" s="1"/>
      <c r="R153" s="1"/>
      <c r="S153" s="1"/>
      <c r="T153" s="1"/>
      <c r="U153" s="1"/>
      <c r="V153" s="1" t="s">
        <v>1495</v>
      </c>
      <c r="W153" s="13" t="s">
        <v>1496</v>
      </c>
      <c r="X153" s="13" t="str">
        <f>HYPERLINK("https://drive.google.com/file/d/1VSsA5GKeI4FkqmiEm3r-1MWW3Iogr44S/view?usp=drivesdk","EMAIL KODE REQUEST BRANDING SOREX")</f>
        <v>EMAIL KODE REQUEST BRANDING SOREX</v>
      </c>
      <c r="Y153" s="1" t="s">
        <v>1497</v>
      </c>
    </row>
    <row r="154" spans="1:25" ht="15" customHeight="1" x14ac:dyDescent="0.25">
      <c r="A154" s="8">
        <v>45588.791227187001</v>
      </c>
      <c r="B154" s="1" t="s">
        <v>300</v>
      </c>
      <c r="C154" s="10" t="str">
        <v>BS153</v>
      </c>
      <c r="D154" s="10" t="s">
        <v>26</v>
      </c>
      <c r="E154" s="10" t="s">
        <v>352</v>
      </c>
      <c r="F154" s="10" t="s">
        <v>302</v>
      </c>
      <c r="G154" s="1" t="s">
        <v>1498</v>
      </c>
      <c r="H154" s="11" t="s">
        <v>1499</v>
      </c>
      <c r="I154" s="10" t="s">
        <v>28</v>
      </c>
      <c r="J154" s="1" t="s">
        <v>156</v>
      </c>
      <c r="K154" s="11" t="s">
        <v>1500</v>
      </c>
      <c r="L154" s="10" t="s">
        <v>1353</v>
      </c>
      <c r="M154" s="10" t="s">
        <v>46</v>
      </c>
      <c r="N154" s="11" t="s">
        <v>1132</v>
      </c>
      <c r="O154" s="12" t="s">
        <v>1501</v>
      </c>
      <c r="P154" s="13" t="s">
        <v>1502</v>
      </c>
      <c r="Q154" s="1"/>
      <c r="R154" s="1"/>
      <c r="S154" s="1"/>
      <c r="T154" s="1"/>
      <c r="U154" s="1"/>
      <c r="V154" s="1" t="s">
        <v>1503</v>
      </c>
      <c r="W154" s="13" t="s">
        <v>1504</v>
      </c>
      <c r="X154" s="13" t="str">
        <f>HYPERLINK("https://drive.google.com/file/d/1g8pLk_c0Kk1cplYl9wCnm2I0EbgIQoz5/view?usp=drivesdk","EMAIL KODE REQUEST BRANDING SOREX")</f>
        <v>EMAIL KODE REQUEST BRANDING SOREX</v>
      </c>
      <c r="Y154" s="1" t="s">
        <v>1505</v>
      </c>
    </row>
    <row r="155" spans="1:25" ht="15" customHeight="1" x14ac:dyDescent="0.25">
      <c r="A155" s="8">
        <v>45588.842118738001</v>
      </c>
      <c r="B155" s="1" t="s">
        <v>1032</v>
      </c>
      <c r="C155" s="10" t="str">
        <v>BS154</v>
      </c>
      <c r="D155" s="10" t="s">
        <v>26</v>
      </c>
      <c r="E155" s="10" t="s">
        <v>1506</v>
      </c>
      <c r="F155" s="10" t="s">
        <v>806</v>
      </c>
      <c r="G155" s="1" t="s">
        <v>1507</v>
      </c>
      <c r="H155" s="11" t="s">
        <v>1508</v>
      </c>
      <c r="I155" s="10" t="s">
        <v>28</v>
      </c>
      <c r="J155" s="1" t="s">
        <v>1119</v>
      </c>
      <c r="K155" s="11" t="s">
        <v>1509</v>
      </c>
      <c r="L155" s="10" t="s">
        <v>77</v>
      </c>
      <c r="M155" s="10" t="s">
        <v>30</v>
      </c>
      <c r="N155" s="11" t="s">
        <v>1510</v>
      </c>
      <c r="O155" s="12" t="s">
        <v>1511</v>
      </c>
      <c r="P155" s="13" t="s">
        <v>1512</v>
      </c>
      <c r="Q155" s="1"/>
      <c r="R155" s="1"/>
      <c r="S155" s="1"/>
      <c r="T155" s="1"/>
      <c r="U155" s="1"/>
      <c r="V155" s="1" t="s">
        <v>1513</v>
      </c>
      <c r="W155" s="13" t="s">
        <v>1514</v>
      </c>
      <c r="X155" s="13" t="str">
        <f>HYPERLINK("https://drive.google.com/file/d/1Decmg3JOhCan0EYZB_1j14gK_3traMI5/view?usp=drivesdk","EMAIL KODE REQUEST BRANDING SOREX")</f>
        <v>EMAIL KODE REQUEST BRANDING SOREX</v>
      </c>
      <c r="Y155" s="1" t="s">
        <v>1515</v>
      </c>
    </row>
    <row r="156" spans="1:25" ht="15" customHeight="1" x14ac:dyDescent="0.25">
      <c r="A156" s="8">
        <v>45588.879935324003</v>
      </c>
      <c r="B156" s="1" t="s">
        <v>300</v>
      </c>
      <c r="C156" s="10" t="str">
        <v>BS155</v>
      </c>
      <c r="D156" s="10" t="s">
        <v>26</v>
      </c>
      <c r="E156" s="10" t="s">
        <v>352</v>
      </c>
      <c r="F156" s="10" t="s">
        <v>302</v>
      </c>
      <c r="G156" s="1" t="s">
        <v>1516</v>
      </c>
      <c r="H156" s="11" t="s">
        <v>1110</v>
      </c>
      <c r="I156" s="10" t="s">
        <v>127</v>
      </c>
      <c r="J156" s="1" t="s">
        <v>29</v>
      </c>
      <c r="K156" s="11" t="s">
        <v>1517</v>
      </c>
      <c r="L156" s="10" t="s">
        <v>355</v>
      </c>
      <c r="M156" s="10" t="s">
        <v>30</v>
      </c>
      <c r="N156" s="11" t="s">
        <v>1518</v>
      </c>
      <c r="O156" s="12" t="s">
        <v>1519</v>
      </c>
      <c r="P156" s="13" t="s">
        <v>1520</v>
      </c>
      <c r="Q156" s="1"/>
      <c r="R156" s="1"/>
      <c r="S156" s="1"/>
      <c r="T156" s="1"/>
      <c r="U156" s="1"/>
      <c r="V156" s="1" t="s">
        <v>1521</v>
      </c>
      <c r="W156" s="13" t="s">
        <v>1522</v>
      </c>
      <c r="X156" s="13" t="str">
        <f>HYPERLINK("https://drive.google.com/file/d/16NJQNLzr4v0NvCd6rvqxcLl5mz43S8XO/view?usp=drivesdk","EMAIL KODE REQUEST BRANDING SOREX")</f>
        <v>EMAIL KODE REQUEST BRANDING SOREX</v>
      </c>
      <c r="Y156" s="1" t="s">
        <v>1523</v>
      </c>
    </row>
    <row r="157" spans="1:25" ht="15" customHeight="1" x14ac:dyDescent="0.25">
      <c r="A157" s="8">
        <v>45589.566640694</v>
      </c>
      <c r="B157" s="1" t="s">
        <v>1032</v>
      </c>
      <c r="C157" s="10" t="str">
        <v>BS156</v>
      </c>
      <c r="D157" s="10" t="s">
        <v>26</v>
      </c>
      <c r="E157" s="10" t="s">
        <v>1208</v>
      </c>
      <c r="F157" s="10" t="s">
        <v>655</v>
      </c>
      <c r="G157" s="1" t="s">
        <v>1524</v>
      </c>
      <c r="H157" s="11" t="s">
        <v>1525</v>
      </c>
      <c r="I157" s="10" t="s">
        <v>28</v>
      </c>
      <c r="J157" s="1" t="s">
        <v>44</v>
      </c>
      <c r="K157" s="11" t="s">
        <v>1526</v>
      </c>
      <c r="L157" s="10" t="s">
        <v>77</v>
      </c>
      <c r="M157" s="10" t="s">
        <v>30</v>
      </c>
      <c r="N157" s="11" t="s">
        <v>1527</v>
      </c>
      <c r="O157" s="12" t="s">
        <v>1528</v>
      </c>
      <c r="P157" s="13" t="s">
        <v>1529</v>
      </c>
      <c r="Q157" s="1"/>
      <c r="R157" s="1"/>
      <c r="S157" s="1"/>
      <c r="T157" s="1"/>
      <c r="U157" s="1"/>
      <c r="V157" s="1" t="s">
        <v>1530</v>
      </c>
      <c r="W157" s="13" t="s">
        <v>1531</v>
      </c>
      <c r="X157" s="13" t="str">
        <f>HYPERLINK("https://drive.google.com/file/d/12zJ0Xb_29qSDJuxRjwjCa2-Ivc9kd6Jw/view?usp=drivesdk","EMAIL KODE REQUEST BRANDING SOREX")</f>
        <v>EMAIL KODE REQUEST BRANDING SOREX</v>
      </c>
      <c r="Y157" s="1" t="s">
        <v>1532</v>
      </c>
    </row>
    <row r="158" spans="1:25" ht="15" customHeight="1" x14ac:dyDescent="0.25">
      <c r="A158" s="8">
        <v>45589.573838992997</v>
      </c>
      <c r="B158" s="1" t="s">
        <v>300</v>
      </c>
      <c r="C158" s="10" t="str">
        <v>BS157</v>
      </c>
      <c r="D158" s="10" t="s">
        <v>26</v>
      </c>
      <c r="E158" s="10" t="s">
        <v>352</v>
      </c>
      <c r="F158" s="10" t="s">
        <v>302</v>
      </c>
      <c r="G158" s="1" t="s">
        <v>1516</v>
      </c>
      <c r="H158" s="11" t="s">
        <v>1110</v>
      </c>
      <c r="I158" s="10" t="s">
        <v>127</v>
      </c>
      <c r="J158" s="1" t="s">
        <v>1533</v>
      </c>
      <c r="K158" s="11" t="s">
        <v>253</v>
      </c>
      <c r="L158" s="10" t="s">
        <v>355</v>
      </c>
      <c r="M158" s="10" t="s">
        <v>30</v>
      </c>
      <c r="N158" s="11" t="s">
        <v>1534</v>
      </c>
      <c r="O158" s="12" t="s">
        <v>1535</v>
      </c>
      <c r="P158" s="13" t="s">
        <v>1536</v>
      </c>
      <c r="Q158" s="1"/>
      <c r="R158" s="1"/>
      <c r="S158" s="1"/>
      <c r="T158" s="1"/>
      <c r="U158" s="1"/>
      <c r="V158" s="1" t="s">
        <v>1537</v>
      </c>
      <c r="W158" s="13" t="s">
        <v>1538</v>
      </c>
      <c r="X158" s="13" t="str">
        <f>HYPERLINK("https://drive.google.com/file/d/1RWJhKhsiE_Pob3py1IJNo7oeV_lvLU_K/view?usp=drivesdk","EMAIL KODE REQUEST BRANDING SOREX")</f>
        <v>EMAIL KODE REQUEST BRANDING SOREX</v>
      </c>
      <c r="Y158" s="1" t="s">
        <v>1539</v>
      </c>
    </row>
    <row r="159" spans="1:25" ht="15" customHeight="1" x14ac:dyDescent="0.25">
      <c r="A159" s="8">
        <v>45589.588878681003</v>
      </c>
      <c r="B159" s="1" t="s">
        <v>69</v>
      </c>
      <c r="C159" s="10" t="str">
        <v>BS158</v>
      </c>
      <c r="D159" s="10" t="s">
        <v>70</v>
      </c>
      <c r="E159" s="14" t="s">
        <v>71</v>
      </c>
      <c r="F159" s="10" t="s">
        <v>109</v>
      </c>
      <c r="G159" s="1" t="s">
        <v>1540</v>
      </c>
      <c r="H159" s="11" t="s">
        <v>1541</v>
      </c>
      <c r="I159" s="10" t="s">
        <v>28</v>
      </c>
      <c r="J159" s="1" t="s">
        <v>112</v>
      </c>
      <c r="K159" s="11" t="s">
        <v>1542</v>
      </c>
      <c r="L159" s="10" t="s">
        <v>77</v>
      </c>
      <c r="M159" s="10" t="s">
        <v>30</v>
      </c>
      <c r="N159" s="11" t="s">
        <v>78</v>
      </c>
      <c r="O159" s="12" t="s">
        <v>1543</v>
      </c>
      <c r="P159" s="13" t="s">
        <v>1544</v>
      </c>
      <c r="Q159" s="1"/>
      <c r="R159" s="1"/>
      <c r="S159" s="1"/>
      <c r="T159" s="1"/>
      <c r="U159" s="1"/>
      <c r="V159" s="1" t="s">
        <v>1545</v>
      </c>
      <c r="W159" s="13" t="s">
        <v>1546</v>
      </c>
      <c r="X159" s="13" t="str">
        <f>HYPERLINK("https://drive.google.com/file/d/1qJDodbyo7N-HVEmrFO07IwZ21yeL1C_z/view?usp=drivesdk","EMAIL KODE REQUEST BRANDING SOREX")</f>
        <v>EMAIL KODE REQUEST BRANDING SOREX</v>
      </c>
      <c r="Y159" s="1" t="s">
        <v>1547</v>
      </c>
    </row>
    <row r="160" spans="1:25" ht="15" customHeight="1" x14ac:dyDescent="0.25">
      <c r="A160" s="8">
        <v>45590.283257360999</v>
      </c>
      <c r="B160" s="1" t="s">
        <v>506</v>
      </c>
      <c r="C160" s="10" t="str">
        <v>BS159</v>
      </c>
      <c r="D160" s="10" t="s">
        <v>26</v>
      </c>
      <c r="E160" s="10" t="s">
        <v>1548</v>
      </c>
      <c r="F160" s="10" t="s">
        <v>508</v>
      </c>
      <c r="G160" s="1" t="s">
        <v>1549</v>
      </c>
      <c r="H160" s="11" t="s">
        <v>1550</v>
      </c>
      <c r="I160" s="10" t="s">
        <v>127</v>
      </c>
      <c r="J160" s="1" t="s">
        <v>60</v>
      </c>
      <c r="K160" s="11" t="s">
        <v>1551</v>
      </c>
      <c r="L160" s="10" t="s">
        <v>1552</v>
      </c>
      <c r="M160" s="10" t="s">
        <v>30</v>
      </c>
      <c r="N160" s="11" t="s">
        <v>1553</v>
      </c>
      <c r="O160" s="12" t="s">
        <v>1554</v>
      </c>
      <c r="P160" s="13" t="s">
        <v>1555</v>
      </c>
      <c r="Q160" s="1"/>
      <c r="R160" s="1"/>
      <c r="S160" s="1"/>
      <c r="T160" s="1"/>
      <c r="U160" s="1"/>
      <c r="V160" s="1" t="s">
        <v>1556</v>
      </c>
      <c r="W160" s="13" t="s">
        <v>1557</v>
      </c>
      <c r="X160" s="13" t="str">
        <f>HYPERLINK("https://drive.google.com/file/d/1E4MdJmDbpYv8cr1Ld5M-pJF5DYoZaKZq/view?usp=drivesdk","EMAIL KODE REQUEST BRANDING SOREX")</f>
        <v>EMAIL KODE REQUEST BRANDING SOREX</v>
      </c>
      <c r="Y160" s="1" t="s">
        <v>1558</v>
      </c>
    </row>
    <row r="161" spans="1:25" ht="15" customHeight="1" x14ac:dyDescent="0.25">
      <c r="A161" s="8">
        <v>45590.287270809997</v>
      </c>
      <c r="B161" s="1" t="s">
        <v>506</v>
      </c>
      <c r="C161" s="10" t="str">
        <v>BS160</v>
      </c>
      <c r="D161" s="10" t="s">
        <v>26</v>
      </c>
      <c r="E161" s="10" t="s">
        <v>1559</v>
      </c>
      <c r="F161" s="10" t="s">
        <v>508</v>
      </c>
      <c r="G161" s="1" t="s">
        <v>1549</v>
      </c>
      <c r="H161" s="11" t="s">
        <v>1560</v>
      </c>
      <c r="I161" s="10" t="s">
        <v>28</v>
      </c>
      <c r="J161" s="1" t="s">
        <v>112</v>
      </c>
      <c r="K161" s="11" t="s">
        <v>1561</v>
      </c>
      <c r="L161" s="10" t="s">
        <v>77</v>
      </c>
      <c r="M161" s="10" t="s">
        <v>30</v>
      </c>
      <c r="N161" s="11" t="s">
        <v>1553</v>
      </c>
      <c r="O161" s="12" t="s">
        <v>1562</v>
      </c>
      <c r="P161" s="13" t="s">
        <v>1563</v>
      </c>
      <c r="Q161" s="1"/>
      <c r="R161" s="1"/>
      <c r="S161" s="1"/>
      <c r="T161" s="1"/>
      <c r="U161" s="1"/>
      <c r="V161" s="1" t="s">
        <v>1564</v>
      </c>
      <c r="W161" s="13" t="s">
        <v>1565</v>
      </c>
      <c r="X161" s="13" t="str">
        <f>HYPERLINK("https://drive.google.com/file/d/1hNJIL-YlCciGhTrdbW-fI9WHxebEx9cP/view?usp=drivesdk","EMAIL KODE REQUEST BRANDING SOREX")</f>
        <v>EMAIL KODE REQUEST BRANDING SOREX</v>
      </c>
      <c r="Y161" s="1" t="s">
        <v>1566</v>
      </c>
    </row>
    <row r="162" spans="1:25" ht="15" customHeight="1" x14ac:dyDescent="0.25">
      <c r="A162" s="8">
        <v>45590.444241423997</v>
      </c>
      <c r="B162" s="1" t="s">
        <v>1032</v>
      </c>
      <c r="C162" s="10" t="str">
        <v>BS161</v>
      </c>
      <c r="D162" s="10" t="s">
        <v>26</v>
      </c>
      <c r="E162" s="10" t="s">
        <v>914</v>
      </c>
      <c r="F162" s="10" t="s">
        <v>806</v>
      </c>
      <c r="G162" s="1" t="s">
        <v>1567</v>
      </c>
      <c r="H162" s="11" t="s">
        <v>1568</v>
      </c>
      <c r="I162" s="10" t="s">
        <v>28</v>
      </c>
      <c r="J162" s="1" t="s">
        <v>60</v>
      </c>
      <c r="K162" s="11" t="s">
        <v>1569</v>
      </c>
      <c r="L162" s="10" t="s">
        <v>77</v>
      </c>
      <c r="M162" s="10" t="s">
        <v>30</v>
      </c>
      <c r="N162" s="11" t="s">
        <v>1570</v>
      </c>
      <c r="O162" s="12" t="s">
        <v>1571</v>
      </c>
      <c r="P162" s="13" t="s">
        <v>1572</v>
      </c>
      <c r="Q162" s="1"/>
      <c r="R162" s="1"/>
      <c r="S162" s="1"/>
      <c r="T162" s="1"/>
      <c r="U162" s="1"/>
      <c r="V162" s="1" t="s">
        <v>1573</v>
      </c>
      <c r="W162" s="13" t="s">
        <v>1574</v>
      </c>
      <c r="X162" s="13" t="str">
        <f>HYPERLINK("https://drive.google.com/file/d/1pRWCKt-xmI0M5KKfo83f1gJgofy2JsCA/view?usp=drivesdk","EMAIL KODE REQUEST BRANDING SOREX")</f>
        <v>EMAIL KODE REQUEST BRANDING SOREX</v>
      </c>
      <c r="Y162" s="1" t="s">
        <v>1575</v>
      </c>
    </row>
    <row r="163" spans="1:25" ht="15" customHeight="1" x14ac:dyDescent="0.25">
      <c r="A163" s="8">
        <v>45590.452143264003</v>
      </c>
      <c r="B163" s="1" t="s">
        <v>1032</v>
      </c>
      <c r="C163" s="10" t="str">
        <v>BS162</v>
      </c>
      <c r="D163" s="10" t="s">
        <v>26</v>
      </c>
      <c r="E163" s="10" t="s">
        <v>914</v>
      </c>
      <c r="F163" s="10" t="s">
        <v>806</v>
      </c>
      <c r="G163" s="1" t="s">
        <v>1576</v>
      </c>
      <c r="H163" s="11" t="s">
        <v>1568</v>
      </c>
      <c r="I163" s="10" t="s">
        <v>28</v>
      </c>
      <c r="J163" s="1" t="s">
        <v>60</v>
      </c>
      <c r="K163" s="11" t="s">
        <v>1577</v>
      </c>
      <c r="L163" s="10" t="s">
        <v>77</v>
      </c>
      <c r="M163" s="10" t="s">
        <v>30</v>
      </c>
      <c r="N163" s="11" t="s">
        <v>1578</v>
      </c>
      <c r="O163" s="12" t="s">
        <v>1579</v>
      </c>
      <c r="P163" s="13" t="s">
        <v>1580</v>
      </c>
      <c r="Q163" s="1"/>
      <c r="R163" s="1"/>
      <c r="S163" s="1"/>
      <c r="T163" s="1"/>
      <c r="U163" s="1"/>
      <c r="V163" s="1" t="s">
        <v>1581</v>
      </c>
      <c r="W163" s="13" t="s">
        <v>1582</v>
      </c>
      <c r="X163" s="13" t="str">
        <f>HYPERLINK("https://drive.google.com/file/d/16VjwU-BdXwbKrg5qa4VVhJxW04Q3l4tT/view?usp=drivesdk","EMAIL KODE REQUEST BRANDING SOREX")</f>
        <v>EMAIL KODE REQUEST BRANDING SOREX</v>
      </c>
      <c r="Y163" s="1" t="s">
        <v>1583</v>
      </c>
    </row>
    <row r="164" spans="1:25" ht="15" customHeight="1" x14ac:dyDescent="0.25">
      <c r="A164" s="8">
        <v>45590.619576261997</v>
      </c>
      <c r="B164" s="1" t="s">
        <v>69</v>
      </c>
      <c r="C164" s="10" t="str">
        <v>BS163</v>
      </c>
      <c r="D164" s="10" t="s">
        <v>70</v>
      </c>
      <c r="E164" s="10" t="s">
        <v>96</v>
      </c>
      <c r="F164" s="10" t="s">
        <v>72</v>
      </c>
      <c r="G164" s="1" t="s">
        <v>1584</v>
      </c>
      <c r="H164" s="11" t="s">
        <v>197</v>
      </c>
      <c r="I164" s="10" t="s">
        <v>127</v>
      </c>
      <c r="J164" s="1" t="s">
        <v>75</v>
      </c>
      <c r="K164" s="11" t="s">
        <v>1585</v>
      </c>
      <c r="L164" s="10" t="s">
        <v>77</v>
      </c>
      <c r="M164" s="10" t="s">
        <v>30</v>
      </c>
      <c r="N164" s="11" t="s">
        <v>78</v>
      </c>
      <c r="O164" s="12" t="s">
        <v>1586</v>
      </c>
      <c r="P164" s="13" t="s">
        <v>1587</v>
      </c>
      <c r="Q164" s="1"/>
      <c r="R164" s="1"/>
      <c r="S164" s="1"/>
      <c r="T164" s="1"/>
      <c r="U164" s="1"/>
      <c r="V164" s="1" t="s">
        <v>1588</v>
      </c>
      <c r="W164" s="13" t="s">
        <v>1589</v>
      </c>
      <c r="X164" s="13" t="str">
        <f>HYPERLINK("https://drive.google.com/file/d/1xUDUQT9ICHU40LT6QhbzDJBr04r8D07b/view?usp=drivesdk","EMAIL KODE REQUEST BRANDING SOREX")</f>
        <v>EMAIL KODE REQUEST BRANDING SOREX</v>
      </c>
      <c r="Y164" s="1" t="s">
        <v>1590</v>
      </c>
    </row>
    <row r="165" spans="1:25" ht="15" customHeight="1" x14ac:dyDescent="0.25">
      <c r="A165" s="8">
        <v>45590.700094143998</v>
      </c>
      <c r="B165" s="1" t="s">
        <v>506</v>
      </c>
      <c r="C165" s="10" t="str">
        <v>BS164</v>
      </c>
      <c r="D165" s="10" t="s">
        <v>26</v>
      </c>
      <c r="E165" s="10" t="s">
        <v>1548</v>
      </c>
      <c r="F165" s="10" t="s">
        <v>508</v>
      </c>
      <c r="G165" s="1" t="s">
        <v>1591</v>
      </c>
      <c r="H165" s="11" t="s">
        <v>1592</v>
      </c>
      <c r="I165" s="10" t="s">
        <v>28</v>
      </c>
      <c r="J165" s="1" t="s">
        <v>75</v>
      </c>
      <c r="K165" s="11" t="s">
        <v>1593</v>
      </c>
      <c r="L165" s="10" t="s">
        <v>227</v>
      </c>
      <c r="M165" s="10" t="s">
        <v>30</v>
      </c>
      <c r="N165" s="11" t="s">
        <v>1553</v>
      </c>
      <c r="O165" s="12" t="s">
        <v>1594</v>
      </c>
      <c r="P165" s="13" t="s">
        <v>1595</v>
      </c>
      <c r="Q165" s="13" t="s">
        <v>1596</v>
      </c>
      <c r="R165" s="1"/>
      <c r="S165" s="1"/>
      <c r="T165" s="1"/>
      <c r="U165" s="1"/>
      <c r="V165" s="1" t="s">
        <v>1597</v>
      </c>
      <c r="W165" s="13" t="s">
        <v>1598</v>
      </c>
      <c r="X165" s="13" t="str">
        <f>HYPERLINK("https://drive.google.com/file/d/1Co1dQMQ0EEMrCgcyeHg2eWmEnDJWNcfY/view?usp=drivesdk","EMAIL KODE REQUEST BRANDING SOREX")</f>
        <v>EMAIL KODE REQUEST BRANDING SOREX</v>
      </c>
      <c r="Y165" s="1" t="s">
        <v>1599</v>
      </c>
    </row>
    <row r="166" spans="1:25" ht="15" customHeight="1" x14ac:dyDescent="0.25">
      <c r="A166" s="8">
        <v>45591.337454328997</v>
      </c>
      <c r="B166" s="1" t="s">
        <v>653</v>
      </c>
      <c r="C166" s="10" t="str">
        <v>BS165</v>
      </c>
      <c r="D166" s="10" t="s">
        <v>26</v>
      </c>
      <c r="E166" s="10" t="s">
        <v>654</v>
      </c>
      <c r="F166" s="10" t="s">
        <v>655</v>
      </c>
      <c r="G166" s="1" t="s">
        <v>1600</v>
      </c>
      <c r="H166" s="11" t="s">
        <v>1601</v>
      </c>
      <c r="I166" s="10" t="s">
        <v>28</v>
      </c>
      <c r="J166" s="1" t="s">
        <v>29</v>
      </c>
      <c r="K166" s="11" t="s">
        <v>1602</v>
      </c>
      <c r="L166" s="10">
        <v>1</v>
      </c>
      <c r="M166" s="10" t="s">
        <v>30</v>
      </c>
      <c r="N166" s="11" t="s">
        <v>1603</v>
      </c>
      <c r="O166" s="12" t="s">
        <v>1604</v>
      </c>
      <c r="P166" s="13" t="s">
        <v>1605</v>
      </c>
      <c r="Q166" s="1"/>
      <c r="R166" s="1"/>
      <c r="S166" s="1"/>
      <c r="T166" s="1"/>
      <c r="U166" s="1"/>
      <c r="V166" s="1" t="s">
        <v>1606</v>
      </c>
      <c r="W166" s="13" t="s">
        <v>1607</v>
      </c>
      <c r="X166" s="13" t="str">
        <f>HYPERLINK("https://drive.google.com/file/d/1VREBoEvTPOKRpRv1FkKruSZszeaN3G7j/view?usp=drivesdk","EMAIL KODE REQUEST BRANDING SOREX")</f>
        <v>EMAIL KODE REQUEST BRANDING SOREX</v>
      </c>
      <c r="Y166" s="1" t="s">
        <v>1608</v>
      </c>
    </row>
    <row r="167" spans="1:25" ht="15" customHeight="1" x14ac:dyDescent="0.25">
      <c r="A167" s="8">
        <v>45591.35940478</v>
      </c>
      <c r="B167" s="1" t="s">
        <v>653</v>
      </c>
      <c r="C167" s="10" t="str">
        <v>BS166</v>
      </c>
      <c r="D167" s="10" t="s">
        <v>26</v>
      </c>
      <c r="E167" s="10" t="s">
        <v>654</v>
      </c>
      <c r="F167" s="10" t="s">
        <v>655</v>
      </c>
      <c r="G167" s="1">
        <v>704</v>
      </c>
      <c r="H167" s="11" t="s">
        <v>1601</v>
      </c>
      <c r="I167" s="10" t="s">
        <v>127</v>
      </c>
      <c r="J167" s="1" t="s">
        <v>29</v>
      </c>
      <c r="K167" s="11" t="s">
        <v>1609</v>
      </c>
      <c r="L167" s="10" t="s">
        <v>199</v>
      </c>
      <c r="M167" s="10" t="s">
        <v>30</v>
      </c>
      <c r="N167" s="11" t="s">
        <v>1096</v>
      </c>
      <c r="O167" s="12" t="s">
        <v>1610</v>
      </c>
      <c r="P167" s="13" t="s">
        <v>1611</v>
      </c>
      <c r="Q167" s="1"/>
      <c r="R167" s="1"/>
      <c r="S167" s="1"/>
      <c r="T167" s="1"/>
      <c r="U167" s="1"/>
      <c r="V167" s="1" t="s">
        <v>1612</v>
      </c>
      <c r="W167" s="13" t="s">
        <v>1613</v>
      </c>
      <c r="X167" s="13" t="str">
        <f>HYPERLINK("https://drive.google.com/file/d/1RGJhcvCpeJE8C01aPsH68-YrJmuUNTvf/view?usp=drivesdk","EMAIL KODE REQUEST BRANDING SOREX")</f>
        <v>EMAIL KODE REQUEST BRANDING SOREX</v>
      </c>
      <c r="Y167" s="1" t="s">
        <v>1614</v>
      </c>
    </row>
    <row r="168" spans="1:25" ht="15" customHeight="1" x14ac:dyDescent="0.25">
      <c r="A168" s="8">
        <v>45591.373143356002</v>
      </c>
      <c r="B168" s="1" t="s">
        <v>1032</v>
      </c>
      <c r="C168" s="10" t="str">
        <v>BS167</v>
      </c>
      <c r="D168" s="10" t="s">
        <v>26</v>
      </c>
      <c r="E168" s="10" t="s">
        <v>1615</v>
      </c>
      <c r="F168" s="10" t="s">
        <v>806</v>
      </c>
      <c r="G168" s="1" t="s">
        <v>1616</v>
      </c>
      <c r="H168" s="11" t="s">
        <v>1617</v>
      </c>
      <c r="I168" s="10" t="s">
        <v>28</v>
      </c>
      <c r="J168" s="1" t="s">
        <v>60</v>
      </c>
      <c r="K168" s="11" t="s">
        <v>1618</v>
      </c>
      <c r="L168" s="10" t="s">
        <v>1619</v>
      </c>
      <c r="M168" s="10" t="s">
        <v>30</v>
      </c>
      <c r="N168" s="11" t="s">
        <v>1619</v>
      </c>
      <c r="O168" s="12" t="s">
        <v>1620</v>
      </c>
      <c r="P168" s="13" t="s">
        <v>1621</v>
      </c>
      <c r="Q168" s="1"/>
      <c r="R168" s="1"/>
      <c r="S168" s="1"/>
      <c r="T168" s="1"/>
      <c r="U168" s="1"/>
      <c r="V168" s="1" t="s">
        <v>1622</v>
      </c>
      <c r="W168" s="13" t="s">
        <v>1623</v>
      </c>
      <c r="X168" s="13" t="str">
        <f>HYPERLINK("https://drive.google.com/file/d/1W8arN51ZIJh9KMkyxVApCakJP24_z0J3/view?usp=drivesdk","EMAIL KODE REQUEST BRANDING SOREX")</f>
        <v>EMAIL KODE REQUEST BRANDING SOREX</v>
      </c>
      <c r="Y168" s="1" t="s">
        <v>1624</v>
      </c>
    </row>
    <row r="169" spans="1:25" ht="15" customHeight="1" x14ac:dyDescent="0.25">
      <c r="A169" s="8">
        <v>45591.873740520998</v>
      </c>
      <c r="B169" s="1" t="s">
        <v>1032</v>
      </c>
      <c r="C169" s="10" t="str">
        <v>BS168</v>
      </c>
      <c r="D169" s="10" t="s">
        <v>26</v>
      </c>
      <c r="E169" s="14" t="s">
        <v>1625</v>
      </c>
      <c r="F169" s="10" t="s">
        <v>806</v>
      </c>
      <c r="G169" s="1" t="s">
        <v>1507</v>
      </c>
      <c r="H169" s="11" t="s">
        <v>1508</v>
      </c>
      <c r="I169" s="10" t="s">
        <v>28</v>
      </c>
      <c r="J169" s="1" t="s">
        <v>1119</v>
      </c>
      <c r="K169" s="11" t="s">
        <v>1626</v>
      </c>
      <c r="L169" s="10" t="s">
        <v>77</v>
      </c>
      <c r="M169" s="10" t="s">
        <v>46</v>
      </c>
      <c r="N169" s="11" t="s">
        <v>1627</v>
      </c>
      <c r="O169" s="12" t="s">
        <v>859</v>
      </c>
      <c r="P169" s="13" t="s">
        <v>1628</v>
      </c>
      <c r="Q169" s="1"/>
      <c r="R169" s="1"/>
      <c r="S169" s="1"/>
      <c r="T169" s="1"/>
      <c r="U169" s="1"/>
      <c r="V169" s="1" t="s">
        <v>1629</v>
      </c>
      <c r="W169" s="13" t="s">
        <v>1630</v>
      </c>
      <c r="X169" s="13" t="str">
        <f>HYPERLINK("https://drive.google.com/file/d/1rdQeARbEWSXF1T0jG-P0dr1C7vnA4Avc/view?usp=drivesdk","EMAIL KODE REQUEST BRANDING SOREX")</f>
        <v>EMAIL KODE REQUEST BRANDING SOREX</v>
      </c>
      <c r="Y169" s="1" t="s">
        <v>1631</v>
      </c>
    </row>
    <row r="170" spans="1:25" ht="15" customHeight="1" x14ac:dyDescent="0.25">
      <c r="A170" s="8">
        <v>45592.623425867998</v>
      </c>
      <c r="B170" s="1" t="s">
        <v>300</v>
      </c>
      <c r="C170" s="10" t="str">
        <v>BS169</v>
      </c>
      <c r="D170" s="10" t="s">
        <v>26</v>
      </c>
      <c r="E170" s="10" t="s">
        <v>352</v>
      </c>
      <c r="F170" s="10" t="s">
        <v>302</v>
      </c>
      <c r="G170" s="1" t="s">
        <v>1632</v>
      </c>
      <c r="H170" s="11" t="s">
        <v>1633</v>
      </c>
      <c r="I170" s="10" t="s">
        <v>28</v>
      </c>
      <c r="J170" s="1" t="s">
        <v>60</v>
      </c>
      <c r="K170" s="11" t="s">
        <v>1634</v>
      </c>
      <c r="L170" s="10" t="s">
        <v>355</v>
      </c>
      <c r="M170" s="10" t="s">
        <v>30</v>
      </c>
      <c r="N170" s="11" t="s">
        <v>1635</v>
      </c>
      <c r="O170" s="12" t="s">
        <v>1636</v>
      </c>
      <c r="P170" s="13" t="s">
        <v>1637</v>
      </c>
      <c r="Q170" s="1"/>
      <c r="R170" s="1"/>
      <c r="S170" s="1"/>
      <c r="T170" s="1"/>
      <c r="U170" s="1"/>
      <c r="V170" s="1" t="s">
        <v>1638</v>
      </c>
      <c r="W170" s="13" t="s">
        <v>1639</v>
      </c>
      <c r="X170" s="13" t="str">
        <f>HYPERLINK("https://drive.google.com/file/d/1ATs4PKTLO5CbJTVTo_k9AzzDrwxf7WlO/view?usp=drivesdk","EMAIL KODE REQUEST BRANDING SOREX")</f>
        <v>EMAIL KODE REQUEST BRANDING SOREX</v>
      </c>
      <c r="Y170" s="1" t="s">
        <v>1640</v>
      </c>
    </row>
    <row r="171" spans="1:25" ht="15" customHeight="1" x14ac:dyDescent="0.25">
      <c r="A171" s="8">
        <v>45593.411273425998</v>
      </c>
      <c r="B171" s="1" t="s">
        <v>300</v>
      </c>
      <c r="C171" s="10" t="str">
        <v>BS170</v>
      </c>
      <c r="D171" s="10" t="s">
        <v>26</v>
      </c>
      <c r="E171" s="10" t="s">
        <v>1641</v>
      </c>
      <c r="F171" s="10" t="s">
        <v>302</v>
      </c>
      <c r="G171" s="1" t="s">
        <v>1642</v>
      </c>
      <c r="H171" s="11" t="s">
        <v>1643</v>
      </c>
      <c r="I171" s="10" t="s">
        <v>127</v>
      </c>
      <c r="J171" s="1" t="s">
        <v>60</v>
      </c>
      <c r="K171" s="11" t="s">
        <v>1644</v>
      </c>
      <c r="L171" s="10" t="s">
        <v>355</v>
      </c>
      <c r="M171" s="10" t="s">
        <v>30</v>
      </c>
      <c r="N171" s="11" t="s">
        <v>1372</v>
      </c>
      <c r="O171" s="12" t="s">
        <v>1645</v>
      </c>
      <c r="P171" s="13" t="s">
        <v>1646</v>
      </c>
      <c r="Q171" s="1"/>
      <c r="R171" s="1"/>
      <c r="S171" s="1"/>
      <c r="T171" s="1"/>
      <c r="U171" s="1"/>
      <c r="V171" s="1" t="s">
        <v>1647</v>
      </c>
      <c r="W171" s="13" t="s">
        <v>1648</v>
      </c>
      <c r="X171" s="13" t="str">
        <f>HYPERLINK("https://drive.google.com/file/d/1do95dQT8XbxR5HRcTmYq2h64M7HBA_M0/view?usp=drivesdk","EMAIL KODE REQUEST BRANDING SOREX")</f>
        <v>EMAIL KODE REQUEST BRANDING SOREX</v>
      </c>
      <c r="Y171" s="1" t="s">
        <v>1649</v>
      </c>
    </row>
    <row r="172" spans="1:25" ht="15" customHeight="1" x14ac:dyDescent="0.25">
      <c r="A172" s="8">
        <v>45593.616505764003</v>
      </c>
      <c r="B172" s="1" t="s">
        <v>69</v>
      </c>
      <c r="C172" s="10" t="str">
        <v>BS171</v>
      </c>
      <c r="D172" s="10" t="s">
        <v>70</v>
      </c>
      <c r="E172" s="10" t="s">
        <v>96</v>
      </c>
      <c r="F172" s="10" t="s">
        <v>72</v>
      </c>
      <c r="G172" s="1" t="s">
        <v>1650</v>
      </c>
      <c r="H172" s="11" t="s">
        <v>98</v>
      </c>
      <c r="I172" s="10" t="s">
        <v>28</v>
      </c>
      <c r="J172" s="1" t="s">
        <v>60</v>
      </c>
      <c r="K172" s="11" t="s">
        <v>1651</v>
      </c>
      <c r="L172" s="10" t="s">
        <v>77</v>
      </c>
      <c r="M172" s="10" t="s">
        <v>30</v>
      </c>
      <c r="N172" s="11" t="s">
        <v>78</v>
      </c>
      <c r="O172" s="12" t="s">
        <v>1652</v>
      </c>
      <c r="P172" s="13" t="s">
        <v>1653</v>
      </c>
      <c r="Q172" s="1"/>
      <c r="R172" s="1"/>
      <c r="S172" s="1"/>
      <c r="T172" s="1"/>
      <c r="U172" s="1"/>
      <c r="V172" s="1" t="s">
        <v>1654</v>
      </c>
      <c r="W172" s="13" t="s">
        <v>1655</v>
      </c>
      <c r="X172" s="13" t="str">
        <f>HYPERLINK("https://drive.google.com/file/d/19Bo6e7TnyQmiqsyvitWXDO0r9XBaAKdf/view?usp=drivesdk","EMAIL KODE REQUEST BRANDING SOREX")</f>
        <v>EMAIL KODE REQUEST BRANDING SOREX</v>
      </c>
      <c r="Y172" s="1" t="s">
        <v>1656</v>
      </c>
    </row>
    <row r="173" spans="1:25" ht="15" customHeight="1" x14ac:dyDescent="0.25">
      <c r="A173" s="8">
        <v>45593.662791399998</v>
      </c>
      <c r="B173" s="1" t="s">
        <v>300</v>
      </c>
      <c r="C173" s="10" t="str">
        <v>BS172</v>
      </c>
      <c r="D173" s="10" t="s">
        <v>26</v>
      </c>
      <c r="E173" s="10" t="s">
        <v>1641</v>
      </c>
      <c r="F173" s="10" t="s">
        <v>302</v>
      </c>
      <c r="G173" s="1" t="s">
        <v>1657</v>
      </c>
      <c r="H173" s="11" t="s">
        <v>1658</v>
      </c>
      <c r="I173" s="10" t="s">
        <v>28</v>
      </c>
      <c r="J173" s="1" t="s">
        <v>60</v>
      </c>
      <c r="K173" s="11" t="s">
        <v>1659</v>
      </c>
      <c r="L173" s="10" t="s">
        <v>1353</v>
      </c>
      <c r="M173" s="10" t="s">
        <v>30</v>
      </c>
      <c r="N173" s="11" t="s">
        <v>1261</v>
      </c>
      <c r="O173" s="12" t="s">
        <v>1660</v>
      </c>
      <c r="P173" s="13" t="s">
        <v>1661</v>
      </c>
      <c r="Q173" s="1"/>
      <c r="R173" s="1"/>
      <c r="S173" s="1"/>
      <c r="T173" s="1"/>
      <c r="U173" s="1"/>
      <c r="V173" s="1" t="s">
        <v>1662</v>
      </c>
      <c r="W173" s="13" t="s">
        <v>1663</v>
      </c>
      <c r="X173" s="13" t="str">
        <f>HYPERLINK("https://drive.google.com/file/d/1X8YNMOgYV4gfleoPMsgUUpjelFnMrT5p/view?usp=drivesdk","EMAIL KODE REQUEST BRANDING SOREX")</f>
        <v>EMAIL KODE REQUEST BRANDING SOREX</v>
      </c>
      <c r="Y173" s="1" t="s">
        <v>1664</v>
      </c>
    </row>
    <row r="174" spans="1:25" ht="15" customHeight="1" x14ac:dyDescent="0.25">
      <c r="A174" s="8">
        <v>45593.820139074</v>
      </c>
      <c r="B174" s="1" t="s">
        <v>653</v>
      </c>
      <c r="C174" s="10" t="str">
        <v>BS173</v>
      </c>
      <c r="D174" s="10" t="s">
        <v>26</v>
      </c>
      <c r="E174" s="10" t="s">
        <v>654</v>
      </c>
      <c r="F174" s="10" t="s">
        <v>655</v>
      </c>
      <c r="G174" s="1" t="s">
        <v>1665</v>
      </c>
      <c r="H174" s="11" t="s">
        <v>1666</v>
      </c>
      <c r="I174" s="10" t="s">
        <v>28</v>
      </c>
      <c r="J174" s="1" t="s">
        <v>29</v>
      </c>
      <c r="K174" s="11" t="s">
        <v>1667</v>
      </c>
      <c r="L174" s="10">
        <v>3</v>
      </c>
      <c r="M174" s="10" t="s">
        <v>30</v>
      </c>
      <c r="N174" s="11" t="s">
        <v>1096</v>
      </c>
      <c r="O174" s="12" t="s">
        <v>1668</v>
      </c>
      <c r="P174" s="13" t="s">
        <v>1669</v>
      </c>
      <c r="Q174" s="1"/>
      <c r="R174" s="1"/>
      <c r="S174" s="1"/>
      <c r="T174" s="1"/>
      <c r="U174" s="1"/>
      <c r="V174" s="1" t="s">
        <v>1670</v>
      </c>
      <c r="W174" s="13" t="s">
        <v>1671</v>
      </c>
      <c r="X174" s="13" t="str">
        <f>HYPERLINK("https://drive.google.com/file/d/1nEAyUmO_UCBVSkldey3aVgyaSUD26V-G/view?usp=drivesdk","EMAIL KODE REQUEST BRANDING SOREX")</f>
        <v>EMAIL KODE REQUEST BRANDING SOREX</v>
      </c>
      <c r="Y174" s="1" t="s">
        <v>1672</v>
      </c>
    </row>
    <row r="175" spans="1:25" ht="15" customHeight="1" x14ac:dyDescent="0.25">
      <c r="A175" s="8">
        <v>45594.354351353999</v>
      </c>
      <c r="B175" s="1" t="s">
        <v>1032</v>
      </c>
      <c r="C175" s="10" t="str">
        <v>BS174</v>
      </c>
      <c r="D175" s="10" t="s">
        <v>26</v>
      </c>
      <c r="E175" s="10" t="s">
        <v>1208</v>
      </c>
      <c r="F175" s="10" t="s">
        <v>806</v>
      </c>
      <c r="G175" s="1" t="s">
        <v>1673</v>
      </c>
      <c r="H175" s="11" t="s">
        <v>1302</v>
      </c>
      <c r="I175" s="10" t="s">
        <v>28</v>
      </c>
      <c r="J175" s="1" t="s">
        <v>60</v>
      </c>
      <c r="K175" s="11" t="s">
        <v>1674</v>
      </c>
      <c r="L175" s="10" t="s">
        <v>77</v>
      </c>
      <c r="M175" s="10" t="s">
        <v>30</v>
      </c>
      <c r="N175" s="11" t="s">
        <v>918</v>
      </c>
      <c r="O175" s="12" t="s">
        <v>1675</v>
      </c>
      <c r="P175" s="13" t="s">
        <v>1676</v>
      </c>
      <c r="Q175" s="1"/>
      <c r="R175" s="1"/>
      <c r="S175" s="1"/>
      <c r="T175" s="1"/>
      <c r="U175" s="1"/>
      <c r="V175" s="1" t="s">
        <v>1677</v>
      </c>
      <c r="W175" s="13" t="s">
        <v>1678</v>
      </c>
      <c r="X175" s="13" t="str">
        <f>HYPERLINK("https://drive.google.com/file/d/191d9hGbYtTdapxixw7Bkxqb1YdBhLXcr/view?usp=drivesdk","EMAIL KODE REQUEST BRANDING SOREX")</f>
        <v>EMAIL KODE REQUEST BRANDING SOREX</v>
      </c>
      <c r="Y175" s="1" t="s">
        <v>1679</v>
      </c>
    </row>
    <row r="176" spans="1:25" ht="15" customHeight="1" x14ac:dyDescent="0.25">
      <c r="A176" s="8">
        <v>45594.356298610997</v>
      </c>
      <c r="B176" s="1" t="s">
        <v>1032</v>
      </c>
      <c r="C176" s="10" t="str">
        <v>BS175</v>
      </c>
      <c r="D176" s="10" t="s">
        <v>26</v>
      </c>
      <c r="E176" s="10" t="s">
        <v>1208</v>
      </c>
      <c r="F176" s="10" t="s">
        <v>806</v>
      </c>
      <c r="G176" s="1" t="s">
        <v>1680</v>
      </c>
      <c r="H176" s="11" t="s">
        <v>1302</v>
      </c>
      <c r="I176" s="10" t="s">
        <v>28</v>
      </c>
      <c r="J176" s="1" t="s">
        <v>450</v>
      </c>
      <c r="K176" s="11" t="s">
        <v>253</v>
      </c>
      <c r="L176" s="10" t="s">
        <v>77</v>
      </c>
      <c r="M176" s="10" t="s">
        <v>30</v>
      </c>
      <c r="N176" s="11" t="s">
        <v>1681</v>
      </c>
      <c r="O176" s="12" t="s">
        <v>1682</v>
      </c>
      <c r="P176" s="13" t="s">
        <v>1683</v>
      </c>
      <c r="Q176" s="1"/>
      <c r="R176" s="1"/>
      <c r="S176" s="1"/>
      <c r="T176" s="1"/>
      <c r="U176" s="1"/>
      <c r="V176" s="1" t="s">
        <v>1684</v>
      </c>
      <c r="W176" s="13" t="s">
        <v>1685</v>
      </c>
      <c r="X176" s="13" t="str">
        <f>HYPERLINK("https://drive.google.com/file/d/1W0axL3DK3U9pcHGPzojnkp7Otouqn7P6/view?usp=drivesdk","EMAIL KODE REQUEST BRANDING SOREX")</f>
        <v>EMAIL KODE REQUEST BRANDING SOREX</v>
      </c>
      <c r="Y176" s="1" t="s">
        <v>1686</v>
      </c>
    </row>
    <row r="177" spans="1:25" ht="15" customHeight="1" x14ac:dyDescent="0.25">
      <c r="A177" s="8">
        <v>45594.358128519001</v>
      </c>
      <c r="B177" s="1" t="s">
        <v>1032</v>
      </c>
      <c r="C177" s="10" t="str">
        <v>BS176</v>
      </c>
      <c r="D177" s="10" t="s">
        <v>26</v>
      </c>
      <c r="E177" s="10" t="s">
        <v>1208</v>
      </c>
      <c r="F177" s="10" t="s">
        <v>806</v>
      </c>
      <c r="G177" s="1" t="s">
        <v>1680</v>
      </c>
      <c r="H177" s="11" t="s">
        <v>1302</v>
      </c>
      <c r="I177" s="10" t="s">
        <v>28</v>
      </c>
      <c r="J177" s="1" t="s">
        <v>450</v>
      </c>
      <c r="K177" s="11" t="s">
        <v>1687</v>
      </c>
      <c r="L177" s="10" t="s">
        <v>130</v>
      </c>
      <c r="M177" s="10" t="s">
        <v>30</v>
      </c>
      <c r="N177" s="11" t="s">
        <v>1688</v>
      </c>
      <c r="O177" s="12" t="s">
        <v>1682</v>
      </c>
      <c r="P177" s="13" t="s">
        <v>1689</v>
      </c>
      <c r="Q177" s="1"/>
      <c r="R177" s="1"/>
      <c r="S177" s="1"/>
      <c r="T177" s="1"/>
      <c r="U177" s="1"/>
      <c r="V177" s="1" t="s">
        <v>1690</v>
      </c>
      <c r="W177" s="13" t="s">
        <v>1691</v>
      </c>
      <c r="X177" s="13" t="str">
        <f>HYPERLINK("https://drive.google.com/file/d/17kH-YG0f-I09S3TXDO8WFvgvRrBiigcF/view?usp=drivesdk","EMAIL KODE REQUEST BRANDING SOREX")</f>
        <v>EMAIL KODE REQUEST BRANDING SOREX</v>
      </c>
      <c r="Y177" s="1" t="s">
        <v>1692</v>
      </c>
    </row>
    <row r="178" spans="1:25" ht="15" customHeight="1" x14ac:dyDescent="0.25">
      <c r="A178" s="8">
        <v>45594.400183471997</v>
      </c>
      <c r="B178" s="1" t="s">
        <v>506</v>
      </c>
      <c r="C178" s="10" t="str">
        <v>BS177</v>
      </c>
      <c r="D178" s="10" t="s">
        <v>26</v>
      </c>
      <c r="E178" s="10" t="s">
        <v>1693</v>
      </c>
      <c r="F178" s="10" t="s">
        <v>508</v>
      </c>
      <c r="G178" s="1" t="s">
        <v>1694</v>
      </c>
      <c r="H178" s="11" t="s">
        <v>1695</v>
      </c>
      <c r="I178" s="10" t="s">
        <v>127</v>
      </c>
      <c r="J178" s="1" t="s">
        <v>75</v>
      </c>
      <c r="K178" s="11" t="s">
        <v>1696</v>
      </c>
      <c r="L178" s="10" t="s">
        <v>77</v>
      </c>
      <c r="M178" s="10" t="s">
        <v>46</v>
      </c>
      <c r="N178" s="11" t="s">
        <v>1697</v>
      </c>
      <c r="O178" s="12" t="s">
        <v>1698</v>
      </c>
      <c r="P178" s="13" t="s">
        <v>1699</v>
      </c>
      <c r="Q178" s="1"/>
      <c r="R178" s="1"/>
      <c r="S178" s="1"/>
      <c r="T178" s="1"/>
      <c r="U178" s="1"/>
      <c r="V178" s="1" t="s">
        <v>1700</v>
      </c>
      <c r="W178" s="13" t="s">
        <v>1701</v>
      </c>
      <c r="X178" s="13" t="str">
        <f>HYPERLINK("https://drive.google.com/file/d/1n02tzqsQp5hsUDIlHQnNxZksFd8VpOtl/view?usp=drivesdk","EMAIL KODE REQUEST BRANDING SOREX")</f>
        <v>EMAIL KODE REQUEST BRANDING SOREX</v>
      </c>
      <c r="Y178" s="1" t="s">
        <v>1702</v>
      </c>
    </row>
    <row r="179" spans="1:25" ht="15" customHeight="1" x14ac:dyDescent="0.25">
      <c r="A179" s="8">
        <v>45594.402539559997</v>
      </c>
      <c r="B179" s="1" t="s">
        <v>506</v>
      </c>
      <c r="C179" s="10" t="str">
        <v>BS178</v>
      </c>
      <c r="D179" s="10" t="s">
        <v>26</v>
      </c>
      <c r="E179" s="10" t="s">
        <v>1693</v>
      </c>
      <c r="F179" s="10" t="s">
        <v>508</v>
      </c>
      <c r="G179" s="1" t="s">
        <v>1694</v>
      </c>
      <c r="H179" s="11" t="s">
        <v>1695</v>
      </c>
      <c r="I179" s="10" t="s">
        <v>127</v>
      </c>
      <c r="J179" s="1" t="s">
        <v>75</v>
      </c>
      <c r="K179" s="11" t="s">
        <v>1703</v>
      </c>
      <c r="L179" s="10" t="s">
        <v>1704</v>
      </c>
      <c r="M179" s="10" t="s">
        <v>30</v>
      </c>
      <c r="N179" s="11" t="s">
        <v>1697</v>
      </c>
      <c r="O179" s="12" t="s">
        <v>1705</v>
      </c>
      <c r="P179" s="13" t="s">
        <v>1706</v>
      </c>
      <c r="Q179" s="1"/>
      <c r="R179" s="1"/>
      <c r="S179" s="1"/>
      <c r="T179" s="1"/>
      <c r="U179" s="1"/>
      <c r="V179" s="1" t="s">
        <v>1707</v>
      </c>
      <c r="W179" s="13" t="s">
        <v>1708</v>
      </c>
      <c r="X179" s="13" t="str">
        <f>HYPERLINK("https://drive.google.com/file/d/1VSSzg3l7J2z2aRhj7JG3DWOgKiyPPXsh/view?usp=drivesdk","EMAIL KODE REQUEST BRANDING SOREX")</f>
        <v>EMAIL KODE REQUEST BRANDING SOREX</v>
      </c>
      <c r="Y179" s="1" t="s">
        <v>1709</v>
      </c>
    </row>
    <row r="180" spans="1:25" ht="15" customHeight="1" x14ac:dyDescent="0.25">
      <c r="A180" s="8">
        <v>45594.406164583001</v>
      </c>
      <c r="B180" s="1" t="s">
        <v>506</v>
      </c>
      <c r="C180" s="10" t="str">
        <v>BS179</v>
      </c>
      <c r="D180" s="10" t="s">
        <v>26</v>
      </c>
      <c r="E180" s="10" t="s">
        <v>1693</v>
      </c>
      <c r="F180" s="10" t="s">
        <v>508</v>
      </c>
      <c r="G180" s="1" t="s">
        <v>1694</v>
      </c>
      <c r="H180" s="11" t="s">
        <v>1710</v>
      </c>
      <c r="I180" s="10" t="s">
        <v>28</v>
      </c>
      <c r="J180" s="1" t="s">
        <v>75</v>
      </c>
      <c r="K180" s="11" t="s">
        <v>1711</v>
      </c>
      <c r="L180" s="10" t="s">
        <v>77</v>
      </c>
      <c r="M180" s="10" t="s">
        <v>30</v>
      </c>
      <c r="N180" s="11" t="s">
        <v>1697</v>
      </c>
      <c r="O180" s="12" t="s">
        <v>1712</v>
      </c>
      <c r="P180" s="13" t="s">
        <v>1713</v>
      </c>
      <c r="Q180" s="1"/>
      <c r="R180" s="1"/>
      <c r="S180" s="1"/>
      <c r="T180" s="1"/>
      <c r="U180" s="1"/>
      <c r="V180" s="1" t="s">
        <v>1714</v>
      </c>
      <c r="W180" s="13" t="s">
        <v>1715</v>
      </c>
      <c r="X180" s="13" t="str">
        <f>HYPERLINK("https://drive.google.com/file/d/1QFtN25qRu2jXuq63vuY5tdxEt7O2_iTO/view?usp=drivesdk","EMAIL KODE REQUEST BRANDING SOREX")</f>
        <v>EMAIL KODE REQUEST BRANDING SOREX</v>
      </c>
      <c r="Y180" s="1" t="s">
        <v>1716</v>
      </c>
    </row>
    <row r="181" spans="1:25" ht="15" customHeight="1" x14ac:dyDescent="0.25">
      <c r="A181" s="8">
        <v>45594.409396839997</v>
      </c>
      <c r="B181" s="1" t="s">
        <v>506</v>
      </c>
      <c r="C181" s="10" t="str">
        <v>BS180</v>
      </c>
      <c r="D181" s="10" t="s">
        <v>26</v>
      </c>
      <c r="E181" s="10" t="s">
        <v>1693</v>
      </c>
      <c r="F181" s="10" t="s">
        <v>508</v>
      </c>
      <c r="G181" s="1" t="s">
        <v>1694</v>
      </c>
      <c r="H181" s="11" t="s">
        <v>1695</v>
      </c>
      <c r="I181" s="10" t="s">
        <v>28</v>
      </c>
      <c r="J181" s="1" t="s">
        <v>75</v>
      </c>
      <c r="K181" s="11" t="s">
        <v>1717</v>
      </c>
      <c r="L181" s="10" t="s">
        <v>1704</v>
      </c>
      <c r="M181" s="10" t="s">
        <v>46</v>
      </c>
      <c r="N181" s="11" t="s">
        <v>1718</v>
      </c>
      <c r="O181" s="12" t="s">
        <v>1719</v>
      </c>
      <c r="P181" s="13" t="s">
        <v>1720</v>
      </c>
      <c r="Q181" s="1"/>
      <c r="R181" s="1"/>
      <c r="S181" s="1"/>
      <c r="T181" s="1"/>
      <c r="U181" s="1"/>
      <c r="V181" s="1" t="s">
        <v>1721</v>
      </c>
      <c r="W181" s="13" t="s">
        <v>1722</v>
      </c>
      <c r="X181" s="13" t="str">
        <f>HYPERLINK("https://drive.google.com/file/d/1Mx-jqwKdl7Y4XgD6tITAF7b73s2Qp8TY/view?usp=drivesdk","EMAIL KODE REQUEST BRANDING SOREX")</f>
        <v>EMAIL KODE REQUEST BRANDING SOREX</v>
      </c>
      <c r="Y181" s="1" t="s">
        <v>1723</v>
      </c>
    </row>
    <row r="182" spans="1:25" ht="15" customHeight="1" x14ac:dyDescent="0.25">
      <c r="A182" s="8">
        <v>45594.529243691999</v>
      </c>
      <c r="B182" s="1" t="s">
        <v>506</v>
      </c>
      <c r="C182" s="10" t="str">
        <v>BS181</v>
      </c>
      <c r="D182" s="10" t="s">
        <v>26</v>
      </c>
      <c r="E182" s="10" t="s">
        <v>1693</v>
      </c>
      <c r="F182" s="10" t="s">
        <v>508</v>
      </c>
      <c r="G182" s="1" t="s">
        <v>1694</v>
      </c>
      <c r="H182" s="11" t="s">
        <v>1695</v>
      </c>
      <c r="I182" s="10" t="s">
        <v>28</v>
      </c>
      <c r="J182" s="1" t="s">
        <v>1724</v>
      </c>
      <c r="K182" s="11" t="s">
        <v>1725</v>
      </c>
      <c r="L182" s="10" t="s">
        <v>77</v>
      </c>
      <c r="M182" s="10" t="s">
        <v>30</v>
      </c>
      <c r="N182" s="11" t="s">
        <v>1726</v>
      </c>
      <c r="O182" s="12" t="s">
        <v>1727</v>
      </c>
      <c r="P182" s="13" t="s">
        <v>1728</v>
      </c>
      <c r="Q182" s="1"/>
      <c r="R182" s="1"/>
      <c r="S182" s="1"/>
      <c r="T182" s="1"/>
      <c r="U182" s="1"/>
      <c r="V182" s="1" t="s">
        <v>1729</v>
      </c>
      <c r="W182" s="13" t="s">
        <v>1730</v>
      </c>
      <c r="X182" s="13" t="str">
        <f>HYPERLINK("https://drive.google.com/file/d/1pv_afB3UXlOZpcQz5pSo2ksEr5oiLAL7/view?usp=drivesdk","EMAIL KODE REQUEST BRANDING SOREX")</f>
        <v>EMAIL KODE REQUEST BRANDING SOREX</v>
      </c>
      <c r="Y182" s="1" t="s">
        <v>1731</v>
      </c>
    </row>
    <row r="183" spans="1:25" ht="15" customHeight="1" x14ac:dyDescent="0.25">
      <c r="A183" s="8">
        <v>45594.591434317001</v>
      </c>
      <c r="B183" s="1" t="s">
        <v>506</v>
      </c>
      <c r="C183" s="10" t="str">
        <v>BS182</v>
      </c>
      <c r="D183" s="10" t="s">
        <v>26</v>
      </c>
      <c r="E183" s="10" t="s">
        <v>968</v>
      </c>
      <c r="F183" s="10" t="s">
        <v>508</v>
      </c>
      <c r="G183" s="1" t="s">
        <v>1732</v>
      </c>
      <c r="H183" s="11" t="s">
        <v>1695</v>
      </c>
      <c r="I183" s="10" t="s">
        <v>28</v>
      </c>
      <c r="J183" s="1" t="s">
        <v>1724</v>
      </c>
      <c r="K183" s="11" t="s">
        <v>1733</v>
      </c>
      <c r="L183" s="10" t="s">
        <v>1704</v>
      </c>
      <c r="M183" s="10" t="s">
        <v>30</v>
      </c>
      <c r="N183" s="11" t="s">
        <v>1697</v>
      </c>
      <c r="O183" s="12" t="s">
        <v>1734</v>
      </c>
      <c r="P183" s="13" t="s">
        <v>1735</v>
      </c>
      <c r="Q183" s="1"/>
      <c r="R183" s="1"/>
      <c r="S183" s="1"/>
      <c r="T183" s="1"/>
      <c r="U183" s="1"/>
      <c r="V183" s="1" t="s">
        <v>1736</v>
      </c>
      <c r="W183" s="13" t="s">
        <v>1737</v>
      </c>
      <c r="X183" s="13" t="str">
        <f>HYPERLINK("https://drive.google.com/file/d/1LIZb3zuC8rQruEiC4-J0KLg_vi9wCRb_/view?usp=drivesdk","EMAIL KODE REQUEST BRANDING SOREX")</f>
        <v>EMAIL KODE REQUEST BRANDING SOREX</v>
      </c>
      <c r="Y183" s="1" t="s">
        <v>1738</v>
      </c>
    </row>
    <row r="184" spans="1:25" ht="15" customHeight="1" x14ac:dyDescent="0.25">
      <c r="A184" s="8">
        <v>45594.596597755</v>
      </c>
      <c r="B184" s="1" t="s">
        <v>506</v>
      </c>
      <c r="C184" s="10" t="str">
        <v>BS183</v>
      </c>
      <c r="D184" s="10" t="s">
        <v>26</v>
      </c>
      <c r="E184" s="10" t="s">
        <v>968</v>
      </c>
      <c r="F184" s="10" t="s">
        <v>508</v>
      </c>
      <c r="G184" s="1" t="s">
        <v>1732</v>
      </c>
      <c r="H184" s="11" t="s">
        <v>1695</v>
      </c>
      <c r="I184" s="10" t="s">
        <v>1739</v>
      </c>
      <c r="J184" s="1" t="s">
        <v>1724</v>
      </c>
      <c r="K184" s="11" t="s">
        <v>1733</v>
      </c>
      <c r="L184" s="10" t="s">
        <v>1704</v>
      </c>
      <c r="M184" s="10" t="s">
        <v>46</v>
      </c>
      <c r="N184" s="11" t="s">
        <v>1697</v>
      </c>
      <c r="O184" s="12" t="s">
        <v>1740</v>
      </c>
      <c r="P184" s="13" t="s">
        <v>1741</v>
      </c>
      <c r="Q184" s="1"/>
      <c r="R184" s="1"/>
      <c r="S184" s="1"/>
      <c r="T184" s="1"/>
      <c r="U184" s="1"/>
      <c r="V184" s="1" t="s">
        <v>1742</v>
      </c>
      <c r="W184" s="13" t="s">
        <v>1743</v>
      </c>
      <c r="X184" s="13" t="str">
        <f>HYPERLINK("https://drive.google.com/file/d/1nXx4xha0EpLI9ZLMNyQJdXctuTO7A8ou/view?usp=drivesdk","EMAIL KODE REQUEST BRANDING SOREX")</f>
        <v>EMAIL KODE REQUEST BRANDING SOREX</v>
      </c>
      <c r="Y184" s="1" t="s">
        <v>1744</v>
      </c>
    </row>
    <row r="185" spans="1:25" ht="15" customHeight="1" x14ac:dyDescent="0.25">
      <c r="A185" s="8">
        <v>45594.608313552999</v>
      </c>
      <c r="B185" s="1" t="s">
        <v>420</v>
      </c>
      <c r="C185" s="10" t="str">
        <v>BS184</v>
      </c>
      <c r="D185" s="10" t="s">
        <v>39</v>
      </c>
      <c r="E185" s="10" t="s">
        <v>482</v>
      </c>
      <c r="F185" s="10" t="s">
        <v>483</v>
      </c>
      <c r="G185" s="1" t="s">
        <v>1745</v>
      </c>
      <c r="H185" s="11" t="s">
        <v>1746</v>
      </c>
      <c r="I185" s="10" t="s">
        <v>28</v>
      </c>
      <c r="J185" s="1" t="s">
        <v>29</v>
      </c>
      <c r="K185" s="11" t="s">
        <v>1747</v>
      </c>
      <c r="L185" s="10" t="s">
        <v>924</v>
      </c>
      <c r="M185" s="10" t="s">
        <v>30</v>
      </c>
      <c r="N185" s="11" t="s">
        <v>428</v>
      </c>
      <c r="O185" s="12" t="s">
        <v>1748</v>
      </c>
      <c r="P185" s="13" t="s">
        <v>1749</v>
      </c>
      <c r="Q185" s="1"/>
      <c r="R185" s="1"/>
      <c r="S185" s="1"/>
      <c r="T185" s="1"/>
      <c r="U185" s="1"/>
      <c r="V185" s="1" t="s">
        <v>1750</v>
      </c>
      <c r="W185" s="13" t="s">
        <v>1751</v>
      </c>
      <c r="X185" s="13" t="str">
        <f>HYPERLINK("https://drive.google.com/file/d/1ELKhonz_vi58ihhHuyWSA-SEiCTh2wT4/view?usp=drivesdk","EMAIL KODE REQUEST BRANDING SOREX")</f>
        <v>EMAIL KODE REQUEST BRANDING SOREX</v>
      </c>
      <c r="Y185" s="1" t="s">
        <v>1752</v>
      </c>
    </row>
    <row r="186" spans="1:25" ht="15" customHeight="1" x14ac:dyDescent="0.25">
      <c r="A186" s="8">
        <v>45594.612812603998</v>
      </c>
      <c r="B186" s="1" t="s">
        <v>420</v>
      </c>
      <c r="C186" s="10" t="str">
        <v>BS185</v>
      </c>
      <c r="D186" s="10" t="s">
        <v>39</v>
      </c>
      <c r="E186" s="10" t="s">
        <v>1753</v>
      </c>
      <c r="F186" s="10" t="s">
        <v>483</v>
      </c>
      <c r="G186" s="1" t="s">
        <v>1754</v>
      </c>
      <c r="H186" s="11" t="s">
        <v>1755</v>
      </c>
      <c r="I186" s="10" t="s">
        <v>28</v>
      </c>
      <c r="J186" s="1" t="s">
        <v>1756</v>
      </c>
      <c r="K186" s="11" t="s">
        <v>486</v>
      </c>
      <c r="L186" s="10" t="s">
        <v>466</v>
      </c>
      <c r="M186" s="10" t="s">
        <v>30</v>
      </c>
      <c r="N186" s="11" t="s">
        <v>428</v>
      </c>
      <c r="O186" s="12" t="s">
        <v>1757</v>
      </c>
      <c r="P186" s="13" t="s">
        <v>1758</v>
      </c>
      <c r="Q186" s="1"/>
      <c r="R186" s="1"/>
      <c r="S186" s="1"/>
      <c r="T186" s="1"/>
      <c r="U186" s="1"/>
      <c r="V186" s="1" t="s">
        <v>1759</v>
      </c>
      <c r="W186" s="13" t="s">
        <v>1760</v>
      </c>
      <c r="X186" s="13" t="str">
        <f>HYPERLINK("https://drive.google.com/file/d/1rXyhxQqtfHmiSI_KRydeTvRJ0hfL86kV/view?usp=drivesdk","EMAIL KODE REQUEST BRANDING SOREX")</f>
        <v>EMAIL KODE REQUEST BRANDING SOREX</v>
      </c>
      <c r="Y186" s="1" t="s">
        <v>1761</v>
      </c>
    </row>
    <row r="187" spans="1:25" ht="15" customHeight="1" x14ac:dyDescent="0.25">
      <c r="A187" s="8">
        <v>45594.614752257003</v>
      </c>
      <c r="B187" s="1" t="s">
        <v>420</v>
      </c>
      <c r="C187" s="10" t="str">
        <v>BS186</v>
      </c>
      <c r="D187" s="10" t="s">
        <v>39</v>
      </c>
      <c r="E187" s="10" t="s">
        <v>1753</v>
      </c>
      <c r="F187" s="10" t="s">
        <v>483</v>
      </c>
      <c r="G187" s="1" t="s">
        <v>1754</v>
      </c>
      <c r="H187" s="11" t="s">
        <v>1755</v>
      </c>
      <c r="I187" s="10" t="s">
        <v>28</v>
      </c>
      <c r="J187" s="1" t="s">
        <v>29</v>
      </c>
      <c r="K187" s="11" t="s">
        <v>1762</v>
      </c>
      <c r="L187" s="10" t="s">
        <v>466</v>
      </c>
      <c r="M187" s="10" t="s">
        <v>30</v>
      </c>
      <c r="N187" s="11" t="s">
        <v>428</v>
      </c>
      <c r="O187" s="12" t="s">
        <v>1763</v>
      </c>
      <c r="P187" s="13" t="s">
        <v>1764</v>
      </c>
      <c r="Q187" s="1"/>
      <c r="R187" s="1"/>
      <c r="S187" s="1"/>
      <c r="T187" s="1"/>
      <c r="U187" s="1"/>
      <c r="V187" s="1" t="s">
        <v>1765</v>
      </c>
      <c r="W187" s="13" t="s">
        <v>1766</v>
      </c>
      <c r="X187" s="13" t="str">
        <f>HYPERLINK("https://drive.google.com/file/d/1wA8pdppM8v3pfiptMIZGTVMOudFCu8Lb/view?usp=drivesdk","EMAIL KODE REQUEST BRANDING SOREX")</f>
        <v>EMAIL KODE REQUEST BRANDING SOREX</v>
      </c>
      <c r="Y187" s="1" t="s">
        <v>1767</v>
      </c>
    </row>
    <row r="188" spans="1:25" ht="15" customHeight="1" x14ac:dyDescent="0.25">
      <c r="A188" s="8">
        <v>45594.627337163998</v>
      </c>
      <c r="B188" s="1" t="s">
        <v>506</v>
      </c>
      <c r="C188" s="10" t="str">
        <v>BS187</v>
      </c>
      <c r="D188" s="10" t="s">
        <v>26</v>
      </c>
      <c r="E188" s="10" t="s">
        <v>1768</v>
      </c>
      <c r="F188" s="10" t="s">
        <v>508</v>
      </c>
      <c r="G188" s="1" t="s">
        <v>1732</v>
      </c>
      <c r="H188" s="11" t="s">
        <v>1769</v>
      </c>
      <c r="I188" s="10" t="s">
        <v>28</v>
      </c>
      <c r="J188" s="1" t="s">
        <v>1724</v>
      </c>
      <c r="K188" s="11" t="s">
        <v>1770</v>
      </c>
      <c r="L188" s="10" t="s">
        <v>77</v>
      </c>
      <c r="M188" s="10" t="s">
        <v>30</v>
      </c>
      <c r="N188" s="11" t="s">
        <v>1771</v>
      </c>
      <c r="O188" s="12" t="s">
        <v>1772</v>
      </c>
      <c r="P188" s="13" t="s">
        <v>1773</v>
      </c>
      <c r="Q188" s="1"/>
      <c r="R188" s="1"/>
      <c r="S188" s="1"/>
      <c r="T188" s="1"/>
      <c r="U188" s="1"/>
      <c r="V188" s="1" t="s">
        <v>1774</v>
      </c>
      <c r="W188" s="13" t="s">
        <v>1775</v>
      </c>
      <c r="X188" s="13" t="str">
        <f>HYPERLINK("https://drive.google.com/file/d/1fZIIqyEB7zSHZdokXm7rD26NAxG2ZyX-/view?usp=drivesdk","EMAIL KODE REQUEST BRANDING SOREX")</f>
        <v>EMAIL KODE REQUEST BRANDING SOREX</v>
      </c>
      <c r="Y188" s="1" t="s">
        <v>1776</v>
      </c>
    </row>
    <row r="189" spans="1:25" ht="15" customHeight="1" x14ac:dyDescent="0.25">
      <c r="A189" s="8">
        <v>45594.629117650002</v>
      </c>
      <c r="B189" s="1" t="s">
        <v>420</v>
      </c>
      <c r="C189" s="10" t="str">
        <v>BS188</v>
      </c>
      <c r="D189" s="10" t="s">
        <v>39</v>
      </c>
      <c r="E189" s="10" t="s">
        <v>1753</v>
      </c>
      <c r="F189" s="10" t="s">
        <v>483</v>
      </c>
      <c r="G189" s="1" t="s">
        <v>1777</v>
      </c>
      <c r="H189" s="11" t="s">
        <v>1778</v>
      </c>
      <c r="I189" s="10" t="s">
        <v>127</v>
      </c>
      <c r="J189" s="1" t="s">
        <v>29</v>
      </c>
      <c r="K189" s="11" t="s">
        <v>1779</v>
      </c>
      <c r="L189" s="10" t="s">
        <v>466</v>
      </c>
      <c r="M189" s="10" t="s">
        <v>30</v>
      </c>
      <c r="N189" s="11" t="s">
        <v>428</v>
      </c>
      <c r="O189" s="12" t="s">
        <v>1780</v>
      </c>
      <c r="P189" s="13" t="s">
        <v>1781</v>
      </c>
      <c r="Q189" s="1"/>
      <c r="R189" s="1"/>
      <c r="S189" s="1"/>
      <c r="T189" s="1"/>
      <c r="U189" s="1"/>
      <c r="V189" s="1" t="s">
        <v>1782</v>
      </c>
      <c r="W189" s="13" t="s">
        <v>1783</v>
      </c>
      <c r="X189" s="13" t="str">
        <f>HYPERLINK("https://drive.google.com/file/d/1zw9eUNAUhS63rBhPBMmqs2wPQLBzXr5E/view?usp=drivesdk","EMAIL KODE REQUEST BRANDING SOREX")</f>
        <v>EMAIL KODE REQUEST BRANDING SOREX</v>
      </c>
      <c r="Y189" s="1" t="s">
        <v>1784</v>
      </c>
    </row>
    <row r="190" spans="1:25" ht="15" customHeight="1" x14ac:dyDescent="0.25">
      <c r="A190" s="8">
        <v>45594.631874259001</v>
      </c>
      <c r="B190" s="1" t="s">
        <v>420</v>
      </c>
      <c r="C190" s="10" t="str">
        <v>BS189</v>
      </c>
      <c r="D190" s="10" t="s">
        <v>39</v>
      </c>
      <c r="E190" s="10" t="s">
        <v>597</v>
      </c>
      <c r="F190" s="10" t="s">
        <v>438</v>
      </c>
      <c r="G190" s="1" t="s">
        <v>1777</v>
      </c>
      <c r="H190" s="11" t="s">
        <v>1778</v>
      </c>
      <c r="I190" s="10" t="s">
        <v>28</v>
      </c>
      <c r="J190" s="1" t="s">
        <v>29</v>
      </c>
      <c r="K190" s="11" t="s">
        <v>1644</v>
      </c>
      <c r="L190" s="10" t="s">
        <v>466</v>
      </c>
      <c r="M190" s="10" t="s">
        <v>46</v>
      </c>
      <c r="N190" s="11" t="s">
        <v>428</v>
      </c>
      <c r="O190" s="12" t="s">
        <v>1785</v>
      </c>
      <c r="P190" s="13" t="s">
        <v>1786</v>
      </c>
      <c r="Q190" s="1"/>
      <c r="R190" s="1"/>
      <c r="S190" s="1"/>
      <c r="T190" s="1"/>
      <c r="U190" s="1"/>
      <c r="V190" s="1" t="s">
        <v>1787</v>
      </c>
      <c r="W190" s="13" t="s">
        <v>1788</v>
      </c>
      <c r="X190" s="13" t="str">
        <f>HYPERLINK("https://drive.google.com/file/d/1u1rSMqXNJWqL1WVqUy-mTpw1lyu8bCFH/view?usp=drivesdk","EMAIL KODE REQUEST BRANDING SOREX")</f>
        <v>EMAIL KODE REQUEST BRANDING SOREX</v>
      </c>
      <c r="Y190" s="1" t="s">
        <v>1789</v>
      </c>
    </row>
    <row r="191" spans="1:25" ht="15" customHeight="1" x14ac:dyDescent="0.25">
      <c r="A191" s="8">
        <v>45594.638856181002</v>
      </c>
      <c r="B191" s="1" t="s">
        <v>420</v>
      </c>
      <c r="C191" s="10" t="str">
        <v>BS190</v>
      </c>
      <c r="D191" s="10" t="s">
        <v>39</v>
      </c>
      <c r="E191" s="10" t="s">
        <v>1753</v>
      </c>
      <c r="F191" s="10" t="s">
        <v>483</v>
      </c>
      <c r="G191" s="1" t="s">
        <v>1790</v>
      </c>
      <c r="H191" s="11" t="s">
        <v>1778</v>
      </c>
      <c r="I191" s="10" t="s">
        <v>28</v>
      </c>
      <c r="J191" s="1" t="s">
        <v>29</v>
      </c>
      <c r="K191" s="11" t="s">
        <v>1791</v>
      </c>
      <c r="L191" s="10" t="s">
        <v>427</v>
      </c>
      <c r="M191" s="10" t="s">
        <v>30</v>
      </c>
      <c r="N191" s="11" t="s">
        <v>428</v>
      </c>
      <c r="O191" s="12" t="s">
        <v>1792</v>
      </c>
      <c r="P191" s="1" t="s">
        <v>1793</v>
      </c>
      <c r="Q191" s="1"/>
      <c r="R191" s="1"/>
      <c r="S191" s="1"/>
      <c r="T191" s="1"/>
      <c r="U191" s="1"/>
      <c r="V191" s="1" t="s">
        <v>1794</v>
      </c>
      <c r="W191" s="13" t="s">
        <v>1795</v>
      </c>
      <c r="X191" s="13" t="str">
        <f>HYPERLINK("https://drive.google.com/file/d/1-Sqph-J1xVIRd7JKUQABN0nz5ZjktQFr/view?usp=drivesdk","EMAIL KODE REQUEST BRANDING SOREX")</f>
        <v>EMAIL KODE REQUEST BRANDING SOREX</v>
      </c>
      <c r="Y191" s="1" t="s">
        <v>1796</v>
      </c>
    </row>
    <row r="192" spans="1:25" ht="15" customHeight="1" x14ac:dyDescent="0.25">
      <c r="A192" s="8">
        <v>45594.643622001997</v>
      </c>
      <c r="B192" s="1" t="s">
        <v>420</v>
      </c>
      <c r="C192" s="10" t="str">
        <v>BS191</v>
      </c>
      <c r="D192" s="10" t="s">
        <v>39</v>
      </c>
      <c r="E192" s="10" t="s">
        <v>1753</v>
      </c>
      <c r="F192" s="10" t="s">
        <v>483</v>
      </c>
      <c r="G192" s="1" t="s">
        <v>1790</v>
      </c>
      <c r="H192" s="11" t="s">
        <v>1778</v>
      </c>
      <c r="I192" s="10" t="s">
        <v>28</v>
      </c>
      <c r="J192" s="1" t="s">
        <v>450</v>
      </c>
      <c r="K192" s="11" t="s">
        <v>1797</v>
      </c>
      <c r="L192" s="10" t="s">
        <v>427</v>
      </c>
      <c r="M192" s="10" t="s">
        <v>30</v>
      </c>
      <c r="N192" s="11" t="s">
        <v>428</v>
      </c>
      <c r="O192" s="12" t="s">
        <v>1798</v>
      </c>
      <c r="P192" s="1" t="s">
        <v>1799</v>
      </c>
      <c r="Q192" s="1"/>
      <c r="R192" s="1"/>
      <c r="S192" s="1"/>
      <c r="T192" s="1"/>
      <c r="U192" s="1"/>
      <c r="V192" s="1" t="s">
        <v>1800</v>
      </c>
      <c r="W192" s="13" t="s">
        <v>1801</v>
      </c>
      <c r="X192" s="13" t="str">
        <f>HYPERLINK("https://drive.google.com/file/d/1B51G2WWlKwcBOLJl03JpLtmMZglTpnyv/view?usp=drivesdk","EMAIL KODE REQUEST BRANDING SOREX")</f>
        <v>EMAIL KODE REQUEST BRANDING SOREX</v>
      </c>
      <c r="Y192" s="1" t="s">
        <v>1802</v>
      </c>
    </row>
    <row r="193" spans="1:25" ht="15" customHeight="1" x14ac:dyDescent="0.25">
      <c r="A193" s="8">
        <v>45594.673179769001</v>
      </c>
      <c r="B193" s="1" t="s">
        <v>420</v>
      </c>
      <c r="C193" s="10" t="str">
        <v>BS192</v>
      </c>
      <c r="D193" s="10" t="s">
        <v>39</v>
      </c>
      <c r="E193" s="10" t="s">
        <v>1803</v>
      </c>
      <c r="F193" s="10" t="s">
        <v>438</v>
      </c>
      <c r="G193" s="1" t="s">
        <v>1804</v>
      </c>
      <c r="H193" s="11" t="s">
        <v>1805</v>
      </c>
      <c r="I193" s="10" t="s">
        <v>28</v>
      </c>
      <c r="J193" s="1" t="s">
        <v>29</v>
      </c>
      <c r="K193" s="11" t="s">
        <v>1806</v>
      </c>
      <c r="L193" s="10" t="s">
        <v>466</v>
      </c>
      <c r="M193" s="10" t="s">
        <v>46</v>
      </c>
      <c r="N193" s="11" t="s">
        <v>428</v>
      </c>
      <c r="O193" s="12" t="s">
        <v>1807</v>
      </c>
      <c r="P193" s="13" t="s">
        <v>1808</v>
      </c>
      <c r="Q193" s="1"/>
      <c r="R193" s="1"/>
      <c r="S193" s="1"/>
      <c r="T193" s="1"/>
      <c r="U193" s="1"/>
      <c r="V193" s="1" t="s">
        <v>1809</v>
      </c>
      <c r="W193" s="13" t="s">
        <v>1810</v>
      </c>
      <c r="X193" s="13" t="str">
        <f>HYPERLINK("https://drive.google.com/file/d/1D9c-A3_r2MlC4I63t3EA2muPlZyqorno/view?usp=drivesdk","EMAIL KODE REQUEST BRANDING SOREX")</f>
        <v>EMAIL KODE REQUEST BRANDING SOREX</v>
      </c>
      <c r="Y193" s="1" t="s">
        <v>1811</v>
      </c>
    </row>
    <row r="194" spans="1:25" ht="15" customHeight="1" x14ac:dyDescent="0.25">
      <c r="A194" s="8">
        <v>45594.675810080997</v>
      </c>
      <c r="B194" s="1" t="s">
        <v>420</v>
      </c>
      <c r="C194" s="10" t="str">
        <v>BS193</v>
      </c>
      <c r="D194" s="10" t="s">
        <v>39</v>
      </c>
      <c r="E194" s="10" t="s">
        <v>482</v>
      </c>
      <c r="F194" s="10" t="s">
        <v>483</v>
      </c>
      <c r="G194" s="1" t="s">
        <v>1812</v>
      </c>
      <c r="H194" s="11" t="s">
        <v>1813</v>
      </c>
      <c r="I194" s="10" t="s">
        <v>127</v>
      </c>
      <c r="J194" s="1" t="s">
        <v>29</v>
      </c>
      <c r="K194" s="11" t="s">
        <v>1814</v>
      </c>
      <c r="L194" s="10" t="s">
        <v>588</v>
      </c>
      <c r="M194" s="10" t="s">
        <v>30</v>
      </c>
      <c r="N194" s="11" t="s">
        <v>428</v>
      </c>
      <c r="O194" s="12" t="s">
        <v>1283</v>
      </c>
      <c r="P194" s="13" t="s">
        <v>1815</v>
      </c>
      <c r="Q194" s="1"/>
      <c r="R194" s="1"/>
      <c r="S194" s="1"/>
      <c r="T194" s="1"/>
      <c r="U194" s="1"/>
      <c r="V194" s="1" t="s">
        <v>1816</v>
      </c>
      <c r="W194" s="13" t="s">
        <v>1817</v>
      </c>
      <c r="X194" s="13" t="str">
        <f>HYPERLINK("https://drive.google.com/file/d/1rXjKKpncvLMn4UHE7wHQyBflBAak2v0p/view?usp=drivesdk","EMAIL KODE REQUEST BRANDING SOREX")</f>
        <v>EMAIL KODE REQUEST BRANDING SOREX</v>
      </c>
      <c r="Y194" s="1" t="s">
        <v>1818</v>
      </c>
    </row>
    <row r="195" spans="1:25" ht="15" customHeight="1" x14ac:dyDescent="0.25">
      <c r="A195" s="8">
        <v>45595.391995972001</v>
      </c>
      <c r="B195" s="1" t="s">
        <v>506</v>
      </c>
      <c r="C195" s="10" t="str">
        <v>BS194</v>
      </c>
      <c r="D195" s="10" t="s">
        <v>26</v>
      </c>
      <c r="E195" s="10" t="s">
        <v>1693</v>
      </c>
      <c r="F195" s="10" t="s">
        <v>508</v>
      </c>
      <c r="G195" s="1" t="s">
        <v>1819</v>
      </c>
      <c r="H195" s="11" t="s">
        <v>1695</v>
      </c>
      <c r="I195" s="10" t="s">
        <v>28</v>
      </c>
      <c r="J195" s="1" t="s">
        <v>75</v>
      </c>
      <c r="K195" s="11" t="s">
        <v>1820</v>
      </c>
      <c r="L195" s="10" t="s">
        <v>1821</v>
      </c>
      <c r="M195" s="10" t="s">
        <v>30</v>
      </c>
      <c r="N195" s="11" t="s">
        <v>1697</v>
      </c>
      <c r="O195" s="12" t="s">
        <v>1822</v>
      </c>
      <c r="P195" s="13" t="s">
        <v>1823</v>
      </c>
      <c r="Q195" s="1"/>
      <c r="R195" s="1"/>
      <c r="S195" s="1"/>
      <c r="T195" s="1"/>
      <c r="U195" s="1"/>
      <c r="V195" s="1" t="s">
        <v>1824</v>
      </c>
      <c r="W195" s="13" t="s">
        <v>1825</v>
      </c>
      <c r="X195" s="13" t="str">
        <f>HYPERLINK("https://drive.google.com/file/d/13wP6mV6s67I7EXySV55ESQwwa7mNLBME/view?usp=drivesdk","EMAIL KODE REQUEST BRANDING SOREX")</f>
        <v>EMAIL KODE REQUEST BRANDING SOREX</v>
      </c>
      <c r="Y195" s="1" t="s">
        <v>1826</v>
      </c>
    </row>
    <row r="196" spans="1:25" ht="15" customHeight="1" x14ac:dyDescent="0.25">
      <c r="A196" s="8">
        <v>45595.393946748001</v>
      </c>
      <c r="B196" s="1" t="s">
        <v>506</v>
      </c>
      <c r="C196" s="10" t="str">
        <v>BS195</v>
      </c>
      <c r="D196" s="10" t="s">
        <v>26</v>
      </c>
      <c r="E196" s="10" t="s">
        <v>1693</v>
      </c>
      <c r="F196" s="10" t="s">
        <v>508</v>
      </c>
      <c r="G196" s="1" t="s">
        <v>1694</v>
      </c>
      <c r="H196" s="11" t="s">
        <v>1695</v>
      </c>
      <c r="I196" s="10" t="s">
        <v>28</v>
      </c>
      <c r="J196" s="1" t="s">
        <v>75</v>
      </c>
      <c r="K196" s="11" t="s">
        <v>1827</v>
      </c>
      <c r="L196" s="10" t="s">
        <v>77</v>
      </c>
      <c r="M196" s="10" t="s">
        <v>46</v>
      </c>
      <c r="N196" s="11" t="s">
        <v>1697</v>
      </c>
      <c r="O196" s="12" t="s">
        <v>1828</v>
      </c>
      <c r="P196" s="13" t="s">
        <v>1829</v>
      </c>
      <c r="Q196" s="1"/>
      <c r="R196" s="1"/>
      <c r="S196" s="1"/>
      <c r="T196" s="1"/>
      <c r="U196" s="1"/>
      <c r="V196" s="1" t="s">
        <v>1830</v>
      </c>
      <c r="W196" s="13" t="s">
        <v>1831</v>
      </c>
      <c r="X196" s="13" t="str">
        <f>HYPERLINK("https://drive.google.com/file/d/1vC083xFvNzaN7Ob1ryZpMJhwRHRvDu7W/view?usp=drivesdk","EMAIL KODE REQUEST BRANDING SOREX")</f>
        <v>EMAIL KODE REQUEST BRANDING SOREX</v>
      </c>
      <c r="Y196" s="1" t="s">
        <v>1832</v>
      </c>
    </row>
    <row r="197" spans="1:25" ht="15" customHeight="1" x14ac:dyDescent="0.25">
      <c r="A197" s="8">
        <v>45595.491664792004</v>
      </c>
      <c r="B197" s="1" t="s">
        <v>69</v>
      </c>
      <c r="C197" s="10" t="str">
        <v>BS196</v>
      </c>
      <c r="D197" s="10" t="s">
        <v>70</v>
      </c>
      <c r="E197" s="10" t="s">
        <v>195</v>
      </c>
      <c r="F197" s="10" t="s">
        <v>72</v>
      </c>
      <c r="G197" s="1" t="s">
        <v>1833</v>
      </c>
      <c r="H197" s="11" t="s">
        <v>1834</v>
      </c>
      <c r="I197" s="10" t="s">
        <v>28</v>
      </c>
      <c r="J197" s="1" t="s">
        <v>75</v>
      </c>
      <c r="K197" s="11" t="s">
        <v>1835</v>
      </c>
      <c r="L197" s="10" t="s">
        <v>77</v>
      </c>
      <c r="M197" s="10" t="s">
        <v>30</v>
      </c>
      <c r="N197" s="11" t="s">
        <v>78</v>
      </c>
      <c r="O197" s="12" t="s">
        <v>1836</v>
      </c>
      <c r="P197" s="13" t="s">
        <v>1837</v>
      </c>
      <c r="Q197" s="1"/>
      <c r="R197" s="1"/>
      <c r="S197" s="1"/>
      <c r="T197" s="1"/>
      <c r="U197" s="1"/>
      <c r="V197" s="1" t="s">
        <v>1838</v>
      </c>
      <c r="W197" s="13" t="s">
        <v>1839</v>
      </c>
      <c r="X197" s="13" t="str">
        <f>HYPERLINK("https://drive.google.com/file/d/18hnKPu7YrtcedgZkDbyLz6O7lXZHE0gp/view?usp=drivesdk","EMAIL KODE REQUEST BRANDING SOREX")</f>
        <v>EMAIL KODE REQUEST BRANDING SOREX</v>
      </c>
      <c r="Y197" s="1" t="s">
        <v>1840</v>
      </c>
    </row>
    <row r="198" spans="1:25" ht="15" customHeight="1" x14ac:dyDescent="0.25">
      <c r="A198" s="8">
        <v>45595.568228263997</v>
      </c>
      <c r="B198" s="1" t="s">
        <v>69</v>
      </c>
      <c r="C198" s="10" t="str">
        <v>BS197</v>
      </c>
      <c r="D198" s="10" t="s">
        <v>70</v>
      </c>
      <c r="E198" s="14" t="s">
        <v>71</v>
      </c>
      <c r="F198" s="10" t="s">
        <v>109</v>
      </c>
      <c r="G198" s="1" t="s">
        <v>1841</v>
      </c>
      <c r="H198" s="11" t="s">
        <v>111</v>
      </c>
      <c r="I198" s="10" t="s">
        <v>28</v>
      </c>
      <c r="J198" s="1" t="s">
        <v>60</v>
      </c>
      <c r="K198" s="11" t="s">
        <v>1842</v>
      </c>
      <c r="L198" s="10" t="s">
        <v>77</v>
      </c>
      <c r="M198" s="10" t="s">
        <v>30</v>
      </c>
      <c r="N198" s="11" t="s">
        <v>78</v>
      </c>
      <c r="O198" s="12" t="s">
        <v>1843</v>
      </c>
      <c r="P198" s="13" t="s">
        <v>1844</v>
      </c>
      <c r="Q198" s="1"/>
      <c r="R198" s="1"/>
      <c r="S198" s="1"/>
      <c r="T198" s="1"/>
      <c r="U198" s="1"/>
      <c r="V198" s="1" t="s">
        <v>1845</v>
      </c>
      <c r="W198" s="13" t="s">
        <v>1846</v>
      </c>
      <c r="X198" s="13" t="str">
        <f>HYPERLINK("https://drive.google.com/file/d/1KSrxjEbvJ2zkBs1tsW90PB-bhMOggfVa/view?usp=drivesdk","EMAIL KODE REQUEST BRANDING SOREX")</f>
        <v>EMAIL KODE REQUEST BRANDING SOREX</v>
      </c>
      <c r="Y198" s="1" t="s">
        <v>1847</v>
      </c>
    </row>
    <row r="199" spans="1:25" ht="15" customHeight="1" x14ac:dyDescent="0.25">
      <c r="A199" s="8">
        <v>45595.587432303</v>
      </c>
      <c r="B199" s="1" t="s">
        <v>506</v>
      </c>
      <c r="C199" s="10" t="str">
        <v>BS198</v>
      </c>
      <c r="D199" s="10" t="s">
        <v>26</v>
      </c>
      <c r="E199" s="10" t="s">
        <v>1548</v>
      </c>
      <c r="F199" s="10" t="s">
        <v>508</v>
      </c>
      <c r="G199" s="1" t="s">
        <v>1848</v>
      </c>
      <c r="H199" s="11" t="s">
        <v>1849</v>
      </c>
      <c r="I199" s="10" t="s">
        <v>127</v>
      </c>
      <c r="J199" s="1" t="s">
        <v>60</v>
      </c>
      <c r="K199" s="11" t="s">
        <v>1850</v>
      </c>
      <c r="L199" s="10" t="s">
        <v>77</v>
      </c>
      <c r="M199" s="10" t="s">
        <v>30</v>
      </c>
      <c r="N199" s="11" t="s">
        <v>1851</v>
      </c>
      <c r="O199" s="12" t="s">
        <v>1852</v>
      </c>
      <c r="P199" s="13" t="s">
        <v>1853</v>
      </c>
      <c r="Q199" s="1"/>
      <c r="R199" s="1"/>
      <c r="S199" s="1"/>
      <c r="T199" s="1"/>
      <c r="U199" s="1"/>
      <c r="V199" s="1" t="s">
        <v>1854</v>
      </c>
      <c r="W199" s="13" t="s">
        <v>1855</v>
      </c>
      <c r="X199" s="13" t="str">
        <f>HYPERLINK("https://drive.google.com/file/d/1ez-LHlL84u0kVmNiLaWNtGMTMuoQ0TWo/view?usp=drivesdk","EMAIL KODE REQUEST BRANDING SOREX")</f>
        <v>EMAIL KODE REQUEST BRANDING SOREX</v>
      </c>
      <c r="Y199" s="1" t="s">
        <v>1856</v>
      </c>
    </row>
    <row r="200" spans="1:25" ht="15" customHeight="1" x14ac:dyDescent="0.25">
      <c r="A200" s="8">
        <v>45595.651273124997</v>
      </c>
      <c r="B200" s="1" t="s">
        <v>506</v>
      </c>
      <c r="C200" s="10" t="str">
        <v>BS199</v>
      </c>
      <c r="D200" s="10" t="s">
        <v>26</v>
      </c>
      <c r="E200" s="10" t="s">
        <v>968</v>
      </c>
      <c r="F200" s="10" t="s">
        <v>508</v>
      </c>
      <c r="G200" s="1" t="s">
        <v>1857</v>
      </c>
      <c r="H200" s="11" t="s">
        <v>1858</v>
      </c>
      <c r="I200" s="10" t="s">
        <v>28</v>
      </c>
      <c r="J200" s="1" t="s">
        <v>60</v>
      </c>
      <c r="K200" s="11" t="s">
        <v>1859</v>
      </c>
      <c r="L200" s="10" t="s">
        <v>355</v>
      </c>
      <c r="M200" s="10" t="s">
        <v>30</v>
      </c>
      <c r="N200" s="11" t="s">
        <v>1860</v>
      </c>
      <c r="O200" s="12" t="s">
        <v>1861</v>
      </c>
      <c r="P200" s="13" t="s">
        <v>1862</v>
      </c>
      <c r="Q200" s="13" t="s">
        <v>1863</v>
      </c>
      <c r="R200" s="1"/>
      <c r="S200" s="1"/>
      <c r="T200" s="1"/>
      <c r="U200" s="1"/>
      <c r="V200" s="1" t="s">
        <v>1864</v>
      </c>
      <c r="W200" s="13" t="s">
        <v>1865</v>
      </c>
      <c r="X200" s="13" t="str">
        <f>HYPERLINK("https://drive.google.com/file/d/15U4VM-8zDm45ZhrWUe3BKSP8EhpF9ps4/view?usp=drivesdk","EMAIL KODE REQUEST BRANDING SOREX")</f>
        <v>EMAIL KODE REQUEST BRANDING SOREX</v>
      </c>
      <c r="Y200" s="1" t="s">
        <v>1866</v>
      </c>
    </row>
    <row r="201" spans="1:25" ht="15" customHeight="1" x14ac:dyDescent="0.25">
      <c r="A201" s="8">
        <v>45595.848262811996</v>
      </c>
      <c r="B201" s="1" t="s">
        <v>69</v>
      </c>
      <c r="C201" s="10" t="str">
        <v>BS200</v>
      </c>
      <c r="D201" s="10" t="s">
        <v>70</v>
      </c>
      <c r="E201" s="14" t="s">
        <v>108</v>
      </c>
      <c r="F201" s="10" t="s">
        <v>72</v>
      </c>
      <c r="G201" s="1" t="s">
        <v>1867</v>
      </c>
      <c r="H201" s="11" t="s">
        <v>111</v>
      </c>
      <c r="I201" s="10" t="s">
        <v>28</v>
      </c>
      <c r="J201" s="1" t="s">
        <v>112</v>
      </c>
      <c r="K201" s="11" t="s">
        <v>1027</v>
      </c>
      <c r="L201" s="10" t="s">
        <v>77</v>
      </c>
      <c r="M201" s="10" t="s">
        <v>30</v>
      </c>
      <c r="N201" s="11" t="s">
        <v>78</v>
      </c>
      <c r="O201" s="12" t="s">
        <v>115</v>
      </c>
      <c r="P201" s="13" t="s">
        <v>1868</v>
      </c>
      <c r="Q201" s="1"/>
      <c r="R201" s="1"/>
      <c r="S201" s="1"/>
      <c r="T201" s="1"/>
      <c r="U201" s="1"/>
      <c r="V201" s="1" t="s">
        <v>1869</v>
      </c>
      <c r="W201" s="13" t="s">
        <v>1870</v>
      </c>
      <c r="X201" s="13" t="str">
        <f>HYPERLINK("https://drive.google.com/file/d/1OKTqrcIsDTyWjI9LMAMUPzodNiExR476/view?usp=drivesdk","EMAIL KODE REQUEST BRANDING SOREX")</f>
        <v>EMAIL KODE REQUEST BRANDING SOREX</v>
      </c>
      <c r="Y201" s="1" t="s">
        <v>1871</v>
      </c>
    </row>
    <row r="202" spans="1:25" ht="15" customHeight="1" x14ac:dyDescent="0.25">
      <c r="A202" s="8">
        <v>45595.850160417001</v>
      </c>
      <c r="B202" s="1" t="s">
        <v>69</v>
      </c>
      <c r="C202" s="10" t="str">
        <v>BS201</v>
      </c>
      <c r="D202" s="10" t="s">
        <v>70</v>
      </c>
      <c r="E202" s="10" t="s">
        <v>96</v>
      </c>
      <c r="F202" s="10" t="s">
        <v>72</v>
      </c>
      <c r="G202" s="1" t="s">
        <v>1872</v>
      </c>
      <c r="H202" s="11" t="s">
        <v>98</v>
      </c>
      <c r="I202" s="10" t="s">
        <v>28</v>
      </c>
      <c r="J202" s="1" t="s">
        <v>75</v>
      </c>
      <c r="K202" s="11" t="s">
        <v>113</v>
      </c>
      <c r="L202" s="10" t="s">
        <v>77</v>
      </c>
      <c r="M202" s="10" t="s">
        <v>30</v>
      </c>
      <c r="N202" s="11" t="s">
        <v>78</v>
      </c>
      <c r="O202" s="12" t="s">
        <v>1873</v>
      </c>
      <c r="P202" s="13" t="s">
        <v>1874</v>
      </c>
      <c r="Q202" s="1"/>
      <c r="R202" s="1"/>
      <c r="S202" s="1"/>
      <c r="T202" s="1"/>
      <c r="U202" s="1"/>
      <c r="V202" s="1" t="s">
        <v>1875</v>
      </c>
      <c r="W202" s="13" t="s">
        <v>1876</v>
      </c>
      <c r="X202" s="13" t="str">
        <f>HYPERLINK("https://drive.google.com/file/d/10IiIeuwZTOxPfgF4b5RtJg94rkaMgDnZ/view?usp=drivesdk","EMAIL KODE REQUEST BRANDING SOREX")</f>
        <v>EMAIL KODE REQUEST BRANDING SOREX</v>
      </c>
      <c r="Y202" s="1" t="s">
        <v>1877</v>
      </c>
    </row>
    <row r="203" spans="1:25" ht="15" customHeight="1" x14ac:dyDescent="0.25">
      <c r="A203" s="8">
        <v>45596.382917082999</v>
      </c>
      <c r="B203" s="1" t="s">
        <v>653</v>
      </c>
      <c r="C203" s="10" t="str">
        <v>BS202</v>
      </c>
      <c r="D203" s="10" t="s">
        <v>26</v>
      </c>
      <c r="E203" s="10" t="s">
        <v>654</v>
      </c>
      <c r="F203" s="10" t="s">
        <v>655</v>
      </c>
      <c r="G203" s="1" t="s">
        <v>1878</v>
      </c>
      <c r="H203" s="11" t="s">
        <v>1879</v>
      </c>
      <c r="I203" s="10" t="s">
        <v>28</v>
      </c>
      <c r="J203" s="1" t="s">
        <v>29</v>
      </c>
      <c r="K203" s="11" t="s">
        <v>1880</v>
      </c>
      <c r="L203" s="10" t="s">
        <v>1881</v>
      </c>
      <c r="M203" s="10" t="s">
        <v>30</v>
      </c>
      <c r="N203" s="11" t="s">
        <v>1096</v>
      </c>
      <c r="O203" s="12" t="s">
        <v>1882</v>
      </c>
      <c r="P203" s="13" t="s">
        <v>1883</v>
      </c>
      <c r="Q203" s="1"/>
      <c r="R203" s="1"/>
      <c r="S203" s="1"/>
      <c r="T203" s="1"/>
      <c r="U203" s="1"/>
      <c r="V203" s="1" t="s">
        <v>1884</v>
      </c>
      <c r="W203" s="13" t="s">
        <v>1885</v>
      </c>
      <c r="X203" s="13" t="str">
        <f>HYPERLINK("https://drive.google.com/file/d/1aDcI_L3hmBGA72PC4twlyt30YHP5gKwE/view?usp=drivesdk","EMAIL KODE REQUEST BRANDING SOREX")</f>
        <v>EMAIL KODE REQUEST BRANDING SOREX</v>
      </c>
      <c r="Y203" s="1" t="s">
        <v>1886</v>
      </c>
    </row>
    <row r="204" spans="1:25" ht="15" customHeight="1" x14ac:dyDescent="0.25">
      <c r="A204" s="8">
        <v>45596.545481435001</v>
      </c>
      <c r="B204" s="1" t="s">
        <v>122</v>
      </c>
      <c r="C204" s="10" t="str">
        <v>BS203</v>
      </c>
      <c r="D204" s="10" t="s">
        <v>39</v>
      </c>
      <c r="E204" s="10" t="s">
        <v>123</v>
      </c>
      <c r="F204" s="10" t="s">
        <v>124</v>
      </c>
      <c r="G204" s="1" t="s">
        <v>1887</v>
      </c>
      <c r="H204" s="11" t="s">
        <v>1888</v>
      </c>
      <c r="I204" s="10" t="s">
        <v>28</v>
      </c>
      <c r="J204" s="1" t="s">
        <v>75</v>
      </c>
      <c r="K204" s="11" t="s">
        <v>1889</v>
      </c>
      <c r="L204" s="10" t="s">
        <v>1890</v>
      </c>
      <c r="M204" s="10" t="s">
        <v>30</v>
      </c>
      <c r="N204" s="11" t="s">
        <v>1891</v>
      </c>
      <c r="O204" s="12" t="s">
        <v>1892</v>
      </c>
      <c r="P204" s="13" t="s">
        <v>1893</v>
      </c>
      <c r="Q204" s="13" t="s">
        <v>1894</v>
      </c>
      <c r="R204" s="1"/>
      <c r="S204" s="1"/>
      <c r="T204" s="1"/>
      <c r="U204" s="1"/>
      <c r="V204" s="1" t="s">
        <v>1895</v>
      </c>
      <c r="W204" s="13" t="s">
        <v>1896</v>
      </c>
      <c r="X204" s="13" t="str">
        <f>HYPERLINK("https://drive.google.com/file/d/11HFayv6NO1DUDcSDbELMEA6OzwDh63Jw/view?usp=drivesdk","EMAIL KODE REQUEST BRANDING SOREX")</f>
        <v>EMAIL KODE REQUEST BRANDING SOREX</v>
      </c>
      <c r="Y204" s="1" t="s">
        <v>1897</v>
      </c>
    </row>
    <row r="205" spans="1:25" ht="15" customHeight="1" x14ac:dyDescent="0.25">
      <c r="A205" s="8">
        <v>45596.546864258999</v>
      </c>
      <c r="B205" s="1" t="s">
        <v>506</v>
      </c>
      <c r="C205" s="10" t="str">
        <v>BS204</v>
      </c>
      <c r="D205" s="10" t="s">
        <v>26</v>
      </c>
      <c r="E205" s="10" t="s">
        <v>1233</v>
      </c>
      <c r="F205" s="10" t="s">
        <v>508</v>
      </c>
      <c r="G205" s="1" t="s">
        <v>1898</v>
      </c>
      <c r="H205" s="11" t="s">
        <v>1899</v>
      </c>
      <c r="I205" s="10" t="s">
        <v>28</v>
      </c>
      <c r="J205" s="1" t="s">
        <v>60</v>
      </c>
      <c r="K205" s="11" t="s">
        <v>1900</v>
      </c>
      <c r="L205" s="10" t="s">
        <v>172</v>
      </c>
      <c r="M205" s="10" t="s">
        <v>30</v>
      </c>
      <c r="N205" s="11" t="s">
        <v>1901</v>
      </c>
      <c r="O205" s="12" t="s">
        <v>1902</v>
      </c>
      <c r="P205" s="13" t="s">
        <v>1903</v>
      </c>
      <c r="Q205" s="13" t="s">
        <v>1904</v>
      </c>
      <c r="R205" s="1"/>
      <c r="S205" s="1"/>
      <c r="T205" s="1"/>
      <c r="U205" s="1"/>
      <c r="V205" s="1" t="s">
        <v>1905</v>
      </c>
      <c r="W205" s="13" t="s">
        <v>1906</v>
      </c>
      <c r="X205" s="13" t="str">
        <f>HYPERLINK("https://drive.google.com/file/d/1ph2hL5wSpnr3JCCs3KZj62g62fTZg7hV/view?usp=drivesdk","EMAIL KODE REQUEST BRANDING SOREX")</f>
        <v>EMAIL KODE REQUEST BRANDING SOREX</v>
      </c>
      <c r="Y205" s="1" t="s">
        <v>1907</v>
      </c>
    </row>
    <row r="206" spans="1:25" ht="15" customHeight="1" x14ac:dyDescent="0.25">
      <c r="A206" s="8">
        <v>45596.547411400003</v>
      </c>
      <c r="B206" s="1" t="s">
        <v>122</v>
      </c>
      <c r="C206" s="10" t="str">
        <v>BS205</v>
      </c>
      <c r="D206" s="10" t="s">
        <v>70</v>
      </c>
      <c r="E206" s="10" t="s">
        <v>182</v>
      </c>
      <c r="F206" s="10" t="s">
        <v>124</v>
      </c>
      <c r="G206" s="1" t="s">
        <v>1908</v>
      </c>
      <c r="H206" s="11" t="s">
        <v>692</v>
      </c>
      <c r="I206" s="10" t="s">
        <v>127</v>
      </c>
      <c r="J206" s="1" t="s">
        <v>389</v>
      </c>
      <c r="K206" s="11" t="s">
        <v>1909</v>
      </c>
      <c r="L206" s="10" t="s">
        <v>130</v>
      </c>
      <c r="M206" s="10" t="s">
        <v>30</v>
      </c>
      <c r="N206" s="11" t="s">
        <v>682</v>
      </c>
      <c r="O206" s="12" t="s">
        <v>1910</v>
      </c>
      <c r="P206" s="13" t="s">
        <v>1911</v>
      </c>
      <c r="Q206" s="13" t="s">
        <v>1912</v>
      </c>
      <c r="R206" s="1"/>
      <c r="S206" s="1"/>
      <c r="T206" s="1"/>
      <c r="U206" s="1"/>
      <c r="V206" s="1" t="s">
        <v>1913</v>
      </c>
      <c r="W206" s="13" t="s">
        <v>1914</v>
      </c>
      <c r="X206" s="13" t="str">
        <f>HYPERLINK("https://drive.google.com/file/d/1BwhiT2j3h85yrophln1nXNiFJduoMsvk/view?usp=drivesdk","EMAIL KODE REQUEST BRANDING SOREX")</f>
        <v>EMAIL KODE REQUEST BRANDING SOREX</v>
      </c>
      <c r="Y206" s="1" t="s">
        <v>1915</v>
      </c>
    </row>
    <row r="207" spans="1:25" ht="15" customHeight="1" x14ac:dyDescent="0.25">
      <c r="A207" s="8">
        <v>45596.550762626997</v>
      </c>
      <c r="B207" s="1" t="s">
        <v>122</v>
      </c>
      <c r="C207" s="10" t="str">
        <v>BS206</v>
      </c>
      <c r="D207" s="10" t="s">
        <v>70</v>
      </c>
      <c r="E207" s="10" t="s">
        <v>140</v>
      </c>
      <c r="F207" s="10" t="s">
        <v>124</v>
      </c>
      <c r="G207" s="1" t="s">
        <v>399</v>
      </c>
      <c r="H207" s="11" t="s">
        <v>400</v>
      </c>
      <c r="I207" s="10" t="s">
        <v>28</v>
      </c>
      <c r="J207" s="1" t="s">
        <v>156</v>
      </c>
      <c r="K207" s="11" t="s">
        <v>1916</v>
      </c>
      <c r="L207" s="10" t="s">
        <v>77</v>
      </c>
      <c r="M207" s="10" t="s">
        <v>30</v>
      </c>
      <c r="N207" s="11" t="s">
        <v>524</v>
      </c>
      <c r="O207" s="12" t="s">
        <v>1917</v>
      </c>
      <c r="P207" s="13" t="s">
        <v>1918</v>
      </c>
      <c r="Q207" s="1"/>
      <c r="R207" s="1"/>
      <c r="S207" s="1"/>
      <c r="T207" s="1"/>
      <c r="U207" s="1"/>
      <c r="V207" s="1" t="s">
        <v>1919</v>
      </c>
      <c r="W207" s="13" t="s">
        <v>1920</v>
      </c>
      <c r="X207" s="13" t="str">
        <f>HYPERLINK("https://drive.google.com/file/d/1rdxckByCfoEO172Yj8Zt7OHYZ-mI0e3K/view?usp=drivesdk","EMAIL KODE REQUEST BRANDING SOREX")</f>
        <v>EMAIL KODE REQUEST BRANDING SOREX</v>
      </c>
      <c r="Y207" s="1" t="s">
        <v>1921</v>
      </c>
    </row>
    <row r="208" spans="1:25" ht="15" customHeight="1" x14ac:dyDescent="0.25">
      <c r="A208" s="8">
        <v>45596.561962025</v>
      </c>
      <c r="B208" s="1" t="s">
        <v>122</v>
      </c>
      <c r="C208" s="10" t="str">
        <v>BS207</v>
      </c>
      <c r="D208" s="10" t="s">
        <v>70</v>
      </c>
      <c r="E208" s="10" t="s">
        <v>182</v>
      </c>
      <c r="F208" s="10" t="s">
        <v>124</v>
      </c>
      <c r="G208" s="1" t="s">
        <v>1922</v>
      </c>
      <c r="H208" s="11" t="s">
        <v>692</v>
      </c>
      <c r="I208" s="10" t="s">
        <v>28</v>
      </c>
      <c r="J208" s="1" t="s">
        <v>450</v>
      </c>
      <c r="K208" s="11" t="s">
        <v>1923</v>
      </c>
      <c r="L208" s="10" t="s">
        <v>130</v>
      </c>
      <c r="M208" s="10" t="s">
        <v>30</v>
      </c>
      <c r="N208" s="11" t="s">
        <v>403</v>
      </c>
      <c r="O208" s="12" t="s">
        <v>1924</v>
      </c>
      <c r="P208" s="13" t="s">
        <v>1925</v>
      </c>
      <c r="Q208" s="13" t="s">
        <v>1926</v>
      </c>
      <c r="R208" s="1"/>
      <c r="S208" s="1"/>
      <c r="T208" s="1"/>
      <c r="U208" s="1"/>
      <c r="V208" s="1" t="s">
        <v>1927</v>
      </c>
      <c r="W208" s="13" t="s">
        <v>1928</v>
      </c>
      <c r="X208" s="13" t="str">
        <f>HYPERLINK("https://drive.google.com/file/d/1G6AXbnMOPxueLRSLCPNDEAZJeue7k-Mv/view?usp=drivesdk","EMAIL KODE REQUEST BRANDING SOREX")</f>
        <v>EMAIL KODE REQUEST BRANDING SOREX</v>
      </c>
      <c r="Y208" s="1" t="s">
        <v>1929</v>
      </c>
    </row>
    <row r="209" spans="1:25" ht="15" customHeight="1" x14ac:dyDescent="0.25">
      <c r="A209" s="8">
        <v>45596.62428941</v>
      </c>
      <c r="B209" s="1" t="s">
        <v>69</v>
      </c>
      <c r="C209" s="10" t="str">
        <v>BS208</v>
      </c>
      <c r="D209" s="10" t="s">
        <v>70</v>
      </c>
      <c r="E209" s="14" t="s">
        <v>71</v>
      </c>
      <c r="F209" s="10" t="s">
        <v>109</v>
      </c>
      <c r="G209" s="1" t="s">
        <v>1930</v>
      </c>
      <c r="H209" s="11" t="s">
        <v>1931</v>
      </c>
      <c r="I209" s="10" t="s">
        <v>28</v>
      </c>
      <c r="J209" s="1" t="s">
        <v>60</v>
      </c>
      <c r="K209" s="11" t="s">
        <v>1932</v>
      </c>
      <c r="L209" s="10" t="s">
        <v>77</v>
      </c>
      <c r="M209" s="10" t="s">
        <v>30</v>
      </c>
      <c r="N209" s="11" t="s">
        <v>78</v>
      </c>
      <c r="O209" s="12" t="s">
        <v>1933</v>
      </c>
      <c r="P209" s="13" t="s">
        <v>1934</v>
      </c>
      <c r="Q209" s="1"/>
      <c r="R209" s="1"/>
      <c r="S209" s="1"/>
      <c r="T209" s="1"/>
      <c r="U209" s="1"/>
      <c r="V209" s="1" t="s">
        <v>1935</v>
      </c>
      <c r="W209" s="13" t="s">
        <v>1936</v>
      </c>
      <c r="X209" s="13" t="str">
        <f>HYPERLINK("https://drive.google.com/file/d/1v47QdW34G1R-y65Pf0FXga2jMAf9U7I_/view?usp=drivesdk","EMAIL KODE REQUEST BRANDING SOREX")</f>
        <v>EMAIL KODE REQUEST BRANDING SOREX</v>
      </c>
      <c r="Y209" s="1" t="s">
        <v>1937</v>
      </c>
    </row>
    <row r="210" spans="1:25" ht="15" customHeight="1" x14ac:dyDescent="0.25">
      <c r="A210" s="8">
        <v>45597.460582396001</v>
      </c>
      <c r="B210" s="1" t="s">
        <v>506</v>
      </c>
      <c r="C210" s="10" t="str">
        <v>BS209</v>
      </c>
      <c r="D210" s="10" t="s">
        <v>26</v>
      </c>
      <c r="E210" s="10" t="s">
        <v>1559</v>
      </c>
      <c r="F210" s="10" t="s">
        <v>508</v>
      </c>
      <c r="G210" s="1" t="s">
        <v>1938</v>
      </c>
      <c r="H210" s="11" t="s">
        <v>1939</v>
      </c>
      <c r="I210" s="10" t="s">
        <v>28</v>
      </c>
      <c r="J210" s="1" t="s">
        <v>1724</v>
      </c>
      <c r="K210" s="11" t="s">
        <v>1940</v>
      </c>
      <c r="L210" s="10" t="s">
        <v>77</v>
      </c>
      <c r="M210" s="10" t="s">
        <v>30</v>
      </c>
      <c r="N210" s="11" t="s">
        <v>1941</v>
      </c>
      <c r="O210" s="12" t="s">
        <v>1942</v>
      </c>
      <c r="P210" s="13" t="s">
        <v>1943</v>
      </c>
      <c r="Q210" s="1"/>
      <c r="R210" s="1"/>
      <c r="S210" s="1"/>
      <c r="T210" s="1"/>
      <c r="U210" s="1"/>
      <c r="V210" s="1" t="s">
        <v>1944</v>
      </c>
      <c r="W210" s="13" t="s">
        <v>1945</v>
      </c>
      <c r="X210" s="13" t="str">
        <f>HYPERLINK("https://drive.google.com/file/d/1my9gGcF2TlvJrwBYi_bcZI3W_eYrhhaY/view?usp=drivesdk","EMAIL KODE REQUEST BRANDING SOREX")</f>
        <v>EMAIL KODE REQUEST BRANDING SOREX</v>
      </c>
      <c r="Y210" s="1" t="s">
        <v>1946</v>
      </c>
    </row>
    <row r="211" spans="1:25" ht="15" customHeight="1" x14ac:dyDescent="0.25">
      <c r="A211" s="8">
        <v>45597.462808206001</v>
      </c>
      <c r="B211" s="1" t="s">
        <v>506</v>
      </c>
      <c r="C211" s="10" t="str">
        <v>BS210</v>
      </c>
      <c r="D211" s="10" t="s">
        <v>26</v>
      </c>
      <c r="E211" s="10" t="s">
        <v>1559</v>
      </c>
      <c r="F211" s="10" t="s">
        <v>508</v>
      </c>
      <c r="G211" s="1" t="s">
        <v>1938</v>
      </c>
      <c r="H211" s="11" t="s">
        <v>1939</v>
      </c>
      <c r="I211" s="10" t="s">
        <v>28</v>
      </c>
      <c r="J211" s="1" t="s">
        <v>1724</v>
      </c>
      <c r="K211" s="11" t="s">
        <v>1947</v>
      </c>
      <c r="L211" s="10" t="s">
        <v>1704</v>
      </c>
      <c r="M211" s="10" t="s">
        <v>30</v>
      </c>
      <c r="N211" s="11" t="s">
        <v>1948</v>
      </c>
      <c r="O211" s="12" t="s">
        <v>1949</v>
      </c>
      <c r="P211" s="13" t="s">
        <v>1950</v>
      </c>
      <c r="Q211" s="1"/>
      <c r="R211" s="1"/>
      <c r="S211" s="1"/>
      <c r="T211" s="1"/>
      <c r="U211" s="1"/>
      <c r="V211" s="1" t="s">
        <v>1951</v>
      </c>
      <c r="W211" s="13" t="s">
        <v>1952</v>
      </c>
      <c r="X211" s="13" t="str">
        <f>HYPERLINK("https://drive.google.com/file/d/1Jx_5iyMm_VESgT0T-1TMDD8PkzhU4O4U/view?usp=drivesdk","EMAIL KODE REQUEST BRANDING SOREX")</f>
        <v>EMAIL KODE REQUEST BRANDING SOREX</v>
      </c>
      <c r="Y211" s="1" t="s">
        <v>1953</v>
      </c>
    </row>
    <row r="212" spans="1:25" ht="15" customHeight="1" x14ac:dyDescent="0.25">
      <c r="A212" s="8">
        <v>45597.467078831003</v>
      </c>
      <c r="B212" s="1" t="s">
        <v>506</v>
      </c>
      <c r="C212" s="10" t="str">
        <v>BS211</v>
      </c>
      <c r="D212" s="10" t="s">
        <v>26</v>
      </c>
      <c r="E212" s="10" t="s">
        <v>1559</v>
      </c>
      <c r="F212" s="10" t="s">
        <v>508</v>
      </c>
      <c r="G212" s="1" t="s">
        <v>1938</v>
      </c>
      <c r="H212" s="11" t="s">
        <v>1939</v>
      </c>
      <c r="I212" s="10" t="s">
        <v>127</v>
      </c>
      <c r="J212" s="1" t="s">
        <v>1724</v>
      </c>
      <c r="K212" s="11" t="s">
        <v>1954</v>
      </c>
      <c r="L212" s="10" t="s">
        <v>77</v>
      </c>
      <c r="M212" s="10" t="s">
        <v>30</v>
      </c>
      <c r="N212" s="11" t="s">
        <v>1948</v>
      </c>
      <c r="O212" s="12" t="s">
        <v>1955</v>
      </c>
      <c r="P212" s="13" t="s">
        <v>1956</v>
      </c>
      <c r="Q212" s="13" t="s">
        <v>1957</v>
      </c>
      <c r="R212" s="1"/>
      <c r="S212" s="1"/>
      <c r="T212" s="1"/>
      <c r="U212" s="1"/>
      <c r="V212" s="1" t="s">
        <v>1958</v>
      </c>
      <c r="W212" s="13" t="s">
        <v>1959</v>
      </c>
      <c r="X212" s="13" t="str">
        <f>HYPERLINK("https://drive.google.com/file/d/1FniltS8ExJuPwYKGrhOqwa702EoySdj3/view?usp=drivesdk","EMAIL KODE REQUEST BRANDING SOREX")</f>
        <v>EMAIL KODE REQUEST BRANDING SOREX</v>
      </c>
      <c r="Y212" s="1" t="s">
        <v>1960</v>
      </c>
    </row>
    <row r="213" spans="1:25" ht="15" customHeight="1" x14ac:dyDescent="0.25">
      <c r="A213" s="8">
        <v>45597.471459362998</v>
      </c>
      <c r="B213" s="1" t="s">
        <v>506</v>
      </c>
      <c r="C213" s="10" t="str">
        <v>BS212</v>
      </c>
      <c r="D213" s="10" t="s">
        <v>26</v>
      </c>
      <c r="E213" s="10" t="s">
        <v>1559</v>
      </c>
      <c r="F213" s="10" t="s">
        <v>508</v>
      </c>
      <c r="G213" s="1" t="s">
        <v>1961</v>
      </c>
      <c r="H213" s="11" t="s">
        <v>1939</v>
      </c>
      <c r="I213" s="10" t="s">
        <v>127</v>
      </c>
      <c r="J213" s="1" t="s">
        <v>1724</v>
      </c>
      <c r="K213" s="11" t="s">
        <v>1962</v>
      </c>
      <c r="L213" s="10" t="s">
        <v>77</v>
      </c>
      <c r="M213" s="10" t="s">
        <v>30</v>
      </c>
      <c r="N213" s="11" t="s">
        <v>1948</v>
      </c>
      <c r="O213" s="12" t="s">
        <v>1963</v>
      </c>
      <c r="P213" s="13" t="s">
        <v>1964</v>
      </c>
      <c r="Q213" s="13" t="s">
        <v>1965</v>
      </c>
      <c r="R213" s="1"/>
      <c r="S213" s="1"/>
      <c r="T213" s="1"/>
      <c r="U213" s="1"/>
      <c r="V213" s="1" t="s">
        <v>1966</v>
      </c>
      <c r="W213" s="13" t="s">
        <v>1967</v>
      </c>
      <c r="X213" s="13" t="str">
        <f>HYPERLINK("https://drive.google.com/file/d/1N7-Z5Yr2D9agVrVe4MiCE46BQjIsSzZJ/view?usp=drivesdk","EMAIL KODE REQUEST BRANDING SOREX")</f>
        <v>EMAIL KODE REQUEST BRANDING SOREX</v>
      </c>
      <c r="Y213" s="1" t="s">
        <v>1968</v>
      </c>
    </row>
    <row r="214" spans="1:25" ht="15" customHeight="1" x14ac:dyDescent="0.25">
      <c r="A214" s="8">
        <v>45597.475341782003</v>
      </c>
      <c r="B214" s="1" t="s">
        <v>506</v>
      </c>
      <c r="C214" s="10" t="str">
        <v>BS213</v>
      </c>
      <c r="D214" s="10" t="s">
        <v>26</v>
      </c>
      <c r="E214" s="10" t="s">
        <v>1559</v>
      </c>
      <c r="F214" s="10" t="s">
        <v>508</v>
      </c>
      <c r="G214" s="1" t="s">
        <v>1969</v>
      </c>
      <c r="H214" s="11" t="s">
        <v>1939</v>
      </c>
      <c r="I214" s="10" t="s">
        <v>28</v>
      </c>
      <c r="J214" s="1" t="s">
        <v>1724</v>
      </c>
      <c r="K214" s="11" t="s">
        <v>1970</v>
      </c>
      <c r="L214" s="10" t="s">
        <v>77</v>
      </c>
      <c r="M214" s="10" t="s">
        <v>30</v>
      </c>
      <c r="N214" s="11" t="s">
        <v>1948</v>
      </c>
      <c r="O214" s="12" t="s">
        <v>1734</v>
      </c>
      <c r="P214" s="13" t="s">
        <v>1971</v>
      </c>
      <c r="Q214" s="1"/>
      <c r="R214" s="1"/>
      <c r="S214" s="1"/>
      <c r="T214" s="1"/>
      <c r="U214" s="1"/>
      <c r="V214" s="1" t="s">
        <v>1972</v>
      </c>
      <c r="W214" s="13" t="s">
        <v>1973</v>
      </c>
      <c r="X214" s="13" t="str">
        <f>HYPERLINK("https://drive.google.com/file/d/1yGXO_XdSUmeNgu29pw6h6wWT7JLaiLdm/view?usp=drivesdk","EMAIL KODE REQUEST BRANDING SOREX")</f>
        <v>EMAIL KODE REQUEST BRANDING SOREX</v>
      </c>
      <c r="Y214" s="1" t="s">
        <v>1974</v>
      </c>
    </row>
    <row r="215" spans="1:25" ht="15" customHeight="1" x14ac:dyDescent="0.25">
      <c r="A215" s="8">
        <v>45597.484486920999</v>
      </c>
      <c r="B215" s="1" t="s">
        <v>506</v>
      </c>
      <c r="C215" s="10" t="str">
        <v>BS214</v>
      </c>
      <c r="D215" s="10" t="s">
        <v>26</v>
      </c>
      <c r="E215" s="10" t="s">
        <v>1559</v>
      </c>
      <c r="F215" s="10" t="s">
        <v>508</v>
      </c>
      <c r="G215" s="1" t="s">
        <v>1975</v>
      </c>
      <c r="H215" s="11" t="s">
        <v>1939</v>
      </c>
      <c r="I215" s="10" t="s">
        <v>28</v>
      </c>
      <c r="J215" s="1" t="s">
        <v>112</v>
      </c>
      <c r="K215" s="11" t="s">
        <v>1976</v>
      </c>
      <c r="L215" s="10" t="s">
        <v>989</v>
      </c>
      <c r="M215" s="10" t="s">
        <v>30</v>
      </c>
      <c r="N215" s="11" t="s">
        <v>1948</v>
      </c>
      <c r="O215" s="12" t="s">
        <v>1977</v>
      </c>
      <c r="P215" s="13" t="s">
        <v>1978</v>
      </c>
      <c r="Q215" s="1"/>
      <c r="R215" s="1"/>
      <c r="S215" s="1"/>
      <c r="T215" s="1"/>
      <c r="U215" s="1"/>
      <c r="V215" s="1" t="s">
        <v>1979</v>
      </c>
      <c r="W215" s="13" t="s">
        <v>1980</v>
      </c>
      <c r="X215" s="13" t="str">
        <f>HYPERLINK("https://drive.google.com/file/d/1uEkJ6fT6j8MmRrOpXDg4hvr0dFVh0jaF/view?usp=drivesdk","EMAIL KODE REQUEST BRANDING SOREX")</f>
        <v>EMAIL KODE REQUEST BRANDING SOREX</v>
      </c>
      <c r="Y215" s="1" t="s">
        <v>1981</v>
      </c>
    </row>
    <row r="216" spans="1:25" ht="15" customHeight="1" x14ac:dyDescent="0.25">
      <c r="A216" s="8">
        <v>45597.544004837997</v>
      </c>
      <c r="B216" s="1" t="s">
        <v>300</v>
      </c>
      <c r="C216" s="10" t="str">
        <v>BS215</v>
      </c>
      <c r="D216" s="10" t="s">
        <v>26</v>
      </c>
      <c r="E216" s="10" t="s">
        <v>352</v>
      </c>
      <c r="F216" s="10" t="s">
        <v>302</v>
      </c>
      <c r="G216" s="1" t="s">
        <v>1267</v>
      </c>
      <c r="H216" s="11" t="s">
        <v>1260</v>
      </c>
      <c r="I216" s="10" t="s">
        <v>28</v>
      </c>
      <c r="J216" s="1" t="s">
        <v>60</v>
      </c>
      <c r="K216" s="11" t="s">
        <v>1982</v>
      </c>
      <c r="L216" s="10" t="s">
        <v>1983</v>
      </c>
      <c r="M216" s="10" t="s">
        <v>46</v>
      </c>
      <c r="N216" s="11" t="s">
        <v>1261</v>
      </c>
      <c r="O216" s="12" t="s">
        <v>1984</v>
      </c>
      <c r="P216" s="13" t="s">
        <v>1985</v>
      </c>
      <c r="Q216" s="1"/>
      <c r="R216" s="1"/>
      <c r="S216" s="1"/>
      <c r="T216" s="1"/>
      <c r="U216" s="1"/>
      <c r="V216" s="1" t="s">
        <v>1986</v>
      </c>
      <c r="W216" s="13" t="s">
        <v>1987</v>
      </c>
      <c r="X216" s="13" t="str">
        <f>HYPERLINK("https://drive.google.com/file/d/1ES-Cmv3luz_9v52nXSa0zU6fGEdXHFrn/view?usp=drivesdk","EMAIL KODE REQUEST BRANDING SOREX")</f>
        <v>EMAIL KODE REQUEST BRANDING SOREX</v>
      </c>
      <c r="Y216" s="1" t="s">
        <v>1988</v>
      </c>
    </row>
    <row r="217" spans="1:25" ht="15" customHeight="1" x14ac:dyDescent="0.25">
      <c r="A217" s="8">
        <v>45597.557268830999</v>
      </c>
      <c r="B217" s="1" t="s">
        <v>300</v>
      </c>
      <c r="C217" s="10" t="str">
        <v>BS216</v>
      </c>
      <c r="D217" s="10" t="s">
        <v>26</v>
      </c>
      <c r="E217" s="10" t="s">
        <v>1641</v>
      </c>
      <c r="F217" s="10" t="s">
        <v>302</v>
      </c>
      <c r="G217" s="1" t="s">
        <v>1989</v>
      </c>
      <c r="H217" s="11" t="s">
        <v>1110</v>
      </c>
      <c r="I217" s="10" t="s">
        <v>127</v>
      </c>
      <c r="J217" s="1" t="s">
        <v>60</v>
      </c>
      <c r="K217" s="11" t="s">
        <v>1990</v>
      </c>
      <c r="L217" s="10" t="s">
        <v>1353</v>
      </c>
      <c r="M217" s="10" t="s">
        <v>30</v>
      </c>
      <c r="N217" s="11" t="s">
        <v>1261</v>
      </c>
      <c r="O217" s="12" t="s">
        <v>1991</v>
      </c>
      <c r="P217" s="13" t="s">
        <v>1992</v>
      </c>
      <c r="Q217" s="1"/>
      <c r="R217" s="1"/>
      <c r="S217" s="1"/>
      <c r="T217" s="1"/>
      <c r="U217" s="1"/>
      <c r="V217" s="1" t="s">
        <v>1993</v>
      </c>
      <c r="W217" s="13" t="s">
        <v>1994</v>
      </c>
      <c r="X217" s="13" t="str">
        <f>HYPERLINK("https://drive.google.com/file/d/1yAgCUOQc44gzt2cQSp0BBIL7mSZM5GXX/view?usp=drivesdk","EMAIL KODE REQUEST BRANDING SOREX")</f>
        <v>EMAIL KODE REQUEST BRANDING SOREX</v>
      </c>
      <c r="Y217" s="1" t="s">
        <v>1995</v>
      </c>
    </row>
    <row r="218" spans="1:25" ht="15" customHeight="1" x14ac:dyDescent="0.25">
      <c r="A218" s="8">
        <v>45597.559944478999</v>
      </c>
      <c r="B218" s="1" t="s">
        <v>300</v>
      </c>
      <c r="C218" s="10" t="str">
        <v>BS217</v>
      </c>
      <c r="D218" s="10" t="s">
        <v>26</v>
      </c>
      <c r="E218" s="10" t="s">
        <v>1641</v>
      </c>
      <c r="F218" s="10" t="s">
        <v>302</v>
      </c>
      <c r="G218" s="1" t="s">
        <v>1996</v>
      </c>
      <c r="H218" s="11" t="s">
        <v>1110</v>
      </c>
      <c r="I218" s="10" t="s">
        <v>127</v>
      </c>
      <c r="J218" s="1" t="s">
        <v>60</v>
      </c>
      <c r="K218" s="11" t="s">
        <v>1997</v>
      </c>
      <c r="L218" s="10" t="s">
        <v>355</v>
      </c>
      <c r="M218" s="10" t="s">
        <v>30</v>
      </c>
      <c r="N218" s="11" t="s">
        <v>1132</v>
      </c>
      <c r="O218" s="12" t="s">
        <v>1998</v>
      </c>
      <c r="P218" s="13" t="s">
        <v>1999</v>
      </c>
      <c r="Q218" s="1"/>
      <c r="R218" s="1"/>
      <c r="S218" s="1"/>
      <c r="T218" s="1"/>
      <c r="U218" s="1"/>
      <c r="V218" s="1" t="s">
        <v>2000</v>
      </c>
      <c r="W218" s="13" t="s">
        <v>2001</v>
      </c>
      <c r="X218" s="13" t="str">
        <f>HYPERLINK("https://drive.google.com/file/d/1eaOdgYdUJb3UV96xR0sh6pPWMz_jg7k4/view?usp=drivesdk","EMAIL KODE REQUEST BRANDING SOREX")</f>
        <v>EMAIL KODE REQUEST BRANDING SOREX</v>
      </c>
      <c r="Y218" s="1" t="s">
        <v>2002</v>
      </c>
    </row>
    <row r="219" spans="1:25" ht="15" customHeight="1" x14ac:dyDescent="0.25">
      <c r="A219" s="8">
        <v>45597.638608472</v>
      </c>
      <c r="B219" s="1" t="s">
        <v>69</v>
      </c>
      <c r="C219" s="10" t="str">
        <v>BS218</v>
      </c>
      <c r="D219" s="10" t="s">
        <v>70</v>
      </c>
      <c r="E219" s="10" t="s">
        <v>96</v>
      </c>
      <c r="F219" s="10" t="s">
        <v>72</v>
      </c>
      <c r="G219" s="1" t="s">
        <v>2003</v>
      </c>
      <c r="H219" s="11" t="s">
        <v>1026</v>
      </c>
      <c r="I219" s="10" t="s">
        <v>28</v>
      </c>
      <c r="J219" s="1" t="s">
        <v>60</v>
      </c>
      <c r="K219" s="11" t="s">
        <v>2004</v>
      </c>
      <c r="L219" s="10" t="s">
        <v>77</v>
      </c>
      <c r="M219" s="10" t="s">
        <v>30</v>
      </c>
      <c r="N219" s="11" t="s">
        <v>78</v>
      </c>
      <c r="O219" s="12" t="s">
        <v>627</v>
      </c>
      <c r="P219" s="13" t="s">
        <v>2005</v>
      </c>
      <c r="Q219" s="1"/>
      <c r="R219" s="1"/>
      <c r="S219" s="1"/>
      <c r="T219" s="1"/>
      <c r="U219" s="1"/>
      <c r="V219" s="1" t="s">
        <v>2006</v>
      </c>
      <c r="W219" s="13" t="s">
        <v>2007</v>
      </c>
      <c r="X219" s="13" t="str">
        <f>HYPERLINK("https://drive.google.com/file/d/1DiO7tyPmRd3IDmMUtNu0TCWjpaGEwugS/view?usp=drivesdk","EMAIL KODE REQUEST BRANDING SOREX")</f>
        <v>EMAIL KODE REQUEST BRANDING SOREX</v>
      </c>
      <c r="Y219" s="1" t="s">
        <v>2008</v>
      </c>
    </row>
    <row r="220" spans="1:25" ht="15" customHeight="1" x14ac:dyDescent="0.25">
      <c r="A220" s="8">
        <v>45597.698767836002</v>
      </c>
      <c r="B220" s="1" t="s">
        <v>300</v>
      </c>
      <c r="C220" s="10" t="str">
        <v>BS219</v>
      </c>
      <c r="D220" s="10" t="s">
        <v>26</v>
      </c>
      <c r="E220" s="10" t="s">
        <v>1641</v>
      </c>
      <c r="F220" s="10" t="s">
        <v>302</v>
      </c>
      <c r="G220" s="1" t="s">
        <v>2009</v>
      </c>
      <c r="H220" s="11" t="s">
        <v>1110</v>
      </c>
      <c r="I220" s="10" t="s">
        <v>127</v>
      </c>
      <c r="J220" s="1" t="s">
        <v>156</v>
      </c>
      <c r="K220" s="11" t="s">
        <v>1997</v>
      </c>
      <c r="L220" s="10" t="s">
        <v>355</v>
      </c>
      <c r="M220" s="10" t="s">
        <v>30</v>
      </c>
      <c r="N220" s="11" t="s">
        <v>1372</v>
      </c>
      <c r="O220" s="12" t="s">
        <v>2010</v>
      </c>
      <c r="P220" s="13" t="s">
        <v>2011</v>
      </c>
      <c r="Q220" s="1"/>
      <c r="R220" s="1"/>
      <c r="S220" s="1"/>
      <c r="T220" s="1"/>
      <c r="U220" s="1"/>
      <c r="V220" s="1" t="s">
        <v>2012</v>
      </c>
      <c r="W220" s="13" t="s">
        <v>2013</v>
      </c>
      <c r="X220" s="13" t="str">
        <f>HYPERLINK("https://drive.google.com/file/d/1dANHYh5J1OhMe_jYdt1of20k7FwhIIvL/view?usp=drivesdk","EMAIL KODE REQUEST BRANDING SOREX")</f>
        <v>EMAIL KODE REQUEST BRANDING SOREX</v>
      </c>
      <c r="Y220" s="1" t="s">
        <v>2014</v>
      </c>
    </row>
    <row r="221" spans="1:25" ht="15" customHeight="1" x14ac:dyDescent="0.25">
      <c r="A221" s="8">
        <v>45597.782535208004</v>
      </c>
      <c r="B221" s="1" t="s">
        <v>1032</v>
      </c>
      <c r="C221" s="10" t="str">
        <v>BS220</v>
      </c>
      <c r="D221" s="10" t="s">
        <v>26</v>
      </c>
      <c r="E221" s="10" t="s">
        <v>2015</v>
      </c>
      <c r="F221" s="10" t="s">
        <v>2016</v>
      </c>
      <c r="G221" s="1" t="s">
        <v>2017</v>
      </c>
      <c r="H221" s="11" t="s">
        <v>2018</v>
      </c>
      <c r="I221" s="10" t="s">
        <v>28</v>
      </c>
      <c r="J221" s="1" t="s">
        <v>60</v>
      </c>
      <c r="K221" s="11" t="s">
        <v>2019</v>
      </c>
      <c r="L221" s="10" t="s">
        <v>77</v>
      </c>
      <c r="M221" s="10" t="s">
        <v>46</v>
      </c>
      <c r="N221" s="11" t="s">
        <v>2020</v>
      </c>
      <c r="O221" s="12" t="s">
        <v>2021</v>
      </c>
      <c r="P221" s="13" t="s">
        <v>2022</v>
      </c>
      <c r="Q221" s="1"/>
      <c r="R221" s="1"/>
      <c r="S221" s="1"/>
      <c r="T221" s="1"/>
      <c r="U221" s="1"/>
      <c r="V221" s="1" t="s">
        <v>2023</v>
      </c>
      <c r="W221" s="13" t="s">
        <v>2024</v>
      </c>
      <c r="X221" s="13" t="str">
        <f>HYPERLINK("https://drive.google.com/file/d/1ua3F_LxUqPqTQmLhm5uo3ztQzskbtewF/view?usp=drivesdk","EMAIL KODE REQUEST BRANDING SOREX")</f>
        <v>EMAIL KODE REQUEST BRANDING SOREX</v>
      </c>
      <c r="Y221" s="1" t="s">
        <v>2025</v>
      </c>
    </row>
    <row r="222" spans="1:25" ht="15" customHeight="1" x14ac:dyDescent="0.25">
      <c r="A222" s="8">
        <v>45598.731664769002</v>
      </c>
      <c r="B222" s="1" t="s">
        <v>300</v>
      </c>
      <c r="C222" s="10" t="str">
        <v>BS221</v>
      </c>
      <c r="D222" s="10" t="s">
        <v>26</v>
      </c>
      <c r="E222" s="10" t="s">
        <v>1641</v>
      </c>
      <c r="F222" s="10" t="s">
        <v>302</v>
      </c>
      <c r="G222" s="1" t="s">
        <v>2026</v>
      </c>
      <c r="H222" s="11" t="s">
        <v>2027</v>
      </c>
      <c r="I222" s="10" t="s">
        <v>28</v>
      </c>
      <c r="J222" s="1" t="s">
        <v>60</v>
      </c>
      <c r="K222" s="11" t="s">
        <v>2028</v>
      </c>
      <c r="L222" s="10" t="s">
        <v>1353</v>
      </c>
      <c r="M222" s="10" t="s">
        <v>30</v>
      </c>
      <c r="N222" s="11" t="s">
        <v>2029</v>
      </c>
      <c r="O222" s="12" t="s">
        <v>2030</v>
      </c>
      <c r="P222" s="13" t="s">
        <v>2031</v>
      </c>
      <c r="Q222" s="13" t="s">
        <v>2032</v>
      </c>
      <c r="R222" s="1"/>
      <c r="S222" s="1"/>
      <c r="T222" s="1"/>
      <c r="U222" s="1"/>
      <c r="V222" s="1" t="s">
        <v>2033</v>
      </c>
      <c r="W222" s="13" t="s">
        <v>2034</v>
      </c>
      <c r="X222" s="13" t="str">
        <f>HYPERLINK("https://drive.google.com/file/d/15X8mhiScfuAM_iaPYlz1YAV8u1hbV346/view?usp=drivesdk","EMAIL KODE REQUEST BRANDING SOREX")</f>
        <v>EMAIL KODE REQUEST BRANDING SOREX</v>
      </c>
      <c r="Y222" s="1" t="s">
        <v>2035</v>
      </c>
    </row>
    <row r="223" spans="1:25" ht="15" customHeight="1" x14ac:dyDescent="0.25">
      <c r="A223" s="8">
        <v>45600.410589444</v>
      </c>
      <c r="B223" s="1" t="s">
        <v>653</v>
      </c>
      <c r="C223" s="10" t="str">
        <v>BS222</v>
      </c>
      <c r="D223" s="10" t="s">
        <v>26</v>
      </c>
      <c r="E223" s="10" t="s">
        <v>2036</v>
      </c>
      <c r="F223" s="10" t="s">
        <v>655</v>
      </c>
      <c r="G223" s="1" t="s">
        <v>2037</v>
      </c>
      <c r="H223" s="11" t="s">
        <v>2038</v>
      </c>
      <c r="I223" s="10" t="s">
        <v>28</v>
      </c>
      <c r="J223" s="1" t="s">
        <v>29</v>
      </c>
      <c r="K223" s="11" t="s">
        <v>2039</v>
      </c>
      <c r="L223" s="10" t="s">
        <v>130</v>
      </c>
      <c r="M223" s="10" t="s">
        <v>46</v>
      </c>
      <c r="N223" s="11" t="s">
        <v>1096</v>
      </c>
      <c r="O223" s="12" t="s">
        <v>2040</v>
      </c>
      <c r="P223" s="13" t="s">
        <v>2041</v>
      </c>
      <c r="Q223" s="1"/>
      <c r="R223" s="1"/>
      <c r="S223" s="1"/>
      <c r="T223" s="1"/>
      <c r="U223" s="1"/>
      <c r="V223" s="1" t="s">
        <v>2042</v>
      </c>
      <c r="W223" s="13" t="s">
        <v>2043</v>
      </c>
      <c r="X223" s="13" t="str">
        <f>HYPERLINK("https://drive.google.com/file/d/1ncdRNtspKfvc6AkDL54qOWT86peN_TmA/view?usp=drivesdk","EMAIL KODE REQUEST BRANDING SOREX")</f>
        <v>EMAIL KODE REQUEST BRANDING SOREX</v>
      </c>
      <c r="Y223" s="1" t="s">
        <v>2044</v>
      </c>
    </row>
    <row r="224" spans="1:25" ht="15" customHeight="1" x14ac:dyDescent="0.25">
      <c r="A224" s="8">
        <v>45600.443613681004</v>
      </c>
      <c r="B224" s="1" t="s">
        <v>653</v>
      </c>
      <c r="C224" s="10" t="str">
        <v>BS223</v>
      </c>
      <c r="D224" s="10" t="s">
        <v>26</v>
      </c>
      <c r="E224" s="10" t="s">
        <v>2045</v>
      </c>
      <c r="F224" s="10" t="s">
        <v>655</v>
      </c>
      <c r="G224" s="1" t="s">
        <v>2046</v>
      </c>
      <c r="H224" s="11" t="s">
        <v>2047</v>
      </c>
      <c r="I224" s="10" t="s">
        <v>28</v>
      </c>
      <c r="J224" s="1" t="s">
        <v>156</v>
      </c>
      <c r="K224" s="11" t="s">
        <v>2048</v>
      </c>
      <c r="L224" s="10" t="s">
        <v>1212</v>
      </c>
      <c r="M224" s="10" t="s">
        <v>30</v>
      </c>
      <c r="N224" s="11" t="s">
        <v>1096</v>
      </c>
      <c r="O224" s="12" t="s">
        <v>2049</v>
      </c>
      <c r="P224" s="13" t="s">
        <v>2050</v>
      </c>
      <c r="Q224" s="1"/>
      <c r="R224" s="1"/>
      <c r="S224" s="1"/>
      <c r="T224" s="1"/>
      <c r="U224" s="1"/>
      <c r="V224" s="1" t="s">
        <v>2051</v>
      </c>
      <c r="W224" s="13" t="s">
        <v>2052</v>
      </c>
      <c r="X224" s="13" t="str">
        <f>HYPERLINK("https://drive.google.com/file/d/1edXDq36dJuBcCcxzsAADiJAfxIRy8R8F/view?usp=drivesdk","EMAIL KODE REQUEST BRANDING SOREX")</f>
        <v>EMAIL KODE REQUEST BRANDING SOREX</v>
      </c>
      <c r="Y224" s="1" t="s">
        <v>2053</v>
      </c>
    </row>
    <row r="225" spans="1:25" ht="15" customHeight="1" x14ac:dyDescent="0.25">
      <c r="A225" s="8">
        <v>45600.450204027999</v>
      </c>
      <c r="B225" s="1" t="s">
        <v>2054</v>
      </c>
      <c r="C225" s="10" t="str">
        <v>BS224</v>
      </c>
      <c r="D225" s="10" t="s">
        <v>26</v>
      </c>
      <c r="E225" s="10" t="s">
        <v>2045</v>
      </c>
      <c r="F225" s="10" t="s">
        <v>655</v>
      </c>
      <c r="G225" s="1" t="s">
        <v>2055</v>
      </c>
      <c r="H225" s="11" t="s">
        <v>2047</v>
      </c>
      <c r="I225" s="10" t="s">
        <v>28</v>
      </c>
      <c r="J225" s="1" t="s">
        <v>156</v>
      </c>
      <c r="K225" s="11" t="s">
        <v>2056</v>
      </c>
      <c r="L225" s="10" t="s">
        <v>130</v>
      </c>
      <c r="M225" s="10" t="s">
        <v>46</v>
      </c>
      <c r="N225" s="11" t="s">
        <v>1096</v>
      </c>
      <c r="O225" s="12" t="s">
        <v>2057</v>
      </c>
      <c r="P225" s="13" t="s">
        <v>2058</v>
      </c>
      <c r="Q225" s="1"/>
      <c r="R225" s="1"/>
      <c r="S225" s="1"/>
      <c r="T225" s="1"/>
      <c r="U225" s="1"/>
      <c r="V225" s="1" t="s">
        <v>2059</v>
      </c>
      <c r="W225" s="13" t="s">
        <v>2060</v>
      </c>
      <c r="X225" s="13" t="str">
        <f>HYPERLINK("https://drive.google.com/file/d/1-yCoS92LVy0b7_Icv23KUBLcuWYxi2hN/view?usp=drivesdk","EMAIL KODE REQUEST BRANDING SOREX")</f>
        <v>EMAIL KODE REQUEST BRANDING SOREX</v>
      </c>
      <c r="Y225" s="1" t="s">
        <v>2061</v>
      </c>
    </row>
    <row r="226" spans="1:25" ht="15" customHeight="1" x14ac:dyDescent="0.25">
      <c r="A226" s="8">
        <v>45600.454257095</v>
      </c>
      <c r="B226" s="1" t="s">
        <v>653</v>
      </c>
      <c r="C226" s="10" t="str">
        <v>BS225</v>
      </c>
      <c r="D226" s="10" t="s">
        <v>26</v>
      </c>
      <c r="E226" s="10" t="s">
        <v>2036</v>
      </c>
      <c r="F226" s="10" t="s">
        <v>655</v>
      </c>
      <c r="G226" s="1" t="s">
        <v>2062</v>
      </c>
      <c r="H226" s="11" t="s">
        <v>2063</v>
      </c>
      <c r="I226" s="10" t="s">
        <v>28</v>
      </c>
      <c r="J226" s="1" t="s">
        <v>450</v>
      </c>
      <c r="K226" s="11" t="s">
        <v>2064</v>
      </c>
      <c r="L226" s="10" t="s">
        <v>1890</v>
      </c>
      <c r="M226" s="10" t="s">
        <v>30</v>
      </c>
      <c r="N226" s="11" t="s">
        <v>2063</v>
      </c>
      <c r="O226" s="12" t="s">
        <v>2065</v>
      </c>
      <c r="P226" s="1" t="s">
        <v>2066</v>
      </c>
      <c r="Q226" s="1"/>
      <c r="R226" s="1"/>
      <c r="S226" s="1"/>
      <c r="T226" s="1"/>
      <c r="U226" s="1"/>
      <c r="V226" s="1" t="s">
        <v>2067</v>
      </c>
      <c r="W226" s="13" t="s">
        <v>2068</v>
      </c>
      <c r="X226" s="13" t="str">
        <f>HYPERLINK("https://drive.google.com/file/d/1NayBQmmG5Scq1fvzh5QTDGVEsm3Tk1rS/view?usp=drivesdk","EMAIL KODE REQUEST BRANDING SOREX")</f>
        <v>EMAIL KODE REQUEST BRANDING SOREX</v>
      </c>
      <c r="Y226" s="1" t="s">
        <v>2069</v>
      </c>
    </row>
    <row r="227" spans="1:25" ht="15" customHeight="1" x14ac:dyDescent="0.25">
      <c r="A227" s="8">
        <v>45600.458347407002</v>
      </c>
      <c r="B227" s="1" t="s">
        <v>506</v>
      </c>
      <c r="C227" s="10" t="str">
        <v>BS226</v>
      </c>
      <c r="D227" s="10" t="s">
        <v>26</v>
      </c>
      <c r="E227" s="10" t="s">
        <v>1160</v>
      </c>
      <c r="F227" s="10" t="s">
        <v>508</v>
      </c>
      <c r="G227" s="1" t="s">
        <v>2070</v>
      </c>
      <c r="H227" s="11" t="s">
        <v>2071</v>
      </c>
      <c r="I227" s="10" t="s">
        <v>28</v>
      </c>
      <c r="J227" s="1" t="s">
        <v>60</v>
      </c>
      <c r="K227" s="11" t="s">
        <v>2072</v>
      </c>
      <c r="L227" s="10" t="s">
        <v>1704</v>
      </c>
      <c r="M227" s="10" t="s">
        <v>30</v>
      </c>
      <c r="N227" s="11" t="s">
        <v>2073</v>
      </c>
      <c r="O227" s="12" t="s">
        <v>2074</v>
      </c>
      <c r="P227" s="13" t="s">
        <v>2075</v>
      </c>
      <c r="Q227" s="1"/>
      <c r="R227" s="1"/>
      <c r="S227" s="1"/>
      <c r="T227" s="1"/>
      <c r="U227" s="1"/>
      <c r="V227" s="1" t="s">
        <v>2076</v>
      </c>
      <c r="W227" s="13" t="s">
        <v>2077</v>
      </c>
      <c r="X227" s="13" t="str">
        <f>HYPERLINK("https://drive.google.com/file/d/1vsAYHc0zdHgCPzObRA6VpF2I7GrvibGU/view?usp=drivesdk","EMAIL KODE REQUEST BRANDING SOREX")</f>
        <v>EMAIL KODE REQUEST BRANDING SOREX</v>
      </c>
      <c r="Y227" s="1" t="s">
        <v>2078</v>
      </c>
    </row>
    <row r="228" spans="1:25" ht="15" customHeight="1" x14ac:dyDescent="0.25">
      <c r="A228" s="8">
        <v>45600.461024850003</v>
      </c>
      <c r="B228" s="1" t="s">
        <v>653</v>
      </c>
      <c r="C228" s="10" t="str">
        <v>BS227</v>
      </c>
      <c r="D228" s="10" t="s">
        <v>26</v>
      </c>
      <c r="E228" s="10" t="s">
        <v>2036</v>
      </c>
      <c r="F228" s="10" t="s">
        <v>655</v>
      </c>
      <c r="G228" s="1" t="s">
        <v>2079</v>
      </c>
      <c r="H228" s="11" t="s">
        <v>2080</v>
      </c>
      <c r="I228" s="10" t="s">
        <v>28</v>
      </c>
      <c r="J228" s="1" t="s">
        <v>29</v>
      </c>
      <c r="K228" s="11" t="s">
        <v>2081</v>
      </c>
      <c r="L228" s="10" t="s">
        <v>199</v>
      </c>
      <c r="M228" s="10" t="s">
        <v>30</v>
      </c>
      <c r="N228" s="11" t="s">
        <v>2082</v>
      </c>
      <c r="O228" s="12" t="s">
        <v>2083</v>
      </c>
      <c r="P228" s="13" t="s">
        <v>2084</v>
      </c>
      <c r="Q228" s="1"/>
      <c r="R228" s="1"/>
      <c r="S228" s="1"/>
      <c r="T228" s="1"/>
      <c r="U228" s="1"/>
      <c r="V228" s="1" t="s">
        <v>2085</v>
      </c>
      <c r="W228" s="13" t="s">
        <v>2086</v>
      </c>
      <c r="X228" s="13" t="str">
        <f>HYPERLINK("https://drive.google.com/file/d/1Jh__2gMFm_I8pNOWavglve9K57bM7Jha/view?usp=drivesdk","EMAIL KODE REQUEST BRANDING SOREX")</f>
        <v>EMAIL KODE REQUEST BRANDING SOREX</v>
      </c>
      <c r="Y228" s="1" t="s">
        <v>2087</v>
      </c>
    </row>
    <row r="229" spans="1:25" ht="15" customHeight="1" x14ac:dyDescent="0.25">
      <c r="A229" s="8">
        <v>45600.470887395997</v>
      </c>
      <c r="B229" s="1" t="s">
        <v>506</v>
      </c>
      <c r="C229" s="10" t="str">
        <v>BS228</v>
      </c>
      <c r="D229" s="10" t="s">
        <v>26</v>
      </c>
      <c r="E229" s="10" t="s">
        <v>1160</v>
      </c>
      <c r="F229" s="10" t="s">
        <v>508</v>
      </c>
      <c r="G229" s="1" t="s">
        <v>2088</v>
      </c>
      <c r="H229" s="11" t="s">
        <v>2089</v>
      </c>
      <c r="I229" s="10" t="s">
        <v>28</v>
      </c>
      <c r="J229" s="1" t="s">
        <v>60</v>
      </c>
      <c r="K229" s="11" t="s">
        <v>2090</v>
      </c>
      <c r="L229" s="10" t="s">
        <v>2091</v>
      </c>
      <c r="M229" s="10" t="s">
        <v>30</v>
      </c>
      <c r="N229" s="11" t="s">
        <v>2073</v>
      </c>
      <c r="O229" s="12" t="s">
        <v>2092</v>
      </c>
      <c r="P229" s="13" t="s">
        <v>2093</v>
      </c>
      <c r="Q229" s="1"/>
      <c r="R229" s="1"/>
      <c r="S229" s="1"/>
      <c r="T229" s="1"/>
      <c r="U229" s="1"/>
      <c r="V229" s="1" t="s">
        <v>2094</v>
      </c>
      <c r="W229" s="13" t="s">
        <v>2095</v>
      </c>
      <c r="X229" s="13" t="str">
        <f>HYPERLINK("https://drive.google.com/file/d/1J9GBQazp171i6DNr-Ha_6IY1mI9PXLlS/view?usp=drivesdk","EMAIL KODE REQUEST BRANDING SOREX")</f>
        <v>EMAIL KODE REQUEST BRANDING SOREX</v>
      </c>
      <c r="Y229" s="1" t="s">
        <v>2096</v>
      </c>
    </row>
    <row r="230" spans="1:25" ht="15" customHeight="1" x14ac:dyDescent="0.25">
      <c r="A230" s="8">
        <v>45600.475635891002</v>
      </c>
      <c r="B230" s="1" t="s">
        <v>506</v>
      </c>
      <c r="C230" s="10" t="str">
        <v>BS229</v>
      </c>
      <c r="D230" s="10" t="s">
        <v>26</v>
      </c>
      <c r="E230" s="10" t="s">
        <v>1160</v>
      </c>
      <c r="F230" s="10" t="s">
        <v>508</v>
      </c>
      <c r="G230" s="1" t="s">
        <v>2097</v>
      </c>
      <c r="H230" s="11" t="s">
        <v>2098</v>
      </c>
      <c r="I230" s="10" t="s">
        <v>28</v>
      </c>
      <c r="J230" s="1" t="s">
        <v>60</v>
      </c>
      <c r="K230" s="11" t="s">
        <v>1900</v>
      </c>
      <c r="L230" s="10" t="s">
        <v>1704</v>
      </c>
      <c r="M230" s="10" t="s">
        <v>30</v>
      </c>
      <c r="N230" s="11" t="s">
        <v>2073</v>
      </c>
      <c r="O230" s="12" t="s">
        <v>973</v>
      </c>
      <c r="P230" s="13" t="s">
        <v>2099</v>
      </c>
      <c r="Q230" s="1"/>
      <c r="R230" s="1"/>
      <c r="S230" s="1"/>
      <c r="T230" s="1"/>
      <c r="U230" s="1"/>
      <c r="V230" s="1" t="s">
        <v>2100</v>
      </c>
      <c r="W230" s="13" t="s">
        <v>2101</v>
      </c>
      <c r="X230" s="13" t="str">
        <f>HYPERLINK("https://drive.google.com/file/d/13x_2-rdzTLZR7uithEJ7v8tnIIqTRYuR/view?usp=drivesdk","EMAIL KODE REQUEST BRANDING SOREX")</f>
        <v>EMAIL KODE REQUEST BRANDING SOREX</v>
      </c>
      <c r="Y230" s="1" t="s">
        <v>2102</v>
      </c>
    </row>
    <row r="231" spans="1:25" ht="15" customHeight="1" x14ac:dyDescent="0.25">
      <c r="A231" s="8">
        <v>45600.482260450997</v>
      </c>
      <c r="B231" s="1" t="s">
        <v>506</v>
      </c>
      <c r="C231" s="10" t="str">
        <v>BS230</v>
      </c>
      <c r="D231" s="10" t="s">
        <v>26</v>
      </c>
      <c r="E231" s="10" t="s">
        <v>1559</v>
      </c>
      <c r="F231" s="10" t="s">
        <v>508</v>
      </c>
      <c r="G231" s="1" t="s">
        <v>2103</v>
      </c>
      <c r="H231" s="11" t="s">
        <v>2104</v>
      </c>
      <c r="I231" s="10" t="s">
        <v>127</v>
      </c>
      <c r="J231" s="1" t="s">
        <v>60</v>
      </c>
      <c r="K231" s="11" t="s">
        <v>2105</v>
      </c>
      <c r="L231" s="10" t="s">
        <v>355</v>
      </c>
      <c r="M231" s="10" t="s">
        <v>30</v>
      </c>
      <c r="N231" s="11" t="s">
        <v>2073</v>
      </c>
      <c r="O231" s="12" t="s">
        <v>973</v>
      </c>
      <c r="P231" s="13" t="s">
        <v>2106</v>
      </c>
      <c r="Q231" s="1"/>
      <c r="R231" s="1"/>
      <c r="S231" s="1"/>
      <c r="T231" s="1"/>
      <c r="U231" s="1"/>
      <c r="V231" s="1" t="s">
        <v>2107</v>
      </c>
      <c r="W231" s="13" t="s">
        <v>2108</v>
      </c>
      <c r="X231" s="13" t="str">
        <f>HYPERLINK("https://drive.google.com/file/d/1y7Pi38qZynPcYA-apdEixVvjwjEWJiWI/view?usp=drivesdk","EMAIL KODE REQUEST BRANDING SOREX")</f>
        <v>EMAIL KODE REQUEST BRANDING SOREX</v>
      </c>
      <c r="Y231" s="1" t="s">
        <v>2109</v>
      </c>
    </row>
    <row r="232" spans="1:25" ht="15" customHeight="1" x14ac:dyDescent="0.25">
      <c r="A232" s="8">
        <v>45600.487948645998</v>
      </c>
      <c r="B232" s="1" t="s">
        <v>506</v>
      </c>
      <c r="C232" s="10" t="str">
        <v>BS231</v>
      </c>
      <c r="D232" s="10" t="s">
        <v>26</v>
      </c>
      <c r="E232" s="10" t="s">
        <v>1559</v>
      </c>
      <c r="F232" s="10" t="s">
        <v>508</v>
      </c>
      <c r="G232" s="1" t="s">
        <v>251</v>
      </c>
      <c r="H232" s="11" t="s">
        <v>1939</v>
      </c>
      <c r="I232" s="10" t="s">
        <v>127</v>
      </c>
      <c r="J232" s="1" t="s">
        <v>60</v>
      </c>
      <c r="K232" s="11" t="s">
        <v>1900</v>
      </c>
      <c r="L232" s="10" t="s">
        <v>1704</v>
      </c>
      <c r="M232" s="10" t="s">
        <v>30</v>
      </c>
      <c r="N232" s="11" t="s">
        <v>1948</v>
      </c>
      <c r="O232" s="12" t="s">
        <v>2110</v>
      </c>
      <c r="P232" s="13" t="s">
        <v>2111</v>
      </c>
      <c r="Q232" s="1"/>
      <c r="R232" s="1"/>
      <c r="S232" s="1"/>
      <c r="T232" s="1"/>
      <c r="U232" s="1"/>
      <c r="V232" s="1" t="s">
        <v>2112</v>
      </c>
      <c r="W232" s="13" t="s">
        <v>2113</v>
      </c>
      <c r="X232" s="13" t="str">
        <f>HYPERLINK("https://drive.google.com/file/d/1jxP5QZdDOS_crD20aVnJN02akqOGT44S/view?usp=drivesdk","EMAIL KODE REQUEST BRANDING SOREX")</f>
        <v>EMAIL KODE REQUEST BRANDING SOREX</v>
      </c>
      <c r="Y232" s="1" t="s">
        <v>2114</v>
      </c>
    </row>
    <row r="233" spans="1:25" ht="15" customHeight="1" x14ac:dyDescent="0.25">
      <c r="A233" s="8">
        <v>45600.492745948999</v>
      </c>
      <c r="B233" s="1" t="s">
        <v>506</v>
      </c>
      <c r="C233" s="10" t="str">
        <v>BS232</v>
      </c>
      <c r="D233" s="10" t="s">
        <v>26</v>
      </c>
      <c r="E233" s="10" t="s">
        <v>1160</v>
      </c>
      <c r="F233" s="10" t="s">
        <v>508</v>
      </c>
      <c r="G233" s="1" t="s">
        <v>2115</v>
      </c>
      <c r="H233" s="11" t="s">
        <v>2071</v>
      </c>
      <c r="I233" s="10" t="s">
        <v>28</v>
      </c>
      <c r="J233" s="1" t="s">
        <v>60</v>
      </c>
      <c r="K233" s="11" t="s">
        <v>2116</v>
      </c>
      <c r="L233" s="10" t="s">
        <v>77</v>
      </c>
      <c r="M233" s="10" t="s">
        <v>30</v>
      </c>
      <c r="N233" s="11" t="s">
        <v>2073</v>
      </c>
      <c r="O233" s="12" t="s">
        <v>2117</v>
      </c>
      <c r="P233" s="13" t="s">
        <v>2118</v>
      </c>
      <c r="Q233" s="1"/>
      <c r="R233" s="1"/>
      <c r="S233" s="1"/>
      <c r="T233" s="1"/>
      <c r="U233" s="1"/>
      <c r="V233" s="1" t="s">
        <v>2119</v>
      </c>
      <c r="W233" s="13" t="s">
        <v>2120</v>
      </c>
      <c r="X233" s="13" t="str">
        <f>HYPERLINK("https://drive.google.com/file/d/1SCCr40TEWkPtJopwezZ1WGy-cbDzxBO-/view?usp=drivesdk","EMAIL KODE REQUEST BRANDING SOREX")</f>
        <v>EMAIL KODE REQUEST BRANDING SOREX</v>
      </c>
      <c r="Y233" s="1" t="s">
        <v>2121</v>
      </c>
    </row>
    <row r="234" spans="1:25" ht="15" customHeight="1" x14ac:dyDescent="0.25">
      <c r="A234" s="8">
        <v>45600.527529143998</v>
      </c>
      <c r="B234" s="1" t="s">
        <v>1032</v>
      </c>
      <c r="C234" s="10" t="str">
        <v>BS233</v>
      </c>
      <c r="D234" s="10" t="s">
        <v>26</v>
      </c>
      <c r="E234" s="10" t="s">
        <v>1208</v>
      </c>
      <c r="F234" s="10" t="s">
        <v>655</v>
      </c>
      <c r="G234" s="1" t="s">
        <v>2122</v>
      </c>
      <c r="H234" s="11" t="s">
        <v>1302</v>
      </c>
      <c r="I234" s="10" t="s">
        <v>28</v>
      </c>
      <c r="J234" s="1" t="s">
        <v>60</v>
      </c>
      <c r="K234" s="11" t="s">
        <v>2123</v>
      </c>
      <c r="L234" s="10" t="s">
        <v>77</v>
      </c>
      <c r="M234" s="10" t="s">
        <v>30</v>
      </c>
      <c r="N234" s="11" t="s">
        <v>2124</v>
      </c>
      <c r="O234" s="12" t="s">
        <v>2125</v>
      </c>
      <c r="P234" s="13" t="s">
        <v>2126</v>
      </c>
      <c r="Q234" s="1"/>
      <c r="R234" s="1"/>
      <c r="S234" s="1"/>
      <c r="T234" s="1"/>
      <c r="U234" s="1"/>
      <c r="V234" s="1" t="s">
        <v>2127</v>
      </c>
      <c r="W234" s="13" t="s">
        <v>2128</v>
      </c>
      <c r="X234" s="13" t="str">
        <f>HYPERLINK("https://drive.google.com/file/d/1830SjK7JHl0ur6BGmnA_32LYLHWfnYJu/view?usp=drivesdk","EMAIL KODE REQUEST BRANDING SOREX")</f>
        <v>EMAIL KODE REQUEST BRANDING SOREX</v>
      </c>
      <c r="Y234" s="1" t="s">
        <v>2129</v>
      </c>
    </row>
    <row r="235" spans="1:25" ht="15" customHeight="1" x14ac:dyDescent="0.25">
      <c r="A235" s="8">
        <v>45600.585010994997</v>
      </c>
      <c r="B235" s="1" t="s">
        <v>506</v>
      </c>
      <c r="C235" s="10" t="str">
        <v>BS234</v>
      </c>
      <c r="D235" s="10" t="s">
        <v>26</v>
      </c>
      <c r="E235" s="10" t="s">
        <v>1160</v>
      </c>
      <c r="F235" s="10" t="s">
        <v>508</v>
      </c>
      <c r="G235" s="1" t="s">
        <v>2130</v>
      </c>
      <c r="H235" s="11" t="s">
        <v>2071</v>
      </c>
      <c r="I235" s="10" t="s">
        <v>28</v>
      </c>
      <c r="J235" s="1" t="s">
        <v>60</v>
      </c>
      <c r="K235" s="11" t="s">
        <v>1900</v>
      </c>
      <c r="L235" s="10" t="s">
        <v>77</v>
      </c>
      <c r="M235" s="10" t="s">
        <v>30</v>
      </c>
      <c r="N235" s="11" t="s">
        <v>2073</v>
      </c>
      <c r="O235" s="12" t="s">
        <v>973</v>
      </c>
      <c r="P235" s="13" t="s">
        <v>2131</v>
      </c>
      <c r="Q235" s="1"/>
      <c r="R235" s="1"/>
      <c r="S235" s="1"/>
      <c r="T235" s="1"/>
      <c r="U235" s="1"/>
      <c r="V235" s="1" t="s">
        <v>2132</v>
      </c>
      <c r="W235" s="13" t="s">
        <v>2133</v>
      </c>
      <c r="X235" s="13" t="str">
        <f>HYPERLINK("https://drive.google.com/file/d/1uSjugzKEdUvnx7SQ7Xbh8mH5yBVx6bga/view?usp=drivesdk","EMAIL KODE REQUEST BRANDING SOREX")</f>
        <v>EMAIL KODE REQUEST BRANDING SOREX</v>
      </c>
      <c r="Y235" s="1" t="s">
        <v>2134</v>
      </c>
    </row>
    <row r="236" spans="1:25" ht="15" customHeight="1" x14ac:dyDescent="0.25">
      <c r="A236" s="8">
        <v>45600.586299317001</v>
      </c>
      <c r="B236" s="1" t="s">
        <v>506</v>
      </c>
      <c r="C236" s="10" t="str">
        <v>BS235</v>
      </c>
      <c r="D236" s="10" t="s">
        <v>26</v>
      </c>
      <c r="E236" s="10" t="s">
        <v>2135</v>
      </c>
      <c r="F236" s="10" t="s">
        <v>508</v>
      </c>
      <c r="G236" s="1" t="s">
        <v>2130</v>
      </c>
      <c r="H236" s="11" t="s">
        <v>2071</v>
      </c>
      <c r="I236" s="10" t="s">
        <v>28</v>
      </c>
      <c r="J236" s="1" t="s">
        <v>60</v>
      </c>
      <c r="K236" s="11" t="s">
        <v>1900</v>
      </c>
      <c r="L236" s="10" t="s">
        <v>77</v>
      </c>
      <c r="M236" s="10" t="s">
        <v>46</v>
      </c>
      <c r="N236" s="11" t="s">
        <v>2073</v>
      </c>
      <c r="O236" s="12" t="s">
        <v>2136</v>
      </c>
      <c r="P236" s="13" t="s">
        <v>2137</v>
      </c>
      <c r="Q236" s="1"/>
      <c r="R236" s="1"/>
      <c r="S236" s="1"/>
      <c r="T236" s="1"/>
      <c r="U236" s="1"/>
      <c r="V236" s="1" t="s">
        <v>2138</v>
      </c>
      <c r="W236" s="13" t="s">
        <v>2139</v>
      </c>
      <c r="X236" s="13" t="str">
        <f>HYPERLINK("https://drive.google.com/file/d/1G6VURyD4t3qa-TzKHNcjTYl6LH1S-kvj/view?usp=drivesdk","EMAIL KODE REQUEST BRANDING SOREX")</f>
        <v>EMAIL KODE REQUEST BRANDING SOREX</v>
      </c>
      <c r="Y236" s="1" t="s">
        <v>2140</v>
      </c>
    </row>
    <row r="237" spans="1:25" ht="15" customHeight="1" x14ac:dyDescent="0.25">
      <c r="A237" s="8">
        <v>45600.592553761999</v>
      </c>
      <c r="B237" s="1" t="s">
        <v>1032</v>
      </c>
      <c r="C237" s="10" t="str">
        <v>BS236</v>
      </c>
      <c r="D237" s="10" t="s">
        <v>26</v>
      </c>
      <c r="E237" s="10" t="s">
        <v>2015</v>
      </c>
      <c r="F237" s="10" t="s">
        <v>655</v>
      </c>
      <c r="G237" s="1" t="s">
        <v>2141</v>
      </c>
      <c r="H237" s="11" t="s">
        <v>2142</v>
      </c>
      <c r="I237" s="10" t="s">
        <v>28</v>
      </c>
      <c r="J237" s="1" t="s">
        <v>60</v>
      </c>
      <c r="K237" s="11" t="s">
        <v>2143</v>
      </c>
      <c r="L237" s="10" t="s">
        <v>77</v>
      </c>
      <c r="M237" s="10" t="s">
        <v>46</v>
      </c>
      <c r="N237" s="11" t="s">
        <v>2144</v>
      </c>
      <c r="O237" s="12" t="s">
        <v>2145</v>
      </c>
      <c r="P237" s="13" t="s">
        <v>2146</v>
      </c>
      <c r="Q237" s="1"/>
      <c r="R237" s="1"/>
      <c r="S237" s="1"/>
      <c r="T237" s="1"/>
      <c r="U237" s="1"/>
      <c r="V237" s="1" t="s">
        <v>2147</v>
      </c>
      <c r="W237" s="13" t="s">
        <v>2148</v>
      </c>
      <c r="X237" s="13" t="str">
        <f>HYPERLINK("https://drive.google.com/file/d/1_oEG4L__GyiovJ_WnqiF04ISpQybSbKi/view?usp=drivesdk","EMAIL KODE REQUEST BRANDING SOREX")</f>
        <v>EMAIL KODE REQUEST BRANDING SOREX</v>
      </c>
      <c r="Y237" s="1" t="s">
        <v>2149</v>
      </c>
    </row>
    <row r="238" spans="1:25" ht="15" customHeight="1" x14ac:dyDescent="0.25">
      <c r="A238" s="8">
        <v>45600.692427442002</v>
      </c>
      <c r="B238" s="1" t="s">
        <v>1032</v>
      </c>
      <c r="C238" s="10" t="str">
        <v>BS237</v>
      </c>
      <c r="D238" s="10" t="s">
        <v>26</v>
      </c>
      <c r="E238" s="10" t="s">
        <v>2150</v>
      </c>
      <c r="F238" s="10" t="s">
        <v>655</v>
      </c>
      <c r="G238" s="1" t="s">
        <v>2151</v>
      </c>
      <c r="H238" s="11" t="s">
        <v>1003</v>
      </c>
      <c r="I238" s="10" t="s">
        <v>28</v>
      </c>
      <c r="J238" s="1" t="s">
        <v>156</v>
      </c>
      <c r="K238" s="11" t="s">
        <v>2152</v>
      </c>
      <c r="L238" s="10" t="s">
        <v>2153</v>
      </c>
      <c r="M238" s="10" t="s">
        <v>30</v>
      </c>
      <c r="N238" s="11" t="s">
        <v>2154</v>
      </c>
      <c r="O238" s="12" t="s">
        <v>2155</v>
      </c>
      <c r="P238" s="13" t="s">
        <v>2156</v>
      </c>
      <c r="Q238" s="1"/>
      <c r="R238" s="1"/>
      <c r="S238" s="1"/>
      <c r="T238" s="1"/>
      <c r="U238" s="1"/>
      <c r="V238" s="1" t="s">
        <v>2157</v>
      </c>
      <c r="W238" s="13" t="s">
        <v>2158</v>
      </c>
      <c r="X238" s="13" t="str">
        <f>HYPERLINK("https://drive.google.com/file/d/1XXgBw3eQ-mFr6At-csk6t8faKozXFJpc/view?usp=drivesdk","EMAIL KODE REQUEST BRANDING SOREX")</f>
        <v>EMAIL KODE REQUEST BRANDING SOREX</v>
      </c>
      <c r="Y238" s="1" t="s">
        <v>2159</v>
      </c>
    </row>
    <row r="239" spans="1:25" ht="15" customHeight="1" x14ac:dyDescent="0.25">
      <c r="A239" s="8">
        <v>45600.697737568997</v>
      </c>
      <c r="B239" s="1" t="s">
        <v>1032</v>
      </c>
      <c r="C239" s="10" t="str">
        <v>BS238</v>
      </c>
      <c r="D239" s="10" t="s">
        <v>26</v>
      </c>
      <c r="E239" s="10" t="s">
        <v>2150</v>
      </c>
      <c r="F239" s="10" t="s">
        <v>655</v>
      </c>
      <c r="G239" s="1" t="s">
        <v>2160</v>
      </c>
      <c r="H239" s="11" t="s">
        <v>1003</v>
      </c>
      <c r="I239" s="10" t="s">
        <v>28</v>
      </c>
      <c r="J239" s="1" t="s">
        <v>156</v>
      </c>
      <c r="K239" s="11" t="s">
        <v>2161</v>
      </c>
      <c r="L239" s="10" t="s">
        <v>130</v>
      </c>
      <c r="M239" s="10" t="s">
        <v>30</v>
      </c>
      <c r="N239" s="11" t="s">
        <v>2154</v>
      </c>
      <c r="O239" s="12" t="s">
        <v>2162</v>
      </c>
      <c r="P239" s="13" t="s">
        <v>2163</v>
      </c>
      <c r="Q239" s="13" t="s">
        <v>2164</v>
      </c>
      <c r="R239" s="1"/>
      <c r="S239" s="1"/>
      <c r="T239" s="1"/>
      <c r="U239" s="1"/>
      <c r="V239" s="1" t="s">
        <v>2165</v>
      </c>
      <c r="W239" s="13" t="s">
        <v>2166</v>
      </c>
      <c r="X239" s="13" t="str">
        <f>HYPERLINK("https://drive.google.com/file/d/17F9UYvq6_IdsNA2xCjTUuSOLJXoRd2cK/view?usp=drivesdk","EMAIL KODE REQUEST BRANDING SOREX")</f>
        <v>EMAIL KODE REQUEST BRANDING SOREX</v>
      </c>
      <c r="Y239" s="1" t="s">
        <v>2167</v>
      </c>
    </row>
    <row r="240" spans="1:25" ht="15" customHeight="1" x14ac:dyDescent="0.25">
      <c r="A240" s="8">
        <v>45600.702869282002</v>
      </c>
      <c r="B240" s="1" t="s">
        <v>69</v>
      </c>
      <c r="C240" s="10" t="str">
        <v>BS239</v>
      </c>
      <c r="D240" s="10" t="s">
        <v>70</v>
      </c>
      <c r="E240" s="14" t="s">
        <v>71</v>
      </c>
      <c r="F240" s="10" t="s">
        <v>109</v>
      </c>
      <c r="G240" s="1" t="s">
        <v>2168</v>
      </c>
      <c r="H240" s="11" t="s">
        <v>74</v>
      </c>
      <c r="I240" s="10" t="s">
        <v>28</v>
      </c>
      <c r="J240" s="1" t="s">
        <v>60</v>
      </c>
      <c r="K240" s="11" t="s">
        <v>2169</v>
      </c>
      <c r="L240" s="10" t="s">
        <v>77</v>
      </c>
      <c r="M240" s="10" t="s">
        <v>30</v>
      </c>
      <c r="N240" s="11" t="s">
        <v>78</v>
      </c>
      <c r="O240" s="12" t="s">
        <v>218</v>
      </c>
      <c r="P240" s="13" t="s">
        <v>2170</v>
      </c>
      <c r="Q240" s="1"/>
      <c r="R240" s="1"/>
      <c r="S240" s="1"/>
      <c r="T240" s="1"/>
      <c r="U240" s="1"/>
      <c r="V240" s="1" t="s">
        <v>2171</v>
      </c>
      <c r="W240" s="13" t="s">
        <v>2172</v>
      </c>
      <c r="X240" s="13" t="str">
        <f>HYPERLINK("https://drive.google.com/file/d/1IojQP_2mKH_mlqrz7kmqLVG2JXoYy3zE/view?usp=drivesdk","EMAIL KODE REQUEST BRANDING SOREX")</f>
        <v>EMAIL KODE REQUEST BRANDING SOREX</v>
      </c>
      <c r="Y240" s="1" t="s">
        <v>2173</v>
      </c>
    </row>
    <row r="241" spans="1:25" ht="15" customHeight="1" x14ac:dyDescent="0.25">
      <c r="A241" s="8">
        <v>45600.706949525003</v>
      </c>
      <c r="B241" s="1" t="s">
        <v>1032</v>
      </c>
      <c r="C241" s="10" t="str">
        <v>BS240</v>
      </c>
      <c r="D241" s="10" t="s">
        <v>26</v>
      </c>
      <c r="E241" s="10" t="s">
        <v>2174</v>
      </c>
      <c r="F241" s="10" t="s">
        <v>655</v>
      </c>
      <c r="G241" s="1" t="s">
        <v>2175</v>
      </c>
      <c r="H241" s="11" t="s">
        <v>2176</v>
      </c>
      <c r="I241" s="10" t="s">
        <v>28</v>
      </c>
      <c r="J241" s="1" t="s">
        <v>60</v>
      </c>
      <c r="K241" s="11" t="s">
        <v>2177</v>
      </c>
      <c r="L241" s="10" t="s">
        <v>2153</v>
      </c>
      <c r="M241" s="10" t="s">
        <v>30</v>
      </c>
      <c r="N241" s="11" t="s">
        <v>2124</v>
      </c>
      <c r="O241" s="12" t="s">
        <v>2125</v>
      </c>
      <c r="P241" s="13" t="s">
        <v>2178</v>
      </c>
      <c r="Q241" s="1"/>
      <c r="R241" s="1"/>
      <c r="S241" s="1"/>
      <c r="T241" s="1"/>
      <c r="U241" s="1"/>
      <c r="V241" s="1" t="s">
        <v>2179</v>
      </c>
      <c r="W241" s="13" t="s">
        <v>2180</v>
      </c>
      <c r="X241" s="13" t="str">
        <f>HYPERLINK("https://drive.google.com/file/d/1s_ytQJkNFa7qd1pPipV69yIg4e11e4H6/view?usp=drivesdk","EMAIL KODE REQUEST BRANDING SOREX")</f>
        <v>EMAIL KODE REQUEST BRANDING SOREX</v>
      </c>
      <c r="Y241" s="1" t="s">
        <v>2181</v>
      </c>
    </row>
    <row r="242" spans="1:25" ht="15" customHeight="1" x14ac:dyDescent="0.25">
      <c r="A242" s="8">
        <v>45600.708538993</v>
      </c>
      <c r="B242" s="1" t="s">
        <v>1032</v>
      </c>
      <c r="C242" s="10" t="str">
        <v>BS241</v>
      </c>
      <c r="D242" s="10" t="s">
        <v>26</v>
      </c>
      <c r="E242" s="10" t="s">
        <v>2174</v>
      </c>
      <c r="F242" s="10" t="s">
        <v>806</v>
      </c>
      <c r="G242" s="1" t="s">
        <v>2182</v>
      </c>
      <c r="H242" s="11" t="s">
        <v>2176</v>
      </c>
      <c r="I242" s="10" t="s">
        <v>28</v>
      </c>
      <c r="J242" s="1" t="s">
        <v>60</v>
      </c>
      <c r="K242" s="11" t="s">
        <v>1211</v>
      </c>
      <c r="L242" s="10" t="s">
        <v>2153</v>
      </c>
      <c r="M242" s="10" t="s">
        <v>46</v>
      </c>
      <c r="N242" s="11" t="s">
        <v>2124</v>
      </c>
      <c r="O242" s="12" t="s">
        <v>2125</v>
      </c>
      <c r="P242" s="13" t="s">
        <v>2183</v>
      </c>
      <c r="Q242" s="1"/>
      <c r="R242" s="1"/>
      <c r="S242" s="1"/>
      <c r="T242" s="1"/>
      <c r="U242" s="1"/>
      <c r="V242" s="1" t="s">
        <v>2184</v>
      </c>
      <c r="W242" s="13" t="s">
        <v>2185</v>
      </c>
      <c r="X242" s="13" t="str">
        <f>HYPERLINK("https://drive.google.com/file/d/1JLk22B74Co3rUON4fMtiZ7m_ImYCt6Cz/view?usp=drivesdk","EMAIL KODE REQUEST BRANDING SOREX")</f>
        <v>EMAIL KODE REQUEST BRANDING SOREX</v>
      </c>
      <c r="Y242" s="1" t="s">
        <v>2186</v>
      </c>
    </row>
    <row r="243" spans="1:25" ht="15" customHeight="1" x14ac:dyDescent="0.25">
      <c r="A243" s="8">
        <v>45601.483161319004</v>
      </c>
      <c r="B243" s="1" t="s">
        <v>420</v>
      </c>
      <c r="C243" s="10" t="str">
        <v>BS242</v>
      </c>
      <c r="D243" s="10" t="s">
        <v>39</v>
      </c>
      <c r="E243" s="10" t="s">
        <v>2187</v>
      </c>
      <c r="F243" s="10" t="s">
        <v>702</v>
      </c>
      <c r="G243" s="1" t="s">
        <v>2188</v>
      </c>
      <c r="H243" s="11" t="s">
        <v>2189</v>
      </c>
      <c r="I243" s="10" t="s">
        <v>28</v>
      </c>
      <c r="J243" s="1" t="s">
        <v>156</v>
      </c>
      <c r="K243" s="11" t="s">
        <v>2190</v>
      </c>
      <c r="L243" s="10" t="s">
        <v>588</v>
      </c>
      <c r="M243" s="10" t="s">
        <v>30</v>
      </c>
      <c r="N243" s="11" t="s">
        <v>428</v>
      </c>
      <c r="O243" s="12" t="s">
        <v>2191</v>
      </c>
      <c r="P243" s="13" t="s">
        <v>2192</v>
      </c>
      <c r="Q243" s="1"/>
      <c r="R243" s="1"/>
      <c r="S243" s="1"/>
      <c r="T243" s="1"/>
      <c r="U243" s="1"/>
      <c r="V243" s="1" t="s">
        <v>2193</v>
      </c>
      <c r="W243" s="13" t="s">
        <v>2194</v>
      </c>
      <c r="X243" s="13" t="str">
        <f>HYPERLINK("https://drive.google.com/file/d/1ypHQuVK8rbF7iWIBlfKhDtwSOw0Ob-QW/view?usp=drivesdk","EMAIL KODE REQUEST BRANDING SOREX")</f>
        <v>EMAIL KODE REQUEST BRANDING SOREX</v>
      </c>
      <c r="Y243" s="1" t="s">
        <v>2195</v>
      </c>
    </row>
    <row r="244" spans="1:25" ht="15" customHeight="1" x14ac:dyDescent="0.25">
      <c r="A244" s="8">
        <v>45601.542540463</v>
      </c>
      <c r="B244" s="1" t="s">
        <v>69</v>
      </c>
      <c r="C244" s="10" t="str">
        <v>BS243</v>
      </c>
      <c r="D244" s="10" t="s">
        <v>70</v>
      </c>
      <c r="E244" s="10" t="s">
        <v>1436</v>
      </c>
      <c r="F244" s="10" t="s">
        <v>109</v>
      </c>
      <c r="G244" s="1" t="s">
        <v>2196</v>
      </c>
      <c r="H244" s="11" t="s">
        <v>618</v>
      </c>
      <c r="I244" s="10" t="s">
        <v>127</v>
      </c>
      <c r="J244" s="1" t="s">
        <v>112</v>
      </c>
      <c r="K244" s="11" t="s">
        <v>2197</v>
      </c>
      <c r="L244" s="10" t="s">
        <v>77</v>
      </c>
      <c r="M244" s="10" t="s">
        <v>30</v>
      </c>
      <c r="N244" s="11" t="s">
        <v>78</v>
      </c>
      <c r="O244" s="12" t="s">
        <v>115</v>
      </c>
      <c r="P244" s="1" t="s">
        <v>2198</v>
      </c>
      <c r="Q244" s="1"/>
      <c r="R244" s="1"/>
      <c r="S244" s="1"/>
      <c r="T244" s="1"/>
      <c r="U244" s="1"/>
      <c r="V244" s="1" t="s">
        <v>2199</v>
      </c>
      <c r="W244" s="13" t="s">
        <v>2200</v>
      </c>
      <c r="X244" s="13" t="str">
        <f>HYPERLINK("https://drive.google.com/file/d/15PUJsDOrfrhFoiJ5F2ppEoHmMSuTch4q/view?usp=drivesdk","EMAIL KODE REQUEST BRANDING SOREX")</f>
        <v>EMAIL KODE REQUEST BRANDING SOREX</v>
      </c>
      <c r="Y244" s="1" t="s">
        <v>2201</v>
      </c>
    </row>
    <row r="245" spans="1:25" ht="15" customHeight="1" x14ac:dyDescent="0.25">
      <c r="A245" s="8">
        <v>45601.633956550999</v>
      </c>
      <c r="B245" s="1" t="s">
        <v>1032</v>
      </c>
      <c r="C245" s="10" t="str">
        <v>BS244</v>
      </c>
      <c r="D245" s="10" t="s">
        <v>26</v>
      </c>
      <c r="E245" s="10" t="s">
        <v>2202</v>
      </c>
      <c r="F245" s="10" t="s">
        <v>655</v>
      </c>
      <c r="G245" s="1" t="s">
        <v>2203</v>
      </c>
      <c r="H245" s="11" t="s">
        <v>2204</v>
      </c>
      <c r="I245" s="10" t="s">
        <v>28</v>
      </c>
      <c r="J245" s="1" t="s">
        <v>450</v>
      </c>
      <c r="K245" s="11" t="s">
        <v>2205</v>
      </c>
      <c r="L245" s="10" t="s">
        <v>227</v>
      </c>
      <c r="M245" s="10" t="s">
        <v>30</v>
      </c>
      <c r="N245" s="11" t="s">
        <v>2124</v>
      </c>
      <c r="O245" s="12" t="s">
        <v>2206</v>
      </c>
      <c r="P245" s="13" t="s">
        <v>2207</v>
      </c>
      <c r="Q245" s="1"/>
      <c r="R245" s="1"/>
      <c r="S245" s="1"/>
      <c r="T245" s="1"/>
      <c r="U245" s="1"/>
      <c r="V245" s="1" t="s">
        <v>2208</v>
      </c>
      <c r="W245" s="13" t="s">
        <v>2209</v>
      </c>
      <c r="X245" s="13" t="str">
        <f>HYPERLINK("https://drive.google.com/file/d/1ePWWODgEDWybwgK2NPlatlrptfMzldgL/view?usp=drivesdk","EMAIL KODE REQUEST BRANDING SOREX")</f>
        <v>EMAIL KODE REQUEST BRANDING SOREX</v>
      </c>
      <c r="Y245" s="1" t="s">
        <v>2210</v>
      </c>
    </row>
    <row r="246" spans="1:25" ht="15" customHeight="1" x14ac:dyDescent="0.25">
      <c r="A246" s="8">
        <v>45601.665557777997</v>
      </c>
      <c r="B246" s="1" t="s">
        <v>1032</v>
      </c>
      <c r="C246" s="10" t="str">
        <v>BS245</v>
      </c>
      <c r="D246" s="10" t="s">
        <v>26</v>
      </c>
      <c r="E246" s="10" t="s">
        <v>2202</v>
      </c>
      <c r="F246" s="10" t="s">
        <v>655</v>
      </c>
      <c r="G246" s="1" t="s">
        <v>2211</v>
      </c>
      <c r="H246" s="11" t="s">
        <v>2212</v>
      </c>
      <c r="I246" s="10" t="s">
        <v>28</v>
      </c>
      <c r="J246" s="1" t="s">
        <v>75</v>
      </c>
      <c r="K246" s="11" t="s">
        <v>2213</v>
      </c>
      <c r="L246" s="10" t="s">
        <v>77</v>
      </c>
      <c r="M246" s="10" t="s">
        <v>30</v>
      </c>
      <c r="N246" s="11" t="s">
        <v>2154</v>
      </c>
      <c r="O246" s="12" t="s">
        <v>2214</v>
      </c>
      <c r="P246" s="13" t="s">
        <v>2215</v>
      </c>
      <c r="Q246" s="1"/>
      <c r="R246" s="1"/>
      <c r="S246" s="1"/>
      <c r="T246" s="1"/>
      <c r="U246" s="1"/>
      <c r="V246" s="1" t="s">
        <v>2216</v>
      </c>
      <c r="W246" s="13" t="s">
        <v>2217</v>
      </c>
      <c r="X246" s="13" t="str">
        <f>HYPERLINK("https://drive.google.com/file/d/1-lmXqDyN3Ze29QelahSnT64jRMICL5IH/view?usp=drivesdk","EMAIL KODE REQUEST BRANDING SOREX")</f>
        <v>EMAIL KODE REQUEST BRANDING SOREX</v>
      </c>
      <c r="Y246" s="1" t="s">
        <v>2218</v>
      </c>
    </row>
    <row r="247" spans="1:25" ht="15" customHeight="1" x14ac:dyDescent="0.25">
      <c r="A247" s="8">
        <v>45601.700995740997</v>
      </c>
      <c r="B247" s="1" t="s">
        <v>248</v>
      </c>
      <c r="C247" s="10" t="str">
        <v>BS246</v>
      </c>
      <c r="D247" s="10" t="s">
        <v>70</v>
      </c>
      <c r="E247" s="10" t="s">
        <v>2219</v>
      </c>
      <c r="F247" s="10" t="s">
        <v>250</v>
      </c>
      <c r="G247" s="1" t="s">
        <v>2220</v>
      </c>
      <c r="H247" s="11" t="s">
        <v>197</v>
      </c>
      <c r="I247" s="10" t="s">
        <v>28</v>
      </c>
      <c r="J247" s="1" t="s">
        <v>143</v>
      </c>
      <c r="K247" s="11" t="s">
        <v>2221</v>
      </c>
      <c r="L247" s="10" t="s">
        <v>254</v>
      </c>
      <c r="M247" s="10" t="s">
        <v>46</v>
      </c>
      <c r="N247" s="11" t="s">
        <v>78</v>
      </c>
      <c r="O247" s="12" t="s">
        <v>2222</v>
      </c>
      <c r="P247" s="13" t="s">
        <v>2223</v>
      </c>
      <c r="Q247" s="1"/>
      <c r="R247" s="1"/>
      <c r="S247" s="1"/>
      <c r="T247" s="1"/>
      <c r="U247" s="1"/>
      <c r="V247" s="1" t="s">
        <v>2224</v>
      </c>
      <c r="W247" s="13" t="s">
        <v>2225</v>
      </c>
      <c r="X247" s="13" t="str">
        <f>HYPERLINK("https://drive.google.com/file/d/1ULTid2HB5JqnJf6w4gTfbP4QYDe6Ch9C/view?usp=drivesdk","EMAIL KODE REQUEST BRANDING SOREX")</f>
        <v>EMAIL KODE REQUEST BRANDING SOREX</v>
      </c>
      <c r="Y247" s="1" t="s">
        <v>2226</v>
      </c>
    </row>
    <row r="248" spans="1:25" ht="15" customHeight="1" x14ac:dyDescent="0.25">
      <c r="A248" s="8">
        <v>45602.407253889003</v>
      </c>
      <c r="B248" s="1" t="s">
        <v>653</v>
      </c>
      <c r="C248" s="10" t="str">
        <v>BS247</v>
      </c>
      <c r="D248" s="10" t="s">
        <v>26</v>
      </c>
      <c r="E248" s="10" t="s">
        <v>2045</v>
      </c>
      <c r="F248" s="10" t="s">
        <v>655</v>
      </c>
      <c r="G248" s="1" t="s">
        <v>1665</v>
      </c>
      <c r="H248" s="11" t="s">
        <v>2227</v>
      </c>
      <c r="I248" s="10" t="s">
        <v>28</v>
      </c>
      <c r="J248" s="1" t="s">
        <v>156</v>
      </c>
      <c r="K248" s="11" t="s">
        <v>2228</v>
      </c>
      <c r="L248" s="10" t="s">
        <v>77</v>
      </c>
      <c r="M248" s="10" t="s">
        <v>30</v>
      </c>
      <c r="N248" s="11" t="s">
        <v>1096</v>
      </c>
      <c r="O248" s="12" t="s">
        <v>2229</v>
      </c>
      <c r="P248" s="13" t="s">
        <v>2230</v>
      </c>
      <c r="Q248" s="1"/>
      <c r="R248" s="1"/>
      <c r="S248" s="1"/>
      <c r="T248" s="1"/>
      <c r="U248" s="1"/>
      <c r="V248" s="1" t="s">
        <v>2231</v>
      </c>
      <c r="W248" s="13" t="s">
        <v>2232</v>
      </c>
      <c r="X248" s="13" t="str">
        <f>HYPERLINK("https://drive.google.com/file/d/10fLrpKqmN6WMMO1BAs4LSbnrG4p1WzRy/view?usp=drivesdk","EMAIL KODE REQUEST BRANDING SOREX")</f>
        <v>EMAIL KODE REQUEST BRANDING SOREX</v>
      </c>
      <c r="Y248" s="1" t="s">
        <v>2233</v>
      </c>
    </row>
    <row r="249" spans="1:25" ht="15" customHeight="1" x14ac:dyDescent="0.25">
      <c r="A249" s="8">
        <v>45602.448790069</v>
      </c>
      <c r="B249" s="1" t="s">
        <v>1032</v>
      </c>
      <c r="C249" s="10" t="str">
        <v>BS248</v>
      </c>
      <c r="D249" s="10" t="s">
        <v>26</v>
      </c>
      <c r="E249" s="10" t="s">
        <v>2150</v>
      </c>
      <c r="F249" s="10" t="s">
        <v>655</v>
      </c>
      <c r="G249" s="1" t="s">
        <v>2234</v>
      </c>
      <c r="H249" s="11" t="s">
        <v>2235</v>
      </c>
      <c r="I249" s="10" t="s">
        <v>28</v>
      </c>
      <c r="J249" s="1" t="s">
        <v>450</v>
      </c>
      <c r="K249" s="11" t="s">
        <v>2236</v>
      </c>
      <c r="L249" s="10" t="s">
        <v>2153</v>
      </c>
      <c r="M249" s="10" t="s">
        <v>30</v>
      </c>
      <c r="N249" s="11" t="s">
        <v>2237</v>
      </c>
      <c r="O249" s="12" t="s">
        <v>2238</v>
      </c>
      <c r="P249" s="13" t="s">
        <v>2239</v>
      </c>
      <c r="Q249" s="13" t="s">
        <v>2240</v>
      </c>
      <c r="R249" s="1"/>
      <c r="S249" s="1"/>
      <c r="T249" s="1"/>
      <c r="U249" s="1"/>
      <c r="V249" s="1" t="s">
        <v>2241</v>
      </c>
      <c r="W249" s="13" t="s">
        <v>2242</v>
      </c>
      <c r="X249" s="13" t="str">
        <f>HYPERLINK("https://drive.google.com/file/d/1dhvMAiTJbimmwdiMW8x70uo1-Kkk2q3Z/view?usp=drivesdk","EMAIL KODE REQUEST BRANDING SOREX")</f>
        <v>EMAIL KODE REQUEST BRANDING SOREX</v>
      </c>
      <c r="Y249" s="1" t="s">
        <v>2243</v>
      </c>
    </row>
    <row r="250" spans="1:25" ht="15" customHeight="1" x14ac:dyDescent="0.25">
      <c r="A250" s="8">
        <v>45602.450496817</v>
      </c>
      <c r="B250" s="1" t="s">
        <v>1032</v>
      </c>
      <c r="C250" s="10" t="str">
        <v>BS249</v>
      </c>
      <c r="D250" s="10" t="s">
        <v>26</v>
      </c>
      <c r="E250" s="10" t="s">
        <v>820</v>
      </c>
      <c r="F250" s="10" t="s">
        <v>655</v>
      </c>
      <c r="G250" s="1" t="s">
        <v>2244</v>
      </c>
      <c r="H250" s="11" t="s">
        <v>2245</v>
      </c>
      <c r="I250" s="10" t="s">
        <v>28</v>
      </c>
      <c r="J250" s="1" t="s">
        <v>450</v>
      </c>
      <c r="K250" s="11" t="s">
        <v>2246</v>
      </c>
      <c r="L250" s="10" t="s">
        <v>2153</v>
      </c>
      <c r="M250" s="10" t="s">
        <v>46</v>
      </c>
      <c r="N250" s="11" t="s">
        <v>2247</v>
      </c>
      <c r="O250" s="12" t="s">
        <v>2248</v>
      </c>
      <c r="P250" s="13" t="s">
        <v>2249</v>
      </c>
      <c r="Q250" s="1"/>
      <c r="R250" s="1"/>
      <c r="S250" s="1"/>
      <c r="T250" s="1"/>
      <c r="U250" s="1"/>
      <c r="V250" s="1" t="s">
        <v>2250</v>
      </c>
      <c r="W250" s="13" t="s">
        <v>2251</v>
      </c>
      <c r="X250" s="13" t="str">
        <f>HYPERLINK("https://drive.google.com/file/d/1FpCg-MEMDdc-dl4mSsc0WGnMcoDRQ0bO/view?usp=drivesdk","EMAIL KODE REQUEST BRANDING SOREX")</f>
        <v>EMAIL KODE REQUEST BRANDING SOREX</v>
      </c>
      <c r="Y250" s="1" t="s">
        <v>2252</v>
      </c>
    </row>
    <row r="251" spans="1:25" ht="15" customHeight="1" x14ac:dyDescent="0.25">
      <c r="A251" s="8">
        <v>45602.472488043997</v>
      </c>
      <c r="B251" s="1" t="s">
        <v>1032</v>
      </c>
      <c r="C251" s="10" t="str">
        <v>BS250</v>
      </c>
      <c r="D251" s="10" t="s">
        <v>26</v>
      </c>
      <c r="E251" s="10" t="s">
        <v>2150</v>
      </c>
      <c r="F251" s="10" t="s">
        <v>655</v>
      </c>
      <c r="G251" s="1" t="s">
        <v>2234</v>
      </c>
      <c r="H251" s="11" t="s">
        <v>2253</v>
      </c>
      <c r="I251" s="10" t="s">
        <v>28</v>
      </c>
      <c r="J251" s="1" t="s">
        <v>60</v>
      </c>
      <c r="K251" s="11" t="s">
        <v>2254</v>
      </c>
      <c r="L251" s="10" t="s">
        <v>77</v>
      </c>
      <c r="M251" s="10" t="s">
        <v>30</v>
      </c>
      <c r="N251" s="11" t="s">
        <v>2247</v>
      </c>
      <c r="O251" s="12" t="s">
        <v>2255</v>
      </c>
      <c r="P251" s="13" t="s">
        <v>2256</v>
      </c>
      <c r="Q251" s="1"/>
      <c r="R251" s="1"/>
      <c r="S251" s="1"/>
      <c r="T251" s="1"/>
      <c r="U251" s="1"/>
      <c r="V251" s="1" t="s">
        <v>2257</v>
      </c>
      <c r="W251" s="13" t="s">
        <v>2258</v>
      </c>
      <c r="X251" s="13" t="str">
        <f>HYPERLINK("https://drive.google.com/file/d/1ar4DztR8IeaTysQKgIXbEnxZM4Jd7GeF/view?usp=drivesdk","EMAIL KODE REQUEST BRANDING SOREX")</f>
        <v>EMAIL KODE REQUEST BRANDING SOREX</v>
      </c>
      <c r="Y251" s="1" t="s">
        <v>2259</v>
      </c>
    </row>
    <row r="252" spans="1:25" ht="15" customHeight="1" x14ac:dyDescent="0.25">
      <c r="A252" s="8">
        <v>45602.489871735997</v>
      </c>
      <c r="B252" s="1" t="s">
        <v>1032</v>
      </c>
      <c r="C252" s="10" t="str">
        <v>BS251</v>
      </c>
      <c r="D252" s="10" t="s">
        <v>26</v>
      </c>
      <c r="E252" s="10" t="s">
        <v>2150</v>
      </c>
      <c r="F252" s="10" t="s">
        <v>655</v>
      </c>
      <c r="G252" s="1" t="s">
        <v>2260</v>
      </c>
      <c r="H252" s="11" t="s">
        <v>2253</v>
      </c>
      <c r="I252" s="10" t="s">
        <v>28</v>
      </c>
      <c r="J252" s="1" t="s">
        <v>60</v>
      </c>
      <c r="K252" s="11" t="s">
        <v>61</v>
      </c>
      <c r="L252" s="10" t="s">
        <v>2153</v>
      </c>
      <c r="M252" s="10" t="s">
        <v>145</v>
      </c>
      <c r="N252" s="11" t="s">
        <v>2261</v>
      </c>
      <c r="O252" s="12" t="s">
        <v>2262</v>
      </c>
      <c r="P252" s="13" t="s">
        <v>2263</v>
      </c>
      <c r="Q252" s="1"/>
      <c r="R252" s="1"/>
      <c r="S252" s="1"/>
      <c r="T252" s="1"/>
      <c r="U252" s="1"/>
      <c r="V252" s="1" t="s">
        <v>2264</v>
      </c>
      <c r="W252" s="13" t="s">
        <v>2265</v>
      </c>
      <c r="X252" s="13" t="str">
        <f>HYPERLINK("https://drive.google.com/file/d/19vng_2O-MhT1ytbJJBNBiFwUnQmBVGek/view?usp=drivesdk","EMAIL KODE REQUEST BRANDING SOREX")</f>
        <v>EMAIL KODE REQUEST BRANDING SOREX</v>
      </c>
      <c r="Y252" s="1" t="s">
        <v>2266</v>
      </c>
    </row>
    <row r="253" spans="1:25" ht="15" customHeight="1" x14ac:dyDescent="0.25">
      <c r="A253" s="8">
        <v>45602.594921527998</v>
      </c>
      <c r="B253" s="1" t="s">
        <v>300</v>
      </c>
      <c r="C253" s="10" t="str">
        <v>BS252</v>
      </c>
      <c r="D253" s="10" t="s">
        <v>26</v>
      </c>
      <c r="E253" s="10" t="s">
        <v>352</v>
      </c>
      <c r="F253" s="10" t="s">
        <v>302</v>
      </c>
      <c r="G253" s="1" t="s">
        <v>2267</v>
      </c>
      <c r="H253" s="11" t="s">
        <v>1110</v>
      </c>
      <c r="I253" s="10" t="s">
        <v>127</v>
      </c>
      <c r="J253" s="1" t="s">
        <v>60</v>
      </c>
      <c r="K253" s="11" t="s">
        <v>2268</v>
      </c>
      <c r="L253" s="10" t="s">
        <v>355</v>
      </c>
      <c r="M253" s="10" t="s">
        <v>30</v>
      </c>
      <c r="N253" s="11" t="s">
        <v>1261</v>
      </c>
      <c r="O253" s="12" t="s">
        <v>2269</v>
      </c>
      <c r="P253" s="13" t="s">
        <v>2270</v>
      </c>
      <c r="Q253" s="1"/>
      <c r="R253" s="1"/>
      <c r="S253" s="1"/>
      <c r="T253" s="1"/>
      <c r="U253" s="1"/>
      <c r="V253" s="1" t="s">
        <v>2271</v>
      </c>
      <c r="W253" s="13" t="s">
        <v>2272</v>
      </c>
      <c r="X253" s="13" t="str">
        <f>HYPERLINK("https://drive.google.com/file/d/10EMaUAjtXhL-RouhGqM9n0g_V-2NpABX/view?usp=drivesdk","EMAIL KODE REQUEST BRANDING SOREX")</f>
        <v>EMAIL KODE REQUEST BRANDING SOREX</v>
      </c>
      <c r="Y253" s="1" t="s">
        <v>2273</v>
      </c>
    </row>
    <row r="254" spans="1:25" ht="15" customHeight="1" x14ac:dyDescent="0.25">
      <c r="A254" s="8">
        <v>45602.615453924001</v>
      </c>
      <c r="B254" s="1" t="s">
        <v>300</v>
      </c>
      <c r="C254" s="10" t="str">
        <v>BS253</v>
      </c>
      <c r="D254" s="10" t="s">
        <v>26</v>
      </c>
      <c r="E254" s="10" t="s">
        <v>1641</v>
      </c>
      <c r="F254" s="10" t="s">
        <v>302</v>
      </c>
      <c r="G254" s="1" t="s">
        <v>2274</v>
      </c>
      <c r="H254" s="11" t="s">
        <v>2275</v>
      </c>
      <c r="I254" s="10" t="s">
        <v>28</v>
      </c>
      <c r="J254" s="1" t="s">
        <v>60</v>
      </c>
      <c r="K254" s="11" t="s">
        <v>2276</v>
      </c>
      <c r="L254" s="10" t="s">
        <v>355</v>
      </c>
      <c r="M254" s="10" t="s">
        <v>30</v>
      </c>
      <c r="N254" s="11" t="s">
        <v>2277</v>
      </c>
      <c r="O254" s="12" t="s">
        <v>2278</v>
      </c>
      <c r="P254" s="13" t="s">
        <v>2279</v>
      </c>
      <c r="Q254" s="13" t="s">
        <v>2280</v>
      </c>
      <c r="R254" s="1"/>
      <c r="S254" s="1"/>
      <c r="T254" s="1"/>
      <c r="U254" s="1"/>
      <c r="V254" s="1" t="s">
        <v>2281</v>
      </c>
      <c r="W254" s="13" t="s">
        <v>2282</v>
      </c>
      <c r="X254" s="13" t="str">
        <f>HYPERLINK("https://drive.google.com/file/d/1j3vX0bIRf3-3c0QTHQKffxnTa3gtdmlt/view?usp=drivesdk","EMAIL KODE REQUEST BRANDING SOREX")</f>
        <v>EMAIL KODE REQUEST BRANDING SOREX</v>
      </c>
      <c r="Y254" s="1" t="s">
        <v>2283</v>
      </c>
    </row>
    <row r="255" spans="1:25" ht="15" customHeight="1" x14ac:dyDescent="0.25">
      <c r="A255" s="8">
        <v>45602.648219039002</v>
      </c>
      <c r="B255" s="1" t="s">
        <v>248</v>
      </c>
      <c r="C255" s="10" t="str">
        <v>BS254</v>
      </c>
      <c r="D255" s="10" t="s">
        <v>70</v>
      </c>
      <c r="E255" s="10" t="s">
        <v>2219</v>
      </c>
      <c r="F255" s="10" t="s">
        <v>250</v>
      </c>
      <c r="G255" s="1" t="s">
        <v>2284</v>
      </c>
      <c r="H255" s="11" t="s">
        <v>2285</v>
      </c>
      <c r="I255" s="10" t="s">
        <v>28</v>
      </c>
      <c r="J255" s="1" t="s">
        <v>60</v>
      </c>
      <c r="K255" s="11" t="s">
        <v>1042</v>
      </c>
      <c r="L255" s="10" t="s">
        <v>466</v>
      </c>
      <c r="M255" s="10" t="s">
        <v>46</v>
      </c>
      <c r="N255" s="11" t="s">
        <v>78</v>
      </c>
      <c r="O255" s="12" t="s">
        <v>2286</v>
      </c>
      <c r="P255" s="13" t="s">
        <v>2287</v>
      </c>
      <c r="Q255" s="1"/>
      <c r="R255" s="1"/>
      <c r="S255" s="1"/>
      <c r="T255" s="1"/>
      <c r="U255" s="1"/>
      <c r="V255" s="1" t="s">
        <v>2288</v>
      </c>
      <c r="W255" s="13" t="s">
        <v>2289</v>
      </c>
      <c r="X255" s="13" t="str">
        <f>HYPERLINK("https://drive.google.com/file/d/13Lb8VwiXKHZy-7do2P0mVe8_Mu9Q1NCA/view?usp=drivesdk","EMAIL KODE REQUEST BRANDING SOREX")</f>
        <v>EMAIL KODE REQUEST BRANDING SOREX</v>
      </c>
      <c r="Y255" s="1" t="s">
        <v>2290</v>
      </c>
    </row>
    <row r="256" spans="1:25" ht="15" customHeight="1" x14ac:dyDescent="0.25">
      <c r="A256" s="8">
        <v>45602.656219559998</v>
      </c>
      <c r="B256" s="1" t="s">
        <v>420</v>
      </c>
      <c r="C256" s="10" t="str">
        <v>BS255</v>
      </c>
      <c r="D256" s="10" t="s">
        <v>39</v>
      </c>
      <c r="E256" s="10" t="s">
        <v>2291</v>
      </c>
      <c r="F256" s="10" t="s">
        <v>702</v>
      </c>
      <c r="G256" s="1" t="s">
        <v>2292</v>
      </c>
      <c r="H256" s="11" t="s">
        <v>2189</v>
      </c>
      <c r="I256" s="10" t="s">
        <v>28</v>
      </c>
      <c r="J256" s="1" t="s">
        <v>450</v>
      </c>
      <c r="K256" s="11" t="s">
        <v>2293</v>
      </c>
      <c r="L256" s="10" t="s">
        <v>2294</v>
      </c>
      <c r="M256" s="10" t="s">
        <v>30</v>
      </c>
      <c r="N256" s="11" t="s">
        <v>428</v>
      </c>
      <c r="O256" s="12" t="s">
        <v>2295</v>
      </c>
      <c r="P256" s="13" t="s">
        <v>2296</v>
      </c>
      <c r="Q256" s="1"/>
      <c r="R256" s="1"/>
      <c r="S256" s="1"/>
      <c r="T256" s="1"/>
      <c r="U256" s="1"/>
      <c r="V256" s="1" t="s">
        <v>2297</v>
      </c>
      <c r="W256" s="13" t="s">
        <v>2298</v>
      </c>
      <c r="X256" s="13" t="str">
        <f>HYPERLINK("https://drive.google.com/file/d/11iaKALvAkUEJoZCBMr7UoqQNT8eZ13Xp/view?usp=drivesdk","EMAIL KODE REQUEST BRANDING SOREX")</f>
        <v>EMAIL KODE REQUEST BRANDING SOREX</v>
      </c>
      <c r="Y256" s="1" t="s">
        <v>2299</v>
      </c>
    </row>
    <row r="257" spans="1:25" ht="15" customHeight="1" x14ac:dyDescent="0.25">
      <c r="A257" s="8">
        <v>45602.669459190001</v>
      </c>
      <c r="B257" s="1" t="s">
        <v>1032</v>
      </c>
      <c r="C257" s="10" t="str">
        <v>BS256</v>
      </c>
      <c r="D257" s="10" t="s">
        <v>26</v>
      </c>
      <c r="E257" s="10" t="s">
        <v>2150</v>
      </c>
      <c r="F257" s="10" t="s">
        <v>655</v>
      </c>
      <c r="G257" s="1" t="s">
        <v>2300</v>
      </c>
      <c r="H257" s="11" t="s">
        <v>2301</v>
      </c>
      <c r="I257" s="10" t="s">
        <v>28</v>
      </c>
      <c r="J257" s="1" t="s">
        <v>60</v>
      </c>
      <c r="K257" s="11" t="s">
        <v>2302</v>
      </c>
      <c r="L257" s="10" t="s">
        <v>77</v>
      </c>
      <c r="M257" s="10" t="s">
        <v>145</v>
      </c>
      <c r="N257" s="11" t="s">
        <v>2303</v>
      </c>
      <c r="O257" s="12" t="s">
        <v>2304</v>
      </c>
      <c r="P257" s="13" t="s">
        <v>2305</v>
      </c>
      <c r="Q257" s="1"/>
      <c r="R257" s="1"/>
      <c r="S257" s="1"/>
      <c r="T257" s="1"/>
      <c r="U257" s="1"/>
      <c r="V257" s="1" t="s">
        <v>2306</v>
      </c>
      <c r="W257" s="13" t="s">
        <v>2307</v>
      </c>
      <c r="X257" s="13" t="str">
        <f>HYPERLINK("https://drive.google.com/file/d/1-ExTIIW6LaBTiasC_vRNMYMS9XpSvRIx/view?usp=drivesdk","EMAIL KODE REQUEST BRANDING SOREX")</f>
        <v>EMAIL KODE REQUEST BRANDING SOREX</v>
      </c>
      <c r="Y257" s="1" t="s">
        <v>2308</v>
      </c>
    </row>
    <row r="258" spans="1:25" ht="15" customHeight="1" x14ac:dyDescent="0.25">
      <c r="A258" s="8">
        <v>45603.288080926002</v>
      </c>
      <c r="B258" s="1" t="s">
        <v>1032</v>
      </c>
      <c r="C258" s="10" t="str">
        <v>BS257</v>
      </c>
      <c r="D258" s="10" t="s">
        <v>26</v>
      </c>
      <c r="E258" s="10" t="s">
        <v>1208</v>
      </c>
      <c r="F258" s="10" t="s">
        <v>655</v>
      </c>
      <c r="G258" s="1" t="s">
        <v>2309</v>
      </c>
      <c r="H258" s="11" t="s">
        <v>2310</v>
      </c>
      <c r="I258" s="10" t="s">
        <v>28</v>
      </c>
      <c r="J258" s="1" t="s">
        <v>60</v>
      </c>
      <c r="K258" s="11" t="s">
        <v>2311</v>
      </c>
      <c r="L258" s="10" t="s">
        <v>2153</v>
      </c>
      <c r="M258" s="10" t="s">
        <v>30</v>
      </c>
      <c r="N258" s="11" t="s">
        <v>2124</v>
      </c>
      <c r="O258" s="12" t="s">
        <v>2312</v>
      </c>
      <c r="P258" s="13" t="s">
        <v>2313</v>
      </c>
      <c r="Q258" s="1"/>
      <c r="R258" s="1"/>
      <c r="S258" s="1"/>
      <c r="T258" s="1"/>
      <c r="U258" s="1"/>
      <c r="V258" s="1" t="s">
        <v>2314</v>
      </c>
      <c r="W258" s="13" t="s">
        <v>2315</v>
      </c>
      <c r="X258" s="13" t="str">
        <f>HYPERLINK("https://drive.google.com/file/d/1fyaQHACjLlLI767VUJQIlrAGU3teV68g/view?usp=drivesdk","EMAIL KODE REQUEST BRANDING SOREX")</f>
        <v>EMAIL KODE REQUEST BRANDING SOREX</v>
      </c>
      <c r="Y258" s="1" t="s">
        <v>2316</v>
      </c>
    </row>
    <row r="259" spans="1:25" ht="15" customHeight="1" x14ac:dyDescent="0.25">
      <c r="A259" s="8">
        <v>45603.405893830997</v>
      </c>
      <c r="B259" s="1" t="s">
        <v>300</v>
      </c>
      <c r="C259" s="10" t="str">
        <v>BS258</v>
      </c>
      <c r="D259" s="10" t="s">
        <v>26</v>
      </c>
      <c r="E259" s="10" t="s">
        <v>352</v>
      </c>
      <c r="F259" s="10" t="s">
        <v>302</v>
      </c>
      <c r="G259" s="1" t="s">
        <v>2317</v>
      </c>
      <c r="H259" s="11" t="s">
        <v>1110</v>
      </c>
      <c r="I259" s="10" t="s">
        <v>28</v>
      </c>
      <c r="J259" s="1" t="s">
        <v>60</v>
      </c>
      <c r="K259" s="11" t="s">
        <v>2318</v>
      </c>
      <c r="L259" s="10" t="s">
        <v>1353</v>
      </c>
      <c r="M259" s="10" t="s">
        <v>30</v>
      </c>
      <c r="N259" s="11" t="s">
        <v>2277</v>
      </c>
      <c r="O259" s="12" t="s">
        <v>2319</v>
      </c>
      <c r="P259" s="13" t="s">
        <v>2320</v>
      </c>
      <c r="Q259" s="1"/>
      <c r="R259" s="1"/>
      <c r="S259" s="1"/>
      <c r="T259" s="1"/>
      <c r="U259" s="1"/>
      <c r="V259" s="1" t="s">
        <v>2321</v>
      </c>
      <c r="W259" s="13" t="s">
        <v>2322</v>
      </c>
      <c r="X259" s="13" t="str">
        <f>HYPERLINK("https://drive.google.com/file/d/1TL0dV72Ps4n30zcngEVw4_jkNAU8UoLr/view?usp=drivesdk","EMAIL KODE REQUEST BRANDING SOREX")</f>
        <v>EMAIL KODE REQUEST BRANDING SOREX</v>
      </c>
      <c r="Y259" s="1" t="s">
        <v>2323</v>
      </c>
    </row>
    <row r="260" spans="1:25" ht="15" customHeight="1" x14ac:dyDescent="0.25">
      <c r="A260" s="8">
        <v>45603.407111237997</v>
      </c>
      <c r="B260" s="1" t="s">
        <v>1032</v>
      </c>
      <c r="C260" s="10" t="str">
        <v>BS259</v>
      </c>
      <c r="D260" s="10" t="s">
        <v>26</v>
      </c>
      <c r="E260" s="10" t="s">
        <v>1208</v>
      </c>
      <c r="F260" s="10" t="s">
        <v>655</v>
      </c>
      <c r="G260" s="1" t="s">
        <v>2324</v>
      </c>
      <c r="H260" s="11" t="s">
        <v>2310</v>
      </c>
      <c r="I260" s="10" t="s">
        <v>28</v>
      </c>
      <c r="J260" s="1" t="s">
        <v>60</v>
      </c>
      <c r="K260" s="11" t="s">
        <v>2325</v>
      </c>
      <c r="L260" s="10" t="s">
        <v>2153</v>
      </c>
      <c r="M260" s="10" t="s">
        <v>30</v>
      </c>
      <c r="N260" s="11" t="s">
        <v>1063</v>
      </c>
      <c r="O260" s="12" t="s">
        <v>2326</v>
      </c>
      <c r="P260" s="13" t="s">
        <v>2327</v>
      </c>
      <c r="Q260" s="1"/>
      <c r="R260" s="1"/>
      <c r="S260" s="1"/>
      <c r="T260" s="1"/>
      <c r="U260" s="1"/>
      <c r="V260" s="1" t="s">
        <v>2328</v>
      </c>
      <c r="W260" s="13" t="s">
        <v>2329</v>
      </c>
      <c r="X260" s="13" t="str">
        <f>HYPERLINK("https://drive.google.com/file/d/1GIvxQHDGRB2p3k-Ucs8Jk5zKTIB64zOw/view?usp=drivesdk","EMAIL KODE REQUEST BRANDING SOREX")</f>
        <v>EMAIL KODE REQUEST BRANDING SOREX</v>
      </c>
      <c r="Y260" s="1" t="s">
        <v>2330</v>
      </c>
    </row>
    <row r="261" spans="1:25" ht="15" customHeight="1" x14ac:dyDescent="0.25">
      <c r="A261" s="8">
        <v>45603.409208889003</v>
      </c>
      <c r="B261" s="1" t="s">
        <v>300</v>
      </c>
      <c r="C261" s="10" t="str">
        <v>BS260</v>
      </c>
      <c r="D261" s="10" t="s">
        <v>26</v>
      </c>
      <c r="E261" s="10" t="s">
        <v>352</v>
      </c>
      <c r="F261" s="10" t="s">
        <v>302</v>
      </c>
      <c r="G261" s="1" t="s">
        <v>2331</v>
      </c>
      <c r="H261" s="11" t="s">
        <v>1110</v>
      </c>
      <c r="I261" s="10" t="s">
        <v>28</v>
      </c>
      <c r="J261" s="1" t="s">
        <v>60</v>
      </c>
      <c r="K261" s="11" t="s">
        <v>1211</v>
      </c>
      <c r="L261" s="10" t="s">
        <v>355</v>
      </c>
      <c r="M261" s="10" t="s">
        <v>30</v>
      </c>
      <c r="N261" s="11" t="s">
        <v>2332</v>
      </c>
      <c r="O261" s="12" t="s">
        <v>2333</v>
      </c>
      <c r="P261" s="13" t="s">
        <v>2334</v>
      </c>
      <c r="Q261" s="1"/>
      <c r="R261" s="1"/>
      <c r="S261" s="1"/>
      <c r="T261" s="1"/>
      <c r="U261" s="1"/>
      <c r="V261" s="1" t="s">
        <v>2335</v>
      </c>
      <c r="W261" s="13" t="s">
        <v>2336</v>
      </c>
      <c r="X261" s="13" t="str">
        <f>HYPERLINK("https://drive.google.com/file/d/1UlERZRWPPXwcPthyfhidz_pabZEthukk/view?usp=drivesdk","EMAIL KODE REQUEST BRANDING SOREX")</f>
        <v>EMAIL KODE REQUEST BRANDING SOREX</v>
      </c>
      <c r="Y261" s="1" t="s">
        <v>2337</v>
      </c>
    </row>
    <row r="262" spans="1:25" ht="25.5" customHeight="1" x14ac:dyDescent="0.25">
      <c r="A262" s="8">
        <v>45603.415381318999</v>
      </c>
      <c r="B262" s="1" t="s">
        <v>1032</v>
      </c>
      <c r="C262" s="10" t="str">
        <v>BS261</v>
      </c>
      <c r="D262" s="10" t="s">
        <v>26</v>
      </c>
      <c r="E262" s="10" t="s">
        <v>2150</v>
      </c>
      <c r="F262" s="10" t="s">
        <v>655</v>
      </c>
      <c r="G262" s="1" t="s">
        <v>2338</v>
      </c>
      <c r="H262" s="11" t="s">
        <v>2339</v>
      </c>
      <c r="I262" s="10" t="s">
        <v>28</v>
      </c>
      <c r="J262" s="1" t="s">
        <v>450</v>
      </c>
      <c r="K262" s="11" t="s">
        <v>2340</v>
      </c>
      <c r="L262" s="10" t="s">
        <v>77</v>
      </c>
      <c r="M262" s="10" t="s">
        <v>30</v>
      </c>
      <c r="N262" s="11" t="s">
        <v>2341</v>
      </c>
      <c r="O262" s="12" t="s">
        <v>2342</v>
      </c>
      <c r="P262" s="13" t="s">
        <v>2343</v>
      </c>
      <c r="Q262" s="1"/>
      <c r="R262" s="1"/>
      <c r="S262" s="1"/>
      <c r="T262" s="1"/>
      <c r="U262" s="1"/>
      <c r="V262" s="1" t="s">
        <v>2344</v>
      </c>
      <c r="W262" s="13" t="s">
        <v>2345</v>
      </c>
      <c r="X262" s="13" t="str">
        <f>HYPERLINK("https://drive.google.com/file/d/1Zy6BNn3S8dKOwVr7cQeOsYoGgw2ERmB_/view?usp=drivesdk","EMAIL KODE REQUEST BRANDING SOREX")</f>
        <v>EMAIL KODE REQUEST BRANDING SOREX</v>
      </c>
      <c r="Y262" s="1" t="s">
        <v>2346</v>
      </c>
    </row>
    <row r="263" spans="1:25" ht="15" customHeight="1" x14ac:dyDescent="0.25">
      <c r="A263" s="8">
        <v>45603.434275068998</v>
      </c>
      <c r="B263" s="1" t="s">
        <v>122</v>
      </c>
      <c r="C263" s="10" t="str">
        <v>BS262</v>
      </c>
      <c r="D263" s="10" t="s">
        <v>70</v>
      </c>
      <c r="E263" s="10" t="s">
        <v>2347</v>
      </c>
      <c r="F263" s="10" t="s">
        <v>124</v>
      </c>
      <c r="G263" s="1" t="s">
        <v>2348</v>
      </c>
      <c r="H263" s="11" t="s">
        <v>184</v>
      </c>
      <c r="I263" s="10" t="s">
        <v>127</v>
      </c>
      <c r="J263" s="1" t="s">
        <v>2349</v>
      </c>
      <c r="K263" s="11" t="s">
        <v>2350</v>
      </c>
      <c r="L263" s="10" t="s">
        <v>77</v>
      </c>
      <c r="M263" s="10" t="s">
        <v>30</v>
      </c>
      <c r="N263" s="11" t="s">
        <v>524</v>
      </c>
      <c r="O263" s="12" t="s">
        <v>2351</v>
      </c>
      <c r="P263" s="13" t="s">
        <v>2352</v>
      </c>
      <c r="Q263" s="1"/>
      <c r="R263" s="1"/>
      <c r="S263" s="1"/>
      <c r="T263" s="1"/>
      <c r="U263" s="1"/>
      <c r="V263" s="1" t="s">
        <v>2353</v>
      </c>
      <c r="W263" s="13" t="s">
        <v>2354</v>
      </c>
      <c r="X263" s="13" t="str">
        <f>HYPERLINK("https://drive.google.com/file/d/1XCGOb-I2VA259b4uJ2hInqlmYE6w189n/view?usp=drivesdk","EMAIL KODE REQUEST BRANDING SOREX")</f>
        <v>EMAIL KODE REQUEST BRANDING SOREX</v>
      </c>
      <c r="Y263" s="1" t="s">
        <v>2355</v>
      </c>
    </row>
    <row r="264" spans="1:25" ht="15" customHeight="1" x14ac:dyDescent="0.25">
      <c r="A264" s="8">
        <v>45603.436473633999</v>
      </c>
      <c r="B264" s="1" t="s">
        <v>122</v>
      </c>
      <c r="C264" s="10" t="str">
        <v>BS263</v>
      </c>
      <c r="D264" s="10" t="s">
        <v>70</v>
      </c>
      <c r="E264" s="10" t="s">
        <v>327</v>
      </c>
      <c r="F264" s="10" t="s">
        <v>124</v>
      </c>
      <c r="G264" s="1" t="s">
        <v>1908</v>
      </c>
      <c r="H264" s="11" t="s">
        <v>692</v>
      </c>
      <c r="I264" s="10" t="s">
        <v>127</v>
      </c>
      <c r="J264" s="1" t="s">
        <v>156</v>
      </c>
      <c r="K264" s="11" t="s">
        <v>2356</v>
      </c>
      <c r="L264" s="10" t="s">
        <v>227</v>
      </c>
      <c r="M264" s="10" t="s">
        <v>30</v>
      </c>
      <c r="N264" s="11" t="s">
        <v>1096</v>
      </c>
      <c r="O264" s="12" t="s">
        <v>2357</v>
      </c>
      <c r="P264" s="13" t="s">
        <v>2358</v>
      </c>
      <c r="Q264" s="1"/>
      <c r="R264" s="1"/>
      <c r="S264" s="1"/>
      <c r="T264" s="1"/>
      <c r="U264" s="1"/>
      <c r="V264" s="1" t="s">
        <v>2359</v>
      </c>
      <c r="W264" s="13" t="s">
        <v>2360</v>
      </c>
      <c r="X264" s="13" t="str">
        <f>HYPERLINK("https://drive.google.com/file/d/1T48Q0IjyKMXT_MLx8_5QLWME2PeAvv_7/view?usp=drivesdk","EMAIL KODE REQUEST BRANDING SOREX")</f>
        <v>EMAIL KODE REQUEST BRANDING SOREX</v>
      </c>
      <c r="Y264" s="1" t="s">
        <v>2361</v>
      </c>
    </row>
    <row r="265" spans="1:25" ht="15" customHeight="1" x14ac:dyDescent="0.25">
      <c r="A265" s="8">
        <v>45603.438341250003</v>
      </c>
      <c r="B265" s="1" t="s">
        <v>122</v>
      </c>
      <c r="C265" s="10" t="str">
        <v>BS264</v>
      </c>
      <c r="D265" s="10" t="s">
        <v>70</v>
      </c>
      <c r="E265" s="10" t="s">
        <v>494</v>
      </c>
      <c r="F265" s="10" t="s">
        <v>124</v>
      </c>
      <c r="G265" s="1" t="s">
        <v>2362</v>
      </c>
      <c r="H265" s="11" t="s">
        <v>2363</v>
      </c>
      <c r="I265" s="10" t="s">
        <v>28</v>
      </c>
      <c r="J265" s="1" t="s">
        <v>389</v>
      </c>
      <c r="K265" s="11" t="s">
        <v>2364</v>
      </c>
      <c r="L265" s="10" t="s">
        <v>199</v>
      </c>
      <c r="M265" s="10" t="s">
        <v>30</v>
      </c>
      <c r="N265" s="11" t="s">
        <v>524</v>
      </c>
      <c r="O265" s="12" t="s">
        <v>2365</v>
      </c>
      <c r="P265" s="13" t="s">
        <v>2366</v>
      </c>
      <c r="Q265" s="13" t="s">
        <v>2367</v>
      </c>
      <c r="R265" s="1"/>
      <c r="S265" s="1"/>
      <c r="T265" s="1"/>
      <c r="U265" s="1"/>
      <c r="V265" s="1" t="s">
        <v>2368</v>
      </c>
      <c r="W265" s="13" t="s">
        <v>2369</v>
      </c>
      <c r="X265" s="13" t="str">
        <f>HYPERLINK("https://drive.google.com/file/d/1MV4N338wcEnQ379vkDtqoyETXMZeJ5AI/view?usp=drivesdk","EMAIL KODE REQUEST BRANDING SOREX")</f>
        <v>EMAIL KODE REQUEST BRANDING SOREX</v>
      </c>
      <c r="Y265" s="1" t="s">
        <v>2370</v>
      </c>
    </row>
    <row r="266" spans="1:25" ht="15" customHeight="1" x14ac:dyDescent="0.25">
      <c r="A266" s="8">
        <v>45603.441548403003</v>
      </c>
      <c r="B266" s="1" t="s">
        <v>122</v>
      </c>
      <c r="C266" s="10" t="str">
        <v>BS265</v>
      </c>
      <c r="D266" s="10" t="s">
        <v>70</v>
      </c>
      <c r="E266" s="10" t="s">
        <v>2371</v>
      </c>
      <c r="F266" s="10" t="s">
        <v>2372</v>
      </c>
      <c r="G266" s="1" t="s">
        <v>2373</v>
      </c>
      <c r="H266" s="11" t="s">
        <v>184</v>
      </c>
      <c r="I266" s="10" t="s">
        <v>28</v>
      </c>
      <c r="J266" s="1" t="s">
        <v>156</v>
      </c>
      <c r="K266" s="11" t="s">
        <v>2374</v>
      </c>
      <c r="L266" s="10" t="s">
        <v>130</v>
      </c>
      <c r="M266" s="10" t="s">
        <v>30</v>
      </c>
      <c r="N266" s="11" t="s">
        <v>1096</v>
      </c>
      <c r="O266" s="12" t="s">
        <v>2375</v>
      </c>
      <c r="P266" s="13" t="s">
        <v>2376</v>
      </c>
      <c r="Q266" s="13" t="s">
        <v>2377</v>
      </c>
      <c r="R266" s="1"/>
      <c r="S266" s="1"/>
      <c r="T266" s="1"/>
      <c r="U266" s="1"/>
      <c r="V266" s="1" t="s">
        <v>2378</v>
      </c>
      <c r="W266" s="13" t="s">
        <v>2379</v>
      </c>
      <c r="X266" s="13" t="str">
        <f>HYPERLINK("https://drive.google.com/file/d/1a3YebCs_WVUfYwdKuyG-d2pW-ZqEmeBt/view?usp=drivesdk","EMAIL KODE REQUEST BRANDING SOREX")</f>
        <v>EMAIL KODE REQUEST BRANDING SOREX</v>
      </c>
      <c r="Y266" s="1" t="s">
        <v>2380</v>
      </c>
    </row>
    <row r="267" spans="1:25" ht="15" customHeight="1" x14ac:dyDescent="0.25">
      <c r="A267" s="8">
        <v>45603.444627882003</v>
      </c>
      <c r="B267" s="1" t="s">
        <v>122</v>
      </c>
      <c r="C267" s="10" t="str">
        <v>BS266</v>
      </c>
      <c r="D267" s="10" t="s">
        <v>70</v>
      </c>
      <c r="E267" s="10" t="s">
        <v>123</v>
      </c>
      <c r="F267" s="10" t="s">
        <v>2381</v>
      </c>
      <c r="G267" s="1" t="s">
        <v>2382</v>
      </c>
      <c r="H267" s="11" t="s">
        <v>2383</v>
      </c>
      <c r="I267" s="10" t="s">
        <v>28</v>
      </c>
      <c r="J267" s="1" t="s">
        <v>112</v>
      </c>
      <c r="K267" s="11" t="s">
        <v>2384</v>
      </c>
      <c r="L267" s="10" t="s">
        <v>77</v>
      </c>
      <c r="M267" s="10" t="s">
        <v>30</v>
      </c>
      <c r="N267" s="11" t="s">
        <v>1096</v>
      </c>
      <c r="O267" s="12" t="s">
        <v>2385</v>
      </c>
      <c r="P267" s="13" t="s">
        <v>2386</v>
      </c>
      <c r="Q267" s="13" t="s">
        <v>2387</v>
      </c>
      <c r="R267" s="1"/>
      <c r="S267" s="1"/>
      <c r="T267" s="1"/>
      <c r="U267" s="1"/>
      <c r="V267" s="1" t="s">
        <v>2388</v>
      </c>
      <c r="W267" s="13" t="s">
        <v>2389</v>
      </c>
      <c r="X267" s="13" t="str">
        <f>HYPERLINK("https://drive.google.com/file/d/1SuDfD1RJeJZ3UfySM6LoroTEfd7bmjhI/view?usp=drivesdk","EMAIL KODE REQUEST BRANDING SOREX")</f>
        <v>EMAIL KODE REQUEST BRANDING SOREX</v>
      </c>
      <c r="Y267" s="1" t="s">
        <v>2390</v>
      </c>
    </row>
    <row r="268" spans="1:25" ht="15" customHeight="1" x14ac:dyDescent="0.25">
      <c r="A268" s="8">
        <v>45603.446255196999</v>
      </c>
      <c r="B268" s="1" t="s">
        <v>122</v>
      </c>
      <c r="C268" s="10" t="str">
        <v>BS267</v>
      </c>
      <c r="D268" s="10" t="s">
        <v>70</v>
      </c>
      <c r="E268" s="10" t="s">
        <v>386</v>
      </c>
      <c r="F268" s="10" t="s">
        <v>2372</v>
      </c>
      <c r="G268" s="1" t="s">
        <v>2391</v>
      </c>
      <c r="H268" s="11" t="s">
        <v>2392</v>
      </c>
      <c r="I268" s="10" t="s">
        <v>127</v>
      </c>
      <c r="J268" s="1" t="s">
        <v>1724</v>
      </c>
      <c r="K268" s="11" t="s">
        <v>2393</v>
      </c>
      <c r="L268" s="10" t="s">
        <v>2394</v>
      </c>
      <c r="M268" s="10" t="s">
        <v>30</v>
      </c>
      <c r="N268" s="11" t="s">
        <v>1096</v>
      </c>
      <c r="O268" s="12" t="s">
        <v>2395</v>
      </c>
      <c r="P268" s="13" t="s">
        <v>2396</v>
      </c>
      <c r="Q268" s="1"/>
      <c r="R268" s="1"/>
      <c r="S268" s="1"/>
      <c r="T268" s="1"/>
      <c r="U268" s="1"/>
      <c r="V268" s="1" t="s">
        <v>2397</v>
      </c>
      <c r="W268" s="13" t="s">
        <v>2398</v>
      </c>
      <c r="X268" s="13" t="str">
        <f>HYPERLINK("https://drive.google.com/file/d/1VFO5ZFrvAJ0JtwFX1FZMEnh0rQPjUSNg/view?usp=drivesdk","EMAIL KODE REQUEST BRANDING SOREX")</f>
        <v>EMAIL KODE REQUEST BRANDING SOREX</v>
      </c>
      <c r="Y268" s="1" t="s">
        <v>2399</v>
      </c>
    </row>
    <row r="269" spans="1:25" ht="15" customHeight="1" x14ac:dyDescent="0.25">
      <c r="A269" s="8">
        <v>45603.450010763998</v>
      </c>
      <c r="B269" s="1" t="s">
        <v>122</v>
      </c>
      <c r="C269" s="10" t="str">
        <v>BS268</v>
      </c>
      <c r="D269" s="10" t="s">
        <v>70</v>
      </c>
      <c r="E269" s="10" t="s">
        <v>123</v>
      </c>
      <c r="F269" s="10" t="s">
        <v>2372</v>
      </c>
      <c r="G269" s="1" t="s">
        <v>2400</v>
      </c>
      <c r="H269" s="11" t="s">
        <v>400</v>
      </c>
      <c r="I269" s="10" t="s">
        <v>28</v>
      </c>
      <c r="J269" s="1" t="s">
        <v>60</v>
      </c>
      <c r="K269" s="11" t="s">
        <v>2401</v>
      </c>
      <c r="L269" s="10" t="s">
        <v>77</v>
      </c>
      <c r="M269" s="10" t="s">
        <v>30</v>
      </c>
      <c r="N269" s="11" t="s">
        <v>1096</v>
      </c>
      <c r="O269" s="12" t="s">
        <v>2402</v>
      </c>
      <c r="P269" s="13" t="s">
        <v>2403</v>
      </c>
      <c r="Q269" s="1"/>
      <c r="R269" s="1"/>
      <c r="S269" s="1"/>
      <c r="T269" s="1"/>
      <c r="U269" s="1"/>
      <c r="V269" s="1" t="s">
        <v>2404</v>
      </c>
      <c r="W269" s="13" t="s">
        <v>2405</v>
      </c>
      <c r="X269" s="13" t="str">
        <f>HYPERLINK("https://drive.google.com/file/d/1mZxKle2yDFtb9VDIDYScK3OlIZPAiS80/view?usp=drivesdk","EMAIL KODE REQUEST BRANDING SOREX")</f>
        <v>EMAIL KODE REQUEST BRANDING SOREX</v>
      </c>
      <c r="Y269" s="1" t="s">
        <v>2406</v>
      </c>
    </row>
    <row r="270" spans="1:25" ht="15" customHeight="1" x14ac:dyDescent="0.25">
      <c r="A270" s="8">
        <v>45603.454120265997</v>
      </c>
      <c r="B270" s="1" t="s">
        <v>122</v>
      </c>
      <c r="C270" s="10" t="str">
        <v>BS269</v>
      </c>
      <c r="D270" s="10" t="s">
        <v>70</v>
      </c>
      <c r="E270" s="10" t="s">
        <v>327</v>
      </c>
      <c r="F270" s="10" t="s">
        <v>2372</v>
      </c>
      <c r="G270" s="1" t="s">
        <v>2407</v>
      </c>
      <c r="H270" s="11" t="s">
        <v>388</v>
      </c>
      <c r="I270" s="10" t="s">
        <v>127</v>
      </c>
      <c r="J270" s="1" t="s">
        <v>389</v>
      </c>
      <c r="K270" s="11" t="s">
        <v>2408</v>
      </c>
      <c r="L270" s="10" t="s">
        <v>130</v>
      </c>
      <c r="M270" s="10" t="s">
        <v>30</v>
      </c>
      <c r="N270" s="11" t="s">
        <v>1096</v>
      </c>
      <c r="O270" s="12" t="s">
        <v>2409</v>
      </c>
      <c r="P270" s="13" t="s">
        <v>2410</v>
      </c>
      <c r="Q270" s="1"/>
      <c r="R270" s="1"/>
      <c r="S270" s="1"/>
      <c r="T270" s="1"/>
      <c r="U270" s="1"/>
      <c r="V270" s="1" t="s">
        <v>2411</v>
      </c>
      <c r="W270" s="13" t="s">
        <v>2412</v>
      </c>
      <c r="X270" s="13" t="str">
        <f>HYPERLINK("https://drive.google.com/file/d/1X5Oai_Jvq7cMYRf4OYHPQxWpGPVRH5Ud/view?usp=drivesdk","EMAIL KODE REQUEST BRANDING SOREX")</f>
        <v>EMAIL KODE REQUEST BRANDING SOREX</v>
      </c>
      <c r="Y270" s="1" t="s">
        <v>2413</v>
      </c>
    </row>
    <row r="271" spans="1:25" ht="15" customHeight="1" x14ac:dyDescent="0.25">
      <c r="A271" s="8">
        <v>45603.466430451001</v>
      </c>
      <c r="B271" s="1" t="s">
        <v>69</v>
      </c>
      <c r="C271" s="10" t="str">
        <v>BS270</v>
      </c>
      <c r="D271" s="10" t="s">
        <v>70</v>
      </c>
      <c r="E271" s="14" t="s">
        <v>108</v>
      </c>
      <c r="F271" s="10" t="s">
        <v>72</v>
      </c>
      <c r="G271" s="1" t="s">
        <v>961</v>
      </c>
      <c r="H271" s="11" t="s">
        <v>962</v>
      </c>
      <c r="I271" s="10" t="s">
        <v>28</v>
      </c>
      <c r="J271" s="1" t="s">
        <v>112</v>
      </c>
      <c r="K271" s="11" t="s">
        <v>2197</v>
      </c>
      <c r="L271" s="10" t="s">
        <v>77</v>
      </c>
      <c r="M271" s="10" t="s">
        <v>30</v>
      </c>
      <c r="N271" s="11" t="s">
        <v>78</v>
      </c>
      <c r="O271" s="12" t="s">
        <v>115</v>
      </c>
      <c r="P271" s="13" t="s">
        <v>2414</v>
      </c>
      <c r="Q271" s="1"/>
      <c r="R271" s="1"/>
      <c r="S271" s="1"/>
      <c r="T271" s="1"/>
      <c r="U271" s="1"/>
      <c r="V271" s="1" t="s">
        <v>2415</v>
      </c>
      <c r="W271" s="13" t="s">
        <v>2416</v>
      </c>
      <c r="X271" s="13" t="str">
        <f>HYPERLINK("https://drive.google.com/file/d/1VZMZtZb94uEZBJc4Jz6ZLOhwZ8DfFjAI/view?usp=drivesdk","EMAIL KODE REQUEST BRANDING SOREX")</f>
        <v>EMAIL KODE REQUEST BRANDING SOREX</v>
      </c>
      <c r="Y271" s="1" t="s">
        <v>2417</v>
      </c>
    </row>
    <row r="272" spans="1:25" ht="15" customHeight="1" x14ac:dyDescent="0.25">
      <c r="A272" s="8">
        <v>45603.487390173999</v>
      </c>
      <c r="B272" s="1" t="s">
        <v>122</v>
      </c>
      <c r="C272" s="10" t="str">
        <v>BS271</v>
      </c>
      <c r="D272" s="10" t="s">
        <v>70</v>
      </c>
      <c r="E272" s="10" t="s">
        <v>386</v>
      </c>
      <c r="F272" s="10" t="s">
        <v>2381</v>
      </c>
      <c r="G272" s="1" t="s">
        <v>2418</v>
      </c>
      <c r="H272" s="11" t="s">
        <v>388</v>
      </c>
      <c r="I272" s="10" t="s">
        <v>28</v>
      </c>
      <c r="J272" s="1" t="s">
        <v>44</v>
      </c>
      <c r="K272" s="11" t="s">
        <v>2419</v>
      </c>
      <c r="L272" s="10" t="s">
        <v>130</v>
      </c>
      <c r="M272" s="10" t="s">
        <v>30</v>
      </c>
      <c r="N272" s="11" t="s">
        <v>1096</v>
      </c>
      <c r="O272" s="12" t="s">
        <v>2420</v>
      </c>
      <c r="P272" s="13" t="s">
        <v>2421</v>
      </c>
      <c r="Q272" s="13" t="s">
        <v>2422</v>
      </c>
      <c r="R272" s="1"/>
      <c r="S272" s="1"/>
      <c r="T272" s="1"/>
      <c r="U272" s="1"/>
      <c r="V272" s="1" t="s">
        <v>2423</v>
      </c>
      <c r="W272" s="13" t="s">
        <v>2424</v>
      </c>
      <c r="X272" s="13" t="str">
        <f>HYPERLINK("https://drive.google.com/file/d/1aKQ-fDtuY1AVPbyKgGjW_woYYCFcsAKG/view?usp=drivesdk","EMAIL KODE REQUEST BRANDING SOREX")</f>
        <v>EMAIL KODE REQUEST BRANDING SOREX</v>
      </c>
      <c r="Y272" s="1" t="s">
        <v>2425</v>
      </c>
    </row>
    <row r="273" spans="1:25" ht="15" customHeight="1" x14ac:dyDescent="0.25">
      <c r="A273" s="8">
        <v>45603.499707176001</v>
      </c>
      <c r="B273" s="1" t="s">
        <v>1032</v>
      </c>
      <c r="C273" s="10" t="str">
        <v>BS272</v>
      </c>
      <c r="D273" s="10" t="s">
        <v>26</v>
      </c>
      <c r="E273" s="10" t="s">
        <v>2150</v>
      </c>
      <c r="F273" s="10" t="s">
        <v>655</v>
      </c>
      <c r="G273" s="1" t="s">
        <v>2426</v>
      </c>
      <c r="H273" s="11" t="s">
        <v>2427</v>
      </c>
      <c r="I273" s="10" t="s">
        <v>28</v>
      </c>
      <c r="J273" s="1" t="s">
        <v>60</v>
      </c>
      <c r="K273" s="11" t="s">
        <v>1211</v>
      </c>
      <c r="L273" s="10" t="s">
        <v>2153</v>
      </c>
      <c r="M273" s="10" t="s">
        <v>30</v>
      </c>
      <c r="N273" s="11" t="s">
        <v>2124</v>
      </c>
      <c r="O273" s="12" t="s">
        <v>2428</v>
      </c>
      <c r="P273" s="13" t="s">
        <v>2429</v>
      </c>
      <c r="Q273" s="1"/>
      <c r="R273" s="1"/>
      <c r="S273" s="1"/>
      <c r="T273" s="1"/>
      <c r="U273" s="1"/>
      <c r="V273" s="1" t="s">
        <v>2430</v>
      </c>
      <c r="W273" s="13" t="s">
        <v>2431</v>
      </c>
      <c r="X273" s="13" t="str">
        <f>HYPERLINK("https://drive.google.com/file/d/1ZM3QAhUY3rX5_NaNak5oVu1CniRfWg2-/view?usp=drivesdk","EMAIL KODE REQUEST BRANDING SOREX")</f>
        <v>EMAIL KODE REQUEST BRANDING SOREX</v>
      </c>
      <c r="Y273" s="1" t="s">
        <v>2432</v>
      </c>
    </row>
    <row r="274" spans="1:25" ht="15" customHeight="1" x14ac:dyDescent="0.25">
      <c r="A274" s="8">
        <v>45603.571755728997</v>
      </c>
      <c r="B274" s="1" t="s">
        <v>69</v>
      </c>
      <c r="C274" s="10" t="str">
        <v>BS273</v>
      </c>
      <c r="D274" s="10" t="s">
        <v>70</v>
      </c>
      <c r="E274" s="14" t="s">
        <v>108</v>
      </c>
      <c r="F274" s="10" t="s">
        <v>72</v>
      </c>
      <c r="G274" s="1" t="s">
        <v>2433</v>
      </c>
      <c r="H274" s="11" t="s">
        <v>1103</v>
      </c>
      <c r="I274" s="10" t="s">
        <v>28</v>
      </c>
      <c r="J274" s="1" t="s">
        <v>99</v>
      </c>
      <c r="K274" s="11" t="s">
        <v>2434</v>
      </c>
      <c r="L274" s="10" t="s">
        <v>77</v>
      </c>
      <c r="M274" s="10" t="s">
        <v>30</v>
      </c>
      <c r="N274" s="11" t="s">
        <v>78</v>
      </c>
      <c r="O274" s="12" t="s">
        <v>2435</v>
      </c>
      <c r="P274" s="13" t="s">
        <v>2436</v>
      </c>
      <c r="Q274" s="1"/>
      <c r="R274" s="1"/>
      <c r="S274" s="1"/>
      <c r="T274" s="1"/>
      <c r="U274" s="1"/>
      <c r="V274" s="1" t="s">
        <v>2437</v>
      </c>
      <c r="W274" s="13" t="s">
        <v>2438</v>
      </c>
      <c r="X274" s="13" t="str">
        <f>HYPERLINK("https://drive.google.com/file/d/1ijKLV3CWVlOCaR_LocbonWbJ4gnx2_Fo/view?usp=drivesdk","EMAIL KODE REQUEST BRANDING SOREX")</f>
        <v>EMAIL KODE REQUEST BRANDING SOREX</v>
      </c>
      <c r="Y274" s="1" t="s">
        <v>2439</v>
      </c>
    </row>
    <row r="275" spans="1:25" ht="15" customHeight="1" x14ac:dyDescent="0.25">
      <c r="A275" s="8">
        <v>45603.574825971999</v>
      </c>
      <c r="B275" s="1" t="s">
        <v>69</v>
      </c>
      <c r="C275" s="10" t="str">
        <v>BS274</v>
      </c>
      <c r="D275" s="10" t="s">
        <v>70</v>
      </c>
      <c r="E275" s="14" t="s">
        <v>71</v>
      </c>
      <c r="F275" s="10" t="s">
        <v>72</v>
      </c>
      <c r="G275" s="1" t="s">
        <v>2440</v>
      </c>
      <c r="H275" s="11" t="s">
        <v>264</v>
      </c>
      <c r="I275" s="10" t="s">
        <v>28</v>
      </c>
      <c r="J275" s="1" t="s">
        <v>112</v>
      </c>
      <c r="K275" s="11" t="s">
        <v>283</v>
      </c>
      <c r="L275" s="10" t="s">
        <v>77</v>
      </c>
      <c r="M275" s="10" t="s">
        <v>30</v>
      </c>
      <c r="N275" s="11" t="s">
        <v>78</v>
      </c>
      <c r="O275" s="12" t="s">
        <v>2441</v>
      </c>
      <c r="P275" s="13" t="s">
        <v>2442</v>
      </c>
      <c r="Q275" s="1"/>
      <c r="R275" s="1"/>
      <c r="S275" s="1"/>
      <c r="T275" s="1"/>
      <c r="U275" s="1"/>
      <c r="V275" s="1" t="s">
        <v>2443</v>
      </c>
      <c r="W275" s="13" t="s">
        <v>2444</v>
      </c>
      <c r="X275" s="13" t="str">
        <f>HYPERLINK("https://drive.google.com/file/d/1g2CM-2R6H_slAzp3XymAO3KJkn-pzbbm/view?usp=drivesdk","EMAIL KODE REQUEST BRANDING SOREX")</f>
        <v>EMAIL KODE REQUEST BRANDING SOREX</v>
      </c>
      <c r="Y275" s="1" t="s">
        <v>2445</v>
      </c>
    </row>
    <row r="276" spans="1:25" ht="15" customHeight="1" x14ac:dyDescent="0.25">
      <c r="A276" s="8">
        <v>45603.602144850003</v>
      </c>
      <c r="B276" s="1" t="s">
        <v>1032</v>
      </c>
      <c r="C276" s="10" t="str">
        <v>BS275</v>
      </c>
      <c r="D276" s="10" t="s">
        <v>26</v>
      </c>
      <c r="E276" s="10" t="s">
        <v>2174</v>
      </c>
      <c r="F276" s="10" t="s">
        <v>655</v>
      </c>
      <c r="G276" s="1" t="s">
        <v>2446</v>
      </c>
      <c r="H276" s="11" t="s">
        <v>2447</v>
      </c>
      <c r="I276" s="10" t="s">
        <v>28</v>
      </c>
      <c r="J276" s="1" t="s">
        <v>60</v>
      </c>
      <c r="K276" s="11" t="s">
        <v>2448</v>
      </c>
      <c r="L276" s="10" t="s">
        <v>2153</v>
      </c>
      <c r="M276" s="10" t="s">
        <v>30</v>
      </c>
      <c r="N276" s="11" t="s">
        <v>2124</v>
      </c>
      <c r="O276" s="12" t="s">
        <v>2449</v>
      </c>
      <c r="P276" s="13" t="s">
        <v>2450</v>
      </c>
      <c r="Q276" s="1"/>
      <c r="R276" s="1"/>
      <c r="S276" s="1"/>
      <c r="T276" s="1"/>
      <c r="U276" s="1"/>
      <c r="V276" s="1" t="s">
        <v>2451</v>
      </c>
      <c r="W276" s="13" t="s">
        <v>2452</v>
      </c>
      <c r="X276" s="13" t="str">
        <f>HYPERLINK("https://drive.google.com/file/d/1OTtlBrJgwSY01gKzejWyNcEwYPOKe4g8/view?usp=drivesdk","EMAIL KODE REQUEST BRANDING SOREX")</f>
        <v>EMAIL KODE REQUEST BRANDING SOREX</v>
      </c>
      <c r="Y276" s="1" t="s">
        <v>2453</v>
      </c>
    </row>
    <row r="277" spans="1:25" ht="15" customHeight="1" x14ac:dyDescent="0.25">
      <c r="A277" s="8">
        <v>45603.629020346998</v>
      </c>
      <c r="B277" s="1" t="s">
        <v>69</v>
      </c>
      <c r="C277" s="10" t="str">
        <v>BS276</v>
      </c>
      <c r="D277" s="10" t="s">
        <v>70</v>
      </c>
      <c r="E277" s="10" t="s">
        <v>2454</v>
      </c>
      <c r="F277" s="10" t="s">
        <v>72</v>
      </c>
      <c r="G277" s="1" t="s">
        <v>2455</v>
      </c>
      <c r="H277" s="11" t="s">
        <v>264</v>
      </c>
      <c r="I277" s="10" t="s">
        <v>28</v>
      </c>
      <c r="J277" s="1" t="s">
        <v>60</v>
      </c>
      <c r="K277" s="11" t="s">
        <v>2456</v>
      </c>
      <c r="L277" s="10" t="s">
        <v>77</v>
      </c>
      <c r="M277" s="10" t="s">
        <v>30</v>
      </c>
      <c r="N277" s="11" t="s">
        <v>78</v>
      </c>
      <c r="O277" s="12" t="s">
        <v>2457</v>
      </c>
      <c r="P277" s="13" t="s">
        <v>2458</v>
      </c>
      <c r="Q277" s="1"/>
      <c r="R277" s="1"/>
      <c r="S277" s="1"/>
      <c r="T277" s="1"/>
      <c r="U277" s="1"/>
      <c r="V277" s="1" t="s">
        <v>2459</v>
      </c>
      <c r="W277" s="13" t="s">
        <v>2460</v>
      </c>
      <c r="X277" s="13" t="str">
        <f>HYPERLINK("https://drive.google.com/file/d/1F-cYpjk9uxImDKw2vm12daUscI6gUKxn/view?usp=drivesdk","EMAIL KODE REQUEST BRANDING SOREX")</f>
        <v>EMAIL KODE REQUEST BRANDING SOREX</v>
      </c>
      <c r="Y277" s="1" t="s">
        <v>2461</v>
      </c>
    </row>
    <row r="278" spans="1:25" ht="15" customHeight="1" x14ac:dyDescent="0.25">
      <c r="A278" s="8">
        <v>45603.686869432997</v>
      </c>
      <c r="B278" s="1" t="s">
        <v>506</v>
      </c>
      <c r="C278" s="10" t="str">
        <v>BS277</v>
      </c>
      <c r="D278" s="10" t="s">
        <v>26</v>
      </c>
      <c r="E278" s="10" t="s">
        <v>1160</v>
      </c>
      <c r="F278" s="10" t="s">
        <v>508</v>
      </c>
      <c r="G278" s="1" t="s">
        <v>2462</v>
      </c>
      <c r="H278" s="11" t="s">
        <v>2071</v>
      </c>
      <c r="I278" s="10" t="s">
        <v>28</v>
      </c>
      <c r="J278" s="1" t="s">
        <v>60</v>
      </c>
      <c r="K278" s="11" t="s">
        <v>2463</v>
      </c>
      <c r="L278" s="10">
        <v>1</v>
      </c>
      <c r="M278" s="10" t="s">
        <v>30</v>
      </c>
      <c r="N278" s="11" t="s">
        <v>2464</v>
      </c>
      <c r="O278" s="12" t="s">
        <v>2465</v>
      </c>
      <c r="P278" s="13" t="s">
        <v>2466</v>
      </c>
      <c r="Q278" s="1"/>
      <c r="R278" s="1"/>
      <c r="S278" s="1"/>
      <c r="T278" s="1"/>
      <c r="U278" s="1"/>
      <c r="V278" s="1" t="s">
        <v>2467</v>
      </c>
      <c r="W278" s="13" t="s">
        <v>2468</v>
      </c>
      <c r="X278" s="13" t="str">
        <f>HYPERLINK("https://drive.google.com/file/d/1vgMQnqixUtvONUsPtKJGBGJj6tYUT0Eq/view?usp=drivesdk","EMAIL KODE REQUEST BRANDING SOREX")</f>
        <v>EMAIL KODE REQUEST BRANDING SOREX</v>
      </c>
      <c r="Y278" s="1" t="s">
        <v>2469</v>
      </c>
    </row>
    <row r="279" spans="1:25" ht="15" customHeight="1" x14ac:dyDescent="0.25">
      <c r="A279" s="8">
        <v>45603.689368703999</v>
      </c>
      <c r="B279" s="1" t="s">
        <v>506</v>
      </c>
      <c r="C279" s="10" t="str">
        <v>BS278</v>
      </c>
      <c r="D279" s="10" t="s">
        <v>26</v>
      </c>
      <c r="E279" s="10" t="s">
        <v>1160</v>
      </c>
      <c r="F279" s="10" t="s">
        <v>508</v>
      </c>
      <c r="G279" s="1" t="s">
        <v>2470</v>
      </c>
      <c r="H279" s="11" t="s">
        <v>2471</v>
      </c>
      <c r="I279" s="10" t="s">
        <v>127</v>
      </c>
      <c r="J279" s="1" t="s">
        <v>60</v>
      </c>
      <c r="K279" s="11" t="s">
        <v>2472</v>
      </c>
      <c r="L279" s="10" t="s">
        <v>77</v>
      </c>
      <c r="M279" s="10" t="s">
        <v>30</v>
      </c>
      <c r="N279" s="11" t="s">
        <v>2473</v>
      </c>
      <c r="O279" s="12" t="s">
        <v>2474</v>
      </c>
      <c r="P279" s="13" t="s">
        <v>2475</v>
      </c>
      <c r="Q279" s="1"/>
      <c r="R279" s="1"/>
      <c r="S279" s="1"/>
      <c r="T279" s="1"/>
      <c r="U279" s="1"/>
      <c r="V279" s="1" t="s">
        <v>2476</v>
      </c>
      <c r="W279" s="13" t="s">
        <v>2477</v>
      </c>
      <c r="X279" s="13" t="str">
        <f>HYPERLINK("https://drive.google.com/file/d/1NCgKjhFK7swKyj5dQvxlWudn6YzFoSlr/view?usp=drivesdk","EMAIL KODE REQUEST BRANDING SOREX")</f>
        <v>EMAIL KODE REQUEST BRANDING SOREX</v>
      </c>
      <c r="Y279" s="1" t="s">
        <v>2478</v>
      </c>
    </row>
    <row r="280" spans="1:25" ht="15" customHeight="1" x14ac:dyDescent="0.25">
      <c r="A280" s="8">
        <v>45603.692760648002</v>
      </c>
      <c r="B280" s="1" t="s">
        <v>506</v>
      </c>
      <c r="C280" s="10" t="str">
        <v>BS279</v>
      </c>
      <c r="D280" s="10" t="s">
        <v>26</v>
      </c>
      <c r="E280" s="10" t="s">
        <v>2135</v>
      </c>
      <c r="F280" s="10" t="s">
        <v>508</v>
      </c>
      <c r="G280" s="1" t="s">
        <v>2479</v>
      </c>
      <c r="H280" s="11" t="s">
        <v>2071</v>
      </c>
      <c r="I280" s="10" t="s">
        <v>28</v>
      </c>
      <c r="J280" s="1" t="s">
        <v>60</v>
      </c>
      <c r="K280" s="11" t="s">
        <v>2480</v>
      </c>
      <c r="L280" s="10" t="s">
        <v>1704</v>
      </c>
      <c r="M280" s="10" t="s">
        <v>30</v>
      </c>
      <c r="N280" s="11" t="s">
        <v>2481</v>
      </c>
      <c r="O280" s="12" t="s">
        <v>2482</v>
      </c>
      <c r="P280" s="13" t="s">
        <v>2483</v>
      </c>
      <c r="Q280" s="1"/>
      <c r="R280" s="1"/>
      <c r="S280" s="1"/>
      <c r="T280" s="1"/>
      <c r="U280" s="1"/>
      <c r="V280" s="1" t="s">
        <v>2484</v>
      </c>
      <c r="W280" s="13" t="s">
        <v>2485</v>
      </c>
      <c r="X280" s="13" t="str">
        <f>HYPERLINK("https://drive.google.com/file/d/1whShutWsSu3WCHF8_po0n58iOKhUbz7r/view?usp=drivesdk","EMAIL KODE REQUEST BRANDING SOREX")</f>
        <v>EMAIL KODE REQUEST BRANDING SOREX</v>
      </c>
      <c r="Y280" s="1" t="s">
        <v>2486</v>
      </c>
    </row>
    <row r="281" spans="1:25" ht="15" customHeight="1" x14ac:dyDescent="0.25">
      <c r="A281" s="8">
        <v>45603.697846515999</v>
      </c>
      <c r="B281" s="1" t="s">
        <v>506</v>
      </c>
      <c r="C281" s="10" t="str">
        <v>BS280</v>
      </c>
      <c r="D281" s="10" t="s">
        <v>26</v>
      </c>
      <c r="E281" s="10" t="s">
        <v>2487</v>
      </c>
      <c r="F281" s="10" t="s">
        <v>508</v>
      </c>
      <c r="G281" s="1" t="s">
        <v>2488</v>
      </c>
      <c r="H281" s="11" t="s">
        <v>2489</v>
      </c>
      <c r="I281" s="10" t="s">
        <v>127</v>
      </c>
      <c r="J281" s="1" t="s">
        <v>60</v>
      </c>
      <c r="K281" s="11" t="s">
        <v>1254</v>
      </c>
      <c r="L281" s="10" t="s">
        <v>1704</v>
      </c>
      <c r="M281" s="10" t="s">
        <v>30</v>
      </c>
      <c r="N281" s="11" t="s">
        <v>1948</v>
      </c>
      <c r="O281" s="12" t="s">
        <v>973</v>
      </c>
      <c r="P281" s="13" t="s">
        <v>2490</v>
      </c>
      <c r="Q281" s="1"/>
      <c r="R281" s="1"/>
      <c r="S281" s="1"/>
      <c r="T281" s="1"/>
      <c r="U281" s="1"/>
      <c r="V281" s="1" t="s">
        <v>2491</v>
      </c>
      <c r="W281" s="13" t="s">
        <v>2492</v>
      </c>
      <c r="X281" s="13" t="str">
        <f>HYPERLINK("https://drive.google.com/file/d/1YNSG8eFoWUg9KmHQgx-BZwi84_fRUG3W/view?usp=drivesdk","EMAIL KODE REQUEST BRANDING SOREX")</f>
        <v>EMAIL KODE REQUEST BRANDING SOREX</v>
      </c>
      <c r="Y281" s="1" t="s">
        <v>2493</v>
      </c>
    </row>
    <row r="282" spans="1:25" ht="15" customHeight="1" x14ac:dyDescent="0.25">
      <c r="A282" s="8">
        <v>45604.304873588</v>
      </c>
      <c r="B282" s="1" t="s">
        <v>1032</v>
      </c>
      <c r="C282" s="10" t="str">
        <v>BS281</v>
      </c>
      <c r="D282" s="10" t="s">
        <v>26</v>
      </c>
      <c r="E282" s="10" t="s">
        <v>2202</v>
      </c>
      <c r="F282" s="10" t="s">
        <v>655</v>
      </c>
      <c r="G282" s="1" t="s">
        <v>2494</v>
      </c>
      <c r="H282" s="11" t="s">
        <v>2204</v>
      </c>
      <c r="I282" s="10" t="s">
        <v>28</v>
      </c>
      <c r="J282" s="1" t="s">
        <v>60</v>
      </c>
      <c r="K282" s="11" t="s">
        <v>2495</v>
      </c>
      <c r="L282" s="10" t="s">
        <v>77</v>
      </c>
      <c r="M282" s="10" t="s">
        <v>30</v>
      </c>
      <c r="N282" s="11" t="s">
        <v>2124</v>
      </c>
      <c r="O282" s="12" t="s">
        <v>2496</v>
      </c>
      <c r="P282" s="13" t="s">
        <v>2497</v>
      </c>
      <c r="Q282" s="1"/>
      <c r="R282" s="1"/>
      <c r="S282" s="1"/>
      <c r="T282" s="1"/>
      <c r="U282" s="1"/>
      <c r="V282" s="1" t="s">
        <v>2498</v>
      </c>
      <c r="W282" s="13" t="s">
        <v>2499</v>
      </c>
      <c r="X282" s="13" t="str">
        <f>HYPERLINK("https://drive.google.com/file/d/1ek36oWRXfZxqcAX_y3613DAW2Uk37Exn/view?usp=drivesdk","EMAIL KODE REQUEST BRANDING SOREX")</f>
        <v>EMAIL KODE REQUEST BRANDING SOREX</v>
      </c>
      <c r="Y282" s="1" t="s">
        <v>2500</v>
      </c>
    </row>
    <row r="283" spans="1:25" ht="15" customHeight="1" x14ac:dyDescent="0.25">
      <c r="A283" s="8">
        <v>45604.409121295997</v>
      </c>
      <c r="B283" s="1" t="s">
        <v>420</v>
      </c>
      <c r="C283" s="10" t="str">
        <v>BS282</v>
      </c>
      <c r="D283" s="10" t="s">
        <v>39</v>
      </c>
      <c r="E283" s="10" t="s">
        <v>597</v>
      </c>
      <c r="F283" s="10" t="s">
        <v>438</v>
      </c>
      <c r="G283" s="1" t="s">
        <v>2501</v>
      </c>
      <c r="H283" s="11" t="s">
        <v>1755</v>
      </c>
      <c r="I283" s="10" t="s">
        <v>28</v>
      </c>
      <c r="J283" s="1" t="s">
        <v>464</v>
      </c>
      <c r="K283" s="11" t="s">
        <v>2502</v>
      </c>
      <c r="L283" s="10" t="s">
        <v>466</v>
      </c>
      <c r="M283" s="10" t="s">
        <v>46</v>
      </c>
      <c r="N283" s="11" t="s">
        <v>428</v>
      </c>
      <c r="O283" s="12" t="s">
        <v>487</v>
      </c>
      <c r="P283" s="13" t="s">
        <v>2503</v>
      </c>
      <c r="Q283" s="1"/>
      <c r="R283" s="1"/>
      <c r="S283" s="1"/>
      <c r="T283" s="1"/>
      <c r="U283" s="1"/>
      <c r="V283" s="1" t="s">
        <v>2504</v>
      </c>
      <c r="W283" s="13" t="s">
        <v>2505</v>
      </c>
      <c r="X283" s="13" t="str">
        <f>HYPERLINK("https://drive.google.com/file/d/1U7-EfPkn_L9X-nCWkoDQCgP6OIcNHdRx/view?usp=drivesdk","EMAIL KODE REQUEST BRANDING SOREX")</f>
        <v>EMAIL KODE REQUEST BRANDING SOREX</v>
      </c>
      <c r="Y283" s="1" t="s">
        <v>2506</v>
      </c>
    </row>
    <row r="284" spans="1:25" ht="15" customHeight="1" x14ac:dyDescent="0.25">
      <c r="A284" s="8">
        <v>45604.432570277997</v>
      </c>
      <c r="B284" s="1" t="s">
        <v>420</v>
      </c>
      <c r="C284" s="10" t="str">
        <v>BS283</v>
      </c>
      <c r="D284" s="10" t="s">
        <v>39</v>
      </c>
      <c r="E284" s="10" t="s">
        <v>597</v>
      </c>
      <c r="F284" s="10" t="s">
        <v>438</v>
      </c>
      <c r="G284" s="1" t="s">
        <v>2501</v>
      </c>
      <c r="H284" s="11" t="s">
        <v>1755</v>
      </c>
      <c r="I284" s="10" t="s">
        <v>28</v>
      </c>
      <c r="J284" s="1" t="s">
        <v>450</v>
      </c>
      <c r="K284" s="11" t="s">
        <v>2507</v>
      </c>
      <c r="L284" s="10" t="s">
        <v>452</v>
      </c>
      <c r="M284" s="10" t="s">
        <v>46</v>
      </c>
      <c r="N284" s="11" t="s">
        <v>428</v>
      </c>
      <c r="O284" s="12" t="s">
        <v>2508</v>
      </c>
      <c r="P284" s="13" t="s">
        <v>2509</v>
      </c>
      <c r="Q284" s="1"/>
      <c r="R284" s="1"/>
      <c r="S284" s="1"/>
      <c r="T284" s="1"/>
      <c r="U284" s="1"/>
      <c r="V284" s="1" t="s">
        <v>2510</v>
      </c>
      <c r="W284" s="13" t="s">
        <v>2511</v>
      </c>
      <c r="X284" s="13" t="str">
        <f>HYPERLINK("https://drive.google.com/file/d/1gXGEWYlCOt4YAxFW7NjDYT25oV1JOAEe/view?usp=drivesdk","EMAIL KODE REQUEST BRANDING SOREX")</f>
        <v>EMAIL KODE REQUEST BRANDING SOREX</v>
      </c>
      <c r="Y284" s="1" t="s">
        <v>2512</v>
      </c>
    </row>
    <row r="285" spans="1:25" ht="15" customHeight="1" x14ac:dyDescent="0.25">
      <c r="A285" s="8">
        <v>45604.438388843002</v>
      </c>
      <c r="B285" s="1" t="s">
        <v>420</v>
      </c>
      <c r="C285" s="10" t="str">
        <v>BS284</v>
      </c>
      <c r="D285" s="10" t="s">
        <v>39</v>
      </c>
      <c r="E285" s="10" t="s">
        <v>1753</v>
      </c>
      <c r="F285" s="10" t="s">
        <v>483</v>
      </c>
      <c r="G285" s="1" t="s">
        <v>2501</v>
      </c>
      <c r="H285" s="11" t="s">
        <v>1755</v>
      </c>
      <c r="I285" s="10" t="s">
        <v>28</v>
      </c>
      <c r="J285" s="1" t="s">
        <v>29</v>
      </c>
      <c r="K285" s="11" t="s">
        <v>2513</v>
      </c>
      <c r="L285" s="10" t="s">
        <v>933</v>
      </c>
      <c r="M285" s="10" t="s">
        <v>30</v>
      </c>
      <c r="N285" s="11" t="s">
        <v>428</v>
      </c>
      <c r="O285" s="12" t="s">
        <v>2514</v>
      </c>
      <c r="P285" s="13" t="s">
        <v>2515</v>
      </c>
      <c r="Q285" s="1"/>
      <c r="R285" s="1"/>
      <c r="S285" s="1"/>
      <c r="T285" s="1"/>
      <c r="U285" s="1"/>
      <c r="V285" s="1" t="s">
        <v>2516</v>
      </c>
      <c r="W285" s="13" t="s">
        <v>2517</v>
      </c>
      <c r="X285" s="13" t="str">
        <f>HYPERLINK("https://drive.google.com/file/d/1wvWlHgxKTcUX4yYaRojxcn-UeZbhAPVz/view?usp=drivesdk","EMAIL KODE REQUEST BRANDING SOREX")</f>
        <v>EMAIL KODE REQUEST BRANDING SOREX</v>
      </c>
      <c r="Y285" s="1" t="s">
        <v>2518</v>
      </c>
    </row>
    <row r="286" spans="1:25" ht="15" customHeight="1" x14ac:dyDescent="0.25">
      <c r="A286" s="8">
        <v>45604.457031817001</v>
      </c>
      <c r="B286" s="1" t="s">
        <v>420</v>
      </c>
      <c r="C286" s="10" t="str">
        <v>BS285</v>
      </c>
      <c r="D286" s="10" t="s">
        <v>39</v>
      </c>
      <c r="E286" s="10" t="s">
        <v>597</v>
      </c>
      <c r="F286" s="10" t="s">
        <v>438</v>
      </c>
      <c r="G286" s="1" t="s">
        <v>2519</v>
      </c>
      <c r="H286" s="11" t="s">
        <v>2520</v>
      </c>
      <c r="I286" s="10" t="s">
        <v>28</v>
      </c>
      <c r="J286" s="1" t="s">
        <v>464</v>
      </c>
      <c r="K286" s="11" t="s">
        <v>2521</v>
      </c>
      <c r="L286" s="10" t="s">
        <v>466</v>
      </c>
      <c r="M286" s="10" t="s">
        <v>46</v>
      </c>
      <c r="N286" s="11" t="s">
        <v>428</v>
      </c>
      <c r="O286" s="12" t="s">
        <v>487</v>
      </c>
      <c r="P286" s="13" t="s">
        <v>2522</v>
      </c>
      <c r="Q286" s="1"/>
      <c r="R286" s="1"/>
      <c r="S286" s="1"/>
      <c r="T286" s="1"/>
      <c r="U286" s="1"/>
      <c r="V286" s="1" t="s">
        <v>2523</v>
      </c>
      <c r="W286" s="13" t="s">
        <v>2524</v>
      </c>
      <c r="X286" s="13" t="str">
        <f>HYPERLINK("https://drive.google.com/file/d/1405BY6hcjorksPoHuwJIfHNeZVaX2CnM/view?usp=drivesdk","EMAIL KODE REQUEST BRANDING SOREX")</f>
        <v>EMAIL KODE REQUEST BRANDING SOREX</v>
      </c>
      <c r="Y286" s="1" t="s">
        <v>2525</v>
      </c>
    </row>
    <row r="287" spans="1:25" ht="15" customHeight="1" x14ac:dyDescent="0.25">
      <c r="A287" s="8">
        <v>45604.462079085999</v>
      </c>
      <c r="B287" s="1" t="s">
        <v>69</v>
      </c>
      <c r="C287" s="10" t="str">
        <v>BS286</v>
      </c>
      <c r="D287" s="10" t="s">
        <v>70</v>
      </c>
      <c r="E287" s="10" t="s">
        <v>2454</v>
      </c>
      <c r="F287" s="10" t="s">
        <v>72</v>
      </c>
      <c r="G287" s="1" t="s">
        <v>2526</v>
      </c>
      <c r="H287" s="11" t="s">
        <v>264</v>
      </c>
      <c r="I287" s="10" t="s">
        <v>127</v>
      </c>
      <c r="J287" s="1" t="s">
        <v>112</v>
      </c>
      <c r="K287" s="11" t="s">
        <v>646</v>
      </c>
      <c r="L287" s="10" t="s">
        <v>77</v>
      </c>
      <c r="M287" s="10" t="s">
        <v>30</v>
      </c>
      <c r="N287" s="11" t="s">
        <v>78</v>
      </c>
      <c r="O287" s="12" t="s">
        <v>2527</v>
      </c>
      <c r="P287" s="13" t="s">
        <v>2528</v>
      </c>
      <c r="Q287" s="1"/>
      <c r="R287" s="1"/>
      <c r="S287" s="1"/>
      <c r="T287" s="1"/>
      <c r="U287" s="1"/>
      <c r="V287" s="1" t="s">
        <v>2529</v>
      </c>
      <c r="W287" s="13" t="s">
        <v>2530</v>
      </c>
      <c r="X287" s="13" t="str">
        <f>HYPERLINK("https://drive.google.com/file/d/1lyoRHLA2HnkdUQm9EDSzZyJkLZf6ZAhG/view?usp=drivesdk","EMAIL KODE REQUEST BRANDING SOREX")</f>
        <v>EMAIL KODE REQUEST BRANDING SOREX</v>
      </c>
      <c r="Y287" s="1" t="s">
        <v>2531</v>
      </c>
    </row>
    <row r="288" spans="1:25" ht="15" customHeight="1" x14ac:dyDescent="0.25">
      <c r="A288" s="8">
        <v>45604.479548704003</v>
      </c>
      <c r="B288" s="1" t="s">
        <v>653</v>
      </c>
      <c r="C288" s="10" t="str">
        <v>BS287</v>
      </c>
      <c r="D288" s="10" t="s">
        <v>26</v>
      </c>
      <c r="E288" s="10" t="s">
        <v>2532</v>
      </c>
      <c r="F288" s="10" t="s">
        <v>655</v>
      </c>
      <c r="G288" s="1" t="s">
        <v>1878</v>
      </c>
      <c r="H288" s="11" t="s">
        <v>1879</v>
      </c>
      <c r="I288" s="10" t="s">
        <v>28</v>
      </c>
      <c r="J288" s="1" t="s">
        <v>450</v>
      </c>
      <c r="K288" s="11" t="s">
        <v>2533</v>
      </c>
      <c r="L288" s="10" t="s">
        <v>77</v>
      </c>
      <c r="M288" s="10" t="s">
        <v>30</v>
      </c>
      <c r="N288" s="11" t="s">
        <v>1096</v>
      </c>
      <c r="O288" s="12" t="s">
        <v>2534</v>
      </c>
      <c r="P288" s="13" t="s">
        <v>2535</v>
      </c>
      <c r="Q288" s="1"/>
      <c r="R288" s="1"/>
      <c r="S288" s="1"/>
      <c r="T288" s="1"/>
      <c r="U288" s="1"/>
      <c r="V288" s="1" t="s">
        <v>2536</v>
      </c>
      <c r="W288" s="13" t="s">
        <v>2537</v>
      </c>
      <c r="X288" s="13" t="str">
        <f>HYPERLINK("https://drive.google.com/file/d/1gpnazXWu1O8Z2ocxBLmUmSK1EGamHv80/view?usp=drivesdk","EMAIL KODE REQUEST BRANDING SOREX")</f>
        <v>EMAIL KODE REQUEST BRANDING SOREX</v>
      </c>
      <c r="Y288" s="1" t="s">
        <v>2538</v>
      </c>
    </row>
    <row r="289" spans="1:25" ht="15" customHeight="1" x14ac:dyDescent="0.25">
      <c r="A289" s="8">
        <v>45604.481543970003</v>
      </c>
      <c r="B289" s="1" t="s">
        <v>653</v>
      </c>
      <c r="C289" s="10" t="str">
        <v>BS288</v>
      </c>
      <c r="D289" s="10" t="s">
        <v>26</v>
      </c>
      <c r="E289" s="10" t="s">
        <v>2532</v>
      </c>
      <c r="F289" s="10" t="s">
        <v>655</v>
      </c>
      <c r="G289" s="1" t="s">
        <v>1878</v>
      </c>
      <c r="H289" s="11" t="s">
        <v>1879</v>
      </c>
      <c r="I289" s="10" t="s">
        <v>28</v>
      </c>
      <c r="J289" s="1" t="s">
        <v>156</v>
      </c>
      <c r="K289" s="11" t="s">
        <v>2539</v>
      </c>
      <c r="L289" s="10" t="s">
        <v>227</v>
      </c>
      <c r="M289" s="10" t="s">
        <v>30</v>
      </c>
      <c r="N289" s="11" t="s">
        <v>1096</v>
      </c>
      <c r="O289" s="12" t="s">
        <v>2540</v>
      </c>
      <c r="P289" s="13" t="s">
        <v>2541</v>
      </c>
      <c r="Q289" s="1"/>
      <c r="R289" s="1"/>
      <c r="S289" s="1"/>
      <c r="T289" s="1"/>
      <c r="U289" s="1"/>
      <c r="V289" s="1" t="s">
        <v>2542</v>
      </c>
      <c r="W289" s="13" t="s">
        <v>2543</v>
      </c>
      <c r="X289" s="13" t="str">
        <f>HYPERLINK("https://drive.google.com/file/d/1533Tji4vOkriSSZRZjcxzO9StCAU3Vtx/view?usp=drivesdk","EMAIL KODE REQUEST BRANDING SOREX")</f>
        <v>EMAIL KODE REQUEST BRANDING SOREX</v>
      </c>
      <c r="Y289" s="1" t="s">
        <v>2544</v>
      </c>
    </row>
    <row r="290" spans="1:25" ht="15" customHeight="1" x14ac:dyDescent="0.25">
      <c r="A290" s="8">
        <v>45604.515101563004</v>
      </c>
      <c r="B290" s="1" t="s">
        <v>1032</v>
      </c>
      <c r="C290" s="10" t="str">
        <v>BS289</v>
      </c>
      <c r="D290" s="10" t="s">
        <v>26</v>
      </c>
      <c r="E290" s="10" t="s">
        <v>2150</v>
      </c>
      <c r="F290" s="10" t="s">
        <v>655</v>
      </c>
      <c r="G290" s="1" t="s">
        <v>2545</v>
      </c>
      <c r="H290" s="11" t="s">
        <v>2427</v>
      </c>
      <c r="I290" s="10" t="s">
        <v>28</v>
      </c>
      <c r="J290" s="1" t="s">
        <v>156</v>
      </c>
      <c r="K290" s="11" t="s">
        <v>2546</v>
      </c>
      <c r="L290" s="10" t="s">
        <v>2153</v>
      </c>
      <c r="M290" s="10" t="s">
        <v>30</v>
      </c>
      <c r="N290" s="11" t="s">
        <v>2547</v>
      </c>
      <c r="O290" s="12" t="s">
        <v>2548</v>
      </c>
      <c r="P290" s="13" t="s">
        <v>2549</v>
      </c>
      <c r="Q290" s="1"/>
      <c r="R290" s="1"/>
      <c r="S290" s="1"/>
      <c r="T290" s="1"/>
      <c r="U290" s="1"/>
      <c r="V290" s="1" t="s">
        <v>2550</v>
      </c>
      <c r="W290" s="13" t="s">
        <v>2551</v>
      </c>
      <c r="X290" s="13" t="str">
        <f>HYPERLINK("https://drive.google.com/file/d/1lbK_Ms8xyXWMlmKrCWhmHXkxKVbJO95x/view?usp=drivesdk","EMAIL KODE REQUEST BRANDING SOREX")</f>
        <v>EMAIL KODE REQUEST BRANDING SOREX</v>
      </c>
      <c r="Y290" s="1" t="s">
        <v>2552</v>
      </c>
    </row>
    <row r="291" spans="1:25" ht="15" customHeight="1" x14ac:dyDescent="0.25">
      <c r="A291" s="8">
        <v>45604.517377917</v>
      </c>
      <c r="B291" s="1" t="s">
        <v>1032</v>
      </c>
      <c r="C291" s="10" t="str">
        <v>BS290</v>
      </c>
      <c r="D291" s="10" t="s">
        <v>26</v>
      </c>
      <c r="E291" s="10" t="s">
        <v>2150</v>
      </c>
      <c r="F291" s="10" t="s">
        <v>655</v>
      </c>
      <c r="G291" s="1" t="s">
        <v>2553</v>
      </c>
      <c r="H291" s="11" t="s">
        <v>2554</v>
      </c>
      <c r="I291" s="10" t="s">
        <v>127</v>
      </c>
      <c r="J291" s="1" t="s">
        <v>60</v>
      </c>
      <c r="K291" s="11" t="s">
        <v>2555</v>
      </c>
      <c r="L291" s="10" t="s">
        <v>77</v>
      </c>
      <c r="M291" s="10" t="s">
        <v>30</v>
      </c>
      <c r="N291" s="11" t="s">
        <v>2556</v>
      </c>
      <c r="O291" s="12" t="s">
        <v>2557</v>
      </c>
      <c r="P291" s="13" t="s">
        <v>2558</v>
      </c>
      <c r="Q291" s="1"/>
      <c r="R291" s="1"/>
      <c r="S291" s="1"/>
      <c r="T291" s="1"/>
      <c r="U291" s="1"/>
      <c r="V291" s="1" t="s">
        <v>2559</v>
      </c>
      <c r="W291" s="13" t="s">
        <v>2560</v>
      </c>
      <c r="X291" s="13" t="str">
        <f>HYPERLINK("https://drive.google.com/file/d/1ocXfxKqqzJNbzDn6NIX9Lt2yAQKqM9d1/view?usp=drivesdk","EMAIL KODE REQUEST BRANDING SOREX")</f>
        <v>EMAIL KODE REQUEST BRANDING SOREX</v>
      </c>
      <c r="Y291" s="1" t="s">
        <v>2561</v>
      </c>
    </row>
    <row r="292" spans="1:25" ht="15" customHeight="1" x14ac:dyDescent="0.25">
      <c r="A292" s="8">
        <v>45604.520236990997</v>
      </c>
      <c r="B292" s="1" t="s">
        <v>1032</v>
      </c>
      <c r="C292" s="10" t="str">
        <v>BS291</v>
      </c>
      <c r="D292" s="10" t="s">
        <v>26</v>
      </c>
      <c r="E292" s="10" t="s">
        <v>2562</v>
      </c>
      <c r="F292" s="10" t="s">
        <v>655</v>
      </c>
      <c r="G292" s="1" t="s">
        <v>2553</v>
      </c>
      <c r="H292" s="11" t="s">
        <v>2554</v>
      </c>
      <c r="I292" s="10" t="s">
        <v>28</v>
      </c>
      <c r="J292" s="1" t="s">
        <v>75</v>
      </c>
      <c r="K292" s="11" t="s">
        <v>2563</v>
      </c>
      <c r="L292" s="10" t="s">
        <v>2564</v>
      </c>
      <c r="M292" s="10" t="s">
        <v>30</v>
      </c>
      <c r="N292" s="11" t="s">
        <v>2247</v>
      </c>
      <c r="O292" s="12" t="s">
        <v>2565</v>
      </c>
      <c r="P292" s="13" t="s">
        <v>2566</v>
      </c>
      <c r="Q292" s="1"/>
      <c r="R292" s="1"/>
      <c r="S292" s="1"/>
      <c r="T292" s="1"/>
      <c r="U292" s="1"/>
      <c r="V292" s="1" t="s">
        <v>2567</v>
      </c>
      <c r="W292" s="13" t="s">
        <v>2568</v>
      </c>
      <c r="X292" s="13" t="str">
        <f>HYPERLINK("https://drive.google.com/file/d/1tmoVtm8KwSdVW8yi_er-YyzjlbtfKprc/view?usp=drivesdk","EMAIL KODE REQUEST BRANDING SOREX")</f>
        <v>EMAIL KODE REQUEST BRANDING SOREX</v>
      </c>
      <c r="Y292" s="1" t="s">
        <v>2569</v>
      </c>
    </row>
    <row r="293" spans="1:25" ht="15" customHeight="1" x14ac:dyDescent="0.25">
      <c r="A293" s="8">
        <v>45604.577419918998</v>
      </c>
      <c r="B293" s="1" t="s">
        <v>248</v>
      </c>
      <c r="C293" s="10" t="str">
        <v>BS292</v>
      </c>
      <c r="D293" s="10" t="s">
        <v>70</v>
      </c>
      <c r="E293" s="10" t="s">
        <v>2219</v>
      </c>
      <c r="F293" s="10" t="s">
        <v>250</v>
      </c>
      <c r="G293" s="1" t="s">
        <v>2570</v>
      </c>
      <c r="H293" s="11" t="s">
        <v>2571</v>
      </c>
      <c r="I293" s="10" t="s">
        <v>28</v>
      </c>
      <c r="J293" s="1" t="s">
        <v>60</v>
      </c>
      <c r="K293" s="11" t="s">
        <v>2572</v>
      </c>
      <c r="L293" s="10" t="s">
        <v>466</v>
      </c>
      <c r="M293" s="10" t="s">
        <v>46</v>
      </c>
      <c r="N293" s="11" t="s">
        <v>78</v>
      </c>
      <c r="O293" s="12" t="s">
        <v>2573</v>
      </c>
      <c r="P293" s="13" t="s">
        <v>2574</v>
      </c>
      <c r="Q293" s="1"/>
      <c r="R293" s="1"/>
      <c r="S293" s="1"/>
      <c r="T293" s="1"/>
      <c r="U293" s="1"/>
      <c r="V293" s="1" t="s">
        <v>2575</v>
      </c>
      <c r="W293" s="13" t="s">
        <v>2576</v>
      </c>
      <c r="X293" s="13" t="str">
        <f>HYPERLINK("https://drive.google.com/file/d/1ZiBiSOIJgKvb2HA6J1cBu7fgltaIOr3x/view?usp=drivesdk","EMAIL KODE REQUEST BRANDING SOREX")</f>
        <v>EMAIL KODE REQUEST BRANDING SOREX</v>
      </c>
      <c r="Y293" s="1" t="s">
        <v>2577</v>
      </c>
    </row>
    <row r="294" spans="1:25" ht="15" customHeight="1" x14ac:dyDescent="0.25">
      <c r="A294" s="8">
        <v>45604.796550660001</v>
      </c>
      <c r="B294" s="1" t="s">
        <v>1032</v>
      </c>
      <c r="C294" s="10" t="str">
        <v>BS293</v>
      </c>
      <c r="D294" s="10" t="s">
        <v>26</v>
      </c>
      <c r="E294" s="10" t="s">
        <v>2150</v>
      </c>
      <c r="F294" s="10" t="s">
        <v>655</v>
      </c>
      <c r="G294" s="1" t="s">
        <v>2578</v>
      </c>
      <c r="H294" s="11" t="s">
        <v>2554</v>
      </c>
      <c r="I294" s="10" t="s">
        <v>127</v>
      </c>
      <c r="J294" s="1" t="s">
        <v>156</v>
      </c>
      <c r="K294" s="11" t="s">
        <v>2579</v>
      </c>
      <c r="L294" s="10" t="s">
        <v>130</v>
      </c>
      <c r="M294" s="10" t="s">
        <v>30</v>
      </c>
      <c r="N294" s="11" t="s">
        <v>2580</v>
      </c>
      <c r="O294" s="12" t="s">
        <v>2206</v>
      </c>
      <c r="P294" s="13" t="s">
        <v>2581</v>
      </c>
      <c r="Q294" s="1"/>
      <c r="R294" s="1"/>
      <c r="S294" s="1"/>
      <c r="T294" s="1"/>
      <c r="U294" s="1"/>
      <c r="V294" s="1" t="s">
        <v>2582</v>
      </c>
      <c r="W294" s="13" t="s">
        <v>2583</v>
      </c>
      <c r="X294" s="13" t="str">
        <f>HYPERLINK("https://drive.google.com/file/d/1k1slaaJjurtSd5pKGspyLkmCM5Jz-JuP/view?usp=drivesdk","EMAIL KODE REQUEST BRANDING SOREX")</f>
        <v>EMAIL KODE REQUEST BRANDING SOREX</v>
      </c>
      <c r="Y294" s="1" t="s">
        <v>2584</v>
      </c>
    </row>
    <row r="295" spans="1:25" ht="15" customHeight="1" x14ac:dyDescent="0.25">
      <c r="A295" s="8">
        <v>45604.799626678003</v>
      </c>
      <c r="B295" s="1" t="s">
        <v>1032</v>
      </c>
      <c r="C295" s="10" t="str">
        <v>BS294</v>
      </c>
      <c r="D295" s="10" t="s">
        <v>26</v>
      </c>
      <c r="E295" s="10" t="s">
        <v>2202</v>
      </c>
      <c r="F295" s="10" t="s">
        <v>655</v>
      </c>
      <c r="G295" s="1" t="s">
        <v>2585</v>
      </c>
      <c r="H295" s="11" t="s">
        <v>2586</v>
      </c>
      <c r="I295" s="10" t="s">
        <v>28</v>
      </c>
      <c r="J295" s="1" t="s">
        <v>60</v>
      </c>
      <c r="K295" s="11" t="s">
        <v>2587</v>
      </c>
      <c r="L295" s="10" t="s">
        <v>77</v>
      </c>
      <c r="M295" s="10" t="s">
        <v>30</v>
      </c>
      <c r="N295" s="11" t="s">
        <v>2588</v>
      </c>
      <c r="O295" s="12" t="s">
        <v>2589</v>
      </c>
      <c r="P295" s="13" t="s">
        <v>2590</v>
      </c>
      <c r="Q295" s="1"/>
      <c r="R295" s="1"/>
      <c r="S295" s="1"/>
      <c r="T295" s="1"/>
      <c r="U295" s="1"/>
      <c r="V295" s="1" t="s">
        <v>2591</v>
      </c>
      <c r="W295" s="13" t="s">
        <v>2592</v>
      </c>
      <c r="X295" s="13" t="str">
        <f>HYPERLINK("https://drive.google.com/file/d/1c1li2ZrF250gr8Epmf2eacjNAqdpNAaV/view?usp=drivesdk","EMAIL KODE REQUEST BRANDING SOREX")</f>
        <v>EMAIL KODE REQUEST BRANDING SOREX</v>
      </c>
      <c r="Y295" s="1" t="s">
        <v>2593</v>
      </c>
    </row>
    <row r="296" spans="1:25" ht="15" customHeight="1" x14ac:dyDescent="0.25">
      <c r="A296" s="8">
        <v>45604.817983449</v>
      </c>
      <c r="B296" s="1" t="s">
        <v>2594</v>
      </c>
      <c r="C296" s="10" t="str">
        <v>BS295</v>
      </c>
      <c r="D296" s="10" t="s">
        <v>26</v>
      </c>
      <c r="E296" s="10" t="s">
        <v>2202</v>
      </c>
      <c r="F296" s="10" t="s">
        <v>655</v>
      </c>
      <c r="G296" s="1" t="s">
        <v>2595</v>
      </c>
      <c r="H296" s="11" t="s">
        <v>2596</v>
      </c>
      <c r="I296" s="10" t="s">
        <v>127</v>
      </c>
      <c r="J296" s="1" t="s">
        <v>60</v>
      </c>
      <c r="K296" s="11" t="s">
        <v>2597</v>
      </c>
      <c r="L296" s="10" t="s">
        <v>77</v>
      </c>
      <c r="M296" s="10" t="s">
        <v>30</v>
      </c>
      <c r="N296" s="11" t="s">
        <v>2124</v>
      </c>
      <c r="O296" s="12" t="s">
        <v>2598</v>
      </c>
      <c r="P296" s="13" t="s">
        <v>2599</v>
      </c>
      <c r="Q296" s="1"/>
      <c r="R296" s="1"/>
      <c r="S296" s="1"/>
      <c r="T296" s="1"/>
      <c r="U296" s="1"/>
      <c r="V296" s="1" t="s">
        <v>2600</v>
      </c>
      <c r="W296" s="13" t="s">
        <v>2601</v>
      </c>
      <c r="X296" s="13" t="str">
        <f>HYPERLINK("https://drive.google.com/file/d/1DGADk5btLyBlvyDISU3_2fRRzX2oEMo1/view?usp=drivesdk","EMAIL KODE REQUEST BRANDING SOREX")</f>
        <v>EMAIL KODE REQUEST BRANDING SOREX</v>
      </c>
      <c r="Y296" s="1" t="s">
        <v>2602</v>
      </c>
    </row>
    <row r="297" spans="1:25" ht="15" customHeight="1" x14ac:dyDescent="0.25">
      <c r="A297" s="8">
        <v>45604.819696065002</v>
      </c>
      <c r="B297" s="1" t="s">
        <v>1032</v>
      </c>
      <c r="C297" s="10" t="str">
        <v>BS296</v>
      </c>
      <c r="D297" s="10" t="s">
        <v>26</v>
      </c>
      <c r="E297" s="10" t="s">
        <v>1208</v>
      </c>
      <c r="F297" s="10" t="s">
        <v>655</v>
      </c>
      <c r="G297" s="1" t="s">
        <v>2595</v>
      </c>
      <c r="H297" s="11" t="s">
        <v>2596</v>
      </c>
      <c r="I297" s="10" t="s">
        <v>28</v>
      </c>
      <c r="J297" s="1" t="s">
        <v>60</v>
      </c>
      <c r="K297" s="11" t="s">
        <v>2603</v>
      </c>
      <c r="L297" s="10" t="s">
        <v>77</v>
      </c>
      <c r="M297" s="10" t="s">
        <v>30</v>
      </c>
      <c r="N297" s="11" t="s">
        <v>2604</v>
      </c>
      <c r="O297" s="12" t="s">
        <v>2605</v>
      </c>
      <c r="P297" s="13" t="s">
        <v>2606</v>
      </c>
      <c r="Q297" s="1"/>
      <c r="R297" s="1"/>
      <c r="S297" s="1"/>
      <c r="T297" s="1"/>
      <c r="U297" s="1"/>
      <c r="V297" s="1" t="s">
        <v>2607</v>
      </c>
      <c r="W297" s="13" t="s">
        <v>2608</v>
      </c>
      <c r="X297" s="13" t="str">
        <f>HYPERLINK("https://drive.google.com/file/d/1u-B7HUxlAr9nHJZsQwg7Of-JqOZpXCsK/view?usp=drivesdk","EMAIL KODE REQUEST BRANDING SOREX")</f>
        <v>EMAIL KODE REQUEST BRANDING SOREX</v>
      </c>
      <c r="Y297" s="1" t="s">
        <v>2609</v>
      </c>
    </row>
    <row r="298" spans="1:25" ht="15" customHeight="1" x14ac:dyDescent="0.25">
      <c r="A298" s="8">
        <v>45604.917771424</v>
      </c>
      <c r="B298" s="1" t="s">
        <v>300</v>
      </c>
      <c r="C298" s="10" t="str">
        <v>BS297</v>
      </c>
      <c r="D298" s="10" t="s">
        <v>26</v>
      </c>
      <c r="E298" s="10" t="s">
        <v>1641</v>
      </c>
      <c r="F298" s="10" t="s">
        <v>302</v>
      </c>
      <c r="G298" s="1" t="s">
        <v>2610</v>
      </c>
      <c r="H298" s="11" t="s">
        <v>2611</v>
      </c>
      <c r="I298" s="10" t="s">
        <v>28</v>
      </c>
      <c r="J298" s="1" t="s">
        <v>450</v>
      </c>
      <c r="K298" s="11" t="s">
        <v>2612</v>
      </c>
      <c r="L298" s="10" t="s">
        <v>1353</v>
      </c>
      <c r="M298" s="10" t="s">
        <v>30</v>
      </c>
      <c r="N298" s="11" t="s">
        <v>2613</v>
      </c>
      <c r="O298" s="12" t="s">
        <v>2614</v>
      </c>
      <c r="P298" s="13" t="s">
        <v>2615</v>
      </c>
      <c r="Q298" s="1"/>
      <c r="R298" s="1"/>
      <c r="S298" s="1"/>
      <c r="T298" s="1"/>
      <c r="U298" s="1"/>
      <c r="V298" s="1" t="s">
        <v>2616</v>
      </c>
      <c r="W298" s="13" t="s">
        <v>2617</v>
      </c>
      <c r="X298" s="13" t="str">
        <f>HYPERLINK("https://drive.google.com/file/d/1VxHAUGDkmfekmZP19JTPrj-sbsE8Jmyp/view?usp=drivesdk","EMAIL KODE REQUEST BRANDING SOREX")</f>
        <v>EMAIL KODE REQUEST BRANDING SOREX</v>
      </c>
      <c r="Y298" s="1" t="s">
        <v>2618</v>
      </c>
    </row>
    <row r="299" spans="1:25" ht="15" customHeight="1" x14ac:dyDescent="0.25">
      <c r="A299" s="8">
        <v>45605.475968159997</v>
      </c>
      <c r="B299" s="1" t="s">
        <v>1032</v>
      </c>
      <c r="C299" s="10" t="str">
        <v>BS298</v>
      </c>
      <c r="D299" s="10" t="s">
        <v>26</v>
      </c>
      <c r="E299" s="10" t="s">
        <v>2150</v>
      </c>
      <c r="F299" s="10" t="s">
        <v>655</v>
      </c>
      <c r="G299" s="1" t="s">
        <v>2619</v>
      </c>
      <c r="H299" s="11" t="s">
        <v>2620</v>
      </c>
      <c r="I299" s="10" t="s">
        <v>28</v>
      </c>
      <c r="J299" s="1" t="s">
        <v>156</v>
      </c>
      <c r="K299" s="11" t="s">
        <v>2621</v>
      </c>
      <c r="L299" s="10" t="s">
        <v>130</v>
      </c>
      <c r="M299" s="10" t="s">
        <v>30</v>
      </c>
      <c r="N299" s="11" t="s">
        <v>2124</v>
      </c>
      <c r="O299" s="12" t="s">
        <v>2622</v>
      </c>
      <c r="P299" s="13" t="s">
        <v>2623</v>
      </c>
      <c r="Q299" s="1"/>
      <c r="R299" s="1"/>
      <c r="S299" s="1"/>
      <c r="T299" s="1"/>
      <c r="U299" s="1"/>
      <c r="V299" s="1" t="s">
        <v>2624</v>
      </c>
      <c r="W299" s="13" t="s">
        <v>2625</v>
      </c>
      <c r="X299" s="13" t="str">
        <f>HYPERLINK("https://drive.google.com/file/d/1drhj23t0UOFXIMj8_WMzfKSxU8ulV6FU/view?usp=drivesdk","EMAIL KODE REQUEST BRANDING SOREX")</f>
        <v>EMAIL KODE REQUEST BRANDING SOREX</v>
      </c>
      <c r="Y299" s="1" t="s">
        <v>2626</v>
      </c>
    </row>
    <row r="300" spans="1:25" ht="15" customHeight="1" x14ac:dyDescent="0.25">
      <c r="A300" s="8">
        <v>45605.836542245001</v>
      </c>
      <c r="B300" s="1" t="s">
        <v>1032</v>
      </c>
      <c r="C300" s="10" t="str">
        <v>BS299</v>
      </c>
      <c r="D300" s="10" t="s">
        <v>26</v>
      </c>
      <c r="E300" s="10" t="s">
        <v>2202</v>
      </c>
      <c r="F300" s="10" t="s">
        <v>806</v>
      </c>
      <c r="G300" s="1" t="s">
        <v>2627</v>
      </c>
      <c r="H300" s="11" t="s">
        <v>2628</v>
      </c>
      <c r="I300" s="10" t="s">
        <v>28</v>
      </c>
      <c r="J300" s="1" t="s">
        <v>60</v>
      </c>
      <c r="K300" s="11" t="s">
        <v>2629</v>
      </c>
      <c r="L300" s="10" t="s">
        <v>2153</v>
      </c>
      <c r="M300" s="10" t="s">
        <v>30</v>
      </c>
      <c r="N300" s="11" t="s">
        <v>2124</v>
      </c>
      <c r="O300" s="12" t="s">
        <v>2630</v>
      </c>
      <c r="P300" s="13" t="s">
        <v>2631</v>
      </c>
      <c r="Q300" s="1"/>
      <c r="R300" s="1"/>
      <c r="S300" s="1"/>
      <c r="T300" s="1"/>
      <c r="U300" s="1"/>
      <c r="V300" s="1" t="s">
        <v>2632</v>
      </c>
      <c r="W300" s="13" t="s">
        <v>2633</v>
      </c>
      <c r="X300" s="13" t="str">
        <f>HYPERLINK("https://drive.google.com/file/d/173iRbth61WJl3t69vH3KTTBsfy38o7Ca/view?usp=drivesdk","EMAIL KODE REQUEST BRANDING SOREX")</f>
        <v>EMAIL KODE REQUEST BRANDING SOREX</v>
      </c>
      <c r="Y300" s="1" t="s">
        <v>2634</v>
      </c>
    </row>
    <row r="301" spans="1:25" ht="15" customHeight="1" x14ac:dyDescent="0.25">
      <c r="A301" s="8">
        <v>45606.415655532001</v>
      </c>
      <c r="B301" s="1" t="s">
        <v>300</v>
      </c>
      <c r="C301" s="10" t="str">
        <v>BS300</v>
      </c>
      <c r="D301" s="10" t="s">
        <v>26</v>
      </c>
      <c r="E301" s="10" t="s">
        <v>301</v>
      </c>
      <c r="F301" s="10" t="s">
        <v>302</v>
      </c>
      <c r="G301" s="1" t="s">
        <v>2635</v>
      </c>
      <c r="H301" s="11" t="s">
        <v>2636</v>
      </c>
      <c r="I301" s="10" t="s">
        <v>28</v>
      </c>
      <c r="J301" s="1" t="s">
        <v>60</v>
      </c>
      <c r="K301" s="11" t="s">
        <v>354</v>
      </c>
      <c r="L301" s="10" t="s">
        <v>355</v>
      </c>
      <c r="M301" s="10" t="s">
        <v>46</v>
      </c>
      <c r="N301" s="11" t="s">
        <v>2637</v>
      </c>
      <c r="O301" s="12" t="s">
        <v>2638</v>
      </c>
      <c r="P301" s="13" t="s">
        <v>2639</v>
      </c>
      <c r="Q301" s="1"/>
      <c r="R301" s="1"/>
      <c r="S301" s="1"/>
      <c r="T301" s="1"/>
      <c r="U301" s="1"/>
      <c r="V301" s="1" t="s">
        <v>2640</v>
      </c>
      <c r="W301" s="13" t="s">
        <v>2641</v>
      </c>
      <c r="X301" s="13" t="str">
        <f>HYPERLINK("https://drive.google.com/file/d/1th0AQdRJGEyXriiXo8XNSh3fbLPUfBZu/view?usp=drivesdk","EMAIL KODE REQUEST BRANDING SOREX")</f>
        <v>EMAIL KODE REQUEST BRANDING SOREX</v>
      </c>
      <c r="Y301" s="1" t="s">
        <v>2642</v>
      </c>
    </row>
    <row r="302" spans="1:25" ht="12.75" customHeight="1" x14ac:dyDescent="0.25">
      <c r="A302" s="8">
        <v>45607.668658112998</v>
      </c>
      <c r="B302" s="1" t="s">
        <v>2643</v>
      </c>
      <c r="C302" s="10" t="str">
        <v>BS301</v>
      </c>
      <c r="D302" s="10" t="s">
        <v>26</v>
      </c>
      <c r="E302" s="10" t="s">
        <v>2644</v>
      </c>
      <c r="F302" s="10" t="s">
        <v>655</v>
      </c>
      <c r="G302" s="1" t="s">
        <v>2645</v>
      </c>
      <c r="H302" s="11" t="s">
        <v>2646</v>
      </c>
      <c r="I302" s="10" t="s">
        <v>28</v>
      </c>
      <c r="J302" s="1" t="s">
        <v>156</v>
      </c>
      <c r="K302" s="11" t="s">
        <v>2647</v>
      </c>
      <c r="L302" s="10" t="s">
        <v>77</v>
      </c>
      <c r="M302" s="10" t="s">
        <v>30</v>
      </c>
      <c r="N302" s="11" t="s">
        <v>2648</v>
      </c>
      <c r="O302" s="12" t="s">
        <v>2649</v>
      </c>
      <c r="P302" s="13" t="s">
        <v>2650</v>
      </c>
      <c r="Q302" s="1"/>
      <c r="R302" s="1"/>
      <c r="S302" s="1"/>
      <c r="T302" s="1"/>
      <c r="U302" s="1"/>
      <c r="V302" s="1" t="s">
        <v>2651</v>
      </c>
      <c r="W302" s="13" t="s">
        <v>2652</v>
      </c>
      <c r="X302" s="13" t="str">
        <f>HYPERLINK("https://drive.google.com/file/d/1fquQ3tTyzW5bsYxqcD2U1Jd3yKky_80o/view?usp=drivesdk","EMAIL KODE REQUEST BRANDING SOREX")</f>
        <v>EMAIL KODE REQUEST BRANDING SOREX</v>
      </c>
      <c r="Y302" s="1" t="s">
        <v>2653</v>
      </c>
    </row>
    <row r="303" spans="1:25" ht="12.75" customHeight="1" x14ac:dyDescent="0.25">
      <c r="A303" s="8">
        <v>45607.700891227003</v>
      </c>
      <c r="B303" s="1" t="s">
        <v>300</v>
      </c>
      <c r="C303" s="10" t="str">
        <v>BS302</v>
      </c>
      <c r="D303" s="10" t="s">
        <v>26</v>
      </c>
      <c r="E303" s="10" t="s">
        <v>301</v>
      </c>
      <c r="F303" s="10" t="s">
        <v>302</v>
      </c>
      <c r="G303" s="1" t="s">
        <v>2654</v>
      </c>
      <c r="H303" s="11" t="s">
        <v>1110</v>
      </c>
      <c r="I303" s="10" t="s">
        <v>28</v>
      </c>
      <c r="J303" s="1" t="s">
        <v>60</v>
      </c>
      <c r="K303" s="11" t="s">
        <v>2655</v>
      </c>
      <c r="L303" s="10" t="s">
        <v>355</v>
      </c>
      <c r="M303" s="10" t="s">
        <v>46</v>
      </c>
      <c r="N303" s="11" t="s">
        <v>2332</v>
      </c>
      <c r="O303" s="12" t="s">
        <v>2656</v>
      </c>
      <c r="P303" s="13" t="s">
        <v>2657</v>
      </c>
      <c r="Q303" s="1"/>
      <c r="R303" s="1"/>
      <c r="S303" s="1"/>
      <c r="T303" s="1"/>
      <c r="U303" s="1"/>
      <c r="V303" s="1" t="s">
        <v>2658</v>
      </c>
      <c r="W303" s="13" t="s">
        <v>2659</v>
      </c>
      <c r="X303" s="13" t="str">
        <f>HYPERLINK("https://drive.google.com/file/d/1txxpjJdaAb-lMIaw5RFh9n3BpO6twpQH/view?usp=drivesdk","EMAIL KODE REQUEST BRANDING SOREX")</f>
        <v>EMAIL KODE REQUEST BRANDING SOREX</v>
      </c>
      <c r="Y303" s="1" t="s">
        <v>2660</v>
      </c>
    </row>
    <row r="304" spans="1:25" ht="12.75" customHeight="1" x14ac:dyDescent="0.25">
      <c r="A304" s="8">
        <v>45607.713674641003</v>
      </c>
      <c r="B304" s="1" t="s">
        <v>69</v>
      </c>
      <c r="C304" s="10" t="str">
        <v>BS303</v>
      </c>
      <c r="D304" s="10" t="s">
        <v>70</v>
      </c>
      <c r="E304" s="10" t="s">
        <v>2454</v>
      </c>
      <c r="F304" s="10" t="s">
        <v>72</v>
      </c>
      <c r="G304" s="1" t="s">
        <v>2661</v>
      </c>
      <c r="H304" s="11" t="s">
        <v>1931</v>
      </c>
      <c r="I304" s="10" t="s">
        <v>28</v>
      </c>
      <c r="J304" s="1" t="s">
        <v>112</v>
      </c>
      <c r="K304" s="11" t="s">
        <v>2662</v>
      </c>
      <c r="L304" s="10" t="s">
        <v>77</v>
      </c>
      <c r="M304" s="10" t="s">
        <v>30</v>
      </c>
      <c r="N304" s="11" t="s">
        <v>78</v>
      </c>
      <c r="O304" s="12" t="s">
        <v>2663</v>
      </c>
      <c r="P304" s="13" t="s">
        <v>2664</v>
      </c>
      <c r="Q304" s="1"/>
      <c r="R304" s="1"/>
      <c r="S304" s="1"/>
      <c r="T304" s="1"/>
      <c r="U304" s="1"/>
      <c r="V304" s="1" t="s">
        <v>2665</v>
      </c>
      <c r="W304" s="13" t="s">
        <v>2666</v>
      </c>
      <c r="X304" s="13" t="str">
        <f>HYPERLINK("https://drive.google.com/file/d/18Jgupt5-3rTGpoJGpqApcCVSFPSr90Y4/view?usp=drivesdk","EMAIL KODE REQUEST BRANDING SOREX")</f>
        <v>EMAIL KODE REQUEST BRANDING SOREX</v>
      </c>
      <c r="Y304" s="1" t="s">
        <v>2667</v>
      </c>
    </row>
    <row r="305" spans="1:25" ht="12.75" customHeight="1" x14ac:dyDescent="0.25">
      <c r="A305" s="8">
        <v>45607.716238182998</v>
      </c>
      <c r="B305" s="1" t="s">
        <v>69</v>
      </c>
      <c r="C305" s="10" t="str">
        <v>BS304</v>
      </c>
      <c r="D305" s="10" t="s">
        <v>70</v>
      </c>
      <c r="E305" s="10" t="s">
        <v>96</v>
      </c>
      <c r="F305" s="10" t="s">
        <v>72</v>
      </c>
      <c r="G305" s="1" t="s">
        <v>2668</v>
      </c>
      <c r="H305" s="11" t="s">
        <v>1103</v>
      </c>
      <c r="I305" s="10" t="s">
        <v>127</v>
      </c>
      <c r="J305" s="1" t="s">
        <v>156</v>
      </c>
      <c r="K305" s="11" t="s">
        <v>2669</v>
      </c>
      <c r="L305" s="10" t="s">
        <v>77</v>
      </c>
      <c r="M305" s="10" t="s">
        <v>30</v>
      </c>
      <c r="N305" s="11" t="s">
        <v>78</v>
      </c>
      <c r="O305" s="12" t="s">
        <v>2670</v>
      </c>
      <c r="P305" s="13" t="s">
        <v>2671</v>
      </c>
      <c r="Q305" s="1"/>
      <c r="R305" s="1"/>
      <c r="S305" s="1"/>
      <c r="T305" s="1"/>
      <c r="U305" s="1"/>
      <c r="V305" s="1" t="s">
        <v>2672</v>
      </c>
      <c r="W305" s="13" t="s">
        <v>2673</v>
      </c>
      <c r="X305" s="13" t="str">
        <f>HYPERLINK("https://drive.google.com/file/d/1ui0LRimLY1WsojLRuS5iCwfm8PZQgUoo/view?usp=drivesdk","EMAIL KODE REQUEST BRANDING SOREX")</f>
        <v>EMAIL KODE REQUEST BRANDING SOREX</v>
      </c>
      <c r="Y305" s="1" t="s">
        <v>2674</v>
      </c>
    </row>
    <row r="306" spans="1:25" ht="12.75" customHeight="1" x14ac:dyDescent="0.25">
      <c r="A306" s="8">
        <v>45607.717780289</v>
      </c>
      <c r="B306" s="1" t="s">
        <v>69</v>
      </c>
      <c r="C306" s="10" t="str">
        <v>BS305</v>
      </c>
      <c r="D306" s="10" t="s">
        <v>70</v>
      </c>
      <c r="E306" s="14" t="s">
        <v>108</v>
      </c>
      <c r="F306" s="10" t="s">
        <v>72</v>
      </c>
      <c r="G306" s="1" t="s">
        <v>2675</v>
      </c>
      <c r="H306" s="11" t="s">
        <v>264</v>
      </c>
      <c r="I306" s="10" t="s">
        <v>28</v>
      </c>
      <c r="J306" s="1" t="s">
        <v>60</v>
      </c>
      <c r="K306" s="11" t="s">
        <v>45</v>
      </c>
      <c r="L306" s="10" t="s">
        <v>77</v>
      </c>
      <c r="M306" s="10" t="s">
        <v>145</v>
      </c>
      <c r="N306" s="11" t="s">
        <v>78</v>
      </c>
      <c r="O306" s="12" t="s">
        <v>627</v>
      </c>
      <c r="P306" s="13" t="s">
        <v>2676</v>
      </c>
      <c r="Q306" s="1"/>
      <c r="R306" s="1"/>
      <c r="S306" s="1"/>
      <c r="T306" s="1"/>
      <c r="U306" s="1"/>
      <c r="V306" s="1" t="s">
        <v>2677</v>
      </c>
      <c r="W306" s="13" t="s">
        <v>2678</v>
      </c>
      <c r="X306" s="13" t="str">
        <f>HYPERLINK("https://drive.google.com/file/d/1vO4EN6Ox0RSoJ_ayEzWXEwk-MJ8YYAPE/view?usp=drivesdk","EMAIL KODE REQUEST BRANDING SOREX")</f>
        <v>EMAIL KODE REQUEST BRANDING SOREX</v>
      </c>
      <c r="Y306" s="1" t="s">
        <v>2679</v>
      </c>
    </row>
    <row r="307" spans="1:25" ht="12.75" customHeight="1" x14ac:dyDescent="0.25">
      <c r="A307" s="8">
        <v>45607.781664109003</v>
      </c>
      <c r="B307" s="1" t="s">
        <v>1032</v>
      </c>
      <c r="C307" s="10" t="str">
        <v>BS306</v>
      </c>
      <c r="D307" s="10" t="s">
        <v>26</v>
      </c>
      <c r="E307" s="10" t="s">
        <v>1208</v>
      </c>
      <c r="F307" s="10" t="s">
        <v>655</v>
      </c>
      <c r="G307" s="1" t="s">
        <v>2680</v>
      </c>
      <c r="H307" s="11" t="s">
        <v>2681</v>
      </c>
      <c r="I307" s="10" t="s">
        <v>28</v>
      </c>
      <c r="J307" s="1" t="s">
        <v>450</v>
      </c>
      <c r="K307" s="11" t="s">
        <v>2682</v>
      </c>
      <c r="L307" s="10" t="s">
        <v>77</v>
      </c>
      <c r="M307" s="10" t="s">
        <v>30</v>
      </c>
      <c r="N307" s="11" t="s">
        <v>2124</v>
      </c>
      <c r="O307" s="12" t="s">
        <v>2162</v>
      </c>
      <c r="P307" s="13" t="s">
        <v>2683</v>
      </c>
      <c r="Q307" s="1"/>
      <c r="R307" s="1"/>
      <c r="S307" s="1"/>
      <c r="T307" s="1"/>
      <c r="U307" s="1"/>
      <c r="V307" s="1" t="s">
        <v>2684</v>
      </c>
      <c r="W307" s="13" t="s">
        <v>2685</v>
      </c>
      <c r="X307" s="13" t="str">
        <f>HYPERLINK("https://drive.google.com/file/d/11s128z0n7ACCzzz-qJq_e9GFJtzQ7JQB/view?usp=drivesdk","EMAIL KODE REQUEST BRANDING SOREX")</f>
        <v>EMAIL KODE REQUEST BRANDING SOREX</v>
      </c>
      <c r="Y307" s="1" t="s">
        <v>2686</v>
      </c>
    </row>
    <row r="308" spans="1:25" ht="12.75" customHeight="1" x14ac:dyDescent="0.25">
      <c r="A308" s="8">
        <v>45607.783501181002</v>
      </c>
      <c r="B308" s="1" t="s">
        <v>1032</v>
      </c>
      <c r="C308" s="10" t="str">
        <v>BS307</v>
      </c>
      <c r="D308" s="10" t="s">
        <v>26</v>
      </c>
      <c r="E308" s="10" t="s">
        <v>2202</v>
      </c>
      <c r="F308" s="10" t="s">
        <v>655</v>
      </c>
      <c r="G308" s="1" t="s">
        <v>2687</v>
      </c>
      <c r="H308" s="11" t="s">
        <v>2688</v>
      </c>
      <c r="I308" s="10" t="s">
        <v>28</v>
      </c>
      <c r="J308" s="1" t="s">
        <v>60</v>
      </c>
      <c r="K308" s="11" t="s">
        <v>2689</v>
      </c>
      <c r="L308" s="10" t="s">
        <v>77</v>
      </c>
      <c r="M308" s="10" t="s">
        <v>145</v>
      </c>
      <c r="N308" s="11" t="s">
        <v>2125</v>
      </c>
      <c r="O308" s="12" t="s">
        <v>2690</v>
      </c>
      <c r="P308" s="13" t="s">
        <v>2691</v>
      </c>
      <c r="Q308" s="1"/>
      <c r="R308" s="1"/>
      <c r="S308" s="1"/>
      <c r="T308" s="1"/>
      <c r="U308" s="1"/>
      <c r="V308" s="1" t="s">
        <v>2692</v>
      </c>
      <c r="W308" s="13" t="s">
        <v>2693</v>
      </c>
      <c r="X308" s="13" t="str">
        <f>HYPERLINK("https://drive.google.com/file/d/1HEbFJt_hVqUwZ5O0RRoNTQkctO9nZjon/view?usp=drivesdk","EMAIL KODE REQUEST BRANDING SOREX")</f>
        <v>EMAIL KODE REQUEST BRANDING SOREX</v>
      </c>
      <c r="Y308" s="1" t="s">
        <v>2694</v>
      </c>
    </row>
    <row r="309" spans="1:25" ht="12.75" customHeight="1" x14ac:dyDescent="0.25">
      <c r="A309" s="8">
        <v>45608.375647291999</v>
      </c>
      <c r="B309" s="1" t="s">
        <v>300</v>
      </c>
      <c r="C309" s="10" t="str">
        <v>BS308</v>
      </c>
      <c r="D309" s="10" t="s">
        <v>26</v>
      </c>
      <c r="E309" s="10" t="s">
        <v>1641</v>
      </c>
      <c r="F309" s="10" t="s">
        <v>302</v>
      </c>
      <c r="G309" s="1" t="s">
        <v>2695</v>
      </c>
      <c r="H309" s="11" t="s">
        <v>2696</v>
      </c>
      <c r="I309" s="10" t="s">
        <v>28</v>
      </c>
      <c r="J309" s="1" t="s">
        <v>60</v>
      </c>
      <c r="K309" s="11" t="s">
        <v>2697</v>
      </c>
      <c r="L309" s="10" t="s">
        <v>355</v>
      </c>
      <c r="M309" s="10" t="s">
        <v>30</v>
      </c>
      <c r="N309" s="11" t="s">
        <v>2332</v>
      </c>
      <c r="O309" s="12" t="s">
        <v>2698</v>
      </c>
      <c r="P309" s="13" t="s">
        <v>2699</v>
      </c>
      <c r="Q309" s="13" t="s">
        <v>2700</v>
      </c>
      <c r="R309" s="1"/>
      <c r="S309" s="1"/>
      <c r="T309" s="1"/>
      <c r="U309" s="1"/>
      <c r="V309" s="1" t="s">
        <v>2701</v>
      </c>
      <c r="W309" s="13" t="s">
        <v>2702</v>
      </c>
      <c r="X309" s="13" t="str">
        <f>HYPERLINK("https://drive.google.com/file/d/1rBiynHs99hoNorKmvmOUplIor1xwqfBt/view?usp=drivesdk","EMAIL KODE REQUEST BRANDING SOREX")</f>
        <v>EMAIL KODE REQUEST BRANDING SOREX</v>
      </c>
      <c r="Y309" s="1" t="s">
        <v>2703</v>
      </c>
    </row>
    <row r="310" spans="1:25" ht="12.75" customHeight="1" x14ac:dyDescent="0.25">
      <c r="A310" s="8">
        <v>45608.455677742997</v>
      </c>
      <c r="B310" s="1" t="s">
        <v>2704</v>
      </c>
      <c r="C310" s="10" t="str">
        <v>BS309</v>
      </c>
      <c r="D310" s="10" t="s">
        <v>26</v>
      </c>
      <c r="E310" s="10" t="s">
        <v>1160</v>
      </c>
      <c r="F310" s="10" t="s">
        <v>508</v>
      </c>
      <c r="G310" s="1" t="s">
        <v>2705</v>
      </c>
      <c r="H310" s="11" t="s">
        <v>1288</v>
      </c>
      <c r="I310" s="10" t="s">
        <v>28</v>
      </c>
      <c r="J310" s="1" t="s">
        <v>60</v>
      </c>
      <c r="K310" s="11" t="s">
        <v>2706</v>
      </c>
      <c r="L310" s="10" t="s">
        <v>77</v>
      </c>
      <c r="M310" s="10" t="s">
        <v>30</v>
      </c>
      <c r="N310" s="11" t="s">
        <v>2707</v>
      </c>
      <c r="O310" s="12" t="s">
        <v>2708</v>
      </c>
      <c r="P310" s="13" t="s">
        <v>2709</v>
      </c>
      <c r="Q310" s="1"/>
      <c r="R310" s="1"/>
      <c r="S310" s="1"/>
      <c r="T310" s="1"/>
      <c r="U310" s="1"/>
      <c r="V310" s="1" t="s">
        <v>2710</v>
      </c>
      <c r="W310" s="13" t="s">
        <v>2711</v>
      </c>
      <c r="X310" s="13" t="str">
        <f>HYPERLINK("https://drive.google.com/file/d/1V1Bw3D3n6ie1cQY8qwr86c2iofo-JdS2/view?usp=drivesdk","EMAIL KODE REQUEST BRANDING SOREX")</f>
        <v>EMAIL KODE REQUEST BRANDING SOREX</v>
      </c>
      <c r="Y310" s="1" t="s">
        <v>2712</v>
      </c>
    </row>
    <row r="311" spans="1:25" ht="17.25" customHeight="1" x14ac:dyDescent="0.25">
      <c r="A311" s="8">
        <v>45608.705910671</v>
      </c>
      <c r="B311" s="1" t="s">
        <v>300</v>
      </c>
      <c r="C311" s="10" t="str">
        <v>BS310</v>
      </c>
      <c r="D311" s="10" t="s">
        <v>26</v>
      </c>
      <c r="E311" s="10" t="s">
        <v>1641</v>
      </c>
      <c r="F311" s="10" t="s">
        <v>302</v>
      </c>
      <c r="G311" s="1" t="s">
        <v>2713</v>
      </c>
      <c r="H311" s="11" t="s">
        <v>2714</v>
      </c>
      <c r="I311" s="10" t="s">
        <v>28</v>
      </c>
      <c r="J311" s="1" t="s">
        <v>60</v>
      </c>
      <c r="K311" s="11" t="s">
        <v>2715</v>
      </c>
      <c r="L311" s="10" t="s">
        <v>199</v>
      </c>
      <c r="M311" s="10" t="s">
        <v>46</v>
      </c>
      <c r="N311" s="11" t="s">
        <v>2332</v>
      </c>
      <c r="O311" s="12" t="s">
        <v>2716</v>
      </c>
      <c r="P311" s="13" t="s">
        <v>2717</v>
      </c>
      <c r="Q311" s="1"/>
      <c r="R311" s="1"/>
      <c r="S311" s="1"/>
      <c r="T311" s="1"/>
      <c r="U311" s="1"/>
      <c r="V311" s="1" t="s">
        <v>2718</v>
      </c>
      <c r="W311" s="13" t="s">
        <v>2719</v>
      </c>
      <c r="X311" s="13" t="str">
        <f>HYPERLINK("https://drive.google.com/file/d/10GXgX1wzYs69ZN-_UtyZX45GKCEgTTHa/view?usp=drivesdk","EMAIL KODE REQUEST BRANDING SOREX")</f>
        <v>EMAIL KODE REQUEST BRANDING SOREX</v>
      </c>
      <c r="Y311" s="1" t="s">
        <v>2720</v>
      </c>
    </row>
    <row r="312" spans="1:25" ht="12.75" customHeight="1" x14ac:dyDescent="0.25">
      <c r="A312" s="8">
        <v>45608.743924606002</v>
      </c>
      <c r="B312" s="1" t="s">
        <v>2721</v>
      </c>
      <c r="C312" s="10" t="str">
        <v>BS311</v>
      </c>
      <c r="D312" s="10" t="s">
        <v>26</v>
      </c>
      <c r="E312" s="10" t="s">
        <v>2202</v>
      </c>
      <c r="F312" s="10" t="s">
        <v>655</v>
      </c>
      <c r="G312" s="1" t="s">
        <v>2722</v>
      </c>
      <c r="H312" s="11" t="s">
        <v>2723</v>
      </c>
      <c r="I312" s="10" t="s">
        <v>28</v>
      </c>
      <c r="J312" s="1" t="s">
        <v>60</v>
      </c>
      <c r="K312" s="11" t="s">
        <v>2724</v>
      </c>
      <c r="L312" s="10" t="s">
        <v>2153</v>
      </c>
      <c r="M312" s="10" t="s">
        <v>30</v>
      </c>
      <c r="N312" s="11" t="s">
        <v>2588</v>
      </c>
      <c r="O312" s="12" t="s">
        <v>2725</v>
      </c>
      <c r="P312" s="13" t="s">
        <v>2726</v>
      </c>
      <c r="Q312" s="1"/>
      <c r="R312" s="1"/>
      <c r="S312" s="1"/>
      <c r="T312" s="1"/>
      <c r="U312" s="1"/>
      <c r="V312" s="1" t="s">
        <v>2727</v>
      </c>
      <c r="W312" s="13" t="s">
        <v>2728</v>
      </c>
      <c r="X312" s="13" t="str">
        <f>HYPERLINK("https://drive.google.com/file/d/1m36WMAPHPiXp0KxCakSFpvdkl2FnUhV0/view?usp=drivesdk","EMAIL KODE REQUEST BRANDING SOREX")</f>
        <v>EMAIL KODE REQUEST BRANDING SOREX</v>
      </c>
      <c r="Y312" s="1" t="s">
        <v>2729</v>
      </c>
    </row>
    <row r="313" spans="1:25" ht="12.75" customHeight="1" x14ac:dyDescent="0.25">
      <c r="A313" s="8">
        <v>45608.745695347003</v>
      </c>
      <c r="B313" s="1" t="s">
        <v>1032</v>
      </c>
      <c r="C313" s="10" t="str">
        <v>BS312</v>
      </c>
      <c r="D313" s="10" t="s">
        <v>26</v>
      </c>
      <c r="E313" s="10" t="s">
        <v>2202</v>
      </c>
      <c r="F313" s="10" t="s">
        <v>806</v>
      </c>
      <c r="G313" s="1" t="s">
        <v>2730</v>
      </c>
      <c r="H313" s="11" t="s">
        <v>2723</v>
      </c>
      <c r="I313" s="10" t="s">
        <v>127</v>
      </c>
      <c r="J313" s="1" t="s">
        <v>60</v>
      </c>
      <c r="K313" s="11" t="s">
        <v>1779</v>
      </c>
      <c r="L313" s="10" t="s">
        <v>2153</v>
      </c>
      <c r="M313" s="10" t="s">
        <v>30</v>
      </c>
      <c r="N313" s="11" t="s">
        <v>2124</v>
      </c>
      <c r="O313" s="12" t="s">
        <v>2731</v>
      </c>
      <c r="P313" s="13" t="s">
        <v>2732</v>
      </c>
      <c r="Q313" s="1"/>
      <c r="R313" s="1"/>
      <c r="S313" s="1"/>
      <c r="T313" s="1"/>
      <c r="U313" s="1"/>
      <c r="V313" s="1" t="s">
        <v>2733</v>
      </c>
      <c r="W313" s="13" t="s">
        <v>2734</v>
      </c>
      <c r="X313" s="13" t="str">
        <f>HYPERLINK("https://drive.google.com/file/d/1HZBnme2iRNECsnZsBiy-gBByrAG4F71u/view?usp=drivesdk","EMAIL KODE REQUEST BRANDING SOREX")</f>
        <v>EMAIL KODE REQUEST BRANDING SOREX</v>
      </c>
      <c r="Y313" s="1" t="s">
        <v>2735</v>
      </c>
    </row>
    <row r="314" spans="1:25" ht="12.75" customHeight="1" x14ac:dyDescent="0.25">
      <c r="A314" s="8">
        <v>45608.826700208003</v>
      </c>
      <c r="B314" s="1" t="s">
        <v>1032</v>
      </c>
      <c r="C314" s="10" t="str">
        <v>BS313</v>
      </c>
      <c r="D314" s="10" t="s">
        <v>26</v>
      </c>
      <c r="E314" s="10" t="s">
        <v>2202</v>
      </c>
      <c r="F314" s="10" t="s">
        <v>655</v>
      </c>
      <c r="G314" s="1" t="s">
        <v>2736</v>
      </c>
      <c r="H314" s="11" t="s">
        <v>2737</v>
      </c>
      <c r="I314" s="10" t="s">
        <v>28</v>
      </c>
      <c r="J314" s="1" t="s">
        <v>156</v>
      </c>
      <c r="K314" s="11" t="s">
        <v>1042</v>
      </c>
      <c r="L314" s="10" t="s">
        <v>77</v>
      </c>
      <c r="M314" s="10" t="s">
        <v>46</v>
      </c>
      <c r="N314" s="11" t="s">
        <v>2738</v>
      </c>
      <c r="O314" s="12" t="s">
        <v>1080</v>
      </c>
      <c r="P314" s="13" t="s">
        <v>2739</v>
      </c>
      <c r="Q314" s="1"/>
      <c r="R314" s="1"/>
      <c r="S314" s="1"/>
      <c r="T314" s="1"/>
      <c r="U314" s="1"/>
      <c r="V314" s="1" t="s">
        <v>2740</v>
      </c>
      <c r="W314" s="13" t="s">
        <v>2741</v>
      </c>
      <c r="X314" s="13" t="str">
        <f>HYPERLINK("https://drive.google.com/file/d/1RrKGw4863ea05VO-FJgzfrKl8MEWp8-1/view?usp=drivesdk","EMAIL KODE REQUEST BRANDING SOREX")</f>
        <v>EMAIL KODE REQUEST BRANDING SOREX</v>
      </c>
      <c r="Y314" s="1" t="s">
        <v>2742</v>
      </c>
    </row>
    <row r="315" spans="1:25" ht="15" customHeight="1" x14ac:dyDescent="0.25">
      <c r="A315" s="8">
        <v>45609.434603032001</v>
      </c>
      <c r="B315" s="1" t="s">
        <v>653</v>
      </c>
      <c r="C315" s="10" t="str">
        <v>BS314</v>
      </c>
      <c r="D315" s="10" t="s">
        <v>26</v>
      </c>
      <c r="E315" s="10" t="s">
        <v>2743</v>
      </c>
      <c r="F315" s="10" t="s">
        <v>655</v>
      </c>
      <c r="G315" s="1" t="s">
        <v>2046</v>
      </c>
      <c r="H315" s="11" t="s">
        <v>2744</v>
      </c>
      <c r="I315" s="10" t="s">
        <v>28</v>
      </c>
      <c r="J315" s="1" t="s">
        <v>29</v>
      </c>
      <c r="K315" s="11" t="s">
        <v>2745</v>
      </c>
      <c r="L315" s="10" t="s">
        <v>172</v>
      </c>
      <c r="M315" s="10" t="s">
        <v>30</v>
      </c>
      <c r="N315" s="11" t="s">
        <v>1096</v>
      </c>
      <c r="O315" s="12" t="s">
        <v>2746</v>
      </c>
      <c r="P315" s="13" t="s">
        <v>2747</v>
      </c>
      <c r="Q315" s="1"/>
      <c r="R315" s="1"/>
      <c r="S315" s="1"/>
      <c r="T315" s="1"/>
      <c r="U315" s="1"/>
      <c r="V315" s="1" t="s">
        <v>2748</v>
      </c>
      <c r="W315" s="13" t="s">
        <v>2749</v>
      </c>
      <c r="X315" s="13" t="str">
        <f>HYPERLINK("https://drive.google.com/file/d/1z0H3weohK3s3lc_ktrE1GKRi03g6oVkw/view?usp=drivesdk","EMAIL KODE REQUEST BRANDING SOREX")</f>
        <v>EMAIL KODE REQUEST BRANDING SOREX</v>
      </c>
      <c r="Y315" s="1" t="s">
        <v>2750</v>
      </c>
    </row>
    <row r="316" spans="1:25" ht="12.75" customHeight="1" x14ac:dyDescent="0.25">
      <c r="A316" s="8">
        <v>45609.442959687003</v>
      </c>
      <c r="B316" s="1" t="s">
        <v>69</v>
      </c>
      <c r="C316" s="10" t="str">
        <v>BS315</v>
      </c>
      <c r="D316" s="10" t="s">
        <v>70</v>
      </c>
      <c r="E316" s="10" t="s">
        <v>96</v>
      </c>
      <c r="F316" s="10" t="s">
        <v>72</v>
      </c>
      <c r="G316" s="1" t="s">
        <v>2751</v>
      </c>
      <c r="H316" s="11" t="s">
        <v>2285</v>
      </c>
      <c r="I316" s="10" t="s">
        <v>28</v>
      </c>
      <c r="J316" s="1" t="s">
        <v>112</v>
      </c>
      <c r="K316" s="11" t="s">
        <v>955</v>
      </c>
      <c r="L316" s="10" t="s">
        <v>77</v>
      </c>
      <c r="M316" s="10" t="s">
        <v>30</v>
      </c>
      <c r="N316" s="11" t="s">
        <v>78</v>
      </c>
      <c r="O316" s="12" t="s">
        <v>2752</v>
      </c>
      <c r="P316" s="13" t="s">
        <v>2753</v>
      </c>
      <c r="Q316" s="1"/>
      <c r="R316" s="1"/>
      <c r="S316" s="1"/>
      <c r="T316" s="1"/>
      <c r="U316" s="1"/>
      <c r="V316" s="1" t="s">
        <v>2754</v>
      </c>
      <c r="W316" s="13" t="s">
        <v>2755</v>
      </c>
      <c r="X316" s="13" t="str">
        <f>HYPERLINK("https://drive.google.com/file/d/16f5Kl6Qc_Qp6bF6XIjzEISwx4X3_wtvt/view?usp=drivesdk","EMAIL KODE REQUEST BRANDING SOREX")</f>
        <v>EMAIL KODE REQUEST BRANDING SOREX</v>
      </c>
      <c r="Y316" s="1" t="s">
        <v>2756</v>
      </c>
    </row>
    <row r="317" spans="1:25" ht="12.75" customHeight="1" x14ac:dyDescent="0.25">
      <c r="A317" s="8">
        <v>45609.476154502001</v>
      </c>
      <c r="B317" s="1" t="s">
        <v>1032</v>
      </c>
      <c r="C317" s="10" t="str">
        <v>BS316</v>
      </c>
      <c r="D317" s="10" t="s">
        <v>26</v>
      </c>
      <c r="E317" s="10" t="s">
        <v>2150</v>
      </c>
      <c r="F317" s="10" t="s">
        <v>655</v>
      </c>
      <c r="G317" s="1" t="s">
        <v>2757</v>
      </c>
      <c r="H317" s="11" t="s">
        <v>1003</v>
      </c>
      <c r="I317" s="10" t="s">
        <v>28</v>
      </c>
      <c r="J317" s="1" t="s">
        <v>450</v>
      </c>
      <c r="K317" s="11" t="s">
        <v>2758</v>
      </c>
      <c r="L317" s="10" t="s">
        <v>2759</v>
      </c>
      <c r="M317" s="10" t="s">
        <v>30</v>
      </c>
      <c r="N317" s="11" t="s">
        <v>2760</v>
      </c>
      <c r="O317" s="12" t="s">
        <v>2449</v>
      </c>
      <c r="P317" s="13" t="s">
        <v>2761</v>
      </c>
      <c r="Q317" s="1"/>
      <c r="R317" s="1"/>
      <c r="S317" s="1"/>
      <c r="T317" s="1"/>
      <c r="U317" s="1"/>
      <c r="V317" s="1" t="s">
        <v>2762</v>
      </c>
      <c r="W317" s="13" t="s">
        <v>2763</v>
      </c>
      <c r="X317" s="13" t="str">
        <f>HYPERLINK("https://drive.google.com/file/d/1O0eKmZ1uOM7yomYEfoM5Va86mz66Bbx5/view?usp=drivesdk","EMAIL KODE REQUEST BRANDING SOREX")</f>
        <v>EMAIL KODE REQUEST BRANDING SOREX</v>
      </c>
      <c r="Y317" s="1" t="s">
        <v>2764</v>
      </c>
    </row>
    <row r="318" spans="1:25" ht="12.75" customHeight="1" x14ac:dyDescent="0.25">
      <c r="A318" s="8">
        <v>45609.537231424001</v>
      </c>
      <c r="B318" s="1" t="s">
        <v>300</v>
      </c>
      <c r="C318" s="10" t="str">
        <v>BS317</v>
      </c>
      <c r="D318" s="10" t="s">
        <v>26</v>
      </c>
      <c r="E318" s="10" t="s">
        <v>352</v>
      </c>
      <c r="F318" s="10" t="s">
        <v>302</v>
      </c>
      <c r="G318" s="1" t="s">
        <v>2765</v>
      </c>
      <c r="H318" s="11" t="s">
        <v>1633</v>
      </c>
      <c r="I318" s="10" t="s">
        <v>28</v>
      </c>
      <c r="J318" s="1" t="s">
        <v>29</v>
      </c>
      <c r="K318" s="11" t="s">
        <v>2766</v>
      </c>
      <c r="L318" s="10" t="s">
        <v>355</v>
      </c>
      <c r="M318" s="10" t="s">
        <v>30</v>
      </c>
      <c r="N318" s="11" t="s">
        <v>2332</v>
      </c>
      <c r="O318" s="12" t="s">
        <v>2767</v>
      </c>
      <c r="P318" s="13" t="s">
        <v>2768</v>
      </c>
      <c r="Q318" s="13" t="s">
        <v>2769</v>
      </c>
      <c r="R318" s="1"/>
      <c r="S318" s="1"/>
      <c r="T318" s="1"/>
      <c r="U318" s="1"/>
      <c r="V318" s="1" t="s">
        <v>2770</v>
      </c>
      <c r="W318" s="13" t="s">
        <v>2771</v>
      </c>
      <c r="X318" s="13" t="str">
        <f>HYPERLINK("https://drive.google.com/file/d/1he51_YI3ooaoBE47XAtClWJvme0OeONY/view?usp=drivesdk","EMAIL KODE REQUEST BRANDING SOREX")</f>
        <v>EMAIL KODE REQUEST BRANDING SOREX</v>
      </c>
      <c r="Y318" s="1" t="s">
        <v>2772</v>
      </c>
    </row>
    <row r="319" spans="1:25" ht="12.75" customHeight="1" x14ac:dyDescent="0.25">
      <c r="A319" s="8">
        <v>45609.600714177999</v>
      </c>
      <c r="B319" s="1" t="s">
        <v>69</v>
      </c>
      <c r="C319" s="10" t="str">
        <v>BS318</v>
      </c>
      <c r="D319" s="10" t="s">
        <v>70</v>
      </c>
      <c r="E319" s="10" t="s">
        <v>96</v>
      </c>
      <c r="F319" s="10" t="s">
        <v>72</v>
      </c>
      <c r="G319" s="1" t="s">
        <v>2773</v>
      </c>
      <c r="H319" s="11" t="s">
        <v>2285</v>
      </c>
      <c r="I319" s="10" t="s">
        <v>28</v>
      </c>
      <c r="J319" s="1" t="s">
        <v>60</v>
      </c>
      <c r="K319" s="11" t="s">
        <v>2169</v>
      </c>
      <c r="L319" s="10" t="s">
        <v>77</v>
      </c>
      <c r="M319" s="10" t="s">
        <v>30</v>
      </c>
      <c r="N319" s="11" t="s">
        <v>78</v>
      </c>
      <c r="O319" s="12" t="s">
        <v>2774</v>
      </c>
      <c r="P319" s="13" t="s">
        <v>2775</v>
      </c>
      <c r="Q319" s="1"/>
      <c r="R319" s="1"/>
      <c r="S319" s="1"/>
      <c r="T319" s="1"/>
      <c r="U319" s="1"/>
      <c r="V319" s="1" t="s">
        <v>2776</v>
      </c>
      <c r="W319" s="13" t="s">
        <v>2777</v>
      </c>
      <c r="X319" s="13" t="str">
        <f>HYPERLINK("https://drive.google.com/file/d/1i7qSGgdxYASTM0T0O6TBX5ymw_V4rHLI/view?usp=drivesdk","EMAIL KODE REQUEST BRANDING SOREX")</f>
        <v>EMAIL KODE REQUEST BRANDING SOREX</v>
      </c>
      <c r="Y319" s="1" t="s">
        <v>2778</v>
      </c>
    </row>
    <row r="320" spans="1:25" ht="12.75" customHeight="1" x14ac:dyDescent="0.25">
      <c r="A320" s="8">
        <v>45609.611855764</v>
      </c>
      <c r="B320" s="1" t="s">
        <v>300</v>
      </c>
      <c r="C320" s="10" t="str">
        <v>BS319</v>
      </c>
      <c r="D320" s="10" t="s">
        <v>26</v>
      </c>
      <c r="E320" s="10" t="s">
        <v>352</v>
      </c>
      <c r="F320" s="10" t="s">
        <v>302</v>
      </c>
      <c r="G320" s="1" t="s">
        <v>1632</v>
      </c>
      <c r="H320" s="11" t="s">
        <v>1633</v>
      </c>
      <c r="I320" s="10" t="s">
        <v>28</v>
      </c>
      <c r="J320" s="1" t="s">
        <v>60</v>
      </c>
      <c r="K320" s="11" t="s">
        <v>1509</v>
      </c>
      <c r="L320" s="10" t="s">
        <v>77</v>
      </c>
      <c r="M320" s="10" t="s">
        <v>145</v>
      </c>
      <c r="N320" s="11" t="s">
        <v>2332</v>
      </c>
      <c r="O320" s="12" t="s">
        <v>2779</v>
      </c>
      <c r="P320" s="13" t="s">
        <v>2780</v>
      </c>
      <c r="Q320" s="1"/>
      <c r="R320" s="1"/>
      <c r="S320" s="1"/>
      <c r="T320" s="1"/>
      <c r="U320" s="1"/>
      <c r="V320" s="1" t="s">
        <v>2781</v>
      </c>
      <c r="W320" s="13" t="s">
        <v>2782</v>
      </c>
      <c r="X320" s="13" t="str">
        <f>HYPERLINK("https://drive.google.com/file/d/1q_D2TAOQJsg8hcVYBf6H5Z1Ta6XCYaDr/view?usp=drivesdk","EMAIL KODE REQUEST BRANDING SOREX")</f>
        <v>EMAIL KODE REQUEST BRANDING SOREX</v>
      </c>
      <c r="Y320" s="1" t="s">
        <v>2783</v>
      </c>
    </row>
    <row r="321" spans="1:25" ht="12.75" customHeight="1" x14ac:dyDescent="0.25">
      <c r="A321" s="8">
        <v>45609.612128321998</v>
      </c>
      <c r="B321" s="1" t="s">
        <v>69</v>
      </c>
      <c r="C321" s="10" t="str">
        <v>BS320</v>
      </c>
      <c r="D321" s="10" t="s">
        <v>70</v>
      </c>
      <c r="E321" s="14" t="s">
        <v>71</v>
      </c>
      <c r="F321" s="10" t="s">
        <v>72</v>
      </c>
      <c r="G321" s="1" t="s">
        <v>2784</v>
      </c>
      <c r="H321" s="11" t="s">
        <v>1931</v>
      </c>
      <c r="I321" s="10" t="s">
        <v>28</v>
      </c>
      <c r="J321" s="1" t="s">
        <v>112</v>
      </c>
      <c r="K321" s="11" t="s">
        <v>2785</v>
      </c>
      <c r="L321" s="10" t="s">
        <v>130</v>
      </c>
      <c r="M321" s="10" t="s">
        <v>30</v>
      </c>
      <c r="N321" s="11" t="s">
        <v>78</v>
      </c>
      <c r="O321" s="12" t="s">
        <v>2786</v>
      </c>
      <c r="P321" s="13" t="s">
        <v>2787</v>
      </c>
      <c r="Q321" s="1"/>
      <c r="R321" s="1"/>
      <c r="S321" s="1"/>
      <c r="T321" s="1"/>
      <c r="U321" s="1"/>
      <c r="V321" s="1" t="s">
        <v>2788</v>
      </c>
      <c r="W321" s="13" t="s">
        <v>2789</v>
      </c>
      <c r="X321" s="13" t="str">
        <f>HYPERLINK("https://drive.google.com/file/d/1g2tTX-HcWntOhC-OdV8sDMf2cqJ8g4Ju/view?usp=drivesdk","EMAIL KODE REQUEST BRANDING SOREX")</f>
        <v>EMAIL KODE REQUEST BRANDING SOREX</v>
      </c>
      <c r="Y321" s="1" t="s">
        <v>2790</v>
      </c>
    </row>
    <row r="322" spans="1:25" ht="12.75" customHeight="1" x14ac:dyDescent="0.25">
      <c r="A322" s="8">
        <v>45609.613788021001</v>
      </c>
      <c r="B322" s="1" t="s">
        <v>300</v>
      </c>
      <c r="C322" s="10" t="str">
        <v>BS321</v>
      </c>
      <c r="D322" s="10" t="s">
        <v>26</v>
      </c>
      <c r="E322" s="10" t="s">
        <v>352</v>
      </c>
      <c r="F322" s="10" t="s">
        <v>302</v>
      </c>
      <c r="G322" s="1" t="s">
        <v>1632</v>
      </c>
      <c r="H322" s="11" t="s">
        <v>1633</v>
      </c>
      <c r="I322" s="10" t="s">
        <v>28</v>
      </c>
      <c r="J322" s="1" t="s">
        <v>60</v>
      </c>
      <c r="K322" s="11" t="s">
        <v>2791</v>
      </c>
      <c r="L322" s="10" t="s">
        <v>77</v>
      </c>
      <c r="M322" s="10" t="s">
        <v>30</v>
      </c>
      <c r="N322" s="11" t="s">
        <v>2332</v>
      </c>
      <c r="O322" s="12" t="s">
        <v>2792</v>
      </c>
      <c r="P322" s="13" t="s">
        <v>2793</v>
      </c>
      <c r="Q322" s="1"/>
      <c r="R322" s="1"/>
      <c r="S322" s="1"/>
      <c r="T322" s="1"/>
      <c r="U322" s="1"/>
      <c r="V322" s="1" t="s">
        <v>2794</v>
      </c>
      <c r="W322" s="13" t="s">
        <v>2795</v>
      </c>
      <c r="X322" s="13" t="str">
        <f>HYPERLINK("https://drive.google.com/file/d/1uwKEM4YAz7bKto9Sa2zO6h17YQ3qc99t/view?usp=drivesdk","EMAIL KODE REQUEST BRANDING SOREX")</f>
        <v>EMAIL KODE REQUEST BRANDING SOREX</v>
      </c>
      <c r="Y322" s="1" t="s">
        <v>2796</v>
      </c>
    </row>
    <row r="323" spans="1:25" ht="12.75" customHeight="1" x14ac:dyDescent="0.25">
      <c r="A323" s="8">
        <v>45609.616295995002</v>
      </c>
      <c r="B323" s="1" t="s">
        <v>69</v>
      </c>
      <c r="C323" s="10" t="str">
        <v>BS322</v>
      </c>
      <c r="D323" s="10" t="s">
        <v>70</v>
      </c>
      <c r="E323" s="14" t="s">
        <v>71</v>
      </c>
      <c r="F323" s="10" t="s">
        <v>72</v>
      </c>
      <c r="G323" s="1" t="s">
        <v>2784</v>
      </c>
      <c r="H323" s="11" t="s">
        <v>1931</v>
      </c>
      <c r="I323" s="10" t="s">
        <v>28</v>
      </c>
      <c r="J323" s="1" t="s">
        <v>75</v>
      </c>
      <c r="K323" s="11" t="s">
        <v>1585</v>
      </c>
      <c r="L323" s="10" t="s">
        <v>130</v>
      </c>
      <c r="M323" s="10" t="s">
        <v>30</v>
      </c>
      <c r="N323" s="11" t="s">
        <v>78</v>
      </c>
      <c r="O323" s="12" t="s">
        <v>2797</v>
      </c>
      <c r="P323" s="13" t="s">
        <v>2798</v>
      </c>
      <c r="Q323" s="1"/>
      <c r="R323" s="1"/>
      <c r="S323" s="1"/>
      <c r="T323" s="1"/>
      <c r="U323" s="1"/>
      <c r="V323" s="1" t="s">
        <v>2799</v>
      </c>
      <c r="W323" s="13" t="s">
        <v>2800</v>
      </c>
      <c r="X323" s="13" t="str">
        <f>HYPERLINK("https://drive.google.com/file/d/1DuzqwDA5IRGsVDqrnrBTZrBCoXrvgbtv/view?usp=drivesdk","EMAIL KODE REQUEST BRANDING SOREX")</f>
        <v>EMAIL KODE REQUEST BRANDING SOREX</v>
      </c>
      <c r="Y323" s="1" t="s">
        <v>2801</v>
      </c>
    </row>
    <row r="324" spans="1:25" ht="12.75" customHeight="1" x14ac:dyDescent="0.25">
      <c r="A324" s="8">
        <v>45609.813472535003</v>
      </c>
      <c r="B324" s="1" t="s">
        <v>2802</v>
      </c>
      <c r="C324" s="10" t="str">
        <v>BS323</v>
      </c>
      <c r="D324" s="10" t="s">
        <v>26</v>
      </c>
      <c r="E324" s="10" t="s">
        <v>2803</v>
      </c>
      <c r="F324" s="10" t="s">
        <v>655</v>
      </c>
      <c r="G324" s="1" t="s">
        <v>2804</v>
      </c>
      <c r="H324" s="11" t="s">
        <v>2018</v>
      </c>
      <c r="I324" s="10" t="s">
        <v>28</v>
      </c>
      <c r="J324" s="1" t="s">
        <v>60</v>
      </c>
      <c r="K324" s="11" t="s">
        <v>2805</v>
      </c>
      <c r="L324" s="10" t="s">
        <v>2153</v>
      </c>
      <c r="M324" s="10" t="s">
        <v>46</v>
      </c>
      <c r="N324" s="11" t="s">
        <v>2806</v>
      </c>
      <c r="O324" s="12" t="s">
        <v>2807</v>
      </c>
      <c r="P324" s="13" t="s">
        <v>2808</v>
      </c>
      <c r="Q324" s="1"/>
      <c r="R324" s="1"/>
      <c r="S324" s="1"/>
      <c r="T324" s="1"/>
      <c r="U324" s="1"/>
      <c r="V324" s="1" t="s">
        <v>2809</v>
      </c>
      <c r="W324" s="13" t="s">
        <v>2810</v>
      </c>
      <c r="X324" s="13" t="str">
        <f>HYPERLINK("https://drive.google.com/file/d/1Rf1iQp0mdFhawHVJIhSCo0QjEi-E6cTr/view?usp=drivesdk","EMAIL KODE REQUEST BRANDING SOREX")</f>
        <v>EMAIL KODE REQUEST BRANDING SOREX</v>
      </c>
      <c r="Y324" s="1" t="s">
        <v>2811</v>
      </c>
    </row>
    <row r="325" spans="1:25" ht="12.75" customHeight="1" x14ac:dyDescent="0.25">
      <c r="A325" s="8">
        <v>45609.817107094997</v>
      </c>
      <c r="B325" s="1" t="s">
        <v>1032</v>
      </c>
      <c r="C325" s="10" t="str">
        <v>BS324</v>
      </c>
      <c r="D325" s="10" t="s">
        <v>26</v>
      </c>
      <c r="E325" s="10" t="s">
        <v>2015</v>
      </c>
      <c r="F325" s="10" t="s">
        <v>655</v>
      </c>
      <c r="G325" s="1" t="s">
        <v>2812</v>
      </c>
      <c r="H325" s="11" t="s">
        <v>2018</v>
      </c>
      <c r="I325" s="10" t="s">
        <v>28</v>
      </c>
      <c r="J325" s="1" t="s">
        <v>156</v>
      </c>
      <c r="K325" s="11" t="s">
        <v>2813</v>
      </c>
      <c r="L325" s="10" t="s">
        <v>77</v>
      </c>
      <c r="M325" s="10" t="s">
        <v>46</v>
      </c>
      <c r="N325" s="11" t="s">
        <v>2806</v>
      </c>
      <c r="O325" s="12" t="s">
        <v>2125</v>
      </c>
      <c r="P325" s="13" t="s">
        <v>2814</v>
      </c>
      <c r="Q325" s="1"/>
      <c r="R325" s="1"/>
      <c r="S325" s="1"/>
      <c r="T325" s="1"/>
      <c r="U325" s="1"/>
      <c r="V325" s="1" t="s">
        <v>2815</v>
      </c>
      <c r="W325" s="13" t="s">
        <v>2816</v>
      </c>
      <c r="X325" s="13" t="str">
        <f>HYPERLINK("https://drive.google.com/file/d/1Vngv5ij7Dx4QxaerM4N-Fpj3yaS_phtd/view?usp=drivesdk","EMAIL KODE REQUEST BRANDING SOREX")</f>
        <v>EMAIL KODE REQUEST BRANDING SOREX</v>
      </c>
      <c r="Y325" s="1" t="s">
        <v>2817</v>
      </c>
    </row>
    <row r="326" spans="1:25" ht="12.75" customHeight="1" x14ac:dyDescent="0.25">
      <c r="A326" s="8">
        <v>45609.819061214999</v>
      </c>
      <c r="B326" s="1" t="s">
        <v>1032</v>
      </c>
      <c r="C326" s="10" t="str">
        <v>BS325</v>
      </c>
      <c r="D326" s="10" t="s">
        <v>26</v>
      </c>
      <c r="E326" s="10" t="s">
        <v>2015</v>
      </c>
      <c r="F326" s="10" t="s">
        <v>655</v>
      </c>
      <c r="G326" s="1" t="s">
        <v>2818</v>
      </c>
      <c r="H326" s="11" t="s">
        <v>2018</v>
      </c>
      <c r="I326" s="10" t="s">
        <v>28</v>
      </c>
      <c r="J326" s="1" t="s">
        <v>450</v>
      </c>
      <c r="K326" s="11" t="s">
        <v>2819</v>
      </c>
      <c r="L326" s="10" t="s">
        <v>2820</v>
      </c>
      <c r="M326" s="10" t="s">
        <v>46</v>
      </c>
      <c r="N326" s="11" t="s">
        <v>2821</v>
      </c>
      <c r="O326" s="12" t="s">
        <v>2822</v>
      </c>
      <c r="P326" s="13" t="s">
        <v>2823</v>
      </c>
      <c r="Q326" s="1"/>
      <c r="R326" s="1"/>
      <c r="S326" s="1"/>
      <c r="T326" s="1"/>
      <c r="U326" s="1"/>
      <c r="V326" s="1" t="s">
        <v>2824</v>
      </c>
      <c r="W326" s="13" t="s">
        <v>2825</v>
      </c>
      <c r="X326" s="13" t="str">
        <f>HYPERLINK("https://drive.google.com/file/d/1-HNBMOzUhPMjVZ8QWxFhAI_P7Ilvh--p/view?usp=drivesdk","EMAIL KODE REQUEST BRANDING SOREX")</f>
        <v>EMAIL KODE REQUEST BRANDING SOREX</v>
      </c>
      <c r="Y326" s="1" t="s">
        <v>2826</v>
      </c>
    </row>
    <row r="327" spans="1:25" ht="15" customHeight="1" x14ac:dyDescent="0.25">
      <c r="A327" s="8">
        <v>45609.906283137003</v>
      </c>
      <c r="B327" s="1" t="s">
        <v>506</v>
      </c>
      <c r="C327" s="10" t="str">
        <v>BS326</v>
      </c>
      <c r="D327" s="10" t="s">
        <v>26</v>
      </c>
      <c r="E327" s="10" t="s">
        <v>968</v>
      </c>
      <c r="F327" s="10" t="s">
        <v>2827</v>
      </c>
      <c r="G327" s="1" t="s">
        <v>2828</v>
      </c>
      <c r="H327" s="11" t="s">
        <v>2829</v>
      </c>
      <c r="I327" s="10" t="s">
        <v>28</v>
      </c>
      <c r="J327" s="1" t="s">
        <v>60</v>
      </c>
      <c r="K327" s="11" t="s">
        <v>2830</v>
      </c>
      <c r="L327" s="10" t="s">
        <v>172</v>
      </c>
      <c r="M327" s="10" t="s">
        <v>30</v>
      </c>
      <c r="N327" s="11" t="s">
        <v>1948</v>
      </c>
      <c r="O327" s="12" t="s">
        <v>2831</v>
      </c>
      <c r="P327" s="13" t="s">
        <v>2832</v>
      </c>
      <c r="Q327" s="13" t="s">
        <v>2833</v>
      </c>
      <c r="R327" s="1"/>
      <c r="S327" s="1"/>
      <c r="T327" s="1"/>
      <c r="U327" s="1"/>
      <c r="V327" s="1" t="s">
        <v>2834</v>
      </c>
      <c r="W327" s="13" t="s">
        <v>2835</v>
      </c>
      <c r="X327" s="13" t="str">
        <f>HYPERLINK("https://drive.google.com/file/d/1GtdHxnDFY0JfAyaJ0RFbE8GrybBd-9I8/view?usp=drivesdk","EMAIL KODE REQUEST BRANDING SOREX")</f>
        <v>EMAIL KODE REQUEST BRANDING SOREX</v>
      </c>
      <c r="Y327" s="1" t="s">
        <v>2836</v>
      </c>
    </row>
    <row r="328" spans="1:25" ht="12.75" customHeight="1" x14ac:dyDescent="0.25">
      <c r="A328" s="8">
        <v>45610.333688031998</v>
      </c>
      <c r="B328" s="1" t="s">
        <v>300</v>
      </c>
      <c r="C328" s="10" t="str">
        <v>BS327</v>
      </c>
      <c r="D328" s="10" t="s">
        <v>26</v>
      </c>
      <c r="E328" s="10" t="s">
        <v>1128</v>
      </c>
      <c r="F328" s="10" t="s">
        <v>302</v>
      </c>
      <c r="G328" s="1" t="s">
        <v>2837</v>
      </c>
      <c r="H328" s="11" t="s">
        <v>2838</v>
      </c>
      <c r="I328" s="10" t="s">
        <v>28</v>
      </c>
      <c r="J328" s="1" t="s">
        <v>60</v>
      </c>
      <c r="K328" s="11" t="s">
        <v>2839</v>
      </c>
      <c r="L328" s="10" t="s">
        <v>77</v>
      </c>
      <c r="M328" s="10" t="s">
        <v>46</v>
      </c>
      <c r="N328" s="11" t="s">
        <v>2332</v>
      </c>
      <c r="O328" s="12" t="s">
        <v>2840</v>
      </c>
      <c r="P328" s="13" t="s">
        <v>2841</v>
      </c>
      <c r="Q328" s="1"/>
      <c r="R328" s="1"/>
      <c r="S328" s="1"/>
      <c r="T328" s="1"/>
      <c r="U328" s="1"/>
      <c r="V328" s="1" t="s">
        <v>2842</v>
      </c>
      <c r="W328" s="13" t="s">
        <v>2843</v>
      </c>
      <c r="X328" s="13" t="str">
        <f>HYPERLINK("https://drive.google.com/file/d/1tqrzwO9vQS-a56r5t_cZAUhJu3EMlYNz/view?usp=drivesdk","EMAIL KODE REQUEST BRANDING SOREX")</f>
        <v>EMAIL KODE REQUEST BRANDING SOREX</v>
      </c>
      <c r="Y328" s="1" t="s">
        <v>2844</v>
      </c>
    </row>
    <row r="329" spans="1:25" ht="12.75" customHeight="1" x14ac:dyDescent="0.25">
      <c r="A329" s="8">
        <v>45610.338088067001</v>
      </c>
      <c r="B329" s="1" t="s">
        <v>300</v>
      </c>
      <c r="C329" s="10" t="str">
        <v>BS328</v>
      </c>
      <c r="D329" s="10" t="s">
        <v>26</v>
      </c>
      <c r="E329" s="10" t="s">
        <v>1128</v>
      </c>
      <c r="F329" s="10" t="s">
        <v>302</v>
      </c>
      <c r="G329" s="1" t="s">
        <v>2837</v>
      </c>
      <c r="H329" s="11" t="s">
        <v>2838</v>
      </c>
      <c r="I329" s="10" t="s">
        <v>28</v>
      </c>
      <c r="J329" s="1" t="s">
        <v>156</v>
      </c>
      <c r="K329" s="11" t="s">
        <v>2845</v>
      </c>
      <c r="L329" s="10" t="s">
        <v>77</v>
      </c>
      <c r="M329" s="10" t="s">
        <v>30</v>
      </c>
      <c r="N329" s="11" t="s">
        <v>2332</v>
      </c>
      <c r="O329" s="12" t="s">
        <v>2846</v>
      </c>
      <c r="P329" s="13" t="s">
        <v>2847</v>
      </c>
      <c r="Q329" s="13" t="s">
        <v>2848</v>
      </c>
      <c r="R329" s="1"/>
      <c r="S329" s="1"/>
      <c r="T329" s="1"/>
      <c r="U329" s="1"/>
      <c r="V329" s="1" t="s">
        <v>2849</v>
      </c>
      <c r="W329" s="13" t="s">
        <v>2850</v>
      </c>
      <c r="X329" s="13" t="str">
        <f>HYPERLINK("https://drive.google.com/file/d/1GG81lUp081IsZ0TBGKM5yDCH7jVuJ-9B/view?usp=drivesdk","EMAIL KODE REQUEST BRANDING SOREX")</f>
        <v>EMAIL KODE REQUEST BRANDING SOREX</v>
      </c>
      <c r="Y329" s="1" t="s">
        <v>2851</v>
      </c>
    </row>
    <row r="330" spans="1:25" ht="12.75" customHeight="1" x14ac:dyDescent="0.25">
      <c r="A330" s="8">
        <v>45610.444225081003</v>
      </c>
      <c r="B330" s="1" t="s">
        <v>69</v>
      </c>
      <c r="C330" s="10" t="str">
        <v>BS329</v>
      </c>
      <c r="D330" s="10" t="s">
        <v>70</v>
      </c>
      <c r="E330" s="14" t="s">
        <v>71</v>
      </c>
      <c r="F330" s="10" t="s">
        <v>72</v>
      </c>
      <c r="G330" s="1" t="s">
        <v>2852</v>
      </c>
      <c r="H330" s="11" t="s">
        <v>74</v>
      </c>
      <c r="I330" s="10" t="s">
        <v>28</v>
      </c>
      <c r="J330" s="1" t="s">
        <v>112</v>
      </c>
      <c r="K330" s="11" t="s">
        <v>2785</v>
      </c>
      <c r="L330" s="10" t="s">
        <v>77</v>
      </c>
      <c r="M330" s="10" t="s">
        <v>30</v>
      </c>
      <c r="N330" s="11" t="s">
        <v>78</v>
      </c>
      <c r="O330" s="12" t="s">
        <v>2441</v>
      </c>
      <c r="P330" s="13" t="s">
        <v>2853</v>
      </c>
      <c r="Q330" s="1"/>
      <c r="R330" s="1"/>
      <c r="S330" s="1"/>
      <c r="T330" s="1"/>
      <c r="U330" s="1"/>
      <c r="V330" s="1" t="s">
        <v>2854</v>
      </c>
      <c r="W330" s="13" t="s">
        <v>2855</v>
      </c>
      <c r="X330" s="13" t="str">
        <f>HYPERLINK("https://drive.google.com/file/d/1QzL5ckczgQJLylPO82IoVgdyd70OhTe3/view?usp=drivesdk","EMAIL KODE REQUEST BRANDING SOREX")</f>
        <v>EMAIL KODE REQUEST BRANDING SOREX</v>
      </c>
      <c r="Y330" s="1" t="s">
        <v>2856</v>
      </c>
    </row>
    <row r="331" spans="1:25" ht="12.75" customHeight="1" x14ac:dyDescent="0.25">
      <c r="A331" s="8">
        <v>45610.445916261997</v>
      </c>
      <c r="B331" s="1" t="s">
        <v>69</v>
      </c>
      <c r="C331" s="10" t="str">
        <v>BS330</v>
      </c>
      <c r="D331" s="10" t="s">
        <v>70</v>
      </c>
      <c r="E331" s="10" t="s">
        <v>1436</v>
      </c>
      <c r="F331" s="10" t="s">
        <v>72</v>
      </c>
      <c r="G331" s="1" t="s">
        <v>411</v>
      </c>
      <c r="H331" s="11" t="s">
        <v>376</v>
      </c>
      <c r="I331" s="10" t="s">
        <v>28</v>
      </c>
      <c r="J331" s="1" t="s">
        <v>29</v>
      </c>
      <c r="K331" s="11" t="s">
        <v>2857</v>
      </c>
      <c r="L331" s="10" t="s">
        <v>77</v>
      </c>
      <c r="M331" s="10" t="s">
        <v>30</v>
      </c>
      <c r="N331" s="11" t="s">
        <v>78</v>
      </c>
      <c r="O331" s="12" t="s">
        <v>2858</v>
      </c>
      <c r="P331" s="13" t="s">
        <v>2859</v>
      </c>
      <c r="Q331" s="1"/>
      <c r="R331" s="1"/>
      <c r="S331" s="1"/>
      <c r="T331" s="1"/>
      <c r="U331" s="1"/>
      <c r="V331" s="1" t="s">
        <v>2860</v>
      </c>
      <c r="W331" s="13" t="s">
        <v>2861</v>
      </c>
      <c r="X331" s="13" t="str">
        <f>HYPERLINK("https://drive.google.com/file/d/1msyq8fM7SEoIz6RPwLhsukbK6kgv2s0h/view?usp=drivesdk","EMAIL KODE REQUEST BRANDING SOREX")</f>
        <v>EMAIL KODE REQUEST BRANDING SOREX</v>
      </c>
      <c r="Y331" s="1" t="s">
        <v>2862</v>
      </c>
    </row>
    <row r="332" spans="1:25" ht="12.75" customHeight="1" x14ac:dyDescent="0.25">
      <c r="A332" s="8">
        <v>45610.472075161997</v>
      </c>
      <c r="B332" s="1" t="s">
        <v>1032</v>
      </c>
      <c r="C332" s="10" t="str">
        <v>BS331</v>
      </c>
      <c r="D332" s="10" t="s">
        <v>26</v>
      </c>
      <c r="E332" s="10" t="s">
        <v>2202</v>
      </c>
      <c r="F332" s="10" t="s">
        <v>655</v>
      </c>
      <c r="G332" s="1" t="s">
        <v>2863</v>
      </c>
      <c r="H332" s="11" t="s">
        <v>2723</v>
      </c>
      <c r="I332" s="10" t="s">
        <v>28</v>
      </c>
      <c r="J332" s="1" t="s">
        <v>450</v>
      </c>
      <c r="K332" s="11" t="s">
        <v>2864</v>
      </c>
      <c r="L332" s="10" t="s">
        <v>77</v>
      </c>
      <c r="M332" s="10" t="s">
        <v>30</v>
      </c>
      <c r="N332" s="11" t="s">
        <v>2865</v>
      </c>
      <c r="O332" s="12" t="s">
        <v>2866</v>
      </c>
      <c r="P332" s="13" t="s">
        <v>2867</v>
      </c>
      <c r="Q332" s="1"/>
      <c r="R332" s="1"/>
      <c r="S332" s="1"/>
      <c r="T332" s="1"/>
      <c r="U332" s="1"/>
      <c r="V332" s="1" t="s">
        <v>2868</v>
      </c>
      <c r="W332" s="13" t="s">
        <v>2869</v>
      </c>
      <c r="X332" s="13" t="str">
        <f>HYPERLINK("https://drive.google.com/file/d/1lA4TEs24R8WdHQZZUEre0QNBablvI_zF/view?usp=drivesdk","EMAIL KODE REQUEST BRANDING SOREX")</f>
        <v>EMAIL KODE REQUEST BRANDING SOREX</v>
      </c>
      <c r="Y332" s="1" t="s">
        <v>2870</v>
      </c>
    </row>
    <row r="333" spans="1:25" ht="12.75" customHeight="1" x14ac:dyDescent="0.25">
      <c r="A333" s="8">
        <v>45610.473791365999</v>
      </c>
      <c r="B333" s="1" t="s">
        <v>1032</v>
      </c>
      <c r="C333" s="10" t="str">
        <v>BS332</v>
      </c>
      <c r="D333" s="10" t="s">
        <v>26</v>
      </c>
      <c r="E333" s="10" t="s">
        <v>1208</v>
      </c>
      <c r="F333" s="10" t="s">
        <v>655</v>
      </c>
      <c r="G333" s="1" t="s">
        <v>2871</v>
      </c>
      <c r="H333" s="11" t="s">
        <v>2723</v>
      </c>
      <c r="I333" s="10" t="s">
        <v>28</v>
      </c>
      <c r="J333" s="1" t="s">
        <v>450</v>
      </c>
      <c r="K333" s="11" t="s">
        <v>2872</v>
      </c>
      <c r="L333" s="10" t="s">
        <v>77</v>
      </c>
      <c r="M333" s="10" t="s">
        <v>30</v>
      </c>
      <c r="N333" s="11" t="s">
        <v>2806</v>
      </c>
      <c r="O333" s="12" t="s">
        <v>2873</v>
      </c>
      <c r="P333" s="13" t="s">
        <v>2874</v>
      </c>
      <c r="Q333" s="1"/>
      <c r="R333" s="1"/>
      <c r="S333" s="1"/>
      <c r="T333" s="1"/>
      <c r="U333" s="1"/>
      <c r="V333" s="1" t="s">
        <v>2875</v>
      </c>
      <c r="W333" s="13" t="s">
        <v>2876</v>
      </c>
      <c r="X333" s="13" t="str">
        <f>HYPERLINK("https://drive.google.com/file/d/1dtiLlnEdkzlFsYbjONGXGo8KChXbveSh/view?usp=drivesdk","EMAIL KODE REQUEST BRANDING SOREX")</f>
        <v>EMAIL KODE REQUEST BRANDING SOREX</v>
      </c>
      <c r="Y333" s="1" t="s">
        <v>2877</v>
      </c>
    </row>
    <row r="334" spans="1:25" ht="12.75" customHeight="1" x14ac:dyDescent="0.25">
      <c r="A334" s="8">
        <v>45610.475903008999</v>
      </c>
      <c r="B334" s="1" t="s">
        <v>1032</v>
      </c>
      <c r="C334" s="10" t="str">
        <v>BS333</v>
      </c>
      <c r="D334" s="10" t="s">
        <v>26</v>
      </c>
      <c r="E334" s="10" t="s">
        <v>2202</v>
      </c>
      <c r="F334" s="10" t="s">
        <v>655</v>
      </c>
      <c r="G334" s="1" t="s">
        <v>2871</v>
      </c>
      <c r="H334" s="11" t="s">
        <v>2723</v>
      </c>
      <c r="I334" s="10" t="s">
        <v>28</v>
      </c>
      <c r="J334" s="1" t="s">
        <v>450</v>
      </c>
      <c r="K334" s="11" t="s">
        <v>2878</v>
      </c>
      <c r="L334" s="10" t="s">
        <v>227</v>
      </c>
      <c r="M334" s="10" t="s">
        <v>30</v>
      </c>
      <c r="N334" s="11" t="s">
        <v>2806</v>
      </c>
      <c r="O334" s="12" t="s">
        <v>2873</v>
      </c>
      <c r="P334" s="13" t="s">
        <v>2879</v>
      </c>
      <c r="Q334" s="1"/>
      <c r="R334" s="1"/>
      <c r="S334" s="1"/>
      <c r="T334" s="1"/>
      <c r="U334" s="1"/>
      <c r="V334" s="1" t="s">
        <v>2880</v>
      </c>
      <c r="W334" s="13" t="s">
        <v>2881</v>
      </c>
      <c r="X334" s="13" t="str">
        <f>HYPERLINK("https://drive.google.com/file/d/1Q-quwAdhjAoHg29MIqvJmG66JyldNYVa/view?usp=drivesdk","EMAIL KODE REQUEST BRANDING SOREX")</f>
        <v>EMAIL KODE REQUEST BRANDING SOREX</v>
      </c>
      <c r="Y334" s="1" t="s">
        <v>2882</v>
      </c>
    </row>
    <row r="335" spans="1:25" ht="12.75" customHeight="1" x14ac:dyDescent="0.25">
      <c r="A335" s="8">
        <v>45610.477589640999</v>
      </c>
      <c r="B335" s="1" t="s">
        <v>1032</v>
      </c>
      <c r="C335" s="10" t="str">
        <v>BS334</v>
      </c>
      <c r="D335" s="10" t="s">
        <v>26</v>
      </c>
      <c r="E335" s="10" t="s">
        <v>2202</v>
      </c>
      <c r="F335" s="10" t="s">
        <v>655</v>
      </c>
      <c r="G335" s="1" t="s">
        <v>2871</v>
      </c>
      <c r="H335" s="11" t="s">
        <v>2723</v>
      </c>
      <c r="I335" s="10" t="s">
        <v>28</v>
      </c>
      <c r="J335" s="1" t="s">
        <v>450</v>
      </c>
      <c r="K335" s="11" t="s">
        <v>2883</v>
      </c>
      <c r="L335" s="10" t="s">
        <v>77</v>
      </c>
      <c r="M335" s="10" t="s">
        <v>30</v>
      </c>
      <c r="N335" s="11" t="s">
        <v>2884</v>
      </c>
      <c r="O335" s="12" t="s">
        <v>2873</v>
      </c>
      <c r="P335" s="13" t="s">
        <v>2885</v>
      </c>
      <c r="Q335" s="1"/>
      <c r="R335" s="1"/>
      <c r="S335" s="1"/>
      <c r="T335" s="1"/>
      <c r="U335" s="1"/>
      <c r="V335" s="1" t="s">
        <v>2886</v>
      </c>
      <c r="W335" s="13" t="s">
        <v>2887</v>
      </c>
      <c r="X335" s="13" t="str">
        <f>HYPERLINK("https://drive.google.com/file/d/17cw-K2GVs1yAVj1-OuPlGCDvKB8Ta0au/view?usp=drivesdk","EMAIL KODE REQUEST BRANDING SOREX")</f>
        <v>EMAIL KODE REQUEST BRANDING SOREX</v>
      </c>
      <c r="Y335" s="1" t="s">
        <v>2888</v>
      </c>
    </row>
    <row r="336" spans="1:25" ht="12.75" customHeight="1" x14ac:dyDescent="0.25">
      <c r="A336" s="8">
        <v>45610.479666157</v>
      </c>
      <c r="B336" s="1" t="s">
        <v>1032</v>
      </c>
      <c r="C336" s="10" t="str">
        <v>BS335</v>
      </c>
      <c r="D336" s="10" t="s">
        <v>26</v>
      </c>
      <c r="E336" s="10" t="s">
        <v>1208</v>
      </c>
      <c r="F336" s="10" t="s">
        <v>655</v>
      </c>
      <c r="G336" s="1" t="s">
        <v>2871</v>
      </c>
      <c r="H336" s="11" t="s">
        <v>2723</v>
      </c>
      <c r="I336" s="10" t="s">
        <v>28</v>
      </c>
      <c r="J336" s="1" t="s">
        <v>450</v>
      </c>
      <c r="K336" s="11" t="s">
        <v>2889</v>
      </c>
      <c r="L336" s="10" t="s">
        <v>199</v>
      </c>
      <c r="M336" s="10" t="s">
        <v>30</v>
      </c>
      <c r="N336" s="11" t="s">
        <v>2806</v>
      </c>
      <c r="O336" s="12" t="s">
        <v>2873</v>
      </c>
      <c r="P336" s="13" t="s">
        <v>2890</v>
      </c>
      <c r="Q336" s="1"/>
      <c r="R336" s="1"/>
      <c r="S336" s="1"/>
      <c r="T336" s="1"/>
      <c r="U336" s="1"/>
      <c r="V336" s="1" t="s">
        <v>2891</v>
      </c>
      <c r="W336" s="13" t="s">
        <v>2892</v>
      </c>
      <c r="X336" s="13" t="str">
        <f>HYPERLINK("https://drive.google.com/file/d/1hsbwvsqKct4qPke_K-uO9SjkCvxWP_JA/view?usp=drivesdk","EMAIL KODE REQUEST BRANDING SOREX")</f>
        <v>EMAIL KODE REQUEST BRANDING SOREX</v>
      </c>
      <c r="Y336" s="1" t="s">
        <v>2893</v>
      </c>
    </row>
    <row r="337" spans="1:25" ht="12.75" customHeight="1" x14ac:dyDescent="0.25">
      <c r="A337" s="8">
        <v>45610.482005694001</v>
      </c>
      <c r="B337" s="1" t="s">
        <v>1032</v>
      </c>
      <c r="C337" s="10" t="str">
        <v>BS336</v>
      </c>
      <c r="D337" s="10" t="s">
        <v>26</v>
      </c>
      <c r="E337" s="10" t="s">
        <v>2202</v>
      </c>
      <c r="F337" s="10" t="s">
        <v>655</v>
      </c>
      <c r="G337" s="1" t="s">
        <v>2871</v>
      </c>
      <c r="H337" s="11" t="s">
        <v>2737</v>
      </c>
      <c r="I337" s="10" t="s">
        <v>28</v>
      </c>
      <c r="J337" s="1" t="s">
        <v>450</v>
      </c>
      <c r="K337" s="11" t="s">
        <v>2894</v>
      </c>
      <c r="L337" s="10" t="s">
        <v>2895</v>
      </c>
      <c r="M337" s="10" t="s">
        <v>30</v>
      </c>
      <c r="N337" s="11" t="s">
        <v>2896</v>
      </c>
      <c r="O337" s="12" t="s">
        <v>1080</v>
      </c>
      <c r="P337" s="13" t="s">
        <v>2897</v>
      </c>
      <c r="Q337" s="1"/>
      <c r="R337" s="1"/>
      <c r="S337" s="1"/>
      <c r="T337" s="1"/>
      <c r="U337" s="1"/>
      <c r="V337" s="1"/>
      <c r="W337" s="1"/>
      <c r="X337" s="1"/>
      <c r="Y337" s="1" t="s">
        <v>2898</v>
      </c>
    </row>
    <row r="338" spans="1:25" ht="12.75" customHeight="1" x14ac:dyDescent="0.25">
      <c r="A338" s="8">
        <v>45610.483676203999</v>
      </c>
      <c r="B338" s="1" t="s">
        <v>1032</v>
      </c>
      <c r="C338" s="10" t="str">
        <v>BS337</v>
      </c>
      <c r="D338" s="10" t="s">
        <v>26</v>
      </c>
      <c r="E338" s="10" t="s">
        <v>2202</v>
      </c>
      <c r="F338" s="10" t="s">
        <v>655</v>
      </c>
      <c r="G338" s="1" t="s">
        <v>2871</v>
      </c>
      <c r="H338" s="11" t="s">
        <v>2723</v>
      </c>
      <c r="I338" s="10" t="s">
        <v>28</v>
      </c>
      <c r="J338" s="1" t="s">
        <v>450</v>
      </c>
      <c r="K338" s="11" t="s">
        <v>2899</v>
      </c>
      <c r="L338" s="10" t="s">
        <v>2153</v>
      </c>
      <c r="M338" s="10" t="s">
        <v>30</v>
      </c>
      <c r="N338" s="11" t="s">
        <v>2896</v>
      </c>
      <c r="O338" s="12" t="s">
        <v>1080</v>
      </c>
      <c r="P338" s="13" t="s">
        <v>2900</v>
      </c>
      <c r="Q338" s="1"/>
      <c r="R338" s="1"/>
      <c r="S338" s="1"/>
      <c r="T338" s="1"/>
      <c r="U338" s="1"/>
      <c r="V338" s="1" t="s">
        <v>2901</v>
      </c>
      <c r="W338" s="13" t="s">
        <v>2902</v>
      </c>
      <c r="X338" s="13" t="str">
        <f>HYPERLINK("https://drive.google.com/file/d/1h6lrp18XclAQOYScV1k6MEIQjTy-9iU5/view?usp=drivesdk","EMAIL KODE REQUEST BRANDING SOREX")</f>
        <v>EMAIL KODE REQUEST BRANDING SOREX</v>
      </c>
      <c r="Y338" s="1" t="s">
        <v>2903</v>
      </c>
    </row>
    <row r="339" spans="1:25" ht="25.5" customHeight="1" x14ac:dyDescent="0.25">
      <c r="A339" s="8">
        <v>45610.539993368002</v>
      </c>
      <c r="B339" s="1" t="s">
        <v>1032</v>
      </c>
      <c r="C339" s="10" t="str">
        <v>BS338</v>
      </c>
      <c r="D339" s="10" t="s">
        <v>26</v>
      </c>
      <c r="E339" s="10" t="s">
        <v>2202</v>
      </c>
      <c r="F339" s="10" t="s">
        <v>2016</v>
      </c>
      <c r="G339" s="1" t="s">
        <v>2904</v>
      </c>
      <c r="H339" s="11" t="s">
        <v>2737</v>
      </c>
      <c r="I339" s="10" t="s">
        <v>28</v>
      </c>
      <c r="J339" s="1" t="s">
        <v>450</v>
      </c>
      <c r="K339" s="11" t="s">
        <v>2905</v>
      </c>
      <c r="L339" s="10" t="s">
        <v>2906</v>
      </c>
      <c r="M339" s="10" t="s">
        <v>30</v>
      </c>
      <c r="N339" s="11" t="s">
        <v>2124</v>
      </c>
      <c r="O339" s="12" t="s">
        <v>2873</v>
      </c>
      <c r="P339" s="13" t="s">
        <v>2907</v>
      </c>
      <c r="Q339" s="1"/>
      <c r="R339" s="1"/>
      <c r="S339" s="1"/>
      <c r="T339" s="1"/>
      <c r="U339" s="1"/>
      <c r="V339" s="1" t="s">
        <v>2908</v>
      </c>
      <c r="W339" s="13" t="s">
        <v>2909</v>
      </c>
      <c r="X339" s="13" t="str">
        <f>HYPERLINK("https://drive.google.com/file/d/11v_fMgkTN_u6A2SIOES5syoVBk8lcQ5l/view?usp=drivesdk","EMAIL KODE REQUEST BRANDING SOREX")</f>
        <v>EMAIL KODE REQUEST BRANDING SOREX</v>
      </c>
      <c r="Y339" s="1" t="s">
        <v>2910</v>
      </c>
    </row>
    <row r="340" spans="1:25" ht="25.5" customHeight="1" x14ac:dyDescent="0.25">
      <c r="A340" s="8">
        <v>45610.615273390998</v>
      </c>
      <c r="B340" s="1" t="s">
        <v>420</v>
      </c>
      <c r="C340" s="10" t="str">
        <v>BS339</v>
      </c>
      <c r="D340" s="10" t="s">
        <v>39</v>
      </c>
      <c r="E340" s="10" t="s">
        <v>1753</v>
      </c>
      <c r="F340" s="10" t="s">
        <v>483</v>
      </c>
      <c r="G340" s="1" t="s">
        <v>2911</v>
      </c>
      <c r="H340" s="11" t="s">
        <v>2912</v>
      </c>
      <c r="I340" s="10" t="s">
        <v>28</v>
      </c>
      <c r="J340" s="1" t="s">
        <v>29</v>
      </c>
      <c r="K340" s="11" t="s">
        <v>2913</v>
      </c>
      <c r="L340" s="10" t="s">
        <v>933</v>
      </c>
      <c r="M340" s="10" t="s">
        <v>30</v>
      </c>
      <c r="N340" s="11" t="s">
        <v>428</v>
      </c>
      <c r="O340" s="12" t="s">
        <v>1283</v>
      </c>
      <c r="P340" s="13" t="s">
        <v>2914</v>
      </c>
      <c r="Q340" s="1"/>
      <c r="R340" s="1"/>
      <c r="S340" s="1"/>
      <c r="T340" s="1"/>
      <c r="U340" s="1"/>
      <c r="V340" s="1" t="s">
        <v>2915</v>
      </c>
      <c r="W340" s="13" t="s">
        <v>2916</v>
      </c>
      <c r="X340" s="13" t="str">
        <f>HYPERLINK("https://drive.google.com/file/d/1F9m4pmzf1noOPVxHnFx4Bb9vd66Cbg9v/view?usp=drivesdk","EMAIL KODE REQUEST BRANDING SOREX")</f>
        <v>EMAIL KODE REQUEST BRANDING SOREX</v>
      </c>
      <c r="Y340" s="1" t="s">
        <v>2917</v>
      </c>
    </row>
    <row r="341" spans="1:25" ht="12.75" customHeight="1" x14ac:dyDescent="0.25">
      <c r="A341" s="8">
        <v>45610.620910475001</v>
      </c>
      <c r="B341" s="1" t="s">
        <v>420</v>
      </c>
      <c r="C341" s="10" t="str">
        <v>BS340</v>
      </c>
      <c r="D341" s="10" t="s">
        <v>39</v>
      </c>
      <c r="E341" s="10" t="s">
        <v>701</v>
      </c>
      <c r="F341" s="10" t="s">
        <v>702</v>
      </c>
      <c r="G341" s="1" t="s">
        <v>2918</v>
      </c>
      <c r="H341" s="11" t="s">
        <v>2919</v>
      </c>
      <c r="I341" s="10" t="s">
        <v>28</v>
      </c>
      <c r="J341" s="1" t="s">
        <v>2920</v>
      </c>
      <c r="K341" s="11" t="s">
        <v>2921</v>
      </c>
      <c r="L341" s="10" t="s">
        <v>466</v>
      </c>
      <c r="M341" s="10" t="s">
        <v>30</v>
      </c>
      <c r="N341" s="11" t="s">
        <v>428</v>
      </c>
      <c r="O341" s="12" t="s">
        <v>2922</v>
      </c>
      <c r="P341" s="13" t="s">
        <v>2923</v>
      </c>
      <c r="Q341" s="1"/>
      <c r="R341" s="1"/>
      <c r="S341" s="1"/>
      <c r="T341" s="1"/>
      <c r="U341" s="1"/>
      <c r="V341" s="1" t="s">
        <v>2924</v>
      </c>
      <c r="W341" s="13" t="s">
        <v>2925</v>
      </c>
      <c r="X341" s="13" t="str">
        <f>HYPERLINK("https://drive.google.com/file/d/1fhsreGBMxbGOkeL59YWW0JpZP64r7PIq/view?usp=drivesdk","EMAIL KODE REQUEST BRANDING SOREX")</f>
        <v>EMAIL KODE REQUEST BRANDING SOREX</v>
      </c>
      <c r="Y341" s="1" t="s">
        <v>2926</v>
      </c>
    </row>
    <row r="342" spans="1:25" ht="12.75" customHeight="1" x14ac:dyDescent="0.25">
      <c r="A342" s="8">
        <v>45610.623851470002</v>
      </c>
      <c r="B342" s="1" t="s">
        <v>420</v>
      </c>
      <c r="C342" s="10" t="str">
        <v>BS341</v>
      </c>
      <c r="D342" s="10" t="s">
        <v>39</v>
      </c>
      <c r="E342" s="10" t="s">
        <v>701</v>
      </c>
      <c r="F342" s="10" t="s">
        <v>702</v>
      </c>
      <c r="G342" s="1" t="s">
        <v>2918</v>
      </c>
      <c r="H342" s="11" t="s">
        <v>2919</v>
      </c>
      <c r="I342" s="10" t="s">
        <v>28</v>
      </c>
      <c r="J342" s="1" t="s">
        <v>450</v>
      </c>
      <c r="K342" s="11" t="s">
        <v>2927</v>
      </c>
      <c r="L342" s="10" t="s">
        <v>588</v>
      </c>
      <c r="M342" s="10" t="s">
        <v>30</v>
      </c>
      <c r="N342" s="11" t="s">
        <v>428</v>
      </c>
      <c r="O342" s="12" t="s">
        <v>2928</v>
      </c>
      <c r="P342" s="1" t="s">
        <v>2929</v>
      </c>
      <c r="Q342" s="1"/>
      <c r="R342" s="1"/>
      <c r="S342" s="1"/>
      <c r="T342" s="1"/>
      <c r="U342" s="1"/>
      <c r="V342" s="1" t="s">
        <v>2930</v>
      </c>
      <c r="W342" s="13" t="s">
        <v>2931</v>
      </c>
      <c r="X342" s="13" t="str">
        <f>HYPERLINK("https://drive.google.com/file/d/1JjHn9Njw75ngOOXlN4Q86KNV3ESZvA8b/view?usp=drivesdk","EMAIL KODE REQUEST BRANDING SOREX")</f>
        <v>EMAIL KODE REQUEST BRANDING SOREX</v>
      </c>
      <c r="Y342" s="1" t="s">
        <v>2932</v>
      </c>
    </row>
    <row r="343" spans="1:25" ht="12.75" customHeight="1" x14ac:dyDescent="0.25">
      <c r="A343" s="8">
        <v>45610.628152534999</v>
      </c>
      <c r="B343" s="1" t="s">
        <v>420</v>
      </c>
      <c r="C343" s="10" t="str">
        <v>BS342</v>
      </c>
      <c r="D343" s="10" t="s">
        <v>39</v>
      </c>
      <c r="E343" s="10" t="s">
        <v>482</v>
      </c>
      <c r="F343" s="10" t="s">
        <v>483</v>
      </c>
      <c r="G343" s="1" t="s">
        <v>2933</v>
      </c>
      <c r="H343" s="11" t="s">
        <v>607</v>
      </c>
      <c r="I343" s="10" t="s">
        <v>28</v>
      </c>
      <c r="J343" s="1" t="s">
        <v>1452</v>
      </c>
      <c r="K343" s="11" t="s">
        <v>2934</v>
      </c>
      <c r="L343" s="10" t="s">
        <v>466</v>
      </c>
      <c r="M343" s="10" t="s">
        <v>30</v>
      </c>
      <c r="N343" s="11" t="s">
        <v>428</v>
      </c>
      <c r="O343" s="12" t="s">
        <v>2935</v>
      </c>
      <c r="P343" s="13" t="s">
        <v>2936</v>
      </c>
      <c r="Q343" s="1"/>
      <c r="R343" s="1"/>
      <c r="S343" s="1"/>
      <c r="T343" s="1"/>
      <c r="U343" s="1"/>
      <c r="V343" s="1" t="s">
        <v>2937</v>
      </c>
      <c r="W343" s="13" t="s">
        <v>2938</v>
      </c>
      <c r="X343" s="13" t="str">
        <f>HYPERLINK("https://drive.google.com/file/d/1ZRgk6lUOA9jt18NYf_MnJfGcFc3vw88W/view?usp=drivesdk","EMAIL KODE REQUEST BRANDING SOREX")</f>
        <v>EMAIL KODE REQUEST BRANDING SOREX</v>
      </c>
      <c r="Y343" s="1" t="s">
        <v>2939</v>
      </c>
    </row>
    <row r="344" spans="1:25" ht="12.75" customHeight="1" x14ac:dyDescent="0.25">
      <c r="A344" s="8">
        <v>45610.631308124997</v>
      </c>
      <c r="B344" s="1" t="s">
        <v>420</v>
      </c>
      <c r="C344" s="10" t="str">
        <v>BS343</v>
      </c>
      <c r="D344" s="10" t="s">
        <v>39</v>
      </c>
      <c r="E344" s="10" t="s">
        <v>2187</v>
      </c>
      <c r="F344" s="10" t="s">
        <v>702</v>
      </c>
      <c r="G344" s="1" t="s">
        <v>2940</v>
      </c>
      <c r="H344" s="11" t="s">
        <v>2941</v>
      </c>
      <c r="I344" s="10" t="s">
        <v>127</v>
      </c>
      <c r="J344" s="1" t="s">
        <v>29</v>
      </c>
      <c r="K344" s="11" t="s">
        <v>2942</v>
      </c>
      <c r="L344" s="10" t="s">
        <v>588</v>
      </c>
      <c r="M344" s="10" t="s">
        <v>30</v>
      </c>
      <c r="N344" s="11" t="s">
        <v>428</v>
      </c>
      <c r="O344" s="12" t="s">
        <v>2943</v>
      </c>
      <c r="P344" s="13" t="s">
        <v>2944</v>
      </c>
      <c r="Q344" s="1"/>
      <c r="R344" s="1"/>
      <c r="S344" s="1"/>
      <c r="T344" s="1"/>
      <c r="U344" s="1"/>
      <c r="V344" s="1" t="s">
        <v>2945</v>
      </c>
      <c r="W344" s="13" t="s">
        <v>2946</v>
      </c>
      <c r="X344" s="13" t="str">
        <f>HYPERLINK("https://drive.google.com/file/d/1iuTqQgu7I345YrVtNKGAKhFhH7yFU7AN/view?usp=drivesdk","EMAIL KODE REQUEST BRANDING SOREX")</f>
        <v>EMAIL KODE REQUEST BRANDING SOREX</v>
      </c>
      <c r="Y344" s="1" t="s">
        <v>2947</v>
      </c>
    </row>
    <row r="345" spans="1:25" ht="12.75" customHeight="1" x14ac:dyDescent="0.25">
      <c r="A345" s="8">
        <v>45611.369747593002</v>
      </c>
      <c r="B345" s="1" t="s">
        <v>1032</v>
      </c>
      <c r="C345" s="10" t="str">
        <v>BS344</v>
      </c>
      <c r="D345" s="10" t="s">
        <v>26</v>
      </c>
      <c r="E345" s="10" t="s">
        <v>2202</v>
      </c>
      <c r="F345" s="10" t="s">
        <v>655</v>
      </c>
      <c r="G345" s="1" t="s">
        <v>2948</v>
      </c>
      <c r="H345" s="11" t="s">
        <v>2949</v>
      </c>
      <c r="I345" s="10" t="s">
        <v>28</v>
      </c>
      <c r="J345" s="1" t="s">
        <v>60</v>
      </c>
      <c r="K345" s="11" t="s">
        <v>1211</v>
      </c>
      <c r="L345" s="10" t="s">
        <v>77</v>
      </c>
      <c r="M345" s="10" t="s">
        <v>30</v>
      </c>
      <c r="N345" s="11" t="s">
        <v>428</v>
      </c>
      <c r="O345" s="12" t="s">
        <v>2125</v>
      </c>
      <c r="P345" s="13" t="s">
        <v>2950</v>
      </c>
      <c r="Q345" s="1"/>
      <c r="R345" s="1"/>
      <c r="S345" s="1"/>
      <c r="T345" s="1"/>
      <c r="U345" s="1"/>
      <c r="V345" s="1" t="s">
        <v>2951</v>
      </c>
      <c r="W345" s="13" t="s">
        <v>2952</v>
      </c>
      <c r="X345" s="13" t="str">
        <f>HYPERLINK("https://drive.google.com/file/d/1mA1__6IbPoWwQQUqALST26vb-J7yIWUw/view?usp=drivesdk","EMAIL KODE REQUEST BRANDING SOREX")</f>
        <v>EMAIL KODE REQUEST BRANDING SOREX</v>
      </c>
      <c r="Y345" s="1" t="s">
        <v>2953</v>
      </c>
    </row>
    <row r="346" spans="1:25" ht="12.75" customHeight="1" x14ac:dyDescent="0.25">
      <c r="A346" s="8">
        <v>45611.473845023</v>
      </c>
      <c r="B346" s="1" t="s">
        <v>300</v>
      </c>
      <c r="C346" s="10" t="str">
        <v>BS345</v>
      </c>
      <c r="D346" s="10" t="s">
        <v>26</v>
      </c>
      <c r="E346" s="10" t="s">
        <v>352</v>
      </c>
      <c r="F346" s="10" t="s">
        <v>302</v>
      </c>
      <c r="G346" s="1" t="s">
        <v>2954</v>
      </c>
      <c r="H346" s="11" t="s">
        <v>1633</v>
      </c>
      <c r="I346" s="10" t="s">
        <v>28</v>
      </c>
      <c r="J346" s="1" t="s">
        <v>60</v>
      </c>
      <c r="K346" s="11" t="s">
        <v>2955</v>
      </c>
      <c r="L346" s="10" t="s">
        <v>355</v>
      </c>
      <c r="M346" s="10" t="s">
        <v>30</v>
      </c>
      <c r="N346" s="11" t="s">
        <v>2332</v>
      </c>
      <c r="O346" s="12" t="s">
        <v>2956</v>
      </c>
      <c r="P346" s="13" t="s">
        <v>2957</v>
      </c>
      <c r="Q346" s="13" t="s">
        <v>2958</v>
      </c>
      <c r="R346" s="1"/>
      <c r="S346" s="1"/>
      <c r="T346" s="1"/>
      <c r="U346" s="1"/>
      <c r="V346" s="1" t="s">
        <v>2959</v>
      </c>
      <c r="W346" s="13" t="s">
        <v>2960</v>
      </c>
      <c r="X346" s="13" t="str">
        <f>HYPERLINK("https://drive.google.com/file/d/1TUKyx2VcpeQzGqEtk1M6TgL1JVwzgV9f/view?usp=drivesdk","EMAIL KODE REQUEST BRANDING SOREX")</f>
        <v>EMAIL KODE REQUEST BRANDING SOREX</v>
      </c>
      <c r="Y346" s="1" t="s">
        <v>2961</v>
      </c>
    </row>
    <row r="347" spans="1:25" ht="12.75" customHeight="1" x14ac:dyDescent="0.25">
      <c r="A347" s="8">
        <v>45612.517436296002</v>
      </c>
      <c r="B347" s="1" t="s">
        <v>506</v>
      </c>
      <c r="C347" s="10" t="str">
        <v>BS346</v>
      </c>
      <c r="D347" s="10" t="s">
        <v>26</v>
      </c>
      <c r="E347" s="10" t="s">
        <v>1693</v>
      </c>
      <c r="F347" s="10" t="s">
        <v>2962</v>
      </c>
      <c r="G347" s="1" t="s">
        <v>1819</v>
      </c>
      <c r="H347" s="11" t="s">
        <v>2963</v>
      </c>
      <c r="I347" s="10" t="s">
        <v>127</v>
      </c>
      <c r="J347" s="1" t="s">
        <v>112</v>
      </c>
      <c r="K347" s="11" t="s">
        <v>2964</v>
      </c>
      <c r="L347" s="10" t="s">
        <v>1704</v>
      </c>
      <c r="M347" s="10" t="s">
        <v>30</v>
      </c>
      <c r="N347" s="11" t="s">
        <v>2965</v>
      </c>
      <c r="O347" s="12" t="s">
        <v>2966</v>
      </c>
      <c r="P347" s="13" t="s">
        <v>2967</v>
      </c>
      <c r="Q347" s="13" t="s">
        <v>2968</v>
      </c>
      <c r="R347" s="1"/>
      <c r="S347" s="1"/>
      <c r="T347" s="1"/>
      <c r="U347" s="1"/>
      <c r="V347" s="1" t="s">
        <v>2969</v>
      </c>
      <c r="W347" s="13" t="s">
        <v>2970</v>
      </c>
      <c r="X347" s="13" t="str">
        <f>HYPERLINK("https://drive.google.com/file/d/1l5TWkmngFVVXOeDL70iiotMpchCJe3pX/view?usp=drivesdk","EMAIL KODE REQUEST BRANDING SOREX")</f>
        <v>EMAIL KODE REQUEST BRANDING SOREX</v>
      </c>
      <c r="Y347" s="1" t="s">
        <v>2971</v>
      </c>
    </row>
    <row r="348" spans="1:25" ht="12.75" customHeight="1" x14ac:dyDescent="0.25">
      <c r="A348" s="8">
        <v>45612.519700149998</v>
      </c>
      <c r="B348" s="1" t="s">
        <v>506</v>
      </c>
      <c r="C348" s="10" t="str">
        <v>BS347</v>
      </c>
      <c r="D348" s="10" t="s">
        <v>26</v>
      </c>
      <c r="E348" s="10" t="s">
        <v>1693</v>
      </c>
      <c r="F348" s="10" t="s">
        <v>2962</v>
      </c>
      <c r="G348" s="1" t="s">
        <v>2972</v>
      </c>
      <c r="H348" s="11" t="s">
        <v>2973</v>
      </c>
      <c r="I348" s="10" t="s">
        <v>127</v>
      </c>
      <c r="J348" s="1" t="s">
        <v>112</v>
      </c>
      <c r="K348" s="11" t="s">
        <v>2974</v>
      </c>
      <c r="L348" s="10" t="s">
        <v>77</v>
      </c>
      <c r="M348" s="10" t="s">
        <v>46</v>
      </c>
      <c r="N348" s="11" t="s">
        <v>2975</v>
      </c>
      <c r="O348" s="12" t="s">
        <v>2966</v>
      </c>
      <c r="P348" s="13" t="s">
        <v>2976</v>
      </c>
      <c r="Q348" s="13" t="s">
        <v>2977</v>
      </c>
      <c r="R348" s="1"/>
      <c r="S348" s="1"/>
      <c r="T348" s="1"/>
      <c r="U348" s="1"/>
      <c r="V348" s="1" t="s">
        <v>2978</v>
      </c>
      <c r="W348" s="13" t="s">
        <v>2979</v>
      </c>
      <c r="X348" s="13" t="str">
        <f>HYPERLINK("https://drive.google.com/file/d/1swgCqCT1HTxxIq1lYSHxlUNGzF6Id4RC/view?usp=drivesdk","EMAIL KODE REQUEST BRANDING SOREX")</f>
        <v>EMAIL KODE REQUEST BRANDING SOREX</v>
      </c>
      <c r="Y348" s="1" t="s">
        <v>2980</v>
      </c>
    </row>
    <row r="349" spans="1:25" ht="12.75" customHeight="1" x14ac:dyDescent="0.25">
      <c r="A349" s="8">
        <v>45612.561127558001</v>
      </c>
      <c r="B349" s="1" t="s">
        <v>506</v>
      </c>
      <c r="C349" s="10" t="str">
        <v>BS348</v>
      </c>
      <c r="D349" s="10" t="s">
        <v>26</v>
      </c>
      <c r="E349" s="10" t="s">
        <v>1233</v>
      </c>
      <c r="F349" s="10" t="s">
        <v>2981</v>
      </c>
      <c r="G349" s="1" t="s">
        <v>2982</v>
      </c>
      <c r="H349" s="11" t="s">
        <v>2983</v>
      </c>
      <c r="I349" s="10" t="s">
        <v>28</v>
      </c>
      <c r="J349" s="1" t="s">
        <v>60</v>
      </c>
      <c r="K349" s="11" t="s">
        <v>2984</v>
      </c>
      <c r="L349" s="10" t="s">
        <v>77</v>
      </c>
      <c r="M349" s="10" t="s">
        <v>30</v>
      </c>
      <c r="N349" s="11" t="s">
        <v>2985</v>
      </c>
      <c r="O349" s="12" t="s">
        <v>2986</v>
      </c>
      <c r="P349" s="1">
        <v>0</v>
      </c>
      <c r="Q349" s="13" t="s">
        <v>2987</v>
      </c>
      <c r="R349" s="1"/>
      <c r="S349" s="1"/>
      <c r="T349" s="1"/>
      <c r="U349" s="1"/>
      <c r="V349" s="1" t="s">
        <v>2988</v>
      </c>
      <c r="W349" s="13" t="s">
        <v>2989</v>
      </c>
      <c r="X349" s="13" t="str">
        <f>HYPERLINK("https://drive.google.com/file/d/1bDS1LA7AbxHRq_q5P6eMRz0jVINPff1g/view?usp=drivesdk","EMAIL KODE REQUEST BRANDING SOREX")</f>
        <v>EMAIL KODE REQUEST BRANDING SOREX</v>
      </c>
      <c r="Y349" s="1" t="s">
        <v>2990</v>
      </c>
    </row>
    <row r="350" spans="1:25" ht="12.75" customHeight="1" x14ac:dyDescent="0.25">
      <c r="A350" s="8">
        <v>45612.637882303003</v>
      </c>
      <c r="B350" s="1" t="s">
        <v>1032</v>
      </c>
      <c r="C350" s="10" t="str">
        <v>BS349</v>
      </c>
      <c r="D350" s="10" t="s">
        <v>26</v>
      </c>
      <c r="E350" s="10" t="s">
        <v>820</v>
      </c>
      <c r="F350" s="10" t="s">
        <v>655</v>
      </c>
      <c r="G350" s="1" t="s">
        <v>2991</v>
      </c>
      <c r="H350" s="11" t="s">
        <v>2992</v>
      </c>
      <c r="I350" s="10" t="s">
        <v>28</v>
      </c>
      <c r="J350" s="1" t="s">
        <v>389</v>
      </c>
      <c r="K350" s="11" t="s">
        <v>2993</v>
      </c>
      <c r="L350" s="10" t="s">
        <v>2994</v>
      </c>
      <c r="M350" s="10" t="s">
        <v>30</v>
      </c>
      <c r="N350" s="11" t="s">
        <v>2124</v>
      </c>
      <c r="O350" s="12" t="s">
        <v>2995</v>
      </c>
      <c r="P350" s="13" t="s">
        <v>2996</v>
      </c>
      <c r="Q350" s="1"/>
      <c r="R350" s="1"/>
      <c r="S350" s="1"/>
      <c r="T350" s="1"/>
      <c r="U350" s="1"/>
      <c r="V350" s="1" t="s">
        <v>2997</v>
      </c>
      <c r="W350" s="13" t="s">
        <v>2998</v>
      </c>
      <c r="X350" s="13" t="str">
        <f>HYPERLINK("https://drive.google.com/file/d/1tV4dnQI0cFNT-0ELDz6Aot_POr02IkUV/view?usp=drivesdk","EMAIL KODE REQUEST BRANDING SOREX")</f>
        <v>EMAIL KODE REQUEST BRANDING SOREX</v>
      </c>
      <c r="Y350" s="1" t="s">
        <v>2999</v>
      </c>
    </row>
    <row r="351" spans="1:25" ht="12.75" customHeight="1" x14ac:dyDescent="0.25">
      <c r="A351" s="8">
        <v>45614.333102176002</v>
      </c>
      <c r="B351" s="1" t="s">
        <v>1032</v>
      </c>
      <c r="C351" s="10" t="str">
        <v>BS350</v>
      </c>
      <c r="D351" s="10" t="s">
        <v>26</v>
      </c>
      <c r="E351" s="10" t="s">
        <v>2150</v>
      </c>
      <c r="F351" s="10" t="s">
        <v>655</v>
      </c>
      <c r="G351" s="1" t="s">
        <v>3000</v>
      </c>
      <c r="H351" s="11" t="s">
        <v>2992</v>
      </c>
      <c r="I351" s="10" t="s">
        <v>127</v>
      </c>
      <c r="J351" s="1" t="s">
        <v>60</v>
      </c>
      <c r="K351" s="11" t="s">
        <v>1211</v>
      </c>
      <c r="L351" s="10" t="s">
        <v>77</v>
      </c>
      <c r="M351" s="10" t="s">
        <v>30</v>
      </c>
      <c r="N351" s="11" t="s">
        <v>1527</v>
      </c>
      <c r="O351" s="12" t="s">
        <v>3001</v>
      </c>
      <c r="P351" s="13" t="s">
        <v>3002</v>
      </c>
      <c r="Q351" s="1"/>
      <c r="R351" s="1"/>
      <c r="S351" s="1"/>
      <c r="T351" s="1"/>
      <c r="U351" s="1"/>
      <c r="V351" s="1" t="s">
        <v>3003</v>
      </c>
      <c r="W351" s="13" t="s">
        <v>3004</v>
      </c>
      <c r="X351" s="13" t="str">
        <f>HYPERLINK("https://drive.google.com/file/d/1s693qsiRmztEMHTG7QU0nT3zasqMIVoC/view?usp=drivesdk","EMAIL KODE REQUEST BRANDING SOREX")</f>
        <v>EMAIL KODE REQUEST BRANDING SOREX</v>
      </c>
      <c r="Y351" s="1" t="s">
        <v>3005</v>
      </c>
    </row>
    <row r="352" spans="1:25" ht="12.75" customHeight="1" x14ac:dyDescent="0.25">
      <c r="A352" s="8">
        <v>45614.387358633998</v>
      </c>
      <c r="B352" s="1" t="s">
        <v>300</v>
      </c>
      <c r="C352" s="10" t="str">
        <v>BS351</v>
      </c>
      <c r="D352" s="10" t="s">
        <v>26</v>
      </c>
      <c r="E352" s="10" t="s">
        <v>352</v>
      </c>
      <c r="F352" s="10" t="s">
        <v>302</v>
      </c>
      <c r="G352" s="1" t="s">
        <v>3006</v>
      </c>
      <c r="H352" s="11" t="s">
        <v>1260</v>
      </c>
      <c r="I352" s="10" t="s">
        <v>28</v>
      </c>
      <c r="J352" s="1" t="s">
        <v>60</v>
      </c>
      <c r="K352" s="11" t="s">
        <v>3007</v>
      </c>
      <c r="L352" s="10" t="s">
        <v>355</v>
      </c>
      <c r="M352" s="10" t="s">
        <v>30</v>
      </c>
      <c r="N352" s="11" t="s">
        <v>2332</v>
      </c>
      <c r="O352" s="12" t="s">
        <v>3008</v>
      </c>
      <c r="P352" s="13" t="s">
        <v>3009</v>
      </c>
      <c r="Q352" s="13" t="s">
        <v>3010</v>
      </c>
      <c r="R352" s="1"/>
      <c r="S352" s="1"/>
      <c r="T352" s="1"/>
      <c r="U352" s="1"/>
      <c r="V352" s="1" t="s">
        <v>3011</v>
      </c>
      <c r="W352" s="13" t="s">
        <v>3012</v>
      </c>
      <c r="X352" s="13" t="str">
        <f>HYPERLINK("https://drive.google.com/file/d/1agPZKUgRZWCHYGWvk782Xb9qExIP-aIC/view?usp=drivesdk","EMAIL KODE REQUEST BRANDING SOREX")</f>
        <v>EMAIL KODE REQUEST BRANDING SOREX</v>
      </c>
      <c r="Y352" s="1" t="s">
        <v>3013</v>
      </c>
    </row>
    <row r="353" spans="1:25" ht="12.75" customHeight="1" x14ac:dyDescent="0.25">
      <c r="A353" s="8">
        <v>45614.422038588003</v>
      </c>
      <c r="B353" s="1" t="s">
        <v>69</v>
      </c>
      <c r="C353" s="10" t="str">
        <v>BS352</v>
      </c>
      <c r="D353" s="10" t="s">
        <v>70</v>
      </c>
      <c r="E353" s="14" t="s">
        <v>71</v>
      </c>
      <c r="F353" s="10" t="s">
        <v>72</v>
      </c>
      <c r="G353" s="1" t="s">
        <v>3014</v>
      </c>
      <c r="H353" s="11" t="s">
        <v>264</v>
      </c>
      <c r="I353" s="10" t="s">
        <v>28</v>
      </c>
      <c r="J353" s="1" t="s">
        <v>112</v>
      </c>
      <c r="K353" s="11" t="s">
        <v>3015</v>
      </c>
      <c r="L353" s="10" t="s">
        <v>227</v>
      </c>
      <c r="M353" s="10" t="s">
        <v>30</v>
      </c>
      <c r="N353" s="11" t="s">
        <v>78</v>
      </c>
      <c r="O353" s="12" t="s">
        <v>378</v>
      </c>
      <c r="P353" s="13" t="s">
        <v>3016</v>
      </c>
      <c r="Q353" s="1"/>
      <c r="R353" s="1"/>
      <c r="S353" s="1"/>
      <c r="T353" s="1"/>
      <c r="U353" s="1"/>
      <c r="V353" s="1" t="s">
        <v>3017</v>
      </c>
      <c r="W353" s="13" t="s">
        <v>3018</v>
      </c>
      <c r="X353" s="13" t="str">
        <f>HYPERLINK("https://drive.google.com/file/d/1wmeWQ8RKnfA2vqv63CopaN7YqrNjKnIE/view?usp=drivesdk","EMAIL KODE REQUEST BRANDING SOREX")</f>
        <v>EMAIL KODE REQUEST BRANDING SOREX</v>
      </c>
      <c r="Y353" s="1" t="s">
        <v>3019</v>
      </c>
    </row>
    <row r="354" spans="1:25" ht="12.75" customHeight="1" x14ac:dyDescent="0.25">
      <c r="A354" s="8">
        <v>45614.425075856001</v>
      </c>
      <c r="B354" s="1" t="s">
        <v>69</v>
      </c>
      <c r="C354" s="10" t="str">
        <v>BS353</v>
      </c>
      <c r="D354" s="10" t="s">
        <v>70</v>
      </c>
      <c r="E354" s="14" t="s">
        <v>108</v>
      </c>
      <c r="F354" s="10" t="s">
        <v>72</v>
      </c>
      <c r="G354" s="1" t="s">
        <v>411</v>
      </c>
      <c r="H354" s="11" t="s">
        <v>376</v>
      </c>
      <c r="I354" s="10" t="s">
        <v>28</v>
      </c>
      <c r="J354" s="1" t="s">
        <v>60</v>
      </c>
      <c r="K354" s="11" t="s">
        <v>3020</v>
      </c>
      <c r="L354" s="10" t="s">
        <v>77</v>
      </c>
      <c r="M354" s="10" t="s">
        <v>30</v>
      </c>
      <c r="N354" s="11" t="s">
        <v>78</v>
      </c>
      <c r="O354" s="12" t="s">
        <v>3021</v>
      </c>
      <c r="P354" s="13" t="s">
        <v>3022</v>
      </c>
      <c r="Q354" s="1"/>
      <c r="R354" s="1"/>
      <c r="S354" s="1"/>
      <c r="T354" s="1"/>
      <c r="U354" s="1"/>
      <c r="V354" s="1" t="s">
        <v>3023</v>
      </c>
      <c r="W354" s="13" t="s">
        <v>3024</v>
      </c>
      <c r="X354" s="13" t="str">
        <f>HYPERLINK("https://drive.google.com/file/d/1hyUOySpqEsD5qmJxlYf9WtLAxt0j8FdY/view?usp=drivesdk","EMAIL KODE REQUEST BRANDING SOREX")</f>
        <v>EMAIL KODE REQUEST BRANDING SOREX</v>
      </c>
      <c r="Y354" s="1" t="s">
        <v>3025</v>
      </c>
    </row>
    <row r="355" spans="1:25" ht="12.75" customHeight="1" x14ac:dyDescent="0.25">
      <c r="A355" s="8">
        <v>45614.477134861001</v>
      </c>
      <c r="B355" s="1" t="s">
        <v>1032</v>
      </c>
      <c r="C355" s="10" t="str">
        <v>BS354</v>
      </c>
      <c r="D355" s="10" t="s">
        <v>26</v>
      </c>
      <c r="E355" s="10" t="s">
        <v>2150</v>
      </c>
      <c r="F355" s="10" t="s">
        <v>655</v>
      </c>
      <c r="G355" s="1" t="s">
        <v>3026</v>
      </c>
      <c r="H355" s="11" t="s">
        <v>3027</v>
      </c>
      <c r="I355" s="10" t="s">
        <v>28</v>
      </c>
      <c r="J355" s="1" t="s">
        <v>60</v>
      </c>
      <c r="K355" s="11" t="s">
        <v>2302</v>
      </c>
      <c r="L355" s="10" t="s">
        <v>130</v>
      </c>
      <c r="M355" s="10" t="s">
        <v>145</v>
      </c>
      <c r="N355" s="11" t="s">
        <v>2124</v>
      </c>
      <c r="O355" s="12" t="s">
        <v>3028</v>
      </c>
      <c r="P355" s="13" t="s">
        <v>3029</v>
      </c>
      <c r="Q355" s="1"/>
      <c r="R355" s="1"/>
      <c r="S355" s="1"/>
      <c r="T355" s="1"/>
      <c r="U355" s="1"/>
      <c r="V355" s="1" t="s">
        <v>3030</v>
      </c>
      <c r="W355" s="13" t="s">
        <v>3031</v>
      </c>
      <c r="X355" s="13" t="str">
        <f>HYPERLINK("https://drive.google.com/file/d/1vMEtF2fE5gg0wl4RW-ySqghQZxuxUGXX/view?usp=drivesdk","EMAIL KODE REQUEST BRANDING SOREX")</f>
        <v>EMAIL KODE REQUEST BRANDING SOREX</v>
      </c>
      <c r="Y355" s="1" t="s">
        <v>3032</v>
      </c>
    </row>
    <row r="356" spans="1:25" ht="12.75" customHeight="1" x14ac:dyDescent="0.25">
      <c r="A356" s="8">
        <v>45614.497112268997</v>
      </c>
      <c r="B356" s="1" t="s">
        <v>1032</v>
      </c>
      <c r="C356" s="10" t="str">
        <v>BS355</v>
      </c>
      <c r="D356" s="10" t="s">
        <v>26</v>
      </c>
      <c r="E356" s="10" t="s">
        <v>2150</v>
      </c>
      <c r="F356" s="10" t="s">
        <v>655</v>
      </c>
      <c r="G356" s="1" t="s">
        <v>3033</v>
      </c>
      <c r="H356" s="11" t="s">
        <v>1003</v>
      </c>
      <c r="I356" s="10" t="s">
        <v>28</v>
      </c>
      <c r="J356" s="1" t="s">
        <v>156</v>
      </c>
      <c r="K356" s="11" t="s">
        <v>3034</v>
      </c>
      <c r="L356" s="10" t="s">
        <v>3035</v>
      </c>
      <c r="M356" s="10" t="s">
        <v>30</v>
      </c>
      <c r="N356" s="11" t="s">
        <v>3036</v>
      </c>
      <c r="O356" s="12" t="s">
        <v>3037</v>
      </c>
      <c r="P356" s="13" t="s">
        <v>3038</v>
      </c>
      <c r="Q356" s="1"/>
      <c r="R356" s="1"/>
      <c r="S356" s="1"/>
      <c r="T356" s="1"/>
      <c r="U356" s="1"/>
      <c r="V356" s="1" t="s">
        <v>3039</v>
      </c>
      <c r="W356" s="13" t="s">
        <v>3040</v>
      </c>
      <c r="X356" s="13" t="str">
        <f>HYPERLINK("https://drive.google.com/file/d/1aiz4u4utBARoc8HwPcUB50iLs1lJXo3W/view?usp=drivesdk","EMAIL KODE REQUEST BRANDING SOREX")</f>
        <v>EMAIL KODE REQUEST BRANDING SOREX</v>
      </c>
      <c r="Y356" s="1" t="s">
        <v>3041</v>
      </c>
    </row>
    <row r="357" spans="1:25" ht="12.75" customHeight="1" x14ac:dyDescent="0.25">
      <c r="A357" s="8">
        <v>45614.554145624999</v>
      </c>
      <c r="B357" s="1" t="s">
        <v>1032</v>
      </c>
      <c r="C357" s="10" t="str">
        <v>BS356</v>
      </c>
      <c r="D357" s="10" t="s">
        <v>26</v>
      </c>
      <c r="E357" s="10" t="s">
        <v>2174</v>
      </c>
      <c r="F357" s="10" t="s">
        <v>806</v>
      </c>
      <c r="G357" s="1" t="s">
        <v>3042</v>
      </c>
      <c r="H357" s="11" t="s">
        <v>3043</v>
      </c>
      <c r="I357" s="10" t="s">
        <v>28</v>
      </c>
      <c r="J357" s="1" t="s">
        <v>60</v>
      </c>
      <c r="K357" s="11" t="s">
        <v>2813</v>
      </c>
      <c r="L357" s="10" t="s">
        <v>77</v>
      </c>
      <c r="M357" s="10" t="s">
        <v>46</v>
      </c>
      <c r="N357" s="11" t="s">
        <v>2124</v>
      </c>
      <c r="O357" s="12" t="s">
        <v>2125</v>
      </c>
      <c r="P357" s="13" t="s">
        <v>3044</v>
      </c>
      <c r="Q357" s="1"/>
      <c r="R357" s="1"/>
      <c r="S357" s="1"/>
      <c r="T357" s="1"/>
      <c r="U357" s="1"/>
      <c r="V357" s="1" t="s">
        <v>3045</v>
      </c>
      <c r="W357" s="13" t="s">
        <v>3046</v>
      </c>
      <c r="X357" s="13" t="str">
        <f>HYPERLINK("https://drive.google.com/file/d/1IWgpK5C7aszp6GIFU3NEhXewBmkPNr3C/view?usp=drivesdk","EMAIL KODE REQUEST BRANDING SOREX")</f>
        <v>EMAIL KODE REQUEST BRANDING SOREX</v>
      </c>
      <c r="Y357" s="1" t="s">
        <v>3047</v>
      </c>
    </row>
    <row r="358" spans="1:25" ht="12.75" customHeight="1" x14ac:dyDescent="0.25">
      <c r="A358" s="8">
        <v>45614.578846771001</v>
      </c>
      <c r="B358" s="1" t="s">
        <v>1032</v>
      </c>
      <c r="C358" s="10" t="str">
        <v>BS357</v>
      </c>
      <c r="D358" s="10" t="s">
        <v>26</v>
      </c>
      <c r="E358" s="10" t="s">
        <v>3048</v>
      </c>
      <c r="F358" s="10" t="s">
        <v>655</v>
      </c>
      <c r="G358" s="1" t="s">
        <v>3049</v>
      </c>
      <c r="H358" s="11" t="s">
        <v>669</v>
      </c>
      <c r="I358" s="10" t="s">
        <v>28</v>
      </c>
      <c r="J358" s="1" t="s">
        <v>60</v>
      </c>
      <c r="K358" s="11" t="s">
        <v>1042</v>
      </c>
      <c r="L358" s="10" t="s">
        <v>2153</v>
      </c>
      <c r="M358" s="10" t="s">
        <v>46</v>
      </c>
      <c r="N358" s="11" t="s">
        <v>2124</v>
      </c>
      <c r="O358" s="12" t="s">
        <v>2125</v>
      </c>
      <c r="P358" s="13" t="s">
        <v>3050</v>
      </c>
      <c r="Q358" s="1"/>
      <c r="R358" s="1"/>
      <c r="S358" s="1"/>
      <c r="T358" s="1"/>
      <c r="U358" s="1"/>
      <c r="V358" s="1" t="s">
        <v>3051</v>
      </c>
      <c r="W358" s="13" t="s">
        <v>3052</v>
      </c>
      <c r="X358" s="13" t="str">
        <f>HYPERLINK("https://drive.google.com/file/d/1X9KP29OYI33FdjcthTuIqo02rZCSv-wm/view?usp=drivesdk","EMAIL KODE REQUEST BRANDING SOREX")</f>
        <v>EMAIL KODE REQUEST BRANDING SOREX</v>
      </c>
      <c r="Y358" s="1" t="s">
        <v>3053</v>
      </c>
    </row>
    <row r="359" spans="1:25" ht="38.25" customHeight="1" x14ac:dyDescent="0.25">
      <c r="A359" s="8">
        <v>45614.587449756997</v>
      </c>
      <c r="B359" s="1" t="s">
        <v>1032</v>
      </c>
      <c r="C359" s="10" t="str">
        <v>BS358</v>
      </c>
      <c r="D359" s="10" t="s">
        <v>26</v>
      </c>
      <c r="E359" s="10" t="s">
        <v>3048</v>
      </c>
      <c r="F359" s="10" t="s">
        <v>655</v>
      </c>
      <c r="G359" s="1" t="s">
        <v>3049</v>
      </c>
      <c r="H359" s="11" t="s">
        <v>669</v>
      </c>
      <c r="I359" s="10" t="s">
        <v>28</v>
      </c>
      <c r="J359" s="1" t="s">
        <v>156</v>
      </c>
      <c r="K359" s="11" t="s">
        <v>3054</v>
      </c>
      <c r="L359" s="10" t="s">
        <v>3055</v>
      </c>
      <c r="M359" s="10" t="s">
        <v>30</v>
      </c>
      <c r="N359" s="11" t="s">
        <v>3056</v>
      </c>
      <c r="O359" s="12" t="s">
        <v>3057</v>
      </c>
      <c r="P359" s="13" t="s">
        <v>3058</v>
      </c>
      <c r="Q359" s="1"/>
      <c r="R359" s="1"/>
      <c r="S359" s="1"/>
      <c r="T359" s="1"/>
      <c r="U359" s="1"/>
      <c r="V359" s="1" t="s">
        <v>3059</v>
      </c>
      <c r="W359" s="13" t="s">
        <v>3060</v>
      </c>
      <c r="X359" s="13" t="str">
        <f>HYPERLINK("https://drive.google.com/file/d/1r_nVfn6HZIBcd3jLXpY7iSrrOZQ_fU26/view?usp=drivesdk","EMAIL KODE REQUEST BRANDING SOREX")</f>
        <v>EMAIL KODE REQUEST BRANDING SOREX</v>
      </c>
      <c r="Y359" s="1" t="s">
        <v>3061</v>
      </c>
    </row>
    <row r="360" spans="1:25" ht="12.75" customHeight="1" x14ac:dyDescent="0.25">
      <c r="A360" s="8">
        <v>45614.628388785</v>
      </c>
      <c r="B360" s="1" t="s">
        <v>300</v>
      </c>
      <c r="C360" s="10" t="str">
        <v>BS359</v>
      </c>
      <c r="D360" s="10" t="s">
        <v>26</v>
      </c>
      <c r="E360" s="10" t="s">
        <v>352</v>
      </c>
      <c r="F360" s="10" t="s">
        <v>302</v>
      </c>
      <c r="G360" s="1" t="s">
        <v>3062</v>
      </c>
      <c r="H360" s="11" t="s">
        <v>1260</v>
      </c>
      <c r="I360" s="10" t="s">
        <v>28</v>
      </c>
      <c r="J360" s="1" t="s">
        <v>75</v>
      </c>
      <c r="K360" s="11" t="s">
        <v>3063</v>
      </c>
      <c r="L360" s="10" t="s">
        <v>3064</v>
      </c>
      <c r="M360" s="10" t="s">
        <v>30</v>
      </c>
      <c r="N360" s="11" t="s">
        <v>3065</v>
      </c>
      <c r="O360" s="12" t="s">
        <v>3066</v>
      </c>
      <c r="P360" s="13" t="s">
        <v>3067</v>
      </c>
      <c r="Q360" s="1"/>
      <c r="R360" s="1"/>
      <c r="S360" s="1"/>
      <c r="T360" s="1"/>
      <c r="U360" s="1"/>
      <c r="V360" s="1" t="s">
        <v>3068</v>
      </c>
      <c r="W360" s="13" t="s">
        <v>3069</v>
      </c>
      <c r="X360" s="13" t="str">
        <f>HYPERLINK("https://drive.google.com/file/d/1L0Zf3am75_bCp1sjxWUth6KLqIAY_kmL/view?usp=drivesdk","EMAIL KODE REQUEST BRANDING SOREX")</f>
        <v>EMAIL KODE REQUEST BRANDING SOREX</v>
      </c>
      <c r="Y360" s="1" t="s">
        <v>3070</v>
      </c>
    </row>
    <row r="361" spans="1:25" ht="12.75" customHeight="1" x14ac:dyDescent="0.25">
      <c r="A361" s="8">
        <v>45614.633516886999</v>
      </c>
      <c r="B361" s="1" t="s">
        <v>300</v>
      </c>
      <c r="C361" s="10" t="str">
        <v>BS360</v>
      </c>
      <c r="D361" s="10" t="s">
        <v>26</v>
      </c>
      <c r="E361" s="10" t="s">
        <v>352</v>
      </c>
      <c r="F361" s="10" t="s">
        <v>302</v>
      </c>
      <c r="G361" s="1" t="s">
        <v>2687</v>
      </c>
      <c r="H361" s="11" t="s">
        <v>1260</v>
      </c>
      <c r="I361" s="10" t="s">
        <v>28</v>
      </c>
      <c r="J361" s="1" t="s">
        <v>29</v>
      </c>
      <c r="K361" s="11" t="s">
        <v>3071</v>
      </c>
      <c r="L361" s="10" t="s">
        <v>77</v>
      </c>
      <c r="M361" s="10" t="s">
        <v>145</v>
      </c>
      <c r="N361" s="11" t="s">
        <v>2332</v>
      </c>
      <c r="O361" s="12" t="s">
        <v>3072</v>
      </c>
      <c r="P361" s="13" t="s">
        <v>3073</v>
      </c>
      <c r="Q361" s="1"/>
      <c r="R361" s="1"/>
      <c r="S361" s="1"/>
      <c r="T361" s="1"/>
      <c r="U361" s="1"/>
      <c r="V361" s="1" t="s">
        <v>3074</v>
      </c>
      <c r="W361" s="13" t="s">
        <v>3075</v>
      </c>
      <c r="X361" s="13" t="str">
        <f>HYPERLINK("https://drive.google.com/file/d/1GaRbVPRFzq07i2a4NDqIfkBdo_nT6A58/view?usp=drivesdk","EMAIL KODE REQUEST BRANDING SOREX")</f>
        <v>EMAIL KODE REQUEST BRANDING SOREX</v>
      </c>
      <c r="Y361" s="1" t="s">
        <v>3076</v>
      </c>
    </row>
    <row r="362" spans="1:25" ht="12.75" customHeight="1" x14ac:dyDescent="0.25">
      <c r="A362" s="8">
        <v>45614.798515347</v>
      </c>
      <c r="B362" s="1" t="s">
        <v>69</v>
      </c>
      <c r="C362" s="10" t="str">
        <v>BS361</v>
      </c>
      <c r="D362" s="10" t="s">
        <v>70</v>
      </c>
      <c r="E362" s="10" t="s">
        <v>2454</v>
      </c>
      <c r="F362" s="10" t="s">
        <v>72</v>
      </c>
      <c r="G362" s="1" t="s">
        <v>3077</v>
      </c>
      <c r="H362" s="11" t="s">
        <v>264</v>
      </c>
      <c r="I362" s="10" t="s">
        <v>28</v>
      </c>
      <c r="J362" s="1" t="s">
        <v>156</v>
      </c>
      <c r="K362" s="11" t="s">
        <v>3078</v>
      </c>
      <c r="L362" s="10" t="s">
        <v>77</v>
      </c>
      <c r="M362" s="10" t="s">
        <v>30</v>
      </c>
      <c r="N362" s="11" t="s">
        <v>78</v>
      </c>
      <c r="O362" s="12" t="s">
        <v>3079</v>
      </c>
      <c r="P362" s="13" t="s">
        <v>3080</v>
      </c>
      <c r="Q362" s="1"/>
      <c r="R362" s="1"/>
      <c r="S362" s="1"/>
      <c r="T362" s="1"/>
      <c r="U362" s="1"/>
      <c r="V362" s="1" t="s">
        <v>3081</v>
      </c>
      <c r="W362" s="13" t="s">
        <v>3082</v>
      </c>
      <c r="X362" s="13" t="str">
        <f>HYPERLINK("https://drive.google.com/file/d/18JVkyIP-JzeaMqkKdtvhcJLAxRdbYMGY/view?usp=drivesdk","EMAIL KODE REQUEST BRANDING SOREX")</f>
        <v>EMAIL KODE REQUEST BRANDING SOREX</v>
      </c>
      <c r="Y362" s="1" t="s">
        <v>3083</v>
      </c>
    </row>
    <row r="363" spans="1:25" ht="12.75" customHeight="1" x14ac:dyDescent="0.25">
      <c r="A363" s="8">
        <v>45614.800509271001</v>
      </c>
      <c r="B363" s="1" t="s">
        <v>69</v>
      </c>
      <c r="C363" s="10" t="str">
        <v>BS362</v>
      </c>
      <c r="D363" s="10" t="s">
        <v>70</v>
      </c>
      <c r="E363" s="14" t="s">
        <v>71</v>
      </c>
      <c r="F363" s="10" t="s">
        <v>72</v>
      </c>
      <c r="G363" s="1" t="s">
        <v>3084</v>
      </c>
      <c r="H363" s="11" t="s">
        <v>264</v>
      </c>
      <c r="I363" s="10" t="s">
        <v>127</v>
      </c>
      <c r="J363" s="1" t="s">
        <v>112</v>
      </c>
      <c r="K363" s="11" t="s">
        <v>3085</v>
      </c>
      <c r="L363" s="10" t="s">
        <v>227</v>
      </c>
      <c r="M363" s="10" t="s">
        <v>30</v>
      </c>
      <c r="N363" s="11" t="s">
        <v>78</v>
      </c>
      <c r="O363" s="12" t="s">
        <v>115</v>
      </c>
      <c r="P363" s="13" t="s">
        <v>3086</v>
      </c>
      <c r="Q363" s="1"/>
      <c r="R363" s="1"/>
      <c r="S363" s="1"/>
      <c r="T363" s="1"/>
      <c r="U363" s="1"/>
      <c r="V363" s="1" t="s">
        <v>3087</v>
      </c>
      <c r="W363" s="13" t="s">
        <v>3088</v>
      </c>
      <c r="X363" s="13" t="str">
        <f>HYPERLINK("https://drive.google.com/file/d/1HBN8S1StN9J3XTNazr1YogLiUZc024VO/view?usp=drivesdk","EMAIL KODE REQUEST BRANDING SOREX")</f>
        <v>EMAIL KODE REQUEST BRANDING SOREX</v>
      </c>
      <c r="Y363" s="1" t="s">
        <v>3089</v>
      </c>
    </row>
    <row r="364" spans="1:25" ht="12.75" customHeight="1" x14ac:dyDescent="0.25">
      <c r="A364" s="8">
        <v>45614.801989525004</v>
      </c>
      <c r="B364" s="1" t="s">
        <v>69</v>
      </c>
      <c r="C364" s="10" t="str">
        <v>BS363</v>
      </c>
      <c r="D364" s="10" t="s">
        <v>70</v>
      </c>
      <c r="E364" s="10" t="s">
        <v>1436</v>
      </c>
      <c r="F364" s="10" t="s">
        <v>72</v>
      </c>
      <c r="G364" s="1" t="s">
        <v>3090</v>
      </c>
      <c r="H364" s="11" t="s">
        <v>3091</v>
      </c>
      <c r="I364" s="10" t="s">
        <v>28</v>
      </c>
      <c r="J364" s="1" t="s">
        <v>112</v>
      </c>
      <c r="K364" s="11" t="s">
        <v>1027</v>
      </c>
      <c r="L364" s="10" t="s">
        <v>130</v>
      </c>
      <c r="M364" s="10" t="s">
        <v>30</v>
      </c>
      <c r="N364" s="11" t="s">
        <v>78</v>
      </c>
      <c r="O364" s="12" t="s">
        <v>115</v>
      </c>
      <c r="P364" s="13" t="s">
        <v>3092</v>
      </c>
      <c r="Q364" s="1"/>
      <c r="R364" s="1"/>
      <c r="S364" s="1"/>
      <c r="T364" s="1"/>
      <c r="U364" s="1"/>
      <c r="V364" s="1" t="s">
        <v>3093</v>
      </c>
      <c r="W364" s="13" t="s">
        <v>3094</v>
      </c>
      <c r="X364" s="13" t="str">
        <f>HYPERLINK("https://drive.google.com/file/d/1uzGJSvhcjOZoncO4-LbgRojmMTzd6rEg/view?usp=drivesdk","EMAIL KODE REQUEST BRANDING SOREX")</f>
        <v>EMAIL KODE REQUEST BRANDING SOREX</v>
      </c>
      <c r="Y364" s="1" t="s">
        <v>3095</v>
      </c>
    </row>
    <row r="365" spans="1:25" ht="12.75" customHeight="1" x14ac:dyDescent="0.25">
      <c r="A365" s="8">
        <v>45615.335876053003</v>
      </c>
      <c r="B365" s="1" t="s">
        <v>300</v>
      </c>
      <c r="C365" s="10" t="str">
        <v>BS364</v>
      </c>
      <c r="D365" s="10" t="s">
        <v>26</v>
      </c>
      <c r="E365" s="10" t="s">
        <v>1128</v>
      </c>
      <c r="F365" s="10" t="s">
        <v>302</v>
      </c>
      <c r="G365" s="1" t="s">
        <v>3096</v>
      </c>
      <c r="H365" s="11" t="s">
        <v>3097</v>
      </c>
      <c r="I365" s="10" t="s">
        <v>127</v>
      </c>
      <c r="J365" s="1" t="s">
        <v>60</v>
      </c>
      <c r="K365" s="11" t="s">
        <v>3098</v>
      </c>
      <c r="L365" s="10" t="s">
        <v>355</v>
      </c>
      <c r="M365" s="10" t="s">
        <v>30</v>
      </c>
      <c r="N365" s="11" t="s">
        <v>908</v>
      </c>
      <c r="O365" s="12" t="s">
        <v>3099</v>
      </c>
      <c r="P365" s="13" t="s">
        <v>3100</v>
      </c>
      <c r="Q365" s="1"/>
      <c r="R365" s="1"/>
      <c r="S365" s="1"/>
      <c r="T365" s="1"/>
      <c r="U365" s="1"/>
      <c r="V365" s="1" t="s">
        <v>3101</v>
      </c>
      <c r="W365" s="13" t="s">
        <v>3102</v>
      </c>
      <c r="X365" s="13" t="str">
        <f>HYPERLINK("https://drive.google.com/file/d/1g-p3bAMKdYMBIPxe9ZyqVn5pHuiFcZUJ/view?usp=drivesdk","EMAIL KODE REQUEST BRANDING SOREX")</f>
        <v>EMAIL KODE REQUEST BRANDING SOREX</v>
      </c>
      <c r="Y365" s="1" t="s">
        <v>3103</v>
      </c>
    </row>
    <row r="366" spans="1:25" ht="12.75" customHeight="1" x14ac:dyDescent="0.25">
      <c r="A366" s="8">
        <v>45615.431139756998</v>
      </c>
      <c r="B366" s="1" t="s">
        <v>1032</v>
      </c>
      <c r="C366" s="10" t="str">
        <v>BS365</v>
      </c>
      <c r="D366" s="10" t="s">
        <v>26</v>
      </c>
      <c r="E366" s="10" t="s">
        <v>2150</v>
      </c>
      <c r="F366" s="10" t="s">
        <v>655</v>
      </c>
      <c r="G366" s="1" t="s">
        <v>3104</v>
      </c>
      <c r="H366" s="11" t="s">
        <v>1003</v>
      </c>
      <c r="I366" s="10" t="s">
        <v>127</v>
      </c>
      <c r="J366" s="1" t="s">
        <v>450</v>
      </c>
      <c r="K366" s="11" t="s">
        <v>3105</v>
      </c>
      <c r="L366" s="10" t="s">
        <v>1062</v>
      </c>
      <c r="M366" s="10" t="s">
        <v>30</v>
      </c>
      <c r="N366" s="11" t="s">
        <v>3106</v>
      </c>
      <c r="O366" s="12" t="s">
        <v>2206</v>
      </c>
      <c r="P366" s="13" t="s">
        <v>3107</v>
      </c>
      <c r="Q366" s="1"/>
      <c r="R366" s="1"/>
      <c r="S366" s="1"/>
      <c r="T366" s="1"/>
      <c r="U366" s="1"/>
      <c r="V366" s="1" t="s">
        <v>3108</v>
      </c>
      <c r="W366" s="13" t="s">
        <v>3109</v>
      </c>
      <c r="X366" s="13" t="str">
        <f>HYPERLINK("https://drive.google.com/file/d/11fcJMZl5SjP8EwnOz4dVO8kj8hSL8wUt/view?usp=drivesdk","EMAIL KODE REQUEST BRANDING SOREX")</f>
        <v>EMAIL KODE REQUEST BRANDING SOREX</v>
      </c>
      <c r="Y366" s="1" t="s">
        <v>3110</v>
      </c>
    </row>
    <row r="367" spans="1:25" ht="12.75" customHeight="1" x14ac:dyDescent="0.25">
      <c r="A367" s="8">
        <v>45615.477024722</v>
      </c>
      <c r="B367" s="1" t="s">
        <v>300</v>
      </c>
      <c r="C367" s="10" t="str">
        <v>BS366</v>
      </c>
      <c r="D367" s="10" t="s">
        <v>26</v>
      </c>
      <c r="E367" s="10" t="s">
        <v>1641</v>
      </c>
      <c r="F367" s="10" t="s">
        <v>302</v>
      </c>
      <c r="G367" s="1" t="s">
        <v>3111</v>
      </c>
      <c r="H367" s="11" t="s">
        <v>3112</v>
      </c>
      <c r="I367" s="10" t="s">
        <v>28</v>
      </c>
      <c r="J367" s="1" t="s">
        <v>60</v>
      </c>
      <c r="K367" s="11" t="s">
        <v>3113</v>
      </c>
      <c r="L367" s="10" t="s">
        <v>355</v>
      </c>
      <c r="M367" s="10" t="s">
        <v>30</v>
      </c>
      <c r="N367" s="11" t="s">
        <v>2332</v>
      </c>
      <c r="O367" s="12" t="s">
        <v>3114</v>
      </c>
      <c r="P367" s="13" t="s">
        <v>3115</v>
      </c>
      <c r="Q367" s="13" t="s">
        <v>3116</v>
      </c>
      <c r="R367" s="1"/>
      <c r="S367" s="1"/>
      <c r="T367" s="1"/>
      <c r="U367" s="1"/>
      <c r="V367" s="1" t="s">
        <v>3117</v>
      </c>
      <c r="W367" s="13" t="s">
        <v>3118</v>
      </c>
      <c r="X367" s="13" t="str">
        <f>HYPERLINK("https://drive.google.com/file/d/10PGZmsL2Wl4_GXkzeiKSJhzT3q9c7vh2/view?usp=drivesdk","EMAIL KODE REQUEST BRANDING SOREX")</f>
        <v>EMAIL KODE REQUEST BRANDING SOREX</v>
      </c>
      <c r="Y367" s="1" t="s">
        <v>3119</v>
      </c>
    </row>
    <row r="368" spans="1:25" ht="12.75" customHeight="1" x14ac:dyDescent="0.25">
      <c r="A368" s="8">
        <v>45615.492102279997</v>
      </c>
      <c r="B368" s="1" t="s">
        <v>506</v>
      </c>
      <c r="C368" s="10" t="str">
        <v>BS367</v>
      </c>
      <c r="D368" s="10" t="s">
        <v>26</v>
      </c>
      <c r="E368" s="10" t="s">
        <v>1548</v>
      </c>
      <c r="F368" s="10" t="s">
        <v>2981</v>
      </c>
      <c r="G368" s="1" t="s">
        <v>3120</v>
      </c>
      <c r="H368" s="11" t="s">
        <v>3121</v>
      </c>
      <c r="I368" s="10" t="s">
        <v>28</v>
      </c>
      <c r="J368" s="1" t="s">
        <v>60</v>
      </c>
      <c r="K368" s="11" t="s">
        <v>3122</v>
      </c>
      <c r="L368" s="10" t="s">
        <v>77</v>
      </c>
      <c r="M368" s="10" t="s">
        <v>30</v>
      </c>
      <c r="N368" s="11" t="s">
        <v>1948</v>
      </c>
      <c r="O368" s="12" t="s">
        <v>3123</v>
      </c>
      <c r="P368" s="13" t="s">
        <v>3124</v>
      </c>
      <c r="Q368" s="1"/>
      <c r="R368" s="1"/>
      <c r="S368" s="1"/>
      <c r="T368" s="1"/>
      <c r="U368" s="1"/>
      <c r="V368" s="1" t="s">
        <v>3125</v>
      </c>
      <c r="W368" s="13" t="s">
        <v>3126</v>
      </c>
      <c r="X368" s="13" t="str">
        <f>HYPERLINK("https://drive.google.com/file/d/1kwTqmh6tHuOA-Gx938wOwqaGCMzMd7sX/view?usp=drivesdk","EMAIL KODE REQUEST BRANDING SOREX")</f>
        <v>EMAIL KODE REQUEST BRANDING SOREX</v>
      </c>
      <c r="Y368" s="1" t="s">
        <v>3127</v>
      </c>
    </row>
    <row r="369" spans="1:25" ht="12.75" customHeight="1" x14ac:dyDescent="0.25">
      <c r="A369" s="8">
        <v>45615.648489120002</v>
      </c>
      <c r="B369" s="1" t="s">
        <v>300</v>
      </c>
      <c r="C369" s="15" t="str">
        <v>BS368</v>
      </c>
      <c r="D369" s="10" t="s">
        <v>26</v>
      </c>
      <c r="E369" s="10" t="s">
        <v>1641</v>
      </c>
      <c r="F369" s="10" t="s">
        <v>302</v>
      </c>
      <c r="G369" s="1" t="s">
        <v>3128</v>
      </c>
      <c r="H369" s="11" t="s">
        <v>3112</v>
      </c>
      <c r="I369" s="10" t="s">
        <v>28</v>
      </c>
      <c r="J369" s="1" t="s">
        <v>60</v>
      </c>
      <c r="K369" s="11" t="s">
        <v>3129</v>
      </c>
      <c r="L369" s="10" t="s">
        <v>355</v>
      </c>
      <c r="M369" s="10" t="s">
        <v>145</v>
      </c>
      <c r="N369" s="11" t="s">
        <v>2332</v>
      </c>
      <c r="O369" s="12" t="s">
        <v>3130</v>
      </c>
      <c r="P369" s="13" t="s">
        <v>3131</v>
      </c>
      <c r="Q369" s="1"/>
      <c r="R369" s="1"/>
      <c r="S369" s="1"/>
      <c r="T369" s="1"/>
      <c r="U369" s="1"/>
      <c r="V369" s="1" t="s">
        <v>3132</v>
      </c>
      <c r="W369" s="13" t="s">
        <v>3133</v>
      </c>
      <c r="X369" s="13" t="str">
        <f>HYPERLINK("https://drive.google.com/file/d/1hesajcU5jNo8_Xy94ceHobfpRBjFI25T/view?usp=drivesdk","EMAIL KODE REQUEST BRANDING SOREX")</f>
        <v>EMAIL KODE REQUEST BRANDING SOREX</v>
      </c>
      <c r="Y369" s="1" t="s">
        <v>3134</v>
      </c>
    </row>
    <row r="370" spans="1:25" ht="12.75" customHeight="1" x14ac:dyDescent="0.25">
      <c r="A370" s="8">
        <v>45615.712574641002</v>
      </c>
      <c r="B370" s="1" t="s">
        <v>300</v>
      </c>
      <c r="C370" s="15" t="str">
        <v>BS369</v>
      </c>
      <c r="D370" s="10" t="s">
        <v>26</v>
      </c>
      <c r="E370" s="10" t="s">
        <v>352</v>
      </c>
      <c r="F370" s="10" t="s">
        <v>302</v>
      </c>
      <c r="G370" s="1" t="s">
        <v>1259</v>
      </c>
      <c r="H370" s="11" t="s">
        <v>1260</v>
      </c>
      <c r="I370" s="10" t="s">
        <v>127</v>
      </c>
      <c r="J370" s="1" t="s">
        <v>29</v>
      </c>
      <c r="K370" s="11" t="s">
        <v>3135</v>
      </c>
      <c r="L370" s="10" t="s">
        <v>3136</v>
      </c>
      <c r="M370" s="10" t="s">
        <v>30</v>
      </c>
      <c r="N370" s="11" t="s">
        <v>3137</v>
      </c>
      <c r="O370" s="12" t="s">
        <v>3138</v>
      </c>
      <c r="P370" s="13" t="s">
        <v>3139</v>
      </c>
      <c r="Q370" s="1"/>
      <c r="R370" s="1"/>
      <c r="S370" s="1"/>
      <c r="T370" s="1"/>
      <c r="U370" s="1"/>
      <c r="V370" s="1" t="s">
        <v>3140</v>
      </c>
      <c r="W370" s="13" t="s">
        <v>3141</v>
      </c>
      <c r="X370" s="13" t="str">
        <f>HYPERLINK("https://drive.google.com/file/d/1NZcllJoK_6JgnbDqQBwTXOUajoLbOFTx/view?usp=drivesdk","EMAIL KODE REQUEST BRANDING SOREX")</f>
        <v>EMAIL KODE REQUEST BRANDING SOREX</v>
      </c>
      <c r="Y370" s="1" t="s">
        <v>3142</v>
      </c>
    </row>
    <row r="371" spans="1:25" ht="12.75" customHeight="1" x14ac:dyDescent="0.25">
      <c r="A371" s="8">
        <v>45615.714668808003</v>
      </c>
      <c r="B371" s="1" t="s">
        <v>300</v>
      </c>
      <c r="C371" s="15" t="str">
        <v>BS370</v>
      </c>
      <c r="D371" s="10" t="s">
        <v>26</v>
      </c>
      <c r="E371" s="10" t="s">
        <v>352</v>
      </c>
      <c r="F371" s="10" t="s">
        <v>302</v>
      </c>
      <c r="G371" s="1" t="s">
        <v>1259</v>
      </c>
      <c r="H371" s="11" t="s">
        <v>1260</v>
      </c>
      <c r="I371" s="10" t="s">
        <v>127</v>
      </c>
      <c r="J371" s="1" t="s">
        <v>156</v>
      </c>
      <c r="K371" s="11" t="s">
        <v>3143</v>
      </c>
      <c r="L371" s="10" t="s">
        <v>1983</v>
      </c>
      <c r="M371" s="10" t="s">
        <v>30</v>
      </c>
      <c r="N371" s="11" t="s">
        <v>1069</v>
      </c>
      <c r="O371" s="12" t="s">
        <v>3144</v>
      </c>
      <c r="P371" s="13" t="s">
        <v>3145</v>
      </c>
      <c r="Q371" s="1"/>
      <c r="R371" s="1"/>
      <c r="S371" s="1"/>
      <c r="T371" s="1"/>
      <c r="U371" s="1"/>
      <c r="V371" s="1" t="s">
        <v>3146</v>
      </c>
      <c r="W371" s="13" t="s">
        <v>3147</v>
      </c>
      <c r="X371" s="13" t="str">
        <f>HYPERLINK("https://drive.google.com/file/d/14iTZ2qdFbv2JsU3i4sTXBPY4nEUYaxOM/view?usp=drivesdk","EMAIL KODE REQUEST BRANDING SOREX")</f>
        <v>EMAIL KODE REQUEST BRANDING SOREX</v>
      </c>
      <c r="Y371" s="1" t="s">
        <v>3148</v>
      </c>
    </row>
    <row r="372" spans="1:25" ht="12.75" customHeight="1" x14ac:dyDescent="0.25">
      <c r="A372" s="8">
        <v>45615.782650556001</v>
      </c>
      <c r="B372" s="1" t="s">
        <v>506</v>
      </c>
      <c r="C372" s="15" t="str">
        <v>BS371</v>
      </c>
      <c r="D372" s="10" t="s">
        <v>26</v>
      </c>
      <c r="E372" s="10" t="s">
        <v>1548</v>
      </c>
      <c r="F372" s="10" t="s">
        <v>2981</v>
      </c>
      <c r="G372" s="1" t="s">
        <v>3149</v>
      </c>
      <c r="H372" s="11" t="s">
        <v>3150</v>
      </c>
      <c r="I372" s="10" t="s">
        <v>28</v>
      </c>
      <c r="J372" s="1" t="s">
        <v>60</v>
      </c>
      <c r="K372" s="11" t="s">
        <v>3151</v>
      </c>
      <c r="L372" s="10" t="s">
        <v>77</v>
      </c>
      <c r="M372" s="10" t="s">
        <v>30</v>
      </c>
      <c r="N372" s="11" t="s">
        <v>1948</v>
      </c>
      <c r="O372" s="12" t="s">
        <v>3152</v>
      </c>
      <c r="P372" s="13" t="s">
        <v>3153</v>
      </c>
      <c r="Q372" s="13" t="s">
        <v>3154</v>
      </c>
      <c r="R372" s="1"/>
      <c r="S372" s="1"/>
      <c r="T372" s="1"/>
      <c r="U372" s="1"/>
      <c r="V372" s="1" t="s">
        <v>3155</v>
      </c>
      <c r="W372" s="13" t="s">
        <v>3156</v>
      </c>
      <c r="X372" s="13" t="str">
        <f>HYPERLINK("https://drive.google.com/file/d/11rxCfYCa6DK9jPRjxelJtg2TL6jzCwZf/view?usp=drivesdk","EMAIL KODE REQUEST BRANDING SOREX")</f>
        <v>EMAIL KODE REQUEST BRANDING SOREX</v>
      </c>
      <c r="Y372" s="1" t="s">
        <v>3157</v>
      </c>
    </row>
    <row r="373" spans="1:25" ht="12.75" customHeight="1" x14ac:dyDescent="0.25">
      <c r="A373" s="8">
        <v>45616.406508818996</v>
      </c>
      <c r="B373" s="1" t="s">
        <v>69</v>
      </c>
      <c r="C373" s="10" t="str">
        <v>BS372</v>
      </c>
      <c r="D373" s="10" t="s">
        <v>70</v>
      </c>
      <c r="E373" s="10" t="s">
        <v>96</v>
      </c>
      <c r="F373" s="10" t="s">
        <v>109</v>
      </c>
      <c r="G373" s="1" t="s">
        <v>3158</v>
      </c>
      <c r="H373" s="11" t="s">
        <v>543</v>
      </c>
      <c r="I373" s="10" t="s">
        <v>28</v>
      </c>
      <c r="J373" s="1" t="s">
        <v>112</v>
      </c>
      <c r="K373" s="11" t="s">
        <v>955</v>
      </c>
      <c r="L373" s="10" t="s">
        <v>77</v>
      </c>
      <c r="M373" s="10" t="s">
        <v>30</v>
      </c>
      <c r="N373" s="11" t="s">
        <v>78</v>
      </c>
      <c r="O373" s="12" t="s">
        <v>3159</v>
      </c>
      <c r="P373" s="13" t="s">
        <v>3160</v>
      </c>
      <c r="Q373" s="1"/>
      <c r="R373" s="1"/>
      <c r="S373" s="1"/>
      <c r="T373" s="1"/>
      <c r="U373" s="1"/>
      <c r="V373" s="1" t="s">
        <v>3161</v>
      </c>
      <c r="W373" s="13" t="s">
        <v>3162</v>
      </c>
      <c r="X373" s="13" t="str">
        <f>HYPERLINK("https://drive.google.com/file/d/1RYITW28ACNZ6i5q6Z_rmWJR7PNze2Foh/view?usp=drivesdk","EMAIL KODE REQUEST BRANDING SOREX")</f>
        <v>EMAIL KODE REQUEST BRANDING SOREX</v>
      </c>
      <c r="Y373" s="1" t="s">
        <v>3163</v>
      </c>
    </row>
    <row r="374" spans="1:25" ht="12.75" customHeight="1" x14ac:dyDescent="0.25">
      <c r="A374" s="8">
        <v>45616.412189757</v>
      </c>
      <c r="B374" s="1" t="s">
        <v>69</v>
      </c>
      <c r="C374" s="10" t="str">
        <v>BS373</v>
      </c>
      <c r="D374" s="10" t="s">
        <v>70</v>
      </c>
      <c r="E374" s="14" t="s">
        <v>108</v>
      </c>
      <c r="F374" s="10" t="s">
        <v>109</v>
      </c>
      <c r="G374" s="1" t="s">
        <v>3164</v>
      </c>
      <c r="H374" s="11" t="s">
        <v>376</v>
      </c>
      <c r="I374" s="10" t="s">
        <v>28</v>
      </c>
      <c r="J374" s="1" t="s">
        <v>99</v>
      </c>
      <c r="K374" s="11" t="s">
        <v>3165</v>
      </c>
      <c r="L374" s="10" t="s">
        <v>77</v>
      </c>
      <c r="M374" s="10" t="s">
        <v>30</v>
      </c>
      <c r="N374" s="11" t="s">
        <v>78</v>
      </c>
      <c r="O374" s="12" t="s">
        <v>3166</v>
      </c>
      <c r="P374" s="13" t="s">
        <v>3167</v>
      </c>
      <c r="Q374" s="1"/>
      <c r="R374" s="1"/>
      <c r="S374" s="1"/>
      <c r="T374" s="1"/>
      <c r="U374" s="1"/>
      <c r="V374" s="1" t="s">
        <v>3168</v>
      </c>
      <c r="W374" s="13" t="s">
        <v>3169</v>
      </c>
      <c r="X374" s="13" t="str">
        <f>HYPERLINK("https://drive.google.com/file/d/1G-8Qnk-hRrRPUjXwkOiZsU5gjLAouTDA/view?usp=drivesdk","EMAIL KODE REQUEST BRANDING SOREX")</f>
        <v>EMAIL KODE REQUEST BRANDING SOREX</v>
      </c>
      <c r="Y374" s="1" t="s">
        <v>3170</v>
      </c>
    </row>
    <row r="375" spans="1:25" ht="12.75" customHeight="1" x14ac:dyDescent="0.25">
      <c r="A375" s="8">
        <v>45616.442830255</v>
      </c>
      <c r="B375" s="1" t="s">
        <v>248</v>
      </c>
      <c r="C375" s="10" t="str">
        <v>BS374</v>
      </c>
      <c r="D375" s="10" t="s">
        <v>70</v>
      </c>
      <c r="E375" s="10" t="s">
        <v>3171</v>
      </c>
      <c r="F375" s="10" t="s">
        <v>250</v>
      </c>
      <c r="G375" s="1" t="s">
        <v>3172</v>
      </c>
      <c r="H375" s="11" t="s">
        <v>496</v>
      </c>
      <c r="I375" s="10" t="s">
        <v>28</v>
      </c>
      <c r="J375" s="1" t="s">
        <v>60</v>
      </c>
      <c r="K375" s="11" t="s">
        <v>3173</v>
      </c>
      <c r="L375" s="10" t="s">
        <v>3174</v>
      </c>
      <c r="M375" s="10" t="s">
        <v>46</v>
      </c>
      <c r="N375" s="11" t="s">
        <v>78</v>
      </c>
      <c r="O375" s="12" t="s">
        <v>3175</v>
      </c>
      <c r="P375" s="13" t="s">
        <v>3176</v>
      </c>
      <c r="Q375" s="1"/>
      <c r="R375" s="1"/>
      <c r="S375" s="1"/>
      <c r="T375" s="1"/>
      <c r="U375" s="1"/>
      <c r="V375" s="1" t="s">
        <v>3177</v>
      </c>
      <c r="W375" s="13" t="s">
        <v>3178</v>
      </c>
      <c r="X375" s="13" t="str">
        <f>HYPERLINK("https://drive.google.com/file/d/1YlcGIwKjrTt2em_mIcHAFWXRe0K59ZGr/view?usp=drivesdk","EMAIL KODE REQUEST BRANDING SOREX")</f>
        <v>EMAIL KODE REQUEST BRANDING SOREX</v>
      </c>
      <c r="Y375" s="1" t="s">
        <v>3179</v>
      </c>
    </row>
    <row r="376" spans="1:25" ht="12.75" customHeight="1" x14ac:dyDescent="0.25">
      <c r="A376" s="8">
        <v>45616.452250347</v>
      </c>
      <c r="B376" s="1" t="s">
        <v>300</v>
      </c>
      <c r="C376" s="15" t="str">
        <v>BS375</v>
      </c>
      <c r="D376" s="10" t="s">
        <v>26</v>
      </c>
      <c r="E376" s="10" t="s">
        <v>1128</v>
      </c>
      <c r="F376" s="10" t="s">
        <v>302</v>
      </c>
      <c r="G376" s="1" t="s">
        <v>3180</v>
      </c>
      <c r="H376" s="11" t="s">
        <v>3181</v>
      </c>
      <c r="I376" s="10" t="s">
        <v>127</v>
      </c>
      <c r="J376" s="1" t="s">
        <v>60</v>
      </c>
      <c r="K376" s="11" t="s">
        <v>1211</v>
      </c>
      <c r="L376" s="10" t="s">
        <v>77</v>
      </c>
      <c r="M376" s="10" t="s">
        <v>30</v>
      </c>
      <c r="N376" s="11" t="s">
        <v>2332</v>
      </c>
      <c r="O376" s="12" t="s">
        <v>3182</v>
      </c>
      <c r="P376" s="13" t="s">
        <v>3183</v>
      </c>
      <c r="Q376" s="1"/>
      <c r="R376" s="1"/>
      <c r="S376" s="1"/>
      <c r="T376" s="1"/>
      <c r="U376" s="1"/>
      <c r="V376" s="1" t="s">
        <v>3184</v>
      </c>
      <c r="W376" s="13" t="s">
        <v>3185</v>
      </c>
      <c r="X376" s="13" t="str">
        <f>HYPERLINK("https://drive.google.com/file/d/1d5rTPdx1p104rpnG8Lwaz6lPPs6tlmw3/view?usp=drivesdk","EMAIL KODE REQUEST BRANDING SOREX")</f>
        <v>EMAIL KODE REQUEST BRANDING SOREX</v>
      </c>
      <c r="Y376" s="1" t="s">
        <v>3186</v>
      </c>
    </row>
    <row r="377" spans="1:25" ht="38.25" customHeight="1" x14ac:dyDescent="0.25">
      <c r="A377" s="8">
        <v>45616.476505022998</v>
      </c>
      <c r="B377" s="1" t="s">
        <v>420</v>
      </c>
      <c r="C377" s="10" t="str">
        <v>BS376</v>
      </c>
      <c r="D377" s="10" t="s">
        <v>39</v>
      </c>
      <c r="E377" s="10" t="s">
        <v>3187</v>
      </c>
      <c r="F377" s="10" t="s">
        <v>422</v>
      </c>
      <c r="G377" s="1" t="s">
        <v>3188</v>
      </c>
      <c r="H377" s="11" t="s">
        <v>3189</v>
      </c>
      <c r="I377" s="10" t="s">
        <v>28</v>
      </c>
      <c r="J377" s="1" t="s">
        <v>29</v>
      </c>
      <c r="K377" s="11" t="s">
        <v>3190</v>
      </c>
      <c r="L377" s="10" t="s">
        <v>1282</v>
      </c>
      <c r="M377" s="10" t="s">
        <v>30</v>
      </c>
      <c r="N377" s="11" t="s">
        <v>428</v>
      </c>
      <c r="O377" s="12" t="s">
        <v>1283</v>
      </c>
      <c r="P377" s="13" t="s">
        <v>3191</v>
      </c>
      <c r="Q377" s="1"/>
      <c r="R377" s="1"/>
      <c r="S377" s="1"/>
      <c r="T377" s="1"/>
      <c r="U377" s="1"/>
      <c r="V377" s="1" t="s">
        <v>3192</v>
      </c>
      <c r="W377" s="13" t="s">
        <v>3193</v>
      </c>
      <c r="X377" s="13" t="str">
        <f>HYPERLINK("https://drive.google.com/file/d/1VqpYJjg9LaimR9b_SmvQnkx1XslEDDjR/view?usp=drivesdk","EMAIL KODE REQUEST BRANDING SOREX")</f>
        <v>EMAIL KODE REQUEST BRANDING SOREX</v>
      </c>
      <c r="Y377" s="1" t="s">
        <v>3194</v>
      </c>
    </row>
    <row r="378" spans="1:25" ht="12.75" customHeight="1" x14ac:dyDescent="0.25">
      <c r="A378" s="8">
        <v>45616.479629328998</v>
      </c>
      <c r="B378" s="1" t="s">
        <v>420</v>
      </c>
      <c r="C378" s="10" t="str">
        <v>BS377</v>
      </c>
      <c r="D378" s="10" t="s">
        <v>39</v>
      </c>
      <c r="E378" s="10" t="s">
        <v>3187</v>
      </c>
      <c r="F378" s="10" t="s">
        <v>422</v>
      </c>
      <c r="G378" s="1" t="s">
        <v>3195</v>
      </c>
      <c r="H378" s="11" t="s">
        <v>3196</v>
      </c>
      <c r="I378" s="10" t="s">
        <v>28</v>
      </c>
      <c r="J378" s="1" t="s">
        <v>1452</v>
      </c>
      <c r="K378" s="11" t="s">
        <v>3197</v>
      </c>
      <c r="L378" s="10" t="s">
        <v>452</v>
      </c>
      <c r="M378" s="10" t="s">
        <v>30</v>
      </c>
      <c r="N378" s="11" t="s">
        <v>428</v>
      </c>
      <c r="O378" s="12" t="s">
        <v>3198</v>
      </c>
      <c r="P378" s="13" t="s">
        <v>3199</v>
      </c>
      <c r="Q378" s="1"/>
      <c r="R378" s="1"/>
      <c r="S378" s="1"/>
      <c r="T378" s="1"/>
      <c r="U378" s="1"/>
      <c r="V378" s="1" t="s">
        <v>3200</v>
      </c>
      <c r="W378" s="13" t="s">
        <v>3201</v>
      </c>
      <c r="X378" s="13" t="str">
        <f>HYPERLINK("https://drive.google.com/file/d/1NmVyK2DT8IUIeiLp2Qp4ikGaqx5Cl8AU/view?usp=drivesdk","EMAIL KODE REQUEST BRANDING SOREX")</f>
        <v>EMAIL KODE REQUEST BRANDING SOREX</v>
      </c>
      <c r="Y378" s="1" t="s">
        <v>3202</v>
      </c>
    </row>
    <row r="379" spans="1:25" ht="12.75" customHeight="1" x14ac:dyDescent="0.25">
      <c r="A379" s="8">
        <v>45616.482100011999</v>
      </c>
      <c r="B379" s="1" t="s">
        <v>420</v>
      </c>
      <c r="C379" s="10" t="str">
        <v>BS378</v>
      </c>
      <c r="D379" s="10" t="s">
        <v>39</v>
      </c>
      <c r="E379" s="10" t="s">
        <v>3187</v>
      </c>
      <c r="F379" s="10" t="s">
        <v>422</v>
      </c>
      <c r="G379" s="1" t="s">
        <v>3195</v>
      </c>
      <c r="H379" s="11" t="s">
        <v>3196</v>
      </c>
      <c r="I379" s="10" t="s">
        <v>28</v>
      </c>
      <c r="J379" s="1" t="s">
        <v>156</v>
      </c>
      <c r="K379" s="11" t="s">
        <v>3203</v>
      </c>
      <c r="L379" s="10" t="s">
        <v>933</v>
      </c>
      <c r="M379" s="10" t="s">
        <v>30</v>
      </c>
      <c r="N379" s="11" t="s">
        <v>428</v>
      </c>
      <c r="O379" s="12" t="s">
        <v>3204</v>
      </c>
      <c r="P379" s="1" t="s">
        <v>3205</v>
      </c>
      <c r="Q379" s="1"/>
      <c r="R379" s="1"/>
      <c r="S379" s="1"/>
      <c r="T379" s="1"/>
      <c r="U379" s="1"/>
      <c r="V379" s="1" t="s">
        <v>3206</v>
      </c>
      <c r="W379" s="13" t="s">
        <v>3207</v>
      </c>
      <c r="X379" s="13" t="str">
        <f>HYPERLINK("https://drive.google.com/file/d/1mDjuoPk5W2TdhFWWO_yoiWDmRLs8WZAa/view?usp=drivesdk","EMAIL KODE REQUEST BRANDING SOREX")</f>
        <v>EMAIL KODE REQUEST BRANDING SOREX</v>
      </c>
      <c r="Y379" s="1" t="s">
        <v>3208</v>
      </c>
    </row>
    <row r="380" spans="1:25" ht="12.75" customHeight="1" x14ac:dyDescent="0.25">
      <c r="A380" s="8">
        <v>45616.793160925998</v>
      </c>
      <c r="B380" s="1" t="s">
        <v>300</v>
      </c>
      <c r="C380" s="15" t="str">
        <v>BS379</v>
      </c>
      <c r="D380" s="10" t="s">
        <v>26</v>
      </c>
      <c r="E380" s="10" t="s">
        <v>352</v>
      </c>
      <c r="F380" s="10" t="s">
        <v>302</v>
      </c>
      <c r="G380" s="1" t="s">
        <v>3209</v>
      </c>
      <c r="H380" s="11" t="s">
        <v>1370</v>
      </c>
      <c r="I380" s="10" t="s">
        <v>28</v>
      </c>
      <c r="J380" s="1" t="s">
        <v>156</v>
      </c>
      <c r="K380" s="11" t="s">
        <v>3210</v>
      </c>
      <c r="L380" s="10" t="s">
        <v>355</v>
      </c>
      <c r="M380" s="10" t="s">
        <v>145</v>
      </c>
      <c r="N380" s="11" t="s">
        <v>3211</v>
      </c>
      <c r="O380" s="1" t="s">
        <v>3212</v>
      </c>
      <c r="P380" s="13" t="s">
        <v>3213</v>
      </c>
      <c r="Q380" s="1"/>
      <c r="R380" s="1"/>
      <c r="S380" s="1"/>
      <c r="T380" s="1"/>
      <c r="U380" s="1"/>
      <c r="V380" s="1" t="s">
        <v>3214</v>
      </c>
      <c r="W380" s="13" t="s">
        <v>3215</v>
      </c>
      <c r="X380" s="13" t="str">
        <f>HYPERLINK("https://drive.google.com/file/d/1JKH2aMzLgAjSnnuOEQBecg-RVnaIEW1C/view?usp=drivesdk","EMAIL KODE REQUEST BRANDING SOREX")</f>
        <v>EMAIL KODE REQUEST BRANDING SOREX</v>
      </c>
      <c r="Y380" s="1" t="s">
        <v>3216</v>
      </c>
    </row>
    <row r="381" spans="1:25" ht="12.75" customHeight="1" x14ac:dyDescent="0.25">
      <c r="A381" s="8">
        <v>45617.345028876996</v>
      </c>
      <c r="B381" s="1" t="s">
        <v>506</v>
      </c>
      <c r="C381" s="15" t="str">
        <v>BS380</v>
      </c>
      <c r="D381" s="10" t="s">
        <v>26</v>
      </c>
      <c r="E381" s="10" t="s">
        <v>1548</v>
      </c>
      <c r="F381" s="10" t="s">
        <v>2981</v>
      </c>
      <c r="G381" s="1" t="s">
        <v>3217</v>
      </c>
      <c r="H381" s="11" t="s">
        <v>3218</v>
      </c>
      <c r="I381" s="10" t="s">
        <v>28</v>
      </c>
      <c r="J381" s="1" t="s">
        <v>60</v>
      </c>
      <c r="K381" s="11" t="s">
        <v>3219</v>
      </c>
      <c r="L381" s="10" t="s">
        <v>77</v>
      </c>
      <c r="M381" s="10" t="s">
        <v>30</v>
      </c>
      <c r="N381" s="11" t="s">
        <v>1948</v>
      </c>
      <c r="O381" s="1" t="s">
        <v>3220</v>
      </c>
      <c r="P381" s="13" t="s">
        <v>3221</v>
      </c>
      <c r="Q381" s="13" t="s">
        <v>3222</v>
      </c>
      <c r="R381" s="1"/>
      <c r="S381" s="1"/>
      <c r="T381" s="1"/>
      <c r="U381" s="1"/>
      <c r="V381" s="1" t="s">
        <v>3223</v>
      </c>
      <c r="W381" s="13" t="s">
        <v>3224</v>
      </c>
      <c r="X381" s="13" t="str">
        <f>HYPERLINK("https://drive.google.com/file/d/1bwmTNjX5tsgStLmO60-zx1EWkvnsnPA7/view?usp=drivesdk","EMAIL KODE REQUEST BRANDING SOREX")</f>
        <v>EMAIL KODE REQUEST BRANDING SOREX</v>
      </c>
      <c r="Y381" s="1" t="s">
        <v>3225</v>
      </c>
    </row>
    <row r="382" spans="1:25" ht="12.75" customHeight="1" x14ac:dyDescent="0.25">
      <c r="A382" s="8">
        <v>45617.3535175</v>
      </c>
      <c r="B382" s="1" t="s">
        <v>506</v>
      </c>
      <c r="C382" s="15" t="str">
        <v>BS381</v>
      </c>
      <c r="D382" s="10" t="s">
        <v>26</v>
      </c>
      <c r="E382" s="10" t="s">
        <v>1548</v>
      </c>
      <c r="F382" s="10" t="s">
        <v>2981</v>
      </c>
      <c r="G382" s="1" t="s">
        <v>3226</v>
      </c>
      <c r="H382" s="11" t="s">
        <v>3227</v>
      </c>
      <c r="I382" s="10" t="s">
        <v>28</v>
      </c>
      <c r="J382" s="1" t="s">
        <v>60</v>
      </c>
      <c r="K382" s="11" t="s">
        <v>1509</v>
      </c>
      <c r="L382" s="10" t="s">
        <v>77</v>
      </c>
      <c r="M382" s="10" t="s">
        <v>30</v>
      </c>
      <c r="N382" s="11" t="s">
        <v>1948</v>
      </c>
      <c r="O382" s="1" t="s">
        <v>3228</v>
      </c>
      <c r="P382" s="13" t="s">
        <v>3229</v>
      </c>
      <c r="Q382" s="1"/>
      <c r="R382" s="1"/>
      <c r="S382" s="1"/>
      <c r="T382" s="1"/>
      <c r="U382" s="1"/>
      <c r="V382" s="1" t="s">
        <v>3230</v>
      </c>
      <c r="W382" s="13" t="s">
        <v>3231</v>
      </c>
      <c r="X382" s="13" t="str">
        <f>HYPERLINK("https://drive.google.com/file/d/15h7aFmknwmq7rNPw7PHF4uFQnHDbVTH5/view?usp=drivesdk","EMAIL KODE REQUEST BRANDING SOREX")</f>
        <v>EMAIL KODE REQUEST BRANDING SOREX</v>
      </c>
      <c r="Y382" s="1" t="s">
        <v>3232</v>
      </c>
    </row>
    <row r="383" spans="1:25" ht="15.75" customHeight="1" x14ac:dyDescent="0.25">
      <c r="A383" s="8">
        <v>45617.438707512003</v>
      </c>
      <c r="B383" s="1" t="s">
        <v>653</v>
      </c>
      <c r="C383" s="10" t="str">
        <v>BS382</v>
      </c>
      <c r="D383" s="10" t="s">
        <v>26</v>
      </c>
      <c r="E383" s="10" t="s">
        <v>3233</v>
      </c>
      <c r="F383" s="10" t="s">
        <v>655</v>
      </c>
      <c r="G383" s="1" t="s">
        <v>2046</v>
      </c>
      <c r="H383" s="11" t="s">
        <v>2744</v>
      </c>
      <c r="I383" s="10" t="s">
        <v>28</v>
      </c>
      <c r="J383" s="1" t="s">
        <v>29</v>
      </c>
      <c r="K383" s="11" t="s">
        <v>2745</v>
      </c>
      <c r="L383" s="10" t="s">
        <v>77</v>
      </c>
      <c r="M383" s="10" t="s">
        <v>30</v>
      </c>
      <c r="N383" s="11" t="s">
        <v>1096</v>
      </c>
      <c r="O383" s="1" t="s">
        <v>3234</v>
      </c>
      <c r="P383" s="13" t="s">
        <v>3235</v>
      </c>
      <c r="Q383" s="1"/>
      <c r="R383" s="1"/>
      <c r="S383" s="1"/>
      <c r="T383" s="1"/>
      <c r="U383" s="1"/>
      <c r="V383" s="1" t="s">
        <v>3236</v>
      </c>
      <c r="W383" s="13" t="s">
        <v>3237</v>
      </c>
      <c r="X383" s="13" t="str">
        <f>HYPERLINK("https://drive.google.com/file/d/1BVsQHw9aL6q46IkcY5cNhfrhSfrv_pL6/view?usp=drivesdk","EMAIL KODE REQUEST BRANDING SOREX")</f>
        <v>EMAIL KODE REQUEST BRANDING SOREX</v>
      </c>
      <c r="Y383" s="1" t="s">
        <v>3238</v>
      </c>
    </row>
    <row r="384" spans="1:25" ht="12.75" customHeight="1" x14ac:dyDescent="0.25">
      <c r="A384" s="8">
        <v>45617.588140255</v>
      </c>
      <c r="B384" s="1" t="s">
        <v>69</v>
      </c>
      <c r="C384" s="10" t="str">
        <v>BS383</v>
      </c>
      <c r="D384" s="10" t="s">
        <v>70</v>
      </c>
      <c r="E384" s="14" t="s">
        <v>108</v>
      </c>
      <c r="F384" s="10" t="s">
        <v>72</v>
      </c>
      <c r="G384" s="1" t="s">
        <v>3239</v>
      </c>
      <c r="H384" s="11" t="s">
        <v>3091</v>
      </c>
      <c r="I384" s="10" t="s">
        <v>28</v>
      </c>
      <c r="J384" s="1" t="s">
        <v>112</v>
      </c>
      <c r="K384" s="11" t="s">
        <v>3240</v>
      </c>
      <c r="L384" s="10" t="s">
        <v>199</v>
      </c>
      <c r="M384" s="10" t="s">
        <v>30</v>
      </c>
      <c r="N384" s="11" t="s">
        <v>78</v>
      </c>
      <c r="O384" s="1" t="s">
        <v>115</v>
      </c>
      <c r="P384" s="13" t="s">
        <v>3241</v>
      </c>
      <c r="Q384" s="1"/>
      <c r="R384" s="1"/>
      <c r="S384" s="1"/>
      <c r="T384" s="1"/>
      <c r="U384" s="1"/>
      <c r="V384" s="1" t="s">
        <v>3242</v>
      </c>
      <c r="W384" s="13" t="s">
        <v>3243</v>
      </c>
      <c r="X384" s="13" t="str">
        <f>HYPERLINK("https://drive.google.com/file/d/1UsCOmaonercBMDWhthb38ewEswjCGPN-/view?usp=drivesdk","EMAIL KODE REQUEST BRANDING SOREX")</f>
        <v>EMAIL KODE REQUEST BRANDING SOREX</v>
      </c>
      <c r="Y384" s="1" t="s">
        <v>3244</v>
      </c>
    </row>
    <row r="385" spans="1:25" ht="12.75" customHeight="1" x14ac:dyDescent="0.25">
      <c r="A385" s="8">
        <v>45617.604335463002</v>
      </c>
      <c r="B385" s="1" t="s">
        <v>69</v>
      </c>
      <c r="C385" s="10" t="str">
        <v>BS384</v>
      </c>
      <c r="D385" s="10" t="s">
        <v>70</v>
      </c>
      <c r="E385" s="14" t="s">
        <v>71</v>
      </c>
      <c r="F385" s="10" t="s">
        <v>72</v>
      </c>
      <c r="G385" s="1" t="s">
        <v>3245</v>
      </c>
      <c r="H385" s="11" t="s">
        <v>264</v>
      </c>
      <c r="I385" s="10" t="s">
        <v>28</v>
      </c>
      <c r="J385" s="1" t="s">
        <v>60</v>
      </c>
      <c r="K385" s="11" t="s">
        <v>3246</v>
      </c>
      <c r="L385" s="10" t="s">
        <v>77</v>
      </c>
      <c r="M385" s="10" t="s">
        <v>145</v>
      </c>
      <c r="N385" s="11" t="s">
        <v>78</v>
      </c>
      <c r="O385" s="1" t="s">
        <v>627</v>
      </c>
      <c r="P385" s="13" t="s">
        <v>3247</v>
      </c>
      <c r="Q385" s="1"/>
      <c r="R385" s="1"/>
      <c r="S385" s="1"/>
      <c r="T385" s="1"/>
      <c r="U385" s="1"/>
      <c r="V385" s="1" t="s">
        <v>3248</v>
      </c>
      <c r="W385" s="13" t="s">
        <v>3249</v>
      </c>
      <c r="X385" s="13" t="str">
        <f>HYPERLINK("https://drive.google.com/file/d/1W44V10eC7rWJnqJBdP7iTWVuikqgEVnd/view?usp=drivesdk","EMAIL KODE REQUEST BRANDING SOREX")</f>
        <v>EMAIL KODE REQUEST BRANDING SOREX</v>
      </c>
      <c r="Y385" s="1" t="s">
        <v>3250</v>
      </c>
    </row>
    <row r="386" spans="1:25" ht="12.75" customHeight="1" x14ac:dyDescent="0.25">
      <c r="A386" s="8">
        <v>45618.437814293997</v>
      </c>
      <c r="B386" s="1" t="s">
        <v>506</v>
      </c>
      <c r="C386" s="15" t="str">
        <v>BS385</v>
      </c>
      <c r="D386" s="10" t="s">
        <v>26</v>
      </c>
      <c r="E386" s="10" t="s">
        <v>1233</v>
      </c>
      <c r="F386" s="10" t="s">
        <v>2981</v>
      </c>
      <c r="G386" s="1" t="s">
        <v>3251</v>
      </c>
      <c r="H386" s="11" t="s">
        <v>1288</v>
      </c>
      <c r="I386" s="10" t="s">
        <v>127</v>
      </c>
      <c r="J386" s="1" t="s">
        <v>1724</v>
      </c>
      <c r="K386" s="11" t="s">
        <v>3252</v>
      </c>
      <c r="L386" s="10" t="s">
        <v>77</v>
      </c>
      <c r="M386" s="10" t="s">
        <v>30</v>
      </c>
      <c r="N386" s="11" t="s">
        <v>2473</v>
      </c>
      <c r="O386" s="1" t="s">
        <v>3253</v>
      </c>
      <c r="P386" s="13" t="s">
        <v>3254</v>
      </c>
      <c r="Q386" s="1"/>
      <c r="R386" s="1"/>
      <c r="S386" s="1"/>
      <c r="T386" s="1"/>
      <c r="U386" s="1"/>
      <c r="V386" s="1" t="s">
        <v>3255</v>
      </c>
      <c r="W386" s="13" t="s">
        <v>3256</v>
      </c>
      <c r="X386" s="13" t="str">
        <f>HYPERLINK("https://drive.google.com/file/d/1-iqHWA0rDa9mYzoFz2OE8sbnuCkYvRo5/view?usp=drivesdk","EMAIL KODE REQUEST BRANDING SOREX")</f>
        <v>EMAIL KODE REQUEST BRANDING SOREX</v>
      </c>
      <c r="Y386" s="1" t="s">
        <v>3257</v>
      </c>
    </row>
    <row r="387" spans="1:25" ht="12.75" customHeight="1" x14ac:dyDescent="0.25">
      <c r="A387" s="8">
        <v>45618.440474559997</v>
      </c>
      <c r="B387" s="1" t="s">
        <v>506</v>
      </c>
      <c r="C387" s="15" t="str">
        <v>BS386</v>
      </c>
      <c r="D387" s="10" t="s">
        <v>26</v>
      </c>
      <c r="E387" s="10" t="s">
        <v>1233</v>
      </c>
      <c r="F387" s="10" t="s">
        <v>2981</v>
      </c>
      <c r="G387" s="1" t="s">
        <v>3251</v>
      </c>
      <c r="H387" s="11" t="s">
        <v>1288</v>
      </c>
      <c r="I387" s="10" t="s">
        <v>28</v>
      </c>
      <c r="J387" s="1" t="s">
        <v>1724</v>
      </c>
      <c r="K387" s="11" t="s">
        <v>3258</v>
      </c>
      <c r="L387" s="10" t="s">
        <v>3259</v>
      </c>
      <c r="M387" s="10" t="s">
        <v>30</v>
      </c>
      <c r="N387" s="11" t="s">
        <v>2473</v>
      </c>
      <c r="O387" s="1" t="s">
        <v>3260</v>
      </c>
      <c r="P387" s="13" t="s">
        <v>3261</v>
      </c>
      <c r="Q387" s="1"/>
      <c r="R387" s="1"/>
      <c r="S387" s="1"/>
      <c r="T387" s="1"/>
      <c r="U387" s="1"/>
      <c r="V387" s="1" t="s">
        <v>3262</v>
      </c>
      <c r="W387" s="13" t="s">
        <v>3263</v>
      </c>
      <c r="X387" s="13" t="str">
        <f>HYPERLINK("https://drive.google.com/file/d/1BWWpkPCgmUCQ9Z6kTszig1Hem_v3mnhR/view?usp=drivesdk","EMAIL KODE REQUEST BRANDING SOREX")</f>
        <v>EMAIL KODE REQUEST BRANDING SOREX</v>
      </c>
      <c r="Y387" s="1" t="s">
        <v>3264</v>
      </c>
    </row>
    <row r="388" spans="1:25" ht="12.75" customHeight="1" x14ac:dyDescent="0.25">
      <c r="A388" s="8">
        <v>45618.44633544</v>
      </c>
      <c r="B388" s="1" t="s">
        <v>506</v>
      </c>
      <c r="C388" s="15" t="str">
        <v>BS387</v>
      </c>
      <c r="D388" s="10" t="s">
        <v>26</v>
      </c>
      <c r="E388" s="10" t="s">
        <v>1548</v>
      </c>
      <c r="F388" s="10" t="s">
        <v>2981</v>
      </c>
      <c r="G388" s="1" t="s">
        <v>3265</v>
      </c>
      <c r="H388" s="11" t="s">
        <v>3266</v>
      </c>
      <c r="I388" s="10" t="s">
        <v>28</v>
      </c>
      <c r="J388" s="1" t="s">
        <v>60</v>
      </c>
      <c r="K388" s="11" t="s">
        <v>3267</v>
      </c>
      <c r="L388" s="10" t="s">
        <v>77</v>
      </c>
      <c r="M388" s="10" t="s">
        <v>30</v>
      </c>
      <c r="N388" s="11" t="s">
        <v>3268</v>
      </c>
      <c r="O388" s="1" t="s">
        <v>3269</v>
      </c>
      <c r="P388" s="13" t="s">
        <v>3270</v>
      </c>
      <c r="Q388" s="1"/>
      <c r="R388" s="1"/>
      <c r="S388" s="1"/>
      <c r="T388" s="1"/>
      <c r="U388" s="1"/>
      <c r="V388" s="1" t="s">
        <v>3271</v>
      </c>
      <c r="W388" s="13" t="s">
        <v>3272</v>
      </c>
      <c r="X388" s="13" t="str">
        <f>HYPERLINK("https://drive.google.com/file/d/1x13MihQIVDE93id7nLQcM-Jeku8ivSIP/view?usp=drivesdk","EMAIL KODE REQUEST BRANDING SOREX")</f>
        <v>EMAIL KODE REQUEST BRANDING SOREX</v>
      </c>
      <c r="Y388" s="1" t="s">
        <v>3273</v>
      </c>
    </row>
    <row r="389" spans="1:25" ht="12.75" customHeight="1" x14ac:dyDescent="0.25">
      <c r="A389" s="8">
        <v>45618.505119779998</v>
      </c>
      <c r="B389" s="1" t="s">
        <v>300</v>
      </c>
      <c r="C389" s="15" t="str">
        <v>BS388</v>
      </c>
      <c r="D389" s="10" t="s">
        <v>26</v>
      </c>
      <c r="E389" s="10" t="s">
        <v>352</v>
      </c>
      <c r="F389" s="10" t="s">
        <v>302</v>
      </c>
      <c r="G389" s="1" t="s">
        <v>3274</v>
      </c>
      <c r="H389" s="11" t="s">
        <v>1499</v>
      </c>
      <c r="I389" s="10" t="s">
        <v>28</v>
      </c>
      <c r="J389" s="1" t="s">
        <v>75</v>
      </c>
      <c r="K389" s="11" t="s">
        <v>3275</v>
      </c>
      <c r="L389" s="10" t="s">
        <v>1353</v>
      </c>
      <c r="M389" s="10" t="s">
        <v>46</v>
      </c>
      <c r="N389" s="11" t="s">
        <v>3276</v>
      </c>
      <c r="O389" s="1" t="s">
        <v>3277</v>
      </c>
      <c r="P389" s="13" t="s">
        <v>3278</v>
      </c>
      <c r="Q389" s="1"/>
      <c r="R389" s="1"/>
      <c r="S389" s="1"/>
      <c r="T389" s="1"/>
      <c r="U389" s="1"/>
      <c r="V389" s="1" t="s">
        <v>3279</v>
      </c>
      <c r="W389" s="13" t="s">
        <v>3280</v>
      </c>
      <c r="X389" s="13" t="str">
        <f>HYPERLINK("https://drive.google.com/file/d/1D8SORVklokW9-VVIVsxgc_stX-yleog_/view?usp=drivesdk","EMAIL KODE REQUEST BRANDING SOREX")</f>
        <v>EMAIL KODE REQUEST BRANDING SOREX</v>
      </c>
      <c r="Y389" s="1" t="s">
        <v>3281</v>
      </c>
    </row>
    <row r="390" spans="1:25" ht="12.75" customHeight="1" x14ac:dyDescent="0.25">
      <c r="A390" s="8">
        <v>45619.836483553001</v>
      </c>
      <c r="B390" s="1" t="s">
        <v>506</v>
      </c>
      <c r="C390" s="15" t="str">
        <v>BS389</v>
      </c>
      <c r="D390" s="10" t="s">
        <v>26</v>
      </c>
      <c r="E390" s="10" t="s">
        <v>1548</v>
      </c>
      <c r="F390" s="10" t="s">
        <v>2981</v>
      </c>
      <c r="G390" s="1" t="s">
        <v>3282</v>
      </c>
      <c r="H390" s="11" t="s">
        <v>3283</v>
      </c>
      <c r="I390" s="10" t="s">
        <v>28</v>
      </c>
      <c r="J390" s="1" t="s">
        <v>60</v>
      </c>
      <c r="K390" s="11" t="s">
        <v>3284</v>
      </c>
      <c r="L390" s="10" t="s">
        <v>77</v>
      </c>
      <c r="M390" s="10" t="s">
        <v>30</v>
      </c>
      <c r="N390" s="11" t="s">
        <v>1948</v>
      </c>
      <c r="O390" s="1" t="s">
        <v>3285</v>
      </c>
      <c r="P390" s="13" t="s">
        <v>3286</v>
      </c>
      <c r="Q390" s="13" t="s">
        <v>3287</v>
      </c>
      <c r="R390" s="1"/>
      <c r="S390" s="1"/>
      <c r="T390" s="1"/>
      <c r="U390" s="1"/>
      <c r="V390" s="1" t="s">
        <v>3288</v>
      </c>
      <c r="W390" s="13" t="s">
        <v>3289</v>
      </c>
      <c r="X390" s="13" t="str">
        <f>HYPERLINK("https://drive.google.com/file/d/1sp7mcMLxldtGiOJDS_z__7CCBG8QZLRY/view?usp=drivesdk","EMAIL KODE REQUEST BRANDING SOREX")</f>
        <v>EMAIL KODE REQUEST BRANDING SOREX</v>
      </c>
      <c r="Y390" s="1" t="s">
        <v>3290</v>
      </c>
    </row>
    <row r="391" spans="1:25" ht="12.75" customHeight="1" x14ac:dyDescent="0.25">
      <c r="A391" s="8">
        <v>45620.452031724999</v>
      </c>
      <c r="B391" s="1" t="s">
        <v>506</v>
      </c>
      <c r="C391" s="15" t="str">
        <v>BS390</v>
      </c>
      <c r="D391" s="10" t="s">
        <v>26</v>
      </c>
      <c r="E391" s="10" t="s">
        <v>1548</v>
      </c>
      <c r="F391" s="10" t="s">
        <v>2981</v>
      </c>
      <c r="G391" s="1" t="s">
        <v>3291</v>
      </c>
      <c r="H391" s="11" t="s">
        <v>3227</v>
      </c>
      <c r="I391" s="10" t="s">
        <v>28</v>
      </c>
      <c r="J391" s="1" t="s">
        <v>112</v>
      </c>
      <c r="K391" s="11" t="s">
        <v>3292</v>
      </c>
      <c r="L391" s="10" t="s">
        <v>77</v>
      </c>
      <c r="M391" s="10" t="s">
        <v>30</v>
      </c>
      <c r="N391" s="11" t="s">
        <v>3293</v>
      </c>
      <c r="O391" s="1" t="s">
        <v>3294</v>
      </c>
      <c r="P391" s="13" t="s">
        <v>3295</v>
      </c>
      <c r="Q391" s="1"/>
      <c r="R391" s="1"/>
      <c r="S391" s="1"/>
      <c r="T391" s="1"/>
      <c r="U391" s="1"/>
      <c r="V391" s="1" t="s">
        <v>3296</v>
      </c>
      <c r="W391" s="13" t="s">
        <v>3297</v>
      </c>
      <c r="X391" s="13" t="str">
        <f>HYPERLINK("https://drive.google.com/file/d/1Tc_xAatssjf95YIz_F0fScemRCXPwj54/view?usp=drivesdk","EMAIL KODE REQUEST BRANDING SOREX")</f>
        <v>EMAIL KODE REQUEST BRANDING SOREX</v>
      </c>
      <c r="Y391" s="1" t="s">
        <v>3298</v>
      </c>
    </row>
    <row r="392" spans="1:25" ht="12.75" customHeight="1" x14ac:dyDescent="0.25">
      <c r="A392" s="8">
        <v>45620.55149184</v>
      </c>
      <c r="B392" s="1" t="s">
        <v>300</v>
      </c>
      <c r="C392" s="15" t="str">
        <v>BS391</v>
      </c>
      <c r="D392" s="10" t="s">
        <v>26</v>
      </c>
      <c r="E392" s="10" t="s">
        <v>1128</v>
      </c>
      <c r="F392" s="10" t="s">
        <v>302</v>
      </c>
      <c r="G392" s="1" t="s">
        <v>3299</v>
      </c>
      <c r="H392" s="11" t="s">
        <v>3300</v>
      </c>
      <c r="I392" s="10" t="s">
        <v>28</v>
      </c>
      <c r="J392" s="1" t="s">
        <v>60</v>
      </c>
      <c r="K392" s="11" t="s">
        <v>3301</v>
      </c>
      <c r="L392" s="10" t="s">
        <v>355</v>
      </c>
      <c r="M392" s="10" t="s">
        <v>30</v>
      </c>
      <c r="N392" s="11" t="s">
        <v>3302</v>
      </c>
      <c r="O392" s="1" t="s">
        <v>3303</v>
      </c>
      <c r="P392" s="13" t="s">
        <v>3304</v>
      </c>
      <c r="Q392" s="1"/>
      <c r="R392" s="1"/>
      <c r="S392" s="1"/>
      <c r="T392" s="1"/>
      <c r="U392" s="1"/>
      <c r="V392" s="1" t="s">
        <v>3305</v>
      </c>
      <c r="W392" s="13" t="s">
        <v>3306</v>
      </c>
      <c r="X392" s="13" t="str">
        <f>HYPERLINK("https://drive.google.com/file/d/1rWcACi7OWFZFVTiFS7AcFJ1HDTIiTfOz/view?usp=drivesdk","EMAIL KODE REQUEST BRANDING SOREX")</f>
        <v>EMAIL KODE REQUEST BRANDING SOREX</v>
      </c>
      <c r="Y392" s="1" t="s">
        <v>3307</v>
      </c>
    </row>
    <row r="393" spans="1:25" ht="12.75" customHeight="1" x14ac:dyDescent="0.25">
      <c r="A393" s="8">
        <v>45621.594494409997</v>
      </c>
      <c r="B393" s="1" t="s">
        <v>420</v>
      </c>
      <c r="C393" s="10" t="str">
        <v>BS392</v>
      </c>
      <c r="D393" s="10" t="s">
        <v>39</v>
      </c>
      <c r="E393" s="10" t="s">
        <v>597</v>
      </c>
      <c r="F393" s="10" t="s">
        <v>438</v>
      </c>
      <c r="G393" s="1" t="s">
        <v>3308</v>
      </c>
      <c r="H393" s="11" t="s">
        <v>3309</v>
      </c>
      <c r="I393" s="10" t="s">
        <v>28</v>
      </c>
      <c r="J393" s="1" t="s">
        <v>29</v>
      </c>
      <c r="K393" s="11" t="s">
        <v>1509</v>
      </c>
      <c r="L393" s="10" t="s">
        <v>466</v>
      </c>
      <c r="M393" s="10" t="s">
        <v>46</v>
      </c>
      <c r="N393" s="11" t="s">
        <v>428</v>
      </c>
      <c r="O393" s="1" t="s">
        <v>1283</v>
      </c>
      <c r="P393" s="13" t="s">
        <v>3310</v>
      </c>
      <c r="Q393" s="1"/>
      <c r="R393" s="1"/>
      <c r="S393" s="1"/>
      <c r="T393" s="1"/>
      <c r="U393" s="1"/>
      <c r="V393" s="1" t="s">
        <v>3311</v>
      </c>
      <c r="W393" s="13" t="s">
        <v>3312</v>
      </c>
      <c r="X393" s="13" t="str">
        <f>HYPERLINK("https://drive.google.com/file/d/188KQlCRNcP3Rmu_htKKkx8QuwciFu7W2/view?usp=drivesdk","EMAIL KODE REQUEST BRANDING SOREX")</f>
        <v>EMAIL KODE REQUEST BRANDING SOREX</v>
      </c>
      <c r="Y393" s="1" t="s">
        <v>3313</v>
      </c>
    </row>
    <row r="394" spans="1:25" ht="12.75" customHeight="1" x14ac:dyDescent="0.25">
      <c r="A394" s="8">
        <v>45621.596139271001</v>
      </c>
      <c r="B394" s="1" t="s">
        <v>420</v>
      </c>
      <c r="C394" s="10" t="str">
        <v>BS393</v>
      </c>
      <c r="D394" s="10" t="s">
        <v>39</v>
      </c>
      <c r="E394" s="10" t="s">
        <v>1753</v>
      </c>
      <c r="F394" s="10" t="s">
        <v>483</v>
      </c>
      <c r="G394" s="1" t="s">
        <v>3308</v>
      </c>
      <c r="H394" s="11" t="s">
        <v>3309</v>
      </c>
      <c r="I394" s="10" t="s">
        <v>28</v>
      </c>
      <c r="J394" s="1" t="s">
        <v>29</v>
      </c>
      <c r="K394" s="11" t="s">
        <v>3314</v>
      </c>
      <c r="L394" s="10" t="s">
        <v>466</v>
      </c>
      <c r="M394" s="10" t="s">
        <v>30</v>
      </c>
      <c r="N394" s="11" t="s">
        <v>428</v>
      </c>
      <c r="O394" s="1" t="s">
        <v>1283</v>
      </c>
      <c r="P394" s="13" t="s">
        <v>3315</v>
      </c>
      <c r="Q394" s="1"/>
      <c r="R394" s="1"/>
      <c r="S394" s="1"/>
      <c r="T394" s="1"/>
      <c r="U394" s="1"/>
      <c r="V394" s="1" t="s">
        <v>3316</v>
      </c>
      <c r="W394" s="13" t="s">
        <v>3317</v>
      </c>
      <c r="X394" s="13" t="str">
        <f>HYPERLINK("https://drive.google.com/file/d/1Bmt6ZbMec6Vf_ptwHEpR_yx_pkTrGs4l/view?usp=drivesdk","EMAIL KODE REQUEST BRANDING SOREX")</f>
        <v>EMAIL KODE REQUEST BRANDING SOREX</v>
      </c>
      <c r="Y394" s="1" t="s">
        <v>3318</v>
      </c>
    </row>
    <row r="395" spans="1:25" ht="12.75" customHeight="1" x14ac:dyDescent="0.25">
      <c r="A395" s="8">
        <v>45621.599039722001</v>
      </c>
      <c r="B395" s="1" t="s">
        <v>420</v>
      </c>
      <c r="C395" s="10" t="str">
        <v>BS394</v>
      </c>
      <c r="D395" s="10" t="s">
        <v>39</v>
      </c>
      <c r="E395" s="10" t="s">
        <v>437</v>
      </c>
      <c r="F395" s="10" t="s">
        <v>438</v>
      </c>
      <c r="G395" s="1" t="s">
        <v>3195</v>
      </c>
      <c r="H395" s="11" t="s">
        <v>3196</v>
      </c>
      <c r="I395" s="10" t="s">
        <v>28</v>
      </c>
      <c r="J395" s="1" t="s">
        <v>156</v>
      </c>
      <c r="K395" s="11" t="s">
        <v>3319</v>
      </c>
      <c r="L395" s="10" t="s">
        <v>466</v>
      </c>
      <c r="M395" s="10" t="s">
        <v>46</v>
      </c>
      <c r="N395" s="11" t="s">
        <v>428</v>
      </c>
      <c r="O395" s="1" t="s">
        <v>3320</v>
      </c>
      <c r="P395" s="13" t="s">
        <v>3321</v>
      </c>
      <c r="Q395" s="1"/>
      <c r="R395" s="1"/>
      <c r="S395" s="1"/>
      <c r="T395" s="1"/>
      <c r="U395" s="1"/>
      <c r="V395" s="1" t="s">
        <v>3322</v>
      </c>
      <c r="W395" s="13" t="s">
        <v>3323</v>
      </c>
      <c r="X395" s="13" t="str">
        <f>HYPERLINK("https://drive.google.com/file/d/1qXf_YSgApFLTsBFVL0eGGeDCfRebxNG_/view?usp=drivesdk","EMAIL KODE REQUEST BRANDING SOREX")</f>
        <v>EMAIL KODE REQUEST BRANDING SOREX</v>
      </c>
      <c r="Y395" s="1" t="s">
        <v>3324</v>
      </c>
    </row>
    <row r="396" spans="1:25" ht="38.25" customHeight="1" x14ac:dyDescent="0.25">
      <c r="A396" s="8">
        <v>45621.605213021001</v>
      </c>
      <c r="B396" s="1" t="s">
        <v>420</v>
      </c>
      <c r="C396" s="10" t="str">
        <v>BS395</v>
      </c>
      <c r="D396" s="10" t="s">
        <v>39</v>
      </c>
      <c r="E396" s="10" t="s">
        <v>701</v>
      </c>
      <c r="F396" s="10" t="s">
        <v>702</v>
      </c>
      <c r="G396" s="1" t="s">
        <v>3325</v>
      </c>
      <c r="H396" s="11" t="s">
        <v>2189</v>
      </c>
      <c r="I396" s="10" t="s">
        <v>28</v>
      </c>
      <c r="J396" s="1" t="s">
        <v>3326</v>
      </c>
      <c r="K396" s="11" t="s">
        <v>3327</v>
      </c>
      <c r="L396" s="10" t="s">
        <v>3328</v>
      </c>
      <c r="M396" s="10" t="s">
        <v>30</v>
      </c>
      <c r="N396" s="11" t="s">
        <v>428</v>
      </c>
      <c r="O396" s="1" t="s">
        <v>3329</v>
      </c>
      <c r="P396" s="13" t="s">
        <v>3330</v>
      </c>
      <c r="Q396" s="1"/>
      <c r="R396" s="1"/>
      <c r="S396" s="1"/>
      <c r="T396" s="1"/>
      <c r="U396" s="1"/>
      <c r="V396" s="1" t="s">
        <v>3331</v>
      </c>
      <c r="W396" s="13" t="s">
        <v>3332</v>
      </c>
      <c r="X396" s="13" t="str">
        <f>HYPERLINK("https://drive.google.com/file/d/1X-yaBxUKkebrnD7I15Pp3i__TB7AriXA/view?usp=drivesdk","EMAIL KODE REQUEST BRANDING SOREX")</f>
        <v>EMAIL KODE REQUEST BRANDING SOREX</v>
      </c>
      <c r="Y396" s="1" t="s">
        <v>3333</v>
      </c>
    </row>
    <row r="397" spans="1:25" ht="12.75" customHeight="1" x14ac:dyDescent="0.25">
      <c r="A397" s="8">
        <v>45621.609543564999</v>
      </c>
      <c r="B397" s="1" t="s">
        <v>420</v>
      </c>
      <c r="C397" s="10" t="str">
        <v>BS396</v>
      </c>
      <c r="D397" s="10" t="s">
        <v>39</v>
      </c>
      <c r="E397" s="10" t="s">
        <v>1753</v>
      </c>
      <c r="F397" s="10" t="s">
        <v>483</v>
      </c>
      <c r="G397" s="1" t="s">
        <v>3334</v>
      </c>
      <c r="H397" s="11" t="s">
        <v>3335</v>
      </c>
      <c r="I397" s="10" t="s">
        <v>28</v>
      </c>
      <c r="J397" s="1" t="s">
        <v>3336</v>
      </c>
      <c r="K397" s="11" t="s">
        <v>3337</v>
      </c>
      <c r="L397" s="10" t="s">
        <v>466</v>
      </c>
      <c r="M397" s="10" t="s">
        <v>30</v>
      </c>
      <c r="N397" s="11" t="s">
        <v>3338</v>
      </c>
      <c r="O397" s="1" t="s">
        <v>3339</v>
      </c>
      <c r="P397" s="13" t="s">
        <v>3340</v>
      </c>
      <c r="Q397" s="1"/>
      <c r="R397" s="1"/>
      <c r="S397" s="1"/>
      <c r="T397" s="1"/>
      <c r="U397" s="1"/>
      <c r="V397" s="1" t="s">
        <v>3341</v>
      </c>
      <c r="W397" s="13" t="s">
        <v>3342</v>
      </c>
      <c r="X397" s="13" t="str">
        <f>HYPERLINK("https://drive.google.com/file/d/1oRuz5Olo6DnnIkrQiBm-PRoSyuVDAs1b/view?usp=drivesdk","EMAIL KODE REQUEST BRANDING SOREX")</f>
        <v>EMAIL KODE REQUEST BRANDING SOREX</v>
      </c>
      <c r="Y397" s="1" t="s">
        <v>3343</v>
      </c>
    </row>
    <row r="398" spans="1:25" ht="12.75" customHeight="1" x14ac:dyDescent="0.25">
      <c r="A398" s="8">
        <v>45621.658619895999</v>
      </c>
      <c r="B398" s="1" t="s">
        <v>420</v>
      </c>
      <c r="C398" s="10" t="str">
        <v>BS397</v>
      </c>
      <c r="D398" s="10" t="s">
        <v>39</v>
      </c>
      <c r="E398" s="10" t="s">
        <v>597</v>
      </c>
      <c r="F398" s="10" t="s">
        <v>438</v>
      </c>
      <c r="G398" s="1" t="s">
        <v>2519</v>
      </c>
      <c r="H398" s="11" t="s">
        <v>2520</v>
      </c>
      <c r="I398" s="10" t="s">
        <v>28</v>
      </c>
      <c r="J398" s="1" t="s">
        <v>464</v>
      </c>
      <c r="K398" s="11" t="s">
        <v>2502</v>
      </c>
      <c r="L398" s="10" t="s">
        <v>254</v>
      </c>
      <c r="M398" s="10" t="s">
        <v>46</v>
      </c>
      <c r="N398" s="11" t="s">
        <v>428</v>
      </c>
      <c r="O398" s="1" t="s">
        <v>3344</v>
      </c>
      <c r="P398" s="13" t="s">
        <v>3345</v>
      </c>
      <c r="Q398" s="1"/>
      <c r="R398" s="1"/>
      <c r="S398" s="1"/>
      <c r="T398" s="1"/>
      <c r="U398" s="1"/>
      <c r="V398" s="1" t="s">
        <v>3346</v>
      </c>
      <c r="W398" s="13" t="s">
        <v>3347</v>
      </c>
      <c r="X398" s="13" t="str">
        <f>HYPERLINK("https://drive.google.com/file/d/1PdagUhC9RYBYYyCnntV7BBylJbAfXY4w/view?usp=drivesdk","EMAIL KODE REQUEST BRANDING SOREX")</f>
        <v>EMAIL KODE REQUEST BRANDING SOREX</v>
      </c>
      <c r="Y398" s="1" t="s">
        <v>3348</v>
      </c>
    </row>
    <row r="399" spans="1:25" ht="12.75" customHeight="1" x14ac:dyDescent="0.25">
      <c r="A399" s="8">
        <v>45621.660961991001</v>
      </c>
      <c r="B399" s="1" t="s">
        <v>420</v>
      </c>
      <c r="C399" s="10" t="str">
        <v>BS398</v>
      </c>
      <c r="D399" s="10" t="s">
        <v>39</v>
      </c>
      <c r="E399" s="10" t="s">
        <v>1753</v>
      </c>
      <c r="F399" s="10" t="s">
        <v>483</v>
      </c>
      <c r="G399" s="1" t="s">
        <v>2519</v>
      </c>
      <c r="H399" s="11" t="s">
        <v>3349</v>
      </c>
      <c r="I399" s="10" t="s">
        <v>28</v>
      </c>
      <c r="J399" s="1" t="s">
        <v>464</v>
      </c>
      <c r="K399" s="11" t="s">
        <v>2502</v>
      </c>
      <c r="L399" s="10" t="s">
        <v>254</v>
      </c>
      <c r="M399" s="10" t="s">
        <v>30</v>
      </c>
      <c r="N399" s="11" t="s">
        <v>428</v>
      </c>
      <c r="O399" s="1" t="s">
        <v>3344</v>
      </c>
      <c r="P399" s="13" t="s">
        <v>3350</v>
      </c>
      <c r="Q399" s="1"/>
      <c r="R399" s="1"/>
      <c r="S399" s="1"/>
      <c r="T399" s="1"/>
      <c r="U399" s="1"/>
      <c r="V399" s="1" t="s">
        <v>3351</v>
      </c>
      <c r="W399" s="13" t="s">
        <v>3352</v>
      </c>
      <c r="X399" s="13" t="str">
        <f>HYPERLINK("https://drive.google.com/file/d/1aa87EyJOx_v9MrIAp8JR4C_LjS9dPFrw/view?usp=drivesdk","EMAIL KODE REQUEST BRANDING SOREX")</f>
        <v>EMAIL KODE REQUEST BRANDING SOREX</v>
      </c>
      <c r="Y399" s="1" t="s">
        <v>3353</v>
      </c>
    </row>
    <row r="400" spans="1:25" ht="12.75" customHeight="1" x14ac:dyDescent="0.25">
      <c r="A400" s="8">
        <v>45622.455902870002</v>
      </c>
      <c r="B400" s="1" t="s">
        <v>248</v>
      </c>
      <c r="C400" s="10" t="str">
        <v>BS399</v>
      </c>
      <c r="D400" s="10" t="s">
        <v>70</v>
      </c>
      <c r="E400" s="10" t="s">
        <v>1490</v>
      </c>
      <c r="F400" s="10" t="s">
        <v>250</v>
      </c>
      <c r="G400" s="1" t="s">
        <v>3354</v>
      </c>
      <c r="H400" s="11" t="s">
        <v>88</v>
      </c>
      <c r="I400" s="10" t="s">
        <v>28</v>
      </c>
      <c r="J400" s="1" t="s">
        <v>1533</v>
      </c>
      <c r="K400" s="11" t="s">
        <v>3355</v>
      </c>
      <c r="L400" s="10" t="s">
        <v>466</v>
      </c>
      <c r="M400" s="10" t="s">
        <v>46</v>
      </c>
      <c r="N400" s="11" t="s">
        <v>3356</v>
      </c>
      <c r="O400" s="1" t="s">
        <v>3357</v>
      </c>
      <c r="P400" s="13" t="s">
        <v>3358</v>
      </c>
      <c r="Q400" s="1"/>
      <c r="R400" s="1"/>
      <c r="S400" s="1"/>
      <c r="T400" s="1"/>
      <c r="U400" s="1"/>
      <c r="V400" s="1" t="s">
        <v>3359</v>
      </c>
      <c r="W400" s="13" t="s">
        <v>3360</v>
      </c>
      <c r="X400" s="13" t="str">
        <f>HYPERLINK("https://drive.google.com/file/d/1n5QBtPFZK1VHT3cuj8_OVQ2OIrcfz1PG/view?usp=drivesdk","EMAIL KODE REQUEST BRANDING SOREX")</f>
        <v>EMAIL KODE REQUEST BRANDING SOREX</v>
      </c>
      <c r="Y400" s="1" t="s">
        <v>3361</v>
      </c>
    </row>
    <row r="401" spans="1:25" ht="12.75" customHeight="1" x14ac:dyDescent="0.25">
      <c r="A401" s="8">
        <v>45622.506687360998</v>
      </c>
      <c r="B401" s="1" t="s">
        <v>420</v>
      </c>
      <c r="C401" s="10" t="str">
        <v>BS400</v>
      </c>
      <c r="D401" s="10" t="s">
        <v>39</v>
      </c>
      <c r="E401" s="10" t="s">
        <v>3362</v>
      </c>
      <c r="F401" s="10" t="s">
        <v>3363</v>
      </c>
      <c r="G401" s="1" t="s">
        <v>3364</v>
      </c>
      <c r="H401" s="11" t="s">
        <v>3365</v>
      </c>
      <c r="I401" s="10" t="s">
        <v>28</v>
      </c>
      <c r="J401" s="1" t="s">
        <v>112</v>
      </c>
      <c r="K401" s="11" t="s">
        <v>3366</v>
      </c>
      <c r="L401" s="10" t="s">
        <v>254</v>
      </c>
      <c r="M401" s="10" t="s">
        <v>30</v>
      </c>
      <c r="N401" s="11" t="s">
        <v>428</v>
      </c>
      <c r="O401" s="1" t="s">
        <v>3367</v>
      </c>
      <c r="P401" s="13" t="s">
        <v>3368</v>
      </c>
      <c r="Q401" s="13" t="s">
        <v>3369</v>
      </c>
      <c r="R401" s="1"/>
      <c r="S401" s="1"/>
      <c r="T401" s="1"/>
      <c r="U401" s="1"/>
      <c r="V401" s="1" t="s">
        <v>3370</v>
      </c>
      <c r="W401" s="13" t="s">
        <v>3371</v>
      </c>
      <c r="X401" s="13" t="str">
        <f>HYPERLINK("https://drive.google.com/file/d/1zrS80hgkXYKi9Ew7Ok6FBg-DxoVphvH8/view?usp=drivesdk","EMAIL KODE REQUEST BRANDING SOREX")</f>
        <v>EMAIL KODE REQUEST BRANDING SOREX</v>
      </c>
      <c r="Y401" s="1" t="s">
        <v>3372</v>
      </c>
    </row>
    <row r="402" spans="1:25" ht="12.75" customHeight="1" x14ac:dyDescent="0.25">
      <c r="A402" s="8">
        <v>45622.514428171002</v>
      </c>
      <c r="B402" s="1" t="s">
        <v>69</v>
      </c>
      <c r="C402" s="10" t="str">
        <v>BS401</v>
      </c>
      <c r="D402" s="10" t="s">
        <v>70</v>
      </c>
      <c r="E402" s="10" t="s">
        <v>563</v>
      </c>
      <c r="F402" s="10" t="s">
        <v>72</v>
      </c>
      <c r="G402" s="1" t="s">
        <v>3373</v>
      </c>
      <c r="H402" s="11" t="s">
        <v>3374</v>
      </c>
      <c r="I402" s="10" t="s">
        <v>28</v>
      </c>
      <c r="J402" s="1" t="s">
        <v>112</v>
      </c>
      <c r="K402" s="11" t="s">
        <v>955</v>
      </c>
      <c r="L402" s="10" t="s">
        <v>227</v>
      </c>
      <c r="M402" s="10" t="s">
        <v>30</v>
      </c>
      <c r="N402" s="11" t="s">
        <v>78</v>
      </c>
      <c r="O402" s="1" t="s">
        <v>3375</v>
      </c>
      <c r="P402" s="13" t="s">
        <v>3376</v>
      </c>
      <c r="Q402" s="1"/>
      <c r="R402" s="1"/>
      <c r="S402" s="1"/>
      <c r="T402" s="1"/>
      <c r="U402" s="1"/>
      <c r="V402" s="1" t="s">
        <v>3377</v>
      </c>
      <c r="W402" s="13" t="s">
        <v>3378</v>
      </c>
      <c r="X402" s="13" t="str">
        <f>HYPERLINK("https://drive.google.com/file/d/1Ebm1wwifyyZR22OgYQShHCofs8o9SXC9/view?usp=drivesdk","EMAIL KODE REQUEST BRANDING SOREX")</f>
        <v>EMAIL KODE REQUEST BRANDING SOREX</v>
      </c>
      <c r="Y402" s="1" t="s">
        <v>3379</v>
      </c>
    </row>
    <row r="403" spans="1:25" ht="12.75" customHeight="1" x14ac:dyDescent="0.25">
      <c r="A403" s="8">
        <v>45622.691379582997</v>
      </c>
      <c r="B403" s="1" t="s">
        <v>69</v>
      </c>
      <c r="C403" s="10" t="str">
        <v>BS402</v>
      </c>
      <c r="D403" s="10" t="s">
        <v>70</v>
      </c>
      <c r="E403" s="14" t="s">
        <v>71</v>
      </c>
      <c r="F403" s="10" t="s">
        <v>109</v>
      </c>
      <c r="G403" s="1" t="s">
        <v>3380</v>
      </c>
      <c r="H403" s="11" t="s">
        <v>88</v>
      </c>
      <c r="I403" s="10" t="s">
        <v>28</v>
      </c>
      <c r="J403" s="1" t="s">
        <v>1533</v>
      </c>
      <c r="K403" s="11" t="s">
        <v>3381</v>
      </c>
      <c r="L403" s="10" t="s">
        <v>77</v>
      </c>
      <c r="M403" s="10" t="s">
        <v>30</v>
      </c>
      <c r="N403" s="11" t="s">
        <v>78</v>
      </c>
      <c r="O403" s="1" t="s">
        <v>115</v>
      </c>
      <c r="P403" s="13" t="s">
        <v>3382</v>
      </c>
      <c r="Q403" s="1"/>
      <c r="R403" s="1"/>
      <c r="S403" s="1"/>
      <c r="T403" s="1"/>
      <c r="U403" s="1"/>
      <c r="V403" s="1" t="s">
        <v>3383</v>
      </c>
      <c r="W403" s="13" t="s">
        <v>3384</v>
      </c>
      <c r="X403" s="13" t="str">
        <f>HYPERLINK("https://drive.google.com/file/d/1_uZoHCepkQLM4766MWui0ehsgo7Jpq46/view?usp=drivesdk","EMAIL KODE REQUEST BRANDING SOREX")</f>
        <v>EMAIL KODE REQUEST BRANDING SOREX</v>
      </c>
      <c r="Y403" s="1" t="s">
        <v>3385</v>
      </c>
    </row>
    <row r="404" spans="1:25" ht="12.75" customHeight="1" x14ac:dyDescent="0.25">
      <c r="A404" s="8">
        <v>45623.564691088002</v>
      </c>
      <c r="B404" s="1" t="s">
        <v>1032</v>
      </c>
      <c r="C404" s="15" t="str">
        <v>BS403</v>
      </c>
      <c r="D404" s="10" t="s">
        <v>26</v>
      </c>
      <c r="E404" s="14" t="s">
        <v>3386</v>
      </c>
      <c r="F404" s="10" t="s">
        <v>655</v>
      </c>
      <c r="G404" s="1" t="s">
        <v>3387</v>
      </c>
      <c r="H404" s="11" t="s">
        <v>3388</v>
      </c>
      <c r="I404" s="10" t="s">
        <v>127</v>
      </c>
      <c r="J404" s="1" t="s">
        <v>450</v>
      </c>
      <c r="K404" s="4" t="s">
        <v>3389</v>
      </c>
      <c r="L404" s="10" t="s">
        <v>77</v>
      </c>
      <c r="M404" s="10" t="s">
        <v>30</v>
      </c>
      <c r="N404" s="11" t="s">
        <v>2124</v>
      </c>
      <c r="O404" s="1" t="s">
        <v>2206</v>
      </c>
      <c r="P404" s="13" t="s">
        <v>3390</v>
      </c>
      <c r="Q404" s="1"/>
      <c r="R404" s="1"/>
      <c r="S404" s="1"/>
      <c r="T404" s="1"/>
      <c r="U404" s="1"/>
      <c r="V404" s="1" t="s">
        <v>3391</v>
      </c>
      <c r="W404" s="13" t="s">
        <v>3392</v>
      </c>
      <c r="X404" s="13" t="str">
        <f>HYPERLINK("https://drive.google.com/file/d/1y9l6qV5uKPm6EwRWOH5M_VrVOA625vjs/view?usp=drivesdk","EMAIL KODE REQUEST BRANDING SOREX")</f>
        <v>EMAIL KODE REQUEST BRANDING SOREX</v>
      </c>
      <c r="Y404" s="1" t="s">
        <v>3393</v>
      </c>
    </row>
    <row r="405" spans="1:25" ht="12.75" customHeight="1" x14ac:dyDescent="0.25">
      <c r="A405" s="8">
        <v>45624.293131423998</v>
      </c>
      <c r="B405" s="1" t="s">
        <v>1032</v>
      </c>
      <c r="C405" s="15" t="str">
        <v>BS404</v>
      </c>
      <c r="D405" s="10" t="s">
        <v>26</v>
      </c>
      <c r="E405" s="10" t="s">
        <v>3394</v>
      </c>
      <c r="F405" s="10" t="s">
        <v>655</v>
      </c>
      <c r="G405" s="1" t="s">
        <v>2211</v>
      </c>
      <c r="H405" s="11" t="s">
        <v>2212</v>
      </c>
      <c r="I405" s="10" t="s">
        <v>127</v>
      </c>
      <c r="J405" s="1" t="s">
        <v>450</v>
      </c>
      <c r="K405" s="11" t="s">
        <v>3395</v>
      </c>
      <c r="L405" s="10" t="s">
        <v>77</v>
      </c>
      <c r="M405" s="10" t="s">
        <v>30</v>
      </c>
      <c r="N405" s="11" t="s">
        <v>2806</v>
      </c>
      <c r="O405" s="1" t="s">
        <v>3396</v>
      </c>
      <c r="P405" s="13" t="s">
        <v>3397</v>
      </c>
      <c r="Q405" s="1"/>
      <c r="R405" s="1"/>
      <c r="S405" s="1"/>
      <c r="T405" s="1"/>
      <c r="U405" s="1"/>
      <c r="V405" s="1" t="s">
        <v>3398</v>
      </c>
      <c r="W405" s="13" t="s">
        <v>3399</v>
      </c>
      <c r="X405" s="13" t="str">
        <f>HYPERLINK("https://drive.google.com/file/d/1Re1ceP2nAr4x2ubyTAEq7o0N2TqtTc88/view?usp=drivesdk","EMAIL KODE REQUEST BRANDING SOREX")</f>
        <v>EMAIL KODE REQUEST BRANDING SOREX</v>
      </c>
      <c r="Y405" s="1" t="s">
        <v>3400</v>
      </c>
    </row>
    <row r="406" spans="1:25" ht="12.75" customHeight="1" x14ac:dyDescent="0.25">
      <c r="A406" s="8">
        <v>45624.294908830998</v>
      </c>
      <c r="B406" s="1" t="s">
        <v>1032</v>
      </c>
      <c r="C406" s="15" t="str">
        <v>BS405</v>
      </c>
      <c r="D406" s="10" t="s">
        <v>26</v>
      </c>
      <c r="E406" s="10" t="s">
        <v>3394</v>
      </c>
      <c r="F406" s="10" t="s">
        <v>806</v>
      </c>
      <c r="G406" s="1" t="s">
        <v>3401</v>
      </c>
      <c r="H406" s="11" t="s">
        <v>2212</v>
      </c>
      <c r="I406" s="10" t="s">
        <v>28</v>
      </c>
      <c r="J406" s="1" t="s">
        <v>450</v>
      </c>
      <c r="K406" s="11" t="s">
        <v>3402</v>
      </c>
      <c r="L406" s="10" t="s">
        <v>77</v>
      </c>
      <c r="M406" s="10" t="s">
        <v>30</v>
      </c>
      <c r="N406" s="11" t="s">
        <v>2806</v>
      </c>
      <c r="O406" s="1" t="s">
        <v>3403</v>
      </c>
      <c r="P406" s="13" t="s">
        <v>3404</v>
      </c>
      <c r="Q406" s="1"/>
      <c r="R406" s="1"/>
      <c r="S406" s="1"/>
      <c r="T406" s="1"/>
      <c r="U406" s="1"/>
      <c r="V406" s="1" t="s">
        <v>3405</v>
      </c>
      <c r="W406" s="13" t="s">
        <v>3406</v>
      </c>
      <c r="X406" s="13" t="str">
        <f>HYPERLINK("https://drive.google.com/file/d/1I0D_Z-bG3tlh2GyQjXKmOjjkQAFZH1sw/view?usp=drivesdk","EMAIL KODE REQUEST BRANDING SOREX")</f>
        <v>EMAIL KODE REQUEST BRANDING SOREX</v>
      </c>
      <c r="Y406" s="1" t="s">
        <v>3407</v>
      </c>
    </row>
    <row r="407" spans="1:25" ht="12.75" customHeight="1" x14ac:dyDescent="0.25">
      <c r="A407" s="8">
        <v>45624.296587557998</v>
      </c>
      <c r="B407" s="1" t="s">
        <v>1032</v>
      </c>
      <c r="C407" s="15" t="str">
        <v>BS406</v>
      </c>
      <c r="D407" s="10" t="s">
        <v>26</v>
      </c>
      <c r="E407" s="10" t="s">
        <v>2202</v>
      </c>
      <c r="F407" s="10" t="s">
        <v>655</v>
      </c>
      <c r="G407" s="1" t="s">
        <v>2211</v>
      </c>
      <c r="H407" s="11" t="s">
        <v>2212</v>
      </c>
      <c r="I407" s="10" t="s">
        <v>127</v>
      </c>
      <c r="J407" s="1" t="s">
        <v>450</v>
      </c>
      <c r="K407" s="11" t="s">
        <v>3408</v>
      </c>
      <c r="L407" s="10" t="s">
        <v>77</v>
      </c>
      <c r="M407" s="10" t="s">
        <v>30</v>
      </c>
      <c r="N407" s="11" t="s">
        <v>3409</v>
      </c>
      <c r="O407" s="1" t="s">
        <v>3403</v>
      </c>
      <c r="P407" s="13" t="s">
        <v>3410</v>
      </c>
      <c r="Q407" s="1"/>
      <c r="R407" s="1"/>
      <c r="S407" s="1"/>
      <c r="T407" s="1"/>
      <c r="U407" s="1"/>
      <c r="V407" s="1" t="s">
        <v>3411</v>
      </c>
      <c r="W407" s="13" t="s">
        <v>3412</v>
      </c>
      <c r="X407" s="13" t="str">
        <f>HYPERLINK("https://drive.google.com/file/d/1HN5TKEmcVJ7vWskRJX8xU0NLSEoVBFRr/view?usp=drivesdk","EMAIL KODE REQUEST BRANDING SOREX")</f>
        <v>EMAIL KODE REQUEST BRANDING SOREX</v>
      </c>
      <c r="Y407" s="1" t="s">
        <v>3413</v>
      </c>
    </row>
    <row r="408" spans="1:25" ht="12.75" customHeight="1" x14ac:dyDescent="0.25">
      <c r="A408" s="8">
        <v>45624.298361481</v>
      </c>
      <c r="B408" s="1" t="s">
        <v>1032</v>
      </c>
      <c r="C408" s="15" t="str">
        <v>BS407</v>
      </c>
      <c r="D408" s="10" t="s">
        <v>26</v>
      </c>
      <c r="E408" s="10" t="s">
        <v>3414</v>
      </c>
      <c r="F408" s="10" t="s">
        <v>655</v>
      </c>
      <c r="G408" s="1" t="s">
        <v>3415</v>
      </c>
      <c r="H408" s="11" t="s">
        <v>3416</v>
      </c>
      <c r="I408" s="10" t="s">
        <v>28</v>
      </c>
      <c r="J408" s="1" t="s">
        <v>450</v>
      </c>
      <c r="K408" s="11" t="s">
        <v>3417</v>
      </c>
      <c r="L408" s="10" t="s">
        <v>199</v>
      </c>
      <c r="M408" s="10" t="s">
        <v>30</v>
      </c>
      <c r="N408" s="11" t="s">
        <v>2124</v>
      </c>
      <c r="O408" s="1" t="s">
        <v>2206</v>
      </c>
      <c r="P408" s="13" t="s">
        <v>3418</v>
      </c>
      <c r="Q408" s="1"/>
      <c r="R408" s="1"/>
      <c r="S408" s="1"/>
      <c r="T408" s="1"/>
      <c r="U408" s="1"/>
      <c r="V408" s="1" t="s">
        <v>3419</v>
      </c>
      <c r="W408" s="13" t="s">
        <v>3420</v>
      </c>
      <c r="X408" s="13" t="str">
        <f>HYPERLINK("https://drive.google.com/file/d/17tGQIIO2wNGdIGKpw4Spg-JRCwgp_XOy/view?usp=drivesdk","EMAIL KODE REQUEST BRANDING SOREX")</f>
        <v>EMAIL KODE REQUEST BRANDING SOREX</v>
      </c>
      <c r="Y408" s="1" t="s">
        <v>3421</v>
      </c>
    </row>
    <row r="409" spans="1:25" ht="12.75" customHeight="1" x14ac:dyDescent="0.25">
      <c r="A409" s="8">
        <v>45624.316315427997</v>
      </c>
      <c r="B409" s="1" t="s">
        <v>1032</v>
      </c>
      <c r="C409" s="15" t="str">
        <v>BS408</v>
      </c>
      <c r="D409" s="10" t="s">
        <v>26</v>
      </c>
      <c r="E409" s="10" t="s">
        <v>3394</v>
      </c>
      <c r="F409" s="10" t="s">
        <v>655</v>
      </c>
      <c r="G409" s="1" t="s">
        <v>3422</v>
      </c>
      <c r="H409" s="11" t="s">
        <v>3423</v>
      </c>
      <c r="I409" s="10" t="s">
        <v>127</v>
      </c>
      <c r="J409" s="1" t="s">
        <v>60</v>
      </c>
      <c r="K409" s="11" t="s">
        <v>3424</v>
      </c>
      <c r="L409" s="10" t="s">
        <v>77</v>
      </c>
      <c r="M409" s="10" t="s">
        <v>30</v>
      </c>
      <c r="N409" s="11" t="s">
        <v>918</v>
      </c>
      <c r="O409" s="1" t="s">
        <v>3425</v>
      </c>
      <c r="P409" s="13" t="s">
        <v>3426</v>
      </c>
      <c r="Q409" s="1"/>
      <c r="R409" s="1"/>
      <c r="S409" s="1"/>
      <c r="T409" s="1"/>
      <c r="U409" s="1"/>
      <c r="V409" s="1" t="s">
        <v>3427</v>
      </c>
      <c r="W409" s="13" t="s">
        <v>3428</v>
      </c>
      <c r="X409" s="13" t="str">
        <f>HYPERLINK("https://drive.google.com/file/d/1mi0ovudFKgTVlPude7xzZ11-O7VL3Yig/view?usp=drivesdk","EMAIL KODE REQUEST BRANDING SOREX")</f>
        <v>EMAIL KODE REQUEST BRANDING SOREX</v>
      </c>
      <c r="Y409" s="1" t="s">
        <v>3429</v>
      </c>
    </row>
    <row r="410" spans="1:25" ht="12.75" customHeight="1" x14ac:dyDescent="0.25">
      <c r="A410" s="8">
        <v>45624.434045381997</v>
      </c>
      <c r="B410" s="1" t="s">
        <v>506</v>
      </c>
      <c r="C410" s="15" t="str">
        <v>BS409</v>
      </c>
      <c r="D410" s="10" t="s">
        <v>26</v>
      </c>
      <c r="E410" s="10" t="s">
        <v>1548</v>
      </c>
      <c r="F410" s="10" t="s">
        <v>2981</v>
      </c>
      <c r="G410" s="1" t="s">
        <v>3430</v>
      </c>
      <c r="H410" s="11" t="s">
        <v>3431</v>
      </c>
      <c r="I410" s="10" t="s">
        <v>28</v>
      </c>
      <c r="J410" s="1" t="s">
        <v>1724</v>
      </c>
      <c r="K410" s="11" t="s">
        <v>3432</v>
      </c>
      <c r="L410" s="10" t="s">
        <v>77</v>
      </c>
      <c r="M410" s="10" t="s">
        <v>30</v>
      </c>
      <c r="N410" s="11" t="s">
        <v>1948</v>
      </c>
      <c r="O410" s="1" t="s">
        <v>1247</v>
      </c>
      <c r="P410" s="13" t="s">
        <v>3433</v>
      </c>
      <c r="Q410" s="13" t="s">
        <v>3434</v>
      </c>
      <c r="R410" s="1"/>
      <c r="S410" s="1"/>
      <c r="T410" s="1"/>
      <c r="U410" s="1"/>
      <c r="V410" s="1" t="s">
        <v>3435</v>
      </c>
      <c r="W410" s="13" t="s">
        <v>3436</v>
      </c>
      <c r="X410" s="13" t="str">
        <f>HYPERLINK("https://drive.google.com/file/d/1jkCvMXX7Dwe72wY53GmMCbQDjL8c2PI6/view?usp=drivesdk","EMAIL KODE REQUEST BRANDING SOREX")</f>
        <v>EMAIL KODE REQUEST BRANDING SOREX</v>
      </c>
      <c r="Y410" s="1" t="s">
        <v>3437</v>
      </c>
    </row>
    <row r="411" spans="1:25" ht="12.75" customHeight="1" x14ac:dyDescent="0.25">
      <c r="A411" s="8">
        <v>45624.438885636999</v>
      </c>
      <c r="B411" s="1" t="s">
        <v>506</v>
      </c>
      <c r="C411" s="15" t="str">
        <v>BS410</v>
      </c>
      <c r="D411" s="10" t="s">
        <v>26</v>
      </c>
      <c r="E411" s="10" t="s">
        <v>1548</v>
      </c>
      <c r="F411" s="10" t="s">
        <v>2981</v>
      </c>
      <c r="G411" s="1" t="s">
        <v>3438</v>
      </c>
      <c r="H411" s="11" t="s">
        <v>3439</v>
      </c>
      <c r="I411" s="10" t="s">
        <v>28</v>
      </c>
      <c r="J411" s="1" t="s">
        <v>60</v>
      </c>
      <c r="K411" s="11" t="s">
        <v>3440</v>
      </c>
      <c r="L411" s="10" t="s">
        <v>77</v>
      </c>
      <c r="M411" s="10" t="s">
        <v>30</v>
      </c>
      <c r="N411" s="11" t="s">
        <v>1948</v>
      </c>
      <c r="O411" s="1" t="s">
        <v>3441</v>
      </c>
      <c r="P411" s="13" t="s">
        <v>3442</v>
      </c>
      <c r="Q411" s="1"/>
      <c r="R411" s="1"/>
      <c r="S411" s="1"/>
      <c r="T411" s="1"/>
      <c r="U411" s="1"/>
      <c r="V411" s="1" t="s">
        <v>3443</v>
      </c>
      <c r="W411" s="13" t="s">
        <v>3444</v>
      </c>
      <c r="X411" s="13" t="str">
        <f>HYPERLINK("https://drive.google.com/file/d/1WETb7LizX5Dysdw4h0w8tS6PfLvM0Zc4/view?usp=drivesdk","EMAIL KODE REQUEST BRANDING SOREX")</f>
        <v>EMAIL KODE REQUEST BRANDING SOREX</v>
      </c>
      <c r="Y411" s="1" t="s">
        <v>3445</v>
      </c>
    </row>
    <row r="412" spans="1:25" ht="16.5" customHeight="1" x14ac:dyDescent="0.25">
      <c r="A412" s="8">
        <v>45624.441325717999</v>
      </c>
      <c r="B412" s="1" t="s">
        <v>506</v>
      </c>
      <c r="C412" s="15" t="str">
        <v>BS411</v>
      </c>
      <c r="D412" s="10" t="s">
        <v>26</v>
      </c>
      <c r="E412" s="10" t="s">
        <v>1559</v>
      </c>
      <c r="F412" s="10" t="s">
        <v>2981</v>
      </c>
      <c r="G412" s="1" t="s">
        <v>3438</v>
      </c>
      <c r="H412" s="11" t="s">
        <v>3439</v>
      </c>
      <c r="I412" s="10" t="s">
        <v>28</v>
      </c>
      <c r="J412" s="1" t="s">
        <v>60</v>
      </c>
      <c r="K412" s="11" t="s">
        <v>1162</v>
      </c>
      <c r="L412" s="10" t="s">
        <v>77</v>
      </c>
      <c r="M412" s="10" t="s">
        <v>30</v>
      </c>
      <c r="N412" s="11" t="s">
        <v>3446</v>
      </c>
      <c r="O412" s="1" t="s">
        <v>3447</v>
      </c>
      <c r="P412" s="13" t="s">
        <v>3448</v>
      </c>
      <c r="Q412" s="1"/>
      <c r="R412" s="1"/>
      <c r="S412" s="1"/>
      <c r="T412" s="1"/>
      <c r="U412" s="1"/>
      <c r="V412" s="1" t="s">
        <v>3449</v>
      </c>
      <c r="W412" s="13" t="s">
        <v>3450</v>
      </c>
      <c r="X412" s="13" t="str">
        <f>HYPERLINK("https://drive.google.com/file/d/1RBXUSQGb-VtJOc2o5sxrSBOAJMLmIZ7d/view?usp=drivesdk","EMAIL KODE REQUEST BRANDING SOREX")</f>
        <v>EMAIL KODE REQUEST BRANDING SOREX</v>
      </c>
      <c r="Y412" s="1" t="s">
        <v>3451</v>
      </c>
    </row>
    <row r="413" spans="1:25" ht="12.75" customHeight="1" x14ac:dyDescent="0.25">
      <c r="A413" s="8">
        <v>45624.446910509003</v>
      </c>
      <c r="B413" s="1" t="s">
        <v>506</v>
      </c>
      <c r="C413" s="15" t="str">
        <v>BS412</v>
      </c>
      <c r="D413" s="10" t="s">
        <v>26</v>
      </c>
      <c r="E413" s="10" t="s">
        <v>1548</v>
      </c>
      <c r="F413" s="10" t="s">
        <v>2981</v>
      </c>
      <c r="G413" s="1" t="s">
        <v>3452</v>
      </c>
      <c r="H413" s="11" t="s">
        <v>3453</v>
      </c>
      <c r="I413" s="10" t="s">
        <v>28</v>
      </c>
      <c r="J413" s="1" t="s">
        <v>60</v>
      </c>
      <c r="K413" s="11" t="s">
        <v>3454</v>
      </c>
      <c r="L413" s="10" t="s">
        <v>77</v>
      </c>
      <c r="M413" s="10" t="s">
        <v>30</v>
      </c>
      <c r="N413" s="11" t="s">
        <v>3455</v>
      </c>
      <c r="O413" s="1" t="s">
        <v>3456</v>
      </c>
      <c r="P413" s="13" t="s">
        <v>3457</v>
      </c>
      <c r="Q413" s="1"/>
      <c r="R413" s="1"/>
      <c r="S413" s="1"/>
      <c r="T413" s="1"/>
      <c r="U413" s="1"/>
      <c r="V413" s="1" t="s">
        <v>3458</v>
      </c>
      <c r="W413" s="13" t="s">
        <v>3459</v>
      </c>
      <c r="X413" s="13" t="str">
        <f>HYPERLINK("https://drive.google.com/file/d/10YQ0f27Art9VC6BBGVvTtDiyUQqJ-Yx_/view?usp=drivesdk","EMAIL KODE REQUEST BRANDING SOREX")</f>
        <v>EMAIL KODE REQUEST BRANDING SOREX</v>
      </c>
      <c r="Y413" s="1" t="s">
        <v>3460</v>
      </c>
    </row>
    <row r="414" spans="1:25" ht="12.75" customHeight="1" x14ac:dyDescent="0.25">
      <c r="A414" s="8">
        <v>45624.510191262001</v>
      </c>
      <c r="B414" s="1" t="s">
        <v>1032</v>
      </c>
      <c r="C414" s="15" t="str">
        <v>BS413</v>
      </c>
      <c r="D414" s="10" t="s">
        <v>26</v>
      </c>
      <c r="E414" s="10" t="s">
        <v>3461</v>
      </c>
      <c r="F414" s="10" t="s">
        <v>655</v>
      </c>
      <c r="G414" s="1" t="s">
        <v>3462</v>
      </c>
      <c r="H414" s="11" t="s">
        <v>2176</v>
      </c>
      <c r="I414" s="10" t="s">
        <v>127</v>
      </c>
      <c r="J414" s="1" t="s">
        <v>60</v>
      </c>
      <c r="K414" s="11" t="s">
        <v>1211</v>
      </c>
      <c r="L414" s="10" t="s">
        <v>77</v>
      </c>
      <c r="M414" s="10" t="s">
        <v>46</v>
      </c>
      <c r="N414" s="11" t="s">
        <v>2124</v>
      </c>
      <c r="O414" s="1" t="s">
        <v>3463</v>
      </c>
      <c r="P414" s="13" t="s">
        <v>3464</v>
      </c>
      <c r="Q414" s="1"/>
      <c r="R414" s="1"/>
      <c r="S414" s="1"/>
      <c r="T414" s="1"/>
      <c r="U414" s="1"/>
      <c r="V414" s="1" t="s">
        <v>3465</v>
      </c>
      <c r="W414" s="13" t="s">
        <v>3466</v>
      </c>
      <c r="X414" s="13" t="str">
        <f>HYPERLINK("https://drive.google.com/file/d/14mw5Tt6ivc51Y7gs3RNB5uBkbhEt3z1G/view?usp=drivesdk","EMAIL KODE REQUEST BRANDING SOREX")</f>
        <v>EMAIL KODE REQUEST BRANDING SOREX</v>
      </c>
      <c r="Y414" s="1" t="s">
        <v>3467</v>
      </c>
    </row>
    <row r="415" spans="1:25" ht="25.5" customHeight="1" x14ac:dyDescent="0.25">
      <c r="A415" s="8">
        <v>45624.668297859003</v>
      </c>
      <c r="B415" s="1" t="s">
        <v>420</v>
      </c>
      <c r="C415" s="10" t="str">
        <v>BS414</v>
      </c>
      <c r="D415" s="10" t="s">
        <v>39</v>
      </c>
      <c r="E415" s="10" t="s">
        <v>1803</v>
      </c>
      <c r="F415" s="10" t="s">
        <v>438</v>
      </c>
      <c r="G415" s="1" t="s">
        <v>3468</v>
      </c>
      <c r="H415" s="11" t="s">
        <v>3469</v>
      </c>
      <c r="I415" s="10" t="s">
        <v>28</v>
      </c>
      <c r="J415" s="1" t="s">
        <v>29</v>
      </c>
      <c r="K415" s="11" t="s">
        <v>3470</v>
      </c>
      <c r="L415" s="10" t="s">
        <v>3471</v>
      </c>
      <c r="M415" s="10" t="s">
        <v>46</v>
      </c>
      <c r="N415" s="11" t="s">
        <v>428</v>
      </c>
      <c r="O415" s="1" t="s">
        <v>3472</v>
      </c>
      <c r="P415" s="13" t="s">
        <v>3473</v>
      </c>
      <c r="Q415" s="1"/>
      <c r="R415" s="1"/>
      <c r="S415" s="1"/>
      <c r="T415" s="1"/>
      <c r="U415" s="1"/>
      <c r="V415" s="1" t="s">
        <v>3474</v>
      </c>
      <c r="W415" s="13" t="s">
        <v>3475</v>
      </c>
      <c r="X415" s="13" t="str">
        <f>HYPERLINK("https://drive.google.com/file/d/15-5tZGppXOpy0MphcFWEKWFfP2ZkN6kX/view?usp=drivesdk","EMAIL KODE REQUEST BRANDING SOREX")</f>
        <v>EMAIL KODE REQUEST BRANDING SOREX</v>
      </c>
      <c r="Y415" s="1" t="s">
        <v>3476</v>
      </c>
    </row>
    <row r="416" spans="1:25" ht="12.75" customHeight="1" x14ac:dyDescent="0.25">
      <c r="A416" s="8">
        <v>45624.695007014001</v>
      </c>
      <c r="B416" s="1" t="s">
        <v>248</v>
      </c>
      <c r="C416" s="10" t="str">
        <v>BS415</v>
      </c>
      <c r="D416" s="10" t="s">
        <v>70</v>
      </c>
      <c r="E416" s="10" t="s">
        <v>3171</v>
      </c>
      <c r="F416" s="10" t="s">
        <v>250</v>
      </c>
      <c r="G416" s="1" t="s">
        <v>3477</v>
      </c>
      <c r="H416" s="11" t="s">
        <v>3478</v>
      </c>
      <c r="I416" s="10" t="s">
        <v>28</v>
      </c>
      <c r="J416" s="1" t="s">
        <v>60</v>
      </c>
      <c r="K416" s="11" t="s">
        <v>1042</v>
      </c>
      <c r="L416" s="10" t="s">
        <v>466</v>
      </c>
      <c r="M416" s="10" t="s">
        <v>46</v>
      </c>
      <c r="N416" s="11" t="s">
        <v>78</v>
      </c>
      <c r="O416" s="1" t="s">
        <v>3479</v>
      </c>
      <c r="P416" s="13" t="s">
        <v>3480</v>
      </c>
      <c r="Q416" s="1"/>
      <c r="R416" s="1"/>
      <c r="S416" s="1"/>
      <c r="T416" s="1"/>
      <c r="U416" s="1"/>
      <c r="V416" s="1" t="s">
        <v>3481</v>
      </c>
      <c r="W416" s="13" t="s">
        <v>3482</v>
      </c>
      <c r="X416" s="13" t="str">
        <f>HYPERLINK("https://drive.google.com/file/d/1xl8a1to6HIa7_nIXyC8KcFQKlJEGboRD/view?usp=drivesdk","EMAIL KODE REQUEST BRANDING SOREX")</f>
        <v>EMAIL KODE REQUEST BRANDING SOREX</v>
      </c>
      <c r="Y416" s="1" t="s">
        <v>3483</v>
      </c>
    </row>
    <row r="417" spans="1:25" ht="12.75" customHeight="1" x14ac:dyDescent="0.25">
      <c r="A417" s="8">
        <v>45625.549435521003</v>
      </c>
      <c r="B417" s="1" t="s">
        <v>653</v>
      </c>
      <c r="C417" s="15" t="str">
        <v>BS416</v>
      </c>
      <c r="D417" s="10" t="s">
        <v>26</v>
      </c>
      <c r="E417" s="10" t="s">
        <v>3484</v>
      </c>
      <c r="F417" s="10" t="s">
        <v>655</v>
      </c>
      <c r="G417" s="1" t="s">
        <v>3485</v>
      </c>
      <c r="H417" s="11" t="s">
        <v>3486</v>
      </c>
      <c r="I417" s="10" t="s">
        <v>28</v>
      </c>
      <c r="J417" s="1" t="s">
        <v>450</v>
      </c>
      <c r="K417" s="11" t="s">
        <v>3487</v>
      </c>
      <c r="L417" s="10" t="s">
        <v>77</v>
      </c>
      <c r="M417" s="10" t="s">
        <v>30</v>
      </c>
      <c r="N417" s="11" t="s">
        <v>3488</v>
      </c>
      <c r="O417" s="1" t="s">
        <v>3489</v>
      </c>
      <c r="P417" s="13" t="s">
        <v>3490</v>
      </c>
      <c r="Q417" s="1"/>
      <c r="R417" s="1"/>
      <c r="S417" s="1"/>
      <c r="T417" s="1"/>
      <c r="U417" s="1"/>
      <c r="V417" s="1" t="s">
        <v>3491</v>
      </c>
      <c r="W417" s="13" t="s">
        <v>3492</v>
      </c>
      <c r="X417" s="13" t="str">
        <f>HYPERLINK("https://drive.google.com/file/d/1N5-lSozNANsQ4s72YLZrkworEedk9bZ1/view?usp=drivesdk","EMAIL KODE REQUEST BRANDING SOREX")</f>
        <v>EMAIL KODE REQUEST BRANDING SOREX</v>
      </c>
      <c r="Y417" s="1" t="s">
        <v>3493</v>
      </c>
    </row>
    <row r="418" spans="1:25" ht="12.75" customHeight="1" x14ac:dyDescent="0.25">
      <c r="A418" s="8">
        <v>45625.569716053004</v>
      </c>
      <c r="B418" s="1" t="s">
        <v>300</v>
      </c>
      <c r="C418" s="15" t="str">
        <v>BS417</v>
      </c>
      <c r="D418" s="10" t="s">
        <v>26</v>
      </c>
      <c r="E418" s="10" t="s">
        <v>1128</v>
      </c>
      <c r="F418" s="10" t="s">
        <v>302</v>
      </c>
      <c r="G418" s="1" t="s">
        <v>3494</v>
      </c>
      <c r="H418" s="11" t="s">
        <v>3495</v>
      </c>
      <c r="I418" s="10" t="s">
        <v>127</v>
      </c>
      <c r="J418" s="1" t="s">
        <v>60</v>
      </c>
      <c r="K418" s="11" t="s">
        <v>3496</v>
      </c>
      <c r="L418" s="10" t="s">
        <v>355</v>
      </c>
      <c r="M418" s="10" t="s">
        <v>30</v>
      </c>
      <c r="N418" s="11" t="s">
        <v>2332</v>
      </c>
      <c r="O418" s="1" t="s">
        <v>1998</v>
      </c>
      <c r="P418" s="13" t="s">
        <v>3497</v>
      </c>
      <c r="Q418" s="1"/>
      <c r="R418" s="1"/>
      <c r="S418" s="1"/>
      <c r="T418" s="1"/>
      <c r="U418" s="1"/>
      <c r="V418" s="1" t="s">
        <v>3498</v>
      </c>
      <c r="W418" s="13" t="s">
        <v>3499</v>
      </c>
      <c r="X418" s="13" t="str">
        <f>HYPERLINK("https://drive.google.com/file/d/1kBDfqhxwIQQSxq1GZcpMSuLK1_jwLo4q/view?usp=drivesdk","EMAIL KODE REQUEST BRANDING SOREX")</f>
        <v>EMAIL KODE REQUEST BRANDING SOREX</v>
      </c>
      <c r="Y418" s="1" t="s">
        <v>3500</v>
      </c>
    </row>
    <row r="419" spans="1:25" ht="12.75" customHeight="1" x14ac:dyDescent="0.25">
      <c r="A419" s="8">
        <v>45625.580906064999</v>
      </c>
      <c r="B419" s="1" t="s">
        <v>300</v>
      </c>
      <c r="C419" s="15" t="str">
        <v>BS418</v>
      </c>
      <c r="D419" s="10" t="s">
        <v>26</v>
      </c>
      <c r="E419" s="10" t="s">
        <v>1641</v>
      </c>
      <c r="F419" s="10" t="s">
        <v>302</v>
      </c>
      <c r="G419" s="1" t="s">
        <v>3501</v>
      </c>
      <c r="H419" s="11" t="s">
        <v>1110</v>
      </c>
      <c r="I419" s="10" t="s">
        <v>127</v>
      </c>
      <c r="J419" s="1" t="s">
        <v>60</v>
      </c>
      <c r="K419" s="11" t="s">
        <v>3502</v>
      </c>
      <c r="L419" s="10" t="s">
        <v>77</v>
      </c>
      <c r="M419" s="10" t="s">
        <v>30</v>
      </c>
      <c r="N419" s="11" t="s">
        <v>3503</v>
      </c>
      <c r="O419" s="1" t="s">
        <v>3504</v>
      </c>
      <c r="P419" s="13" t="s">
        <v>3505</v>
      </c>
      <c r="Q419" s="1"/>
      <c r="R419" s="1"/>
      <c r="S419" s="1"/>
      <c r="T419" s="1"/>
      <c r="U419" s="1"/>
      <c r="V419" s="1" t="s">
        <v>3506</v>
      </c>
      <c r="W419" s="13" t="s">
        <v>3507</v>
      </c>
      <c r="X419" s="13" t="str">
        <f>HYPERLINK("https://drive.google.com/file/d/108nh-8FZ1Pz-aDgcwOBxAFjIIGqdsROv/view?usp=drivesdk","EMAIL KODE REQUEST BRANDING SOREX")</f>
        <v>EMAIL KODE REQUEST BRANDING SOREX</v>
      </c>
      <c r="Y419" s="1" t="s">
        <v>3508</v>
      </c>
    </row>
    <row r="420" spans="1:25" ht="12.75" customHeight="1" x14ac:dyDescent="0.25">
      <c r="A420" s="8">
        <v>45627.421954953999</v>
      </c>
      <c r="B420" s="1" t="s">
        <v>300</v>
      </c>
      <c r="C420" s="15" t="str">
        <v>BS419</v>
      </c>
      <c r="D420" s="10" t="s">
        <v>26</v>
      </c>
      <c r="E420" s="10" t="s">
        <v>352</v>
      </c>
      <c r="F420" s="10" t="s">
        <v>302</v>
      </c>
      <c r="G420" s="1" t="s">
        <v>3509</v>
      </c>
      <c r="H420" s="11" t="s">
        <v>3510</v>
      </c>
      <c r="I420" s="10" t="s">
        <v>28</v>
      </c>
      <c r="J420" s="1" t="s">
        <v>60</v>
      </c>
      <c r="K420" s="11" t="s">
        <v>3511</v>
      </c>
      <c r="L420" s="10" t="s">
        <v>355</v>
      </c>
      <c r="M420" s="10" t="s">
        <v>30</v>
      </c>
      <c r="N420" s="11" t="s">
        <v>908</v>
      </c>
      <c r="O420" s="1" t="s">
        <v>3182</v>
      </c>
      <c r="P420" s="13" t="s">
        <v>3512</v>
      </c>
      <c r="Q420" s="1"/>
      <c r="R420" s="1"/>
      <c r="S420" s="1"/>
      <c r="T420" s="1"/>
      <c r="U420" s="1"/>
      <c r="V420" s="1" t="s">
        <v>3513</v>
      </c>
      <c r="W420" s="13" t="s">
        <v>3514</v>
      </c>
      <c r="X420" s="13" t="str">
        <f>HYPERLINK("https://drive.google.com/file/d/1v8J1DWHEAD8B7HlOFzIaxgWT6yfxhkX2/view?usp=drivesdk","EMAIL KODE REQUEST BRANDING SOREX")</f>
        <v>EMAIL KODE REQUEST BRANDING SOREX</v>
      </c>
      <c r="Y420" s="1" t="s">
        <v>3515</v>
      </c>
    </row>
    <row r="421" spans="1:25" ht="12.75" customHeight="1" x14ac:dyDescent="0.25">
      <c r="A421" s="8">
        <v>45628.600485764</v>
      </c>
      <c r="B421" s="1" t="s">
        <v>653</v>
      </c>
      <c r="C421" s="15" t="str">
        <v>BS420</v>
      </c>
      <c r="D421" s="10" t="s">
        <v>26</v>
      </c>
      <c r="E421" s="10" t="s">
        <v>3484</v>
      </c>
      <c r="F421" s="10" t="s">
        <v>655</v>
      </c>
      <c r="G421" s="1" t="s">
        <v>3516</v>
      </c>
      <c r="H421" s="11" t="s">
        <v>3517</v>
      </c>
      <c r="I421" s="10" t="s">
        <v>28</v>
      </c>
      <c r="J421" s="1" t="s">
        <v>75</v>
      </c>
      <c r="K421" s="11" t="s">
        <v>3518</v>
      </c>
      <c r="L421" s="10" t="s">
        <v>77</v>
      </c>
      <c r="M421" s="10" t="s">
        <v>30</v>
      </c>
      <c r="N421" s="11" t="s">
        <v>1096</v>
      </c>
      <c r="O421" s="1" t="s">
        <v>3519</v>
      </c>
      <c r="P421" s="13" t="s">
        <v>3520</v>
      </c>
      <c r="Q421" s="1"/>
      <c r="R421" s="1"/>
      <c r="S421" s="1"/>
      <c r="T421" s="1"/>
      <c r="U421" s="1"/>
      <c r="V421" s="1" t="s">
        <v>3521</v>
      </c>
      <c r="W421" s="13" t="s">
        <v>3522</v>
      </c>
      <c r="X421" s="13" t="str">
        <f>HYPERLINK("https://drive.google.com/file/d/1VmOzQmm2f-F1il7tc0R2zoREfLHNPW2e/view?usp=drivesdk","EMAIL KODE REQUEST BRANDING SOREX")</f>
        <v>EMAIL KODE REQUEST BRANDING SOREX</v>
      </c>
      <c r="Y421" s="1" t="s">
        <v>3523</v>
      </c>
    </row>
    <row r="422" spans="1:25" ht="12.75" customHeight="1" x14ac:dyDescent="0.25">
      <c r="A422" s="8">
        <v>45628.769255717998</v>
      </c>
      <c r="B422" s="1" t="s">
        <v>300</v>
      </c>
      <c r="C422" s="15" t="str">
        <v>BS421</v>
      </c>
      <c r="D422" s="10" t="s">
        <v>26</v>
      </c>
      <c r="E422" s="10" t="s">
        <v>352</v>
      </c>
      <c r="F422" s="10" t="s">
        <v>302</v>
      </c>
      <c r="G422" s="1" t="s">
        <v>3524</v>
      </c>
      <c r="H422" s="11" t="s">
        <v>3525</v>
      </c>
      <c r="I422" s="10" t="s">
        <v>28</v>
      </c>
      <c r="J422" s="1" t="s">
        <v>60</v>
      </c>
      <c r="K422" s="11" t="s">
        <v>3526</v>
      </c>
      <c r="L422" s="10" t="s">
        <v>355</v>
      </c>
      <c r="M422" s="10" t="s">
        <v>30</v>
      </c>
      <c r="N422" s="11" t="s">
        <v>3527</v>
      </c>
      <c r="O422" s="1" t="s">
        <v>3528</v>
      </c>
      <c r="P422" s="13" t="s">
        <v>3529</v>
      </c>
      <c r="Q422" s="1"/>
      <c r="R422" s="1"/>
      <c r="S422" s="1"/>
      <c r="T422" s="1"/>
      <c r="U422" s="1"/>
      <c r="V422" s="1" t="s">
        <v>3530</v>
      </c>
      <c r="W422" s="13" t="s">
        <v>3531</v>
      </c>
      <c r="X422" s="13" t="str">
        <f>HYPERLINK("https://drive.google.com/file/d/1MPizlUT7uFMRHBPIdKdYrE8s8QQMQtYB/view?usp=drivesdk","EMAIL KODE REQUEST BRANDING SOREX")</f>
        <v>EMAIL KODE REQUEST BRANDING SOREX</v>
      </c>
      <c r="Y422" s="1" t="s">
        <v>3532</v>
      </c>
    </row>
    <row r="423" spans="1:25" ht="15.75" customHeight="1" x14ac:dyDescent="0.25">
      <c r="A423" s="8">
        <v>45628.840702558002</v>
      </c>
      <c r="B423" s="1" t="s">
        <v>69</v>
      </c>
      <c r="C423" s="10" t="str">
        <v>BS422</v>
      </c>
      <c r="D423" s="10" t="s">
        <v>70</v>
      </c>
      <c r="E423" s="14" t="s">
        <v>71</v>
      </c>
      <c r="F423" s="10" t="s">
        <v>72</v>
      </c>
      <c r="G423" s="1" t="s">
        <v>3533</v>
      </c>
      <c r="H423" s="11" t="s">
        <v>264</v>
      </c>
      <c r="I423" s="10" t="s">
        <v>28</v>
      </c>
      <c r="J423" s="1" t="s">
        <v>60</v>
      </c>
      <c r="K423" s="11" t="s">
        <v>3534</v>
      </c>
      <c r="L423" s="10" t="s">
        <v>77</v>
      </c>
      <c r="M423" s="10" t="s">
        <v>30</v>
      </c>
      <c r="N423" s="11" t="s">
        <v>78</v>
      </c>
      <c r="O423" s="1" t="s">
        <v>3535</v>
      </c>
      <c r="P423" s="13" t="s">
        <v>3536</v>
      </c>
      <c r="Q423" s="1"/>
      <c r="R423" s="1"/>
      <c r="S423" s="1"/>
      <c r="T423" s="1"/>
      <c r="U423" s="1"/>
      <c r="V423" s="1" t="s">
        <v>3537</v>
      </c>
      <c r="W423" s="13" t="s">
        <v>3538</v>
      </c>
      <c r="X423" s="13" t="str">
        <f>HYPERLINK("https://drive.google.com/file/d/1mgvajGRivFj1vh6EaaBVEOTVOnFEdfwQ/view?usp=drivesdk","EMAIL KODE REQUEST BRANDING SOREX")</f>
        <v>EMAIL KODE REQUEST BRANDING SOREX</v>
      </c>
      <c r="Y423" s="1" t="s">
        <v>3539</v>
      </c>
    </row>
    <row r="424" spans="1:25" ht="12.75" customHeight="1" x14ac:dyDescent="0.25">
      <c r="A424" s="8">
        <v>45629.527199409997</v>
      </c>
      <c r="B424" s="1" t="s">
        <v>1032</v>
      </c>
      <c r="C424" s="15" t="str">
        <v>BS423</v>
      </c>
      <c r="D424" s="10" t="s">
        <v>26</v>
      </c>
      <c r="E424" s="10" t="s">
        <v>2174</v>
      </c>
      <c r="F424" s="10" t="s">
        <v>655</v>
      </c>
      <c r="G424" s="1" t="s">
        <v>3540</v>
      </c>
      <c r="H424" s="11" t="s">
        <v>2018</v>
      </c>
      <c r="I424" s="10" t="s">
        <v>28</v>
      </c>
      <c r="J424" s="1" t="s">
        <v>60</v>
      </c>
      <c r="K424" s="11" t="s">
        <v>3541</v>
      </c>
      <c r="L424" s="10" t="s">
        <v>77</v>
      </c>
      <c r="M424" s="10" t="s">
        <v>30</v>
      </c>
      <c r="N424" s="11" t="s">
        <v>2124</v>
      </c>
      <c r="O424" s="1" t="s">
        <v>2162</v>
      </c>
      <c r="P424" s="13" t="s">
        <v>3542</v>
      </c>
      <c r="Q424" s="1"/>
      <c r="R424" s="1"/>
      <c r="S424" s="1"/>
      <c r="T424" s="1"/>
      <c r="U424" s="1"/>
      <c r="V424" s="1" t="s">
        <v>3543</v>
      </c>
      <c r="W424" s="13" t="s">
        <v>3544</v>
      </c>
      <c r="X424" s="13" t="str">
        <f>HYPERLINK("https://drive.google.com/file/d/1YLRuoJceNOxCUaVmrEDJWFAyV5PYyYw7/view?usp=drivesdk","EMAIL KODE REQUEST BRANDING SOREX")</f>
        <v>EMAIL KODE REQUEST BRANDING SOREX</v>
      </c>
      <c r="Y424" s="1" t="s">
        <v>3545</v>
      </c>
    </row>
    <row r="425" spans="1:25" ht="12.75" customHeight="1" x14ac:dyDescent="0.25">
      <c r="A425" s="8">
        <v>45629.529382546003</v>
      </c>
      <c r="B425" s="1" t="s">
        <v>1032</v>
      </c>
      <c r="C425" s="15" t="str">
        <v>BS424</v>
      </c>
      <c r="D425" s="10" t="s">
        <v>26</v>
      </c>
      <c r="E425" s="10" t="s">
        <v>2174</v>
      </c>
      <c r="F425" s="10" t="s">
        <v>655</v>
      </c>
      <c r="G425" s="1" t="s">
        <v>3546</v>
      </c>
      <c r="H425" s="11" t="s">
        <v>2018</v>
      </c>
      <c r="I425" s="10" t="s">
        <v>28</v>
      </c>
      <c r="J425" s="1" t="s">
        <v>60</v>
      </c>
      <c r="K425" s="11" t="s">
        <v>3547</v>
      </c>
      <c r="L425" s="10" t="s">
        <v>77</v>
      </c>
      <c r="M425" s="10" t="s">
        <v>30</v>
      </c>
      <c r="N425" s="11" t="s">
        <v>3548</v>
      </c>
      <c r="O425" s="1" t="s">
        <v>3549</v>
      </c>
      <c r="P425" s="13" t="s">
        <v>3550</v>
      </c>
      <c r="Q425" s="1"/>
      <c r="R425" s="1"/>
      <c r="S425" s="1"/>
      <c r="T425" s="1"/>
      <c r="U425" s="1"/>
      <c r="V425" s="1" t="s">
        <v>3551</v>
      </c>
      <c r="W425" s="13" t="s">
        <v>3552</v>
      </c>
      <c r="X425" s="13" t="str">
        <f>HYPERLINK("https://drive.google.com/file/d/1N-dH2CUWHheeF6PYYyloGX7hHdd66Tya/view?usp=drivesdk","EMAIL KODE REQUEST BRANDING SOREX")</f>
        <v>EMAIL KODE REQUEST BRANDING SOREX</v>
      </c>
      <c r="Y425" s="1" t="s">
        <v>3553</v>
      </c>
    </row>
    <row r="426" spans="1:25" ht="12.75" customHeight="1" x14ac:dyDescent="0.25">
      <c r="A426" s="8">
        <v>45629.610236863002</v>
      </c>
      <c r="B426" s="1" t="s">
        <v>69</v>
      </c>
      <c r="C426" s="10" t="str">
        <v>BS425</v>
      </c>
      <c r="D426" s="10" t="s">
        <v>70</v>
      </c>
      <c r="E426" s="14" t="s">
        <v>108</v>
      </c>
      <c r="F426" s="10" t="s">
        <v>72</v>
      </c>
      <c r="G426" s="1" t="s">
        <v>1429</v>
      </c>
      <c r="H426" s="11" t="s">
        <v>264</v>
      </c>
      <c r="I426" s="10" t="s">
        <v>28</v>
      </c>
      <c r="J426" s="1" t="s">
        <v>112</v>
      </c>
      <c r="K426" s="11" t="s">
        <v>3554</v>
      </c>
      <c r="L426" s="10" t="s">
        <v>3555</v>
      </c>
      <c r="M426" s="10" t="s">
        <v>30</v>
      </c>
      <c r="N426" s="11" t="s">
        <v>78</v>
      </c>
      <c r="O426" s="1" t="s">
        <v>3556</v>
      </c>
      <c r="P426" s="13" t="s">
        <v>3557</v>
      </c>
      <c r="Q426" s="1"/>
      <c r="R426" s="1"/>
      <c r="S426" s="1"/>
      <c r="T426" s="1"/>
      <c r="U426" s="1"/>
      <c r="V426" s="1" t="s">
        <v>3558</v>
      </c>
      <c r="W426" s="13" t="s">
        <v>3559</v>
      </c>
      <c r="X426" s="13" t="str">
        <f>HYPERLINK("https://drive.google.com/file/d/1zSIAXbKtI3aesypSHkVH0HGPhM12q2vC/view?usp=drivesdk","EMAIL KODE REQUEST BRANDING SOREX")</f>
        <v>EMAIL KODE REQUEST BRANDING SOREX</v>
      </c>
      <c r="Y426" s="1" t="s">
        <v>3560</v>
      </c>
    </row>
    <row r="427" spans="1:25" ht="12.75" customHeight="1" x14ac:dyDescent="0.25">
      <c r="A427" s="8">
        <v>45629.611937836002</v>
      </c>
      <c r="B427" s="1" t="s">
        <v>69</v>
      </c>
      <c r="C427" s="10" t="str">
        <v>BS426</v>
      </c>
      <c r="D427" s="10" t="s">
        <v>70</v>
      </c>
      <c r="E427" s="14" t="s">
        <v>71</v>
      </c>
      <c r="F427" s="10" t="s">
        <v>109</v>
      </c>
      <c r="G427" s="1" t="s">
        <v>3561</v>
      </c>
      <c r="H427" s="11" t="s">
        <v>962</v>
      </c>
      <c r="I427" s="10" t="s">
        <v>28</v>
      </c>
      <c r="J427" s="1" t="s">
        <v>112</v>
      </c>
      <c r="K427" s="11" t="s">
        <v>3562</v>
      </c>
      <c r="L427" s="10" t="s">
        <v>130</v>
      </c>
      <c r="M427" s="10" t="s">
        <v>30</v>
      </c>
      <c r="N427" s="11" t="s">
        <v>78</v>
      </c>
      <c r="O427" s="1" t="s">
        <v>3563</v>
      </c>
      <c r="P427" s="13" t="s">
        <v>3564</v>
      </c>
      <c r="Q427" s="1"/>
      <c r="R427" s="1"/>
      <c r="S427" s="1"/>
      <c r="T427" s="1"/>
      <c r="U427" s="1"/>
      <c r="V427" s="1" t="s">
        <v>3565</v>
      </c>
      <c r="W427" s="13" t="s">
        <v>3566</v>
      </c>
      <c r="X427" s="13" t="str">
        <f>HYPERLINK("https://drive.google.com/file/d/1XdhxDGm3KawJgq9xtWqL7Ny15Tij8XSm/view?usp=drivesdk","EMAIL KODE REQUEST BRANDING SOREX")</f>
        <v>EMAIL KODE REQUEST BRANDING SOREX</v>
      </c>
      <c r="Y427" s="1" t="s">
        <v>3567</v>
      </c>
    </row>
    <row r="428" spans="1:25" ht="12.75" customHeight="1" x14ac:dyDescent="0.25">
      <c r="A428" s="8">
        <v>45630.312198576001</v>
      </c>
      <c r="B428" s="1" t="s">
        <v>506</v>
      </c>
      <c r="C428" s="15" t="str">
        <v>BS427</v>
      </c>
      <c r="D428" s="10" t="s">
        <v>26</v>
      </c>
      <c r="E428" s="10" t="s">
        <v>1233</v>
      </c>
      <c r="F428" s="10" t="s">
        <v>2981</v>
      </c>
      <c r="G428" s="1" t="s">
        <v>3568</v>
      </c>
      <c r="H428" s="11" t="s">
        <v>3569</v>
      </c>
      <c r="I428" s="10" t="s">
        <v>28</v>
      </c>
      <c r="J428" s="1" t="s">
        <v>60</v>
      </c>
      <c r="K428" s="11" t="s">
        <v>3570</v>
      </c>
      <c r="L428" s="10" t="s">
        <v>77</v>
      </c>
      <c r="M428" s="10" t="s">
        <v>30</v>
      </c>
      <c r="N428" s="11" t="s">
        <v>3571</v>
      </c>
      <c r="O428" s="1" t="s">
        <v>3572</v>
      </c>
      <c r="P428" s="13" t="s">
        <v>3573</v>
      </c>
      <c r="Q428" s="1"/>
      <c r="R428" s="1"/>
      <c r="S428" s="1"/>
      <c r="T428" s="1"/>
      <c r="U428" s="1"/>
      <c r="V428" s="1" t="s">
        <v>3574</v>
      </c>
      <c r="W428" s="13" t="s">
        <v>3575</v>
      </c>
      <c r="X428" s="13" t="str">
        <f>HYPERLINK("https://drive.google.com/file/d/1jaH-w4hHvzTXQ8xmqrst5EkEA4IY2wI0/view?usp=drivesdk","EMAIL KODE REQUEST BRANDING SOREX")</f>
        <v>EMAIL KODE REQUEST BRANDING SOREX</v>
      </c>
      <c r="Y428" s="1" t="s">
        <v>3576</v>
      </c>
    </row>
    <row r="429" spans="1:25" ht="12.75" customHeight="1" x14ac:dyDescent="0.25">
      <c r="A429" s="8">
        <v>45630.316976262002</v>
      </c>
      <c r="B429" s="1" t="s">
        <v>978</v>
      </c>
      <c r="C429" s="15" t="str">
        <v>BS428</v>
      </c>
      <c r="D429" s="10" t="s">
        <v>26</v>
      </c>
      <c r="E429" s="10" t="s">
        <v>1160</v>
      </c>
      <c r="F429" s="10" t="s">
        <v>2981</v>
      </c>
      <c r="G429" s="1" t="s">
        <v>3577</v>
      </c>
      <c r="H429" s="11" t="s">
        <v>3578</v>
      </c>
      <c r="I429" s="10" t="s">
        <v>28</v>
      </c>
      <c r="J429" s="1" t="s">
        <v>60</v>
      </c>
      <c r="K429" s="11" t="s">
        <v>3579</v>
      </c>
      <c r="L429" s="10" t="s">
        <v>77</v>
      </c>
      <c r="M429" s="10" t="s">
        <v>30</v>
      </c>
      <c r="N429" s="11" t="s">
        <v>2473</v>
      </c>
      <c r="O429" s="1" t="s">
        <v>3580</v>
      </c>
      <c r="P429" s="13" t="s">
        <v>3581</v>
      </c>
      <c r="Q429" s="1"/>
      <c r="R429" s="1"/>
      <c r="S429" s="1"/>
      <c r="T429" s="1"/>
      <c r="U429" s="1"/>
      <c r="V429" s="1" t="s">
        <v>3582</v>
      </c>
      <c r="W429" s="13" t="s">
        <v>3583</v>
      </c>
      <c r="X429" s="13" t="str">
        <f>HYPERLINK("https://drive.google.com/file/d/1JLmhEkZfWN6HspgLQYAAHOqmsXzI9gJJ/view?usp=drivesdk","EMAIL KODE REQUEST BRANDING SOREX")</f>
        <v>EMAIL KODE REQUEST BRANDING SOREX</v>
      </c>
      <c r="Y429" s="1" t="s">
        <v>3584</v>
      </c>
    </row>
    <row r="430" spans="1:25" ht="12.75" customHeight="1" x14ac:dyDescent="0.25">
      <c r="A430" s="8">
        <v>45630.318701204</v>
      </c>
      <c r="B430" s="1" t="s">
        <v>978</v>
      </c>
      <c r="C430" s="15" t="str">
        <v>BS429</v>
      </c>
      <c r="D430" s="10" t="s">
        <v>26</v>
      </c>
      <c r="E430" s="10" t="s">
        <v>2135</v>
      </c>
      <c r="F430" s="10" t="s">
        <v>2981</v>
      </c>
      <c r="G430" s="1" t="s">
        <v>3577</v>
      </c>
      <c r="H430" s="11" t="s">
        <v>3585</v>
      </c>
      <c r="I430" s="10" t="s">
        <v>28</v>
      </c>
      <c r="J430" s="1" t="s">
        <v>60</v>
      </c>
      <c r="K430" s="11" t="s">
        <v>3579</v>
      </c>
      <c r="L430" s="10" t="s">
        <v>77</v>
      </c>
      <c r="M430" s="10" t="s">
        <v>46</v>
      </c>
      <c r="N430" s="11" t="s">
        <v>1246</v>
      </c>
      <c r="O430" s="1" t="s">
        <v>3586</v>
      </c>
      <c r="P430" s="13" t="s">
        <v>3587</v>
      </c>
      <c r="Q430" s="1"/>
      <c r="R430" s="1"/>
      <c r="S430" s="1"/>
      <c r="T430" s="1"/>
      <c r="U430" s="1"/>
      <c r="V430" s="1" t="s">
        <v>3588</v>
      </c>
      <c r="W430" s="13" t="s">
        <v>3589</v>
      </c>
      <c r="X430" s="13" t="str">
        <f>HYPERLINK("https://drive.google.com/file/d/1Bzukoiw13rkNobulJymFJlbiqXSRKTFw/view?usp=drivesdk","EMAIL KODE REQUEST BRANDING SOREX")</f>
        <v>EMAIL KODE REQUEST BRANDING SOREX</v>
      </c>
      <c r="Y430" s="1" t="s">
        <v>3590</v>
      </c>
    </row>
    <row r="431" spans="1:25" ht="12.75" customHeight="1" x14ac:dyDescent="0.25">
      <c r="A431" s="8">
        <v>45630.529085230999</v>
      </c>
      <c r="B431" s="1" t="s">
        <v>69</v>
      </c>
      <c r="C431" s="10" t="str">
        <v>BS430</v>
      </c>
      <c r="D431" s="10" t="s">
        <v>70</v>
      </c>
      <c r="E431" s="14" t="s">
        <v>71</v>
      </c>
      <c r="F431" s="10" t="s">
        <v>72</v>
      </c>
      <c r="G431" s="1" t="s">
        <v>3591</v>
      </c>
      <c r="H431" s="11" t="s">
        <v>962</v>
      </c>
      <c r="I431" s="10" t="s">
        <v>28</v>
      </c>
      <c r="J431" s="1" t="s">
        <v>112</v>
      </c>
      <c r="K431" s="11" t="s">
        <v>3592</v>
      </c>
      <c r="L431" s="10" t="s">
        <v>77</v>
      </c>
      <c r="M431" s="10" t="s">
        <v>30</v>
      </c>
      <c r="N431" s="11" t="s">
        <v>78</v>
      </c>
      <c r="O431" s="1" t="s">
        <v>1543</v>
      </c>
      <c r="P431" s="13" t="s">
        <v>3593</v>
      </c>
      <c r="Q431" s="1"/>
      <c r="R431" s="1"/>
      <c r="S431" s="1"/>
      <c r="T431" s="1"/>
      <c r="U431" s="1"/>
      <c r="V431" s="1" t="s">
        <v>3594</v>
      </c>
      <c r="W431" s="13" t="s">
        <v>3595</v>
      </c>
      <c r="X431" s="13" t="str">
        <f>HYPERLINK("https://drive.google.com/file/d/11NX1rJZoLoY5yN42zuU94DAdKBEQcDPN/view?usp=drivesdk","EMAIL KODE REQUEST BRANDING SOREX")</f>
        <v>EMAIL KODE REQUEST BRANDING SOREX</v>
      </c>
      <c r="Y431" s="1" t="s">
        <v>3596</v>
      </c>
    </row>
    <row r="432" spans="1:25" ht="12.75" customHeight="1" x14ac:dyDescent="0.25">
      <c r="A432" s="8">
        <v>45630.578514825997</v>
      </c>
      <c r="B432" s="1" t="s">
        <v>300</v>
      </c>
      <c r="C432" s="15" t="str">
        <v>BS431</v>
      </c>
      <c r="D432" s="10" t="s">
        <v>26</v>
      </c>
      <c r="E432" s="10" t="s">
        <v>1641</v>
      </c>
      <c r="F432" s="10" t="s">
        <v>302</v>
      </c>
      <c r="G432" s="1" t="s">
        <v>3597</v>
      </c>
      <c r="H432" s="11" t="s">
        <v>3598</v>
      </c>
      <c r="I432" s="10" t="s">
        <v>127</v>
      </c>
      <c r="J432" s="1" t="s">
        <v>29</v>
      </c>
      <c r="K432" s="11" t="s">
        <v>3599</v>
      </c>
      <c r="L432" s="10" t="s">
        <v>355</v>
      </c>
      <c r="M432" s="10" t="s">
        <v>30</v>
      </c>
      <c r="N432" s="11" t="s">
        <v>3503</v>
      </c>
      <c r="O432" s="1" t="s">
        <v>3600</v>
      </c>
      <c r="P432" s="13" t="s">
        <v>3601</v>
      </c>
      <c r="Q432" s="1"/>
      <c r="R432" s="1"/>
      <c r="S432" s="1"/>
      <c r="T432" s="1"/>
      <c r="U432" s="1"/>
      <c r="V432" s="1" t="s">
        <v>3602</v>
      </c>
      <c r="W432" s="13" t="s">
        <v>3603</v>
      </c>
      <c r="X432" s="13" t="str">
        <f>HYPERLINK("https://drive.google.com/file/d/1HEETOsAU7FeS4-xnSJVjw6nmmJ91L7pg/view?usp=drivesdk","EMAIL KODE REQUEST BRANDING SOREX")</f>
        <v>EMAIL KODE REQUEST BRANDING SOREX</v>
      </c>
      <c r="Y432" s="1" t="s">
        <v>3604</v>
      </c>
    </row>
    <row r="433" spans="1:25" ht="12.75" customHeight="1" x14ac:dyDescent="0.25">
      <c r="A433" s="8">
        <v>45630.584429294002</v>
      </c>
      <c r="B433" s="1" t="s">
        <v>300</v>
      </c>
      <c r="C433" s="15" t="str">
        <v>BS432</v>
      </c>
      <c r="D433" s="10" t="s">
        <v>26</v>
      </c>
      <c r="E433" s="10" t="s">
        <v>1641</v>
      </c>
      <c r="F433" s="10" t="s">
        <v>302</v>
      </c>
      <c r="G433" s="1" t="s">
        <v>3597</v>
      </c>
      <c r="H433" s="11" t="s">
        <v>3598</v>
      </c>
      <c r="I433" s="10" t="s">
        <v>28</v>
      </c>
      <c r="J433" s="1" t="s">
        <v>156</v>
      </c>
      <c r="K433" s="11" t="s">
        <v>3605</v>
      </c>
      <c r="L433" s="10" t="s">
        <v>1353</v>
      </c>
      <c r="M433" s="10" t="s">
        <v>30</v>
      </c>
      <c r="N433" s="11" t="s">
        <v>3606</v>
      </c>
      <c r="O433" s="1" t="s">
        <v>3607</v>
      </c>
      <c r="P433" s="13" t="s">
        <v>3608</v>
      </c>
      <c r="Q433" s="1"/>
      <c r="R433" s="1"/>
      <c r="S433" s="1"/>
      <c r="T433" s="1"/>
      <c r="U433" s="1"/>
      <c r="V433" s="1" t="s">
        <v>3609</v>
      </c>
      <c r="W433" s="13" t="s">
        <v>3610</v>
      </c>
      <c r="X433" s="13" t="str">
        <f>HYPERLINK("https://drive.google.com/file/d/1Yo2Ue_8ATNHTXJBl8naXD2c77dbj-TjN/view?usp=drivesdk","EMAIL KODE REQUEST BRANDING SOREX")</f>
        <v>EMAIL KODE REQUEST BRANDING SOREX</v>
      </c>
      <c r="Y433" s="1" t="s">
        <v>3611</v>
      </c>
    </row>
    <row r="434" spans="1:25" ht="12.75" customHeight="1" x14ac:dyDescent="0.25">
      <c r="A434" s="8">
        <v>45630.590726388997</v>
      </c>
      <c r="B434" s="1" t="s">
        <v>653</v>
      </c>
      <c r="C434" s="15" t="str">
        <v>BS433</v>
      </c>
      <c r="D434" s="10" t="s">
        <v>26</v>
      </c>
      <c r="E434" s="10" t="s">
        <v>3484</v>
      </c>
      <c r="F434" s="10" t="s">
        <v>655</v>
      </c>
      <c r="G434" s="1" t="s">
        <v>3612</v>
      </c>
      <c r="H434" s="11" t="s">
        <v>3613</v>
      </c>
      <c r="I434" s="10" t="s">
        <v>28</v>
      </c>
      <c r="J434" s="1" t="s">
        <v>156</v>
      </c>
      <c r="K434" s="11" t="s">
        <v>3614</v>
      </c>
      <c r="L434" s="10" t="s">
        <v>227</v>
      </c>
      <c r="M434" s="10" t="s">
        <v>30</v>
      </c>
      <c r="N434" s="11" t="s">
        <v>3488</v>
      </c>
      <c r="O434" s="1" t="s">
        <v>3615</v>
      </c>
      <c r="P434" s="13" t="s">
        <v>3616</v>
      </c>
      <c r="Q434" s="1"/>
      <c r="R434" s="1"/>
      <c r="S434" s="1"/>
      <c r="T434" s="1"/>
      <c r="U434" s="1"/>
      <c r="V434" s="1" t="s">
        <v>3617</v>
      </c>
      <c r="W434" s="13" t="s">
        <v>3618</v>
      </c>
      <c r="X434" s="13" t="str">
        <f>HYPERLINK("https://drive.google.com/file/d/14G-YhTx--gnNNInkAZB9v5wNvEtQQaHF/view?usp=drivesdk","EMAIL KODE REQUEST BRANDING SOREX")</f>
        <v>EMAIL KODE REQUEST BRANDING SOREX</v>
      </c>
      <c r="Y434" s="1" t="s">
        <v>3619</v>
      </c>
    </row>
    <row r="435" spans="1:25" ht="19.5" customHeight="1" x14ac:dyDescent="0.25">
      <c r="A435" s="8">
        <v>45630.595771319</v>
      </c>
      <c r="B435" s="1" t="s">
        <v>653</v>
      </c>
      <c r="C435" s="15" t="str">
        <v>BS434</v>
      </c>
      <c r="D435" s="10" t="s">
        <v>26</v>
      </c>
      <c r="E435" s="10" t="s">
        <v>3484</v>
      </c>
      <c r="F435" s="10" t="s">
        <v>655</v>
      </c>
      <c r="G435" s="1" t="s">
        <v>3612</v>
      </c>
      <c r="H435" s="11" t="s">
        <v>3613</v>
      </c>
      <c r="I435" s="10" t="s">
        <v>28</v>
      </c>
      <c r="J435" s="1" t="s">
        <v>156</v>
      </c>
      <c r="K435" s="11" t="s">
        <v>3620</v>
      </c>
      <c r="L435" s="10" t="s">
        <v>227</v>
      </c>
      <c r="M435" s="10" t="s">
        <v>46</v>
      </c>
      <c r="N435" s="11" t="s">
        <v>3488</v>
      </c>
      <c r="O435" s="1" t="s">
        <v>3621</v>
      </c>
      <c r="P435" s="1" t="s">
        <v>3622</v>
      </c>
      <c r="Q435" s="1"/>
      <c r="R435" s="1"/>
      <c r="S435" s="1"/>
      <c r="T435" s="1"/>
      <c r="U435" s="1"/>
      <c r="V435" s="1" t="s">
        <v>3623</v>
      </c>
      <c r="W435" s="13" t="s">
        <v>3624</v>
      </c>
      <c r="X435" s="13" t="str">
        <f>HYPERLINK("https://drive.google.com/file/d/1yqcGy4jsy-ETv9X6im3YJDEelyg_UQkM/view?usp=drivesdk","EMAIL KODE REQUEST BRANDING SOREX")</f>
        <v>EMAIL KODE REQUEST BRANDING SOREX</v>
      </c>
      <c r="Y435" s="1" t="s">
        <v>3625</v>
      </c>
    </row>
    <row r="436" spans="1:25" ht="12.75" customHeight="1" x14ac:dyDescent="0.25">
      <c r="A436" s="8">
        <v>45630.685337859002</v>
      </c>
      <c r="B436" s="1" t="s">
        <v>300</v>
      </c>
      <c r="C436" s="15" t="str">
        <v>BS435</v>
      </c>
      <c r="D436" s="10" t="s">
        <v>26</v>
      </c>
      <c r="E436" s="10" t="s">
        <v>1641</v>
      </c>
      <c r="F436" s="10" t="s">
        <v>302</v>
      </c>
      <c r="G436" s="1" t="s">
        <v>3597</v>
      </c>
      <c r="H436" s="11" t="s">
        <v>3626</v>
      </c>
      <c r="I436" s="10" t="s">
        <v>127</v>
      </c>
      <c r="J436" s="1" t="s">
        <v>29</v>
      </c>
      <c r="K436" s="11" t="s">
        <v>3627</v>
      </c>
      <c r="L436" s="10" t="s">
        <v>355</v>
      </c>
      <c r="M436" s="10" t="s">
        <v>30</v>
      </c>
      <c r="N436" s="11" t="s">
        <v>3503</v>
      </c>
      <c r="O436" s="1" t="s">
        <v>3628</v>
      </c>
      <c r="P436" s="13" t="s">
        <v>3629</v>
      </c>
      <c r="Q436" s="1"/>
      <c r="R436" s="1"/>
      <c r="S436" s="1"/>
      <c r="T436" s="1"/>
      <c r="U436" s="1"/>
      <c r="V436" s="1" t="s">
        <v>3630</v>
      </c>
      <c r="W436" s="13" t="s">
        <v>3631</v>
      </c>
      <c r="X436" s="13" t="str">
        <f>HYPERLINK("https://drive.google.com/file/d/19FP8zl_Ui0Szm_f6WCblxhcElmfZVExN/view?usp=drivesdk","EMAIL KODE REQUEST BRANDING SOREX")</f>
        <v>EMAIL KODE REQUEST BRANDING SOREX</v>
      </c>
      <c r="Y436" s="1" t="s">
        <v>3632</v>
      </c>
    </row>
    <row r="437" spans="1:25" ht="12.75" customHeight="1" x14ac:dyDescent="0.25">
      <c r="A437" s="8">
        <v>45631.409514594998</v>
      </c>
      <c r="B437" s="1" t="s">
        <v>248</v>
      </c>
      <c r="C437" s="10" t="str">
        <v>BS436</v>
      </c>
      <c r="D437" s="10" t="s">
        <v>70</v>
      </c>
      <c r="E437" s="10" t="s">
        <v>3633</v>
      </c>
      <c r="F437" s="10" t="s">
        <v>250</v>
      </c>
      <c r="G437" s="1" t="s">
        <v>2418</v>
      </c>
      <c r="H437" s="11" t="s">
        <v>184</v>
      </c>
      <c r="I437" s="10" t="s">
        <v>28</v>
      </c>
      <c r="J437" s="1" t="s">
        <v>60</v>
      </c>
      <c r="K437" s="11" t="s">
        <v>3634</v>
      </c>
      <c r="L437" s="10" t="s">
        <v>466</v>
      </c>
      <c r="M437" s="10" t="s">
        <v>46</v>
      </c>
      <c r="N437" s="11" t="s">
        <v>78</v>
      </c>
      <c r="O437" s="1" t="s">
        <v>3635</v>
      </c>
      <c r="P437" s="13" t="s">
        <v>3636</v>
      </c>
      <c r="Q437" s="1"/>
      <c r="R437" s="1"/>
      <c r="S437" s="1"/>
      <c r="T437" s="1"/>
      <c r="U437" s="1"/>
      <c r="V437" s="1" t="s">
        <v>3637</v>
      </c>
      <c r="W437" s="13" t="s">
        <v>3638</v>
      </c>
      <c r="X437" s="13" t="str">
        <f>HYPERLINK("https://drive.google.com/file/d/13cn_1OpqTyHe3-GELwkProaCiVYdJs3a/view?usp=drivesdk","EMAIL KODE REQUEST BRANDING SOREX")</f>
        <v>EMAIL KODE REQUEST BRANDING SOREX</v>
      </c>
      <c r="Y437" s="1" t="s">
        <v>3639</v>
      </c>
    </row>
    <row r="438" spans="1:25" ht="12.75" customHeight="1" x14ac:dyDescent="0.25">
      <c r="A438" s="8">
        <v>45631.434209501997</v>
      </c>
      <c r="B438" s="1" t="s">
        <v>420</v>
      </c>
      <c r="C438" s="10" t="str">
        <v>BS437</v>
      </c>
      <c r="D438" s="10" t="s">
        <v>39</v>
      </c>
      <c r="E438" s="10" t="s">
        <v>3362</v>
      </c>
      <c r="F438" s="10" t="s">
        <v>3363</v>
      </c>
      <c r="G438" s="1" t="s">
        <v>3640</v>
      </c>
      <c r="H438" s="11" t="s">
        <v>3365</v>
      </c>
      <c r="I438" s="10" t="s">
        <v>28</v>
      </c>
      <c r="J438" s="1" t="s">
        <v>3641</v>
      </c>
      <c r="K438" s="11" t="s">
        <v>3642</v>
      </c>
      <c r="L438" s="10" t="s">
        <v>466</v>
      </c>
      <c r="M438" s="10" t="s">
        <v>30</v>
      </c>
      <c r="N438" s="11" t="s">
        <v>428</v>
      </c>
      <c r="O438" s="1" t="s">
        <v>3643</v>
      </c>
      <c r="P438" s="13" t="s">
        <v>3644</v>
      </c>
      <c r="Q438" s="1"/>
      <c r="R438" s="1"/>
      <c r="S438" s="1"/>
      <c r="T438" s="1"/>
      <c r="U438" s="1"/>
      <c r="V438" s="1" t="s">
        <v>3645</v>
      </c>
      <c r="W438" s="13" t="s">
        <v>3646</v>
      </c>
      <c r="X438" s="13" t="str">
        <f>HYPERLINK("https://drive.google.com/file/d/1qIgH_JEU-4XZOwoPNu3BNzz_I1LwUhKC/view?usp=drivesdk","EMAIL KODE REQUEST BRANDING SOREX")</f>
        <v>EMAIL KODE REQUEST BRANDING SOREX</v>
      </c>
      <c r="Y438" s="1" t="s">
        <v>3647</v>
      </c>
    </row>
    <row r="439" spans="1:25" ht="17.25" customHeight="1" x14ac:dyDescent="0.25">
      <c r="A439" s="8">
        <v>45631.704074073998</v>
      </c>
      <c r="B439" s="1" t="s">
        <v>420</v>
      </c>
      <c r="C439" s="10" t="str">
        <v>BS438</v>
      </c>
      <c r="D439" s="10" t="s">
        <v>39</v>
      </c>
      <c r="E439" s="10" t="s">
        <v>3648</v>
      </c>
      <c r="F439" s="10" t="s">
        <v>3649</v>
      </c>
      <c r="G439" s="1" t="s">
        <v>3650</v>
      </c>
      <c r="H439" s="11" t="s">
        <v>3651</v>
      </c>
      <c r="I439" s="10" t="s">
        <v>28</v>
      </c>
      <c r="J439" s="1" t="s">
        <v>29</v>
      </c>
      <c r="K439" s="11" t="s">
        <v>3652</v>
      </c>
      <c r="L439" s="10" t="s">
        <v>466</v>
      </c>
      <c r="M439" s="10" t="s">
        <v>30</v>
      </c>
      <c r="N439" s="11" t="s">
        <v>428</v>
      </c>
      <c r="O439" s="1" t="s">
        <v>3653</v>
      </c>
      <c r="P439" s="13" t="s">
        <v>3654</v>
      </c>
      <c r="Q439" s="1"/>
      <c r="R439" s="1"/>
      <c r="S439" s="1"/>
      <c r="T439" s="1"/>
      <c r="U439" s="1"/>
      <c r="V439" s="1" t="s">
        <v>3655</v>
      </c>
      <c r="W439" s="13" t="s">
        <v>3656</v>
      </c>
      <c r="X439" s="13" t="str">
        <f>HYPERLINK("https://drive.google.com/file/d/1cGeGzYCpRe_j5vRDOQUeVfktl3icM_oH/view?usp=drivesdk","EMAIL KODE REQUEST BRANDING SOREX")</f>
        <v>EMAIL KODE REQUEST BRANDING SOREX</v>
      </c>
      <c r="Y439" s="1" t="s">
        <v>3657</v>
      </c>
    </row>
    <row r="440" spans="1:25" ht="18" customHeight="1" x14ac:dyDescent="0.25">
      <c r="A440" s="8">
        <v>45631.708054258997</v>
      </c>
      <c r="B440" s="1" t="s">
        <v>420</v>
      </c>
      <c r="C440" s="10" t="str">
        <v>BS439</v>
      </c>
      <c r="D440" s="10" t="s">
        <v>39</v>
      </c>
      <c r="E440" s="10" t="s">
        <v>597</v>
      </c>
      <c r="F440" s="10" t="s">
        <v>438</v>
      </c>
      <c r="G440" s="1" t="s">
        <v>3658</v>
      </c>
      <c r="H440" s="11" t="s">
        <v>1778</v>
      </c>
      <c r="I440" s="10" t="s">
        <v>28</v>
      </c>
      <c r="J440" s="1" t="s">
        <v>29</v>
      </c>
      <c r="K440" s="11" t="s">
        <v>3659</v>
      </c>
      <c r="L440" s="10" t="s">
        <v>588</v>
      </c>
      <c r="M440" s="10" t="s">
        <v>46</v>
      </c>
      <c r="N440" s="11" t="s">
        <v>428</v>
      </c>
      <c r="O440" s="1" t="s">
        <v>3660</v>
      </c>
      <c r="P440" s="13" t="s">
        <v>3661</v>
      </c>
      <c r="Q440" s="1"/>
      <c r="R440" s="1"/>
      <c r="S440" s="1"/>
      <c r="T440" s="1"/>
      <c r="U440" s="1"/>
      <c r="V440" s="1" t="s">
        <v>3662</v>
      </c>
      <c r="W440" s="13" t="s">
        <v>3663</v>
      </c>
      <c r="X440" s="13" t="str">
        <f>HYPERLINK("https://drive.google.com/file/d/1Kf98NPDDKt5YTVrGgrCq2VROMV7SbONi/view?usp=drivesdk","EMAIL KODE REQUEST BRANDING SOREX")</f>
        <v>EMAIL KODE REQUEST BRANDING SOREX</v>
      </c>
      <c r="Y440" s="1" t="s">
        <v>3664</v>
      </c>
    </row>
    <row r="441" spans="1:25" ht="12.75" customHeight="1" x14ac:dyDescent="0.25">
      <c r="A441" s="8">
        <v>45632.373703773002</v>
      </c>
      <c r="B441" s="1" t="s">
        <v>506</v>
      </c>
      <c r="C441" s="15" t="str">
        <v>BS440</v>
      </c>
      <c r="D441" s="10" t="s">
        <v>26</v>
      </c>
      <c r="E441" s="10" t="s">
        <v>1160</v>
      </c>
      <c r="F441" s="10" t="s">
        <v>2981</v>
      </c>
      <c r="G441" s="1" t="s">
        <v>3665</v>
      </c>
      <c r="H441" s="11" t="s">
        <v>3666</v>
      </c>
      <c r="I441" s="10" t="s">
        <v>28</v>
      </c>
      <c r="J441" s="1" t="s">
        <v>60</v>
      </c>
      <c r="K441" s="11" t="s">
        <v>3667</v>
      </c>
      <c r="L441" s="10" t="s">
        <v>77</v>
      </c>
      <c r="M441" s="10" t="s">
        <v>30</v>
      </c>
      <c r="N441" s="11" t="s">
        <v>3469</v>
      </c>
      <c r="O441" s="1" t="s">
        <v>3668</v>
      </c>
      <c r="P441" s="13" t="s">
        <v>3669</v>
      </c>
      <c r="Q441" s="1"/>
      <c r="R441" s="1"/>
      <c r="S441" s="1"/>
      <c r="T441" s="1"/>
      <c r="U441" s="1"/>
      <c r="V441" s="1" t="s">
        <v>3670</v>
      </c>
      <c r="W441" s="13" t="s">
        <v>3671</v>
      </c>
      <c r="X441" s="13" t="str">
        <f>HYPERLINK("https://drive.google.com/file/d/1JKGc_oyNgQtnTWlkugmPqeljCksM__42/view?usp=drivesdk","EMAIL KODE REQUEST BRANDING SOREX")</f>
        <v>EMAIL KODE REQUEST BRANDING SOREX</v>
      </c>
      <c r="Y441" s="1" t="s">
        <v>3672</v>
      </c>
    </row>
    <row r="442" spans="1:25" ht="12.75" customHeight="1" x14ac:dyDescent="0.25">
      <c r="A442" s="8">
        <v>45632.375421006996</v>
      </c>
      <c r="B442" s="1" t="s">
        <v>506</v>
      </c>
      <c r="C442" s="15" t="str">
        <v>BS441</v>
      </c>
      <c r="D442" s="10" t="s">
        <v>26</v>
      </c>
      <c r="E442" s="10" t="s">
        <v>1233</v>
      </c>
      <c r="F442" s="10" t="s">
        <v>2981</v>
      </c>
      <c r="G442" s="1" t="s">
        <v>3665</v>
      </c>
      <c r="H442" s="11" t="s">
        <v>3666</v>
      </c>
      <c r="I442" s="10" t="s">
        <v>28</v>
      </c>
      <c r="J442" s="1" t="s">
        <v>60</v>
      </c>
      <c r="K442" s="11" t="s">
        <v>3673</v>
      </c>
      <c r="L442" s="10" t="s">
        <v>77</v>
      </c>
      <c r="M442" s="10" t="s">
        <v>46</v>
      </c>
      <c r="N442" s="11" t="s">
        <v>1246</v>
      </c>
      <c r="O442" s="1" t="s">
        <v>3674</v>
      </c>
      <c r="P442" s="13" t="s">
        <v>3675</v>
      </c>
      <c r="Q442" s="1"/>
      <c r="R442" s="1"/>
      <c r="S442" s="1"/>
      <c r="T442" s="1"/>
      <c r="U442" s="1"/>
      <c r="V442" s="1" t="s">
        <v>3676</v>
      </c>
      <c r="W442" s="13" t="s">
        <v>3677</v>
      </c>
      <c r="X442" s="13" t="str">
        <f>HYPERLINK("https://drive.google.com/file/d/1dSg6SoIT5D8ttUGBYfncC4Gk0KGE85hq/view?usp=drivesdk","EMAIL KODE REQUEST BRANDING SOREX")</f>
        <v>EMAIL KODE REQUEST BRANDING SOREX</v>
      </c>
      <c r="Y442" s="1" t="s">
        <v>3678</v>
      </c>
    </row>
    <row r="443" spans="1:25" ht="12.75" customHeight="1" x14ac:dyDescent="0.25">
      <c r="A443" s="8">
        <v>45632.379995174</v>
      </c>
      <c r="B443" s="1" t="s">
        <v>506</v>
      </c>
      <c r="C443" s="15" t="str">
        <v>BS442</v>
      </c>
      <c r="D443" s="10" t="s">
        <v>26</v>
      </c>
      <c r="E443" s="10" t="s">
        <v>1160</v>
      </c>
      <c r="F443" s="10" t="s">
        <v>2981</v>
      </c>
      <c r="G443" s="1" t="s">
        <v>3679</v>
      </c>
      <c r="H443" s="11" t="s">
        <v>3666</v>
      </c>
      <c r="I443" s="10" t="s">
        <v>28</v>
      </c>
      <c r="J443" s="1" t="s">
        <v>1724</v>
      </c>
      <c r="K443" s="11" t="s">
        <v>3680</v>
      </c>
      <c r="L443" s="10" t="s">
        <v>77</v>
      </c>
      <c r="M443" s="10" t="s">
        <v>30</v>
      </c>
      <c r="N443" s="11" t="s">
        <v>2473</v>
      </c>
      <c r="O443" s="1" t="s">
        <v>1734</v>
      </c>
      <c r="P443" s="13" t="s">
        <v>3681</v>
      </c>
      <c r="Q443" s="1"/>
      <c r="R443" s="1"/>
      <c r="S443" s="1"/>
      <c r="T443" s="1"/>
      <c r="U443" s="1"/>
      <c r="V443" s="1" t="s">
        <v>3682</v>
      </c>
      <c r="W443" s="13" t="s">
        <v>3683</v>
      </c>
      <c r="X443" s="13" t="str">
        <f>HYPERLINK("https://drive.google.com/file/d/1C5fo7EAu5aFfGUzIbn0Nl4r94r9m-Z2c/view?usp=drivesdk","EMAIL KODE REQUEST BRANDING SOREX")</f>
        <v>EMAIL KODE REQUEST BRANDING SOREX</v>
      </c>
      <c r="Y443" s="1" t="s">
        <v>3684</v>
      </c>
    </row>
    <row r="444" spans="1:25" ht="12.75" customHeight="1" x14ac:dyDescent="0.25">
      <c r="A444" s="8">
        <v>45632.382040705997</v>
      </c>
      <c r="B444" s="1" t="s">
        <v>506</v>
      </c>
      <c r="C444" s="15" t="str">
        <v>BS443</v>
      </c>
      <c r="D444" s="10" t="s">
        <v>26</v>
      </c>
      <c r="E444" s="10" t="s">
        <v>1160</v>
      </c>
      <c r="F444" s="10" t="s">
        <v>2981</v>
      </c>
      <c r="G444" s="1" t="s">
        <v>3679</v>
      </c>
      <c r="H444" s="11" t="s">
        <v>3666</v>
      </c>
      <c r="I444" s="10" t="s">
        <v>28</v>
      </c>
      <c r="J444" s="1" t="s">
        <v>1724</v>
      </c>
      <c r="K444" s="11" t="s">
        <v>3685</v>
      </c>
      <c r="L444" s="10" t="s">
        <v>77</v>
      </c>
      <c r="M444" s="10" t="s">
        <v>30</v>
      </c>
      <c r="N444" s="11" t="s">
        <v>2473</v>
      </c>
      <c r="O444" s="1" t="s">
        <v>3686</v>
      </c>
      <c r="P444" s="13" t="s">
        <v>3687</v>
      </c>
      <c r="Q444" s="1"/>
      <c r="R444" s="1"/>
      <c r="S444" s="1"/>
      <c r="T444" s="1"/>
      <c r="U444" s="1"/>
      <c r="V444" s="1" t="s">
        <v>3688</v>
      </c>
      <c r="W444" s="13" t="s">
        <v>3689</v>
      </c>
      <c r="X444" s="13" t="str">
        <f>HYPERLINK("https://drive.google.com/file/d/1gxbih4foJx3pAv7TVxWWges_qMp0SbJe/view?usp=drivesdk","EMAIL KODE REQUEST BRANDING SOREX")</f>
        <v>EMAIL KODE REQUEST BRANDING SOREX</v>
      </c>
      <c r="Y444" s="1" t="s">
        <v>3690</v>
      </c>
    </row>
    <row r="445" spans="1:25" ht="12.75" customHeight="1" x14ac:dyDescent="0.25">
      <c r="A445" s="8">
        <v>45632.385055405</v>
      </c>
      <c r="B445" s="1" t="s">
        <v>506</v>
      </c>
      <c r="C445" s="15" t="str">
        <v>BS444</v>
      </c>
      <c r="D445" s="10" t="s">
        <v>26</v>
      </c>
      <c r="E445" s="10" t="s">
        <v>2135</v>
      </c>
      <c r="F445" s="10" t="s">
        <v>2981</v>
      </c>
      <c r="G445" s="1" t="s">
        <v>3691</v>
      </c>
      <c r="H445" s="11" t="s">
        <v>3666</v>
      </c>
      <c r="I445" s="10" t="s">
        <v>28</v>
      </c>
      <c r="J445" s="1" t="s">
        <v>60</v>
      </c>
      <c r="K445" s="11" t="s">
        <v>1900</v>
      </c>
      <c r="L445" s="10" t="s">
        <v>77</v>
      </c>
      <c r="M445" s="10" t="s">
        <v>30</v>
      </c>
      <c r="N445" s="11" t="s">
        <v>3692</v>
      </c>
      <c r="O445" s="1" t="s">
        <v>3693</v>
      </c>
      <c r="P445" s="13" t="s">
        <v>3694</v>
      </c>
      <c r="Q445" s="1"/>
      <c r="R445" s="1"/>
      <c r="S445" s="1"/>
      <c r="T445" s="1"/>
      <c r="U445" s="1"/>
      <c r="V445" s="1" t="s">
        <v>3695</v>
      </c>
      <c r="W445" s="13" t="s">
        <v>3696</v>
      </c>
      <c r="X445" s="13" t="str">
        <f>HYPERLINK("https://drive.google.com/file/d/1r-nRHa-8qo1UXB66vjIggfIVIcM3cj4f/view?usp=drivesdk","EMAIL KODE REQUEST BRANDING SOREX")</f>
        <v>EMAIL KODE REQUEST BRANDING SOREX</v>
      </c>
      <c r="Y445" s="1" t="s">
        <v>3697</v>
      </c>
    </row>
    <row r="446" spans="1:25" ht="12.75" customHeight="1" x14ac:dyDescent="0.25">
      <c r="A446" s="8">
        <v>45632.386226019</v>
      </c>
      <c r="B446" s="1" t="s">
        <v>506</v>
      </c>
      <c r="C446" s="15" t="str">
        <v>BS445</v>
      </c>
      <c r="D446" s="10" t="s">
        <v>26</v>
      </c>
      <c r="E446" s="10" t="s">
        <v>2135</v>
      </c>
      <c r="F446" s="10" t="s">
        <v>2981</v>
      </c>
      <c r="G446" s="1" t="s">
        <v>3691</v>
      </c>
      <c r="H446" s="11" t="s">
        <v>3666</v>
      </c>
      <c r="I446" s="10" t="s">
        <v>28</v>
      </c>
      <c r="J446" s="1" t="s">
        <v>60</v>
      </c>
      <c r="K446" s="11" t="s">
        <v>1900</v>
      </c>
      <c r="L446" s="10" t="s">
        <v>77</v>
      </c>
      <c r="M446" s="10" t="s">
        <v>46</v>
      </c>
      <c r="N446" s="11" t="s">
        <v>3698</v>
      </c>
      <c r="O446" s="1" t="s">
        <v>3699</v>
      </c>
      <c r="P446" s="13" t="s">
        <v>3700</v>
      </c>
      <c r="Q446" s="1"/>
      <c r="R446" s="1"/>
      <c r="S446" s="1"/>
      <c r="T446" s="1"/>
      <c r="U446" s="1"/>
      <c r="V446" s="1" t="s">
        <v>3701</v>
      </c>
      <c r="W446" s="13" t="s">
        <v>3702</v>
      </c>
      <c r="X446" s="13" t="str">
        <f>HYPERLINK("https://drive.google.com/file/d/1y5BoADprW40Qci1625fNsQKrEXD1TUJk/view?usp=drivesdk","EMAIL KODE REQUEST BRANDING SOREX")</f>
        <v>EMAIL KODE REQUEST BRANDING SOREX</v>
      </c>
      <c r="Y446" s="1" t="s">
        <v>3703</v>
      </c>
    </row>
    <row r="447" spans="1:25" ht="15.75" customHeight="1" x14ac:dyDescent="0.25">
      <c r="A447" s="8">
        <v>45632.448387418997</v>
      </c>
      <c r="B447" s="1" t="s">
        <v>420</v>
      </c>
      <c r="C447" s="10" t="str">
        <v>BS446</v>
      </c>
      <c r="D447" s="10" t="s">
        <v>39</v>
      </c>
      <c r="E447" s="10" t="s">
        <v>3704</v>
      </c>
      <c r="F447" s="10" t="s">
        <v>438</v>
      </c>
      <c r="G447" s="1" t="s">
        <v>3705</v>
      </c>
      <c r="H447" s="11" t="s">
        <v>3469</v>
      </c>
      <c r="I447" s="10" t="s">
        <v>28</v>
      </c>
      <c r="J447" s="1" t="s">
        <v>29</v>
      </c>
      <c r="K447" s="11" t="s">
        <v>3706</v>
      </c>
      <c r="L447" s="10" t="s">
        <v>3707</v>
      </c>
      <c r="M447" s="10" t="s">
        <v>46</v>
      </c>
      <c r="N447" s="11" t="s">
        <v>428</v>
      </c>
      <c r="O447" s="1" t="s">
        <v>3708</v>
      </c>
      <c r="P447" s="13" t="s">
        <v>3709</v>
      </c>
      <c r="Q447" s="1"/>
      <c r="R447" s="1"/>
      <c r="S447" s="1"/>
      <c r="T447" s="1"/>
      <c r="U447" s="1"/>
      <c r="V447" s="1" t="s">
        <v>3710</v>
      </c>
      <c r="W447" s="13" t="s">
        <v>3711</v>
      </c>
      <c r="X447" s="13" t="str">
        <f>HYPERLINK("https://drive.google.com/file/d/1meKLrXs2g-zk2GhT93CWgM_VBL8-IcHt/view?usp=drivesdk","EMAIL KODE REQUEST BRANDING SOREX")</f>
        <v>EMAIL KODE REQUEST BRANDING SOREX</v>
      </c>
      <c r="Y447" s="1" t="s">
        <v>3712</v>
      </c>
    </row>
    <row r="448" spans="1:25" ht="19.5" customHeight="1" x14ac:dyDescent="0.25">
      <c r="A448" s="8">
        <v>45632.451996099997</v>
      </c>
      <c r="B448" s="1" t="s">
        <v>420</v>
      </c>
      <c r="C448" s="10" t="str">
        <v>BS447</v>
      </c>
      <c r="D448" s="10" t="s">
        <v>39</v>
      </c>
      <c r="E448" s="10" t="s">
        <v>2291</v>
      </c>
      <c r="F448" s="10" t="s">
        <v>702</v>
      </c>
      <c r="G448" s="1" t="s">
        <v>3713</v>
      </c>
      <c r="H448" s="11" t="s">
        <v>3714</v>
      </c>
      <c r="I448" s="10" t="s">
        <v>127</v>
      </c>
      <c r="J448" s="1" t="s">
        <v>29</v>
      </c>
      <c r="K448" s="11" t="s">
        <v>2555</v>
      </c>
      <c r="L448" s="10" t="s">
        <v>254</v>
      </c>
      <c r="M448" s="10" t="s">
        <v>30</v>
      </c>
      <c r="N448" s="11" t="s">
        <v>428</v>
      </c>
      <c r="O448" s="1" t="s">
        <v>3715</v>
      </c>
      <c r="P448" s="13" t="s">
        <v>3716</v>
      </c>
      <c r="Q448" s="1"/>
      <c r="R448" s="1"/>
      <c r="S448" s="1"/>
      <c r="T448" s="1"/>
      <c r="U448" s="1"/>
      <c r="V448" s="1" t="s">
        <v>3717</v>
      </c>
      <c r="W448" s="13" t="s">
        <v>3718</v>
      </c>
      <c r="X448" s="13" t="str">
        <f>HYPERLINK("https://drive.google.com/file/d/1Rkbjn-m7rwZrxEklOxCaK6r01QdgP03x/view?usp=drivesdk","EMAIL KODE REQUEST BRANDING SOREX")</f>
        <v>EMAIL KODE REQUEST BRANDING SOREX</v>
      </c>
      <c r="Y448" s="1" t="s">
        <v>3719</v>
      </c>
    </row>
    <row r="449" spans="1:25" ht="12.75" customHeight="1" x14ac:dyDescent="0.25">
      <c r="A449" s="8">
        <v>45633.338210219998</v>
      </c>
      <c r="B449" s="1" t="s">
        <v>1032</v>
      </c>
      <c r="C449" s="15" t="str">
        <v>BS448</v>
      </c>
      <c r="D449" s="10" t="s">
        <v>26</v>
      </c>
      <c r="E449" s="10" t="s">
        <v>2202</v>
      </c>
      <c r="F449" s="10" t="s">
        <v>806</v>
      </c>
      <c r="G449" s="1" t="s">
        <v>3720</v>
      </c>
      <c r="H449" s="11" t="s">
        <v>3721</v>
      </c>
      <c r="I449" s="10" t="s">
        <v>28</v>
      </c>
      <c r="J449" s="1" t="s">
        <v>60</v>
      </c>
      <c r="K449" s="11" t="s">
        <v>3722</v>
      </c>
      <c r="L449" s="10" t="s">
        <v>77</v>
      </c>
      <c r="M449" s="10" t="s">
        <v>30</v>
      </c>
      <c r="N449" s="11" t="s">
        <v>2738</v>
      </c>
      <c r="O449" s="1" t="s">
        <v>3723</v>
      </c>
      <c r="P449" s="13" t="s">
        <v>3724</v>
      </c>
      <c r="Q449" s="1"/>
      <c r="R449" s="1"/>
      <c r="S449" s="1"/>
      <c r="T449" s="1"/>
      <c r="U449" s="1"/>
      <c r="V449" s="1" t="s">
        <v>3725</v>
      </c>
      <c r="W449" s="13" t="s">
        <v>3726</v>
      </c>
      <c r="X449" s="13" t="str">
        <f>HYPERLINK("https://drive.google.com/file/d/1tFK_QtKanAkPSCzMSlkJNk8O_SPKVSj-/view?usp=drivesdk","EMAIL KODE REQUEST BRANDING SOREX")</f>
        <v>EMAIL KODE REQUEST BRANDING SOREX</v>
      </c>
      <c r="Y449" s="1" t="s">
        <v>3727</v>
      </c>
    </row>
    <row r="450" spans="1:25" ht="12.75" customHeight="1" x14ac:dyDescent="0.25">
      <c r="A450" s="8">
        <v>45633.340402649999</v>
      </c>
      <c r="B450" s="1" t="s">
        <v>1032</v>
      </c>
      <c r="C450" s="15" t="str">
        <v>BS449</v>
      </c>
      <c r="D450" s="10" t="s">
        <v>26</v>
      </c>
      <c r="E450" s="10" t="s">
        <v>2202</v>
      </c>
      <c r="F450" s="10" t="s">
        <v>655</v>
      </c>
      <c r="G450" s="1" t="s">
        <v>3728</v>
      </c>
      <c r="H450" s="11" t="s">
        <v>3729</v>
      </c>
      <c r="I450" s="10" t="s">
        <v>28</v>
      </c>
      <c r="J450" s="1" t="s">
        <v>60</v>
      </c>
      <c r="K450" s="11" t="s">
        <v>3730</v>
      </c>
      <c r="L450" s="10" t="s">
        <v>77</v>
      </c>
      <c r="M450" s="10" t="s">
        <v>30</v>
      </c>
      <c r="N450" s="11" t="s">
        <v>2738</v>
      </c>
      <c r="O450" s="1" t="s">
        <v>3731</v>
      </c>
      <c r="P450" s="13" t="s">
        <v>3732</v>
      </c>
      <c r="Q450" s="1"/>
      <c r="R450" s="1"/>
      <c r="S450" s="1"/>
      <c r="T450" s="1"/>
      <c r="U450" s="1"/>
      <c r="V450" s="1" t="s">
        <v>3733</v>
      </c>
      <c r="W450" s="13" t="s">
        <v>3734</v>
      </c>
      <c r="X450" s="13" t="str">
        <f>HYPERLINK("https://drive.google.com/file/d/1UQWgb10YGNy-rC7kOcM6wVv11Ytq3tzC/view?usp=drivesdk","EMAIL KODE REQUEST BRANDING SOREX")</f>
        <v>EMAIL KODE REQUEST BRANDING SOREX</v>
      </c>
      <c r="Y450" s="1" t="s">
        <v>3735</v>
      </c>
    </row>
    <row r="451" spans="1:25" ht="12.75" customHeight="1" x14ac:dyDescent="0.25">
      <c r="A451" s="8">
        <v>45633.342880138996</v>
      </c>
      <c r="B451" s="1" t="s">
        <v>1032</v>
      </c>
      <c r="C451" s="15" t="str">
        <v>BS450</v>
      </c>
      <c r="D451" s="10" t="s">
        <v>26</v>
      </c>
      <c r="E451" s="10" t="s">
        <v>2202</v>
      </c>
      <c r="F451" s="10" t="s">
        <v>655</v>
      </c>
      <c r="G451" s="1" t="s">
        <v>3720</v>
      </c>
      <c r="H451" s="11" t="s">
        <v>3736</v>
      </c>
      <c r="I451" s="10" t="s">
        <v>28</v>
      </c>
      <c r="J451" s="1" t="s">
        <v>60</v>
      </c>
      <c r="K451" s="11" t="s">
        <v>3737</v>
      </c>
      <c r="L451" s="10" t="s">
        <v>77</v>
      </c>
      <c r="M451" s="10" t="s">
        <v>145</v>
      </c>
      <c r="N451" s="11" t="s">
        <v>2738</v>
      </c>
      <c r="O451" s="1" t="s">
        <v>3738</v>
      </c>
      <c r="P451" s="13" t="s">
        <v>3739</v>
      </c>
      <c r="Q451" s="1"/>
      <c r="R451" s="1"/>
      <c r="S451" s="1"/>
      <c r="T451" s="1"/>
      <c r="U451" s="1"/>
      <c r="V451" s="1" t="s">
        <v>3740</v>
      </c>
      <c r="W451" s="13" t="s">
        <v>3741</v>
      </c>
      <c r="X451" s="13" t="str">
        <f>HYPERLINK("https://drive.google.com/file/d/16tLXCjGrP0YOU-g3bouEe_CGnVbSi7zu/view?usp=drivesdk","EMAIL KODE REQUEST BRANDING SOREX")</f>
        <v>EMAIL KODE REQUEST BRANDING SOREX</v>
      </c>
      <c r="Y451" s="1" t="s">
        <v>3742</v>
      </c>
    </row>
    <row r="452" spans="1:25" ht="12.75" customHeight="1" x14ac:dyDescent="0.25">
      <c r="A452" s="8">
        <v>45633.345462441997</v>
      </c>
      <c r="B452" s="1" t="s">
        <v>1032</v>
      </c>
      <c r="C452" s="15" t="str">
        <v>BS451</v>
      </c>
      <c r="D452" s="10" t="s">
        <v>26</v>
      </c>
      <c r="E452" s="10" t="s">
        <v>1208</v>
      </c>
      <c r="F452" s="10" t="s">
        <v>655</v>
      </c>
      <c r="G452" s="1" t="s">
        <v>3720</v>
      </c>
      <c r="H452" s="11" t="s">
        <v>3736</v>
      </c>
      <c r="I452" s="10" t="s">
        <v>28</v>
      </c>
      <c r="J452" s="1" t="s">
        <v>60</v>
      </c>
      <c r="K452" s="11" t="s">
        <v>3743</v>
      </c>
      <c r="L452" s="10" t="s">
        <v>77</v>
      </c>
      <c r="M452" s="10" t="s">
        <v>30</v>
      </c>
      <c r="N452" s="11" t="s">
        <v>2738</v>
      </c>
      <c r="O452" s="1" t="s">
        <v>3744</v>
      </c>
      <c r="P452" s="13" t="s">
        <v>3745</v>
      </c>
      <c r="Q452" s="1"/>
      <c r="R452" s="1"/>
      <c r="S452" s="1"/>
      <c r="T452" s="1"/>
      <c r="U452" s="1"/>
      <c r="V452" s="1" t="s">
        <v>3746</v>
      </c>
      <c r="W452" s="13" t="s">
        <v>3747</v>
      </c>
      <c r="X452" s="13" t="str">
        <f>HYPERLINK("https://drive.google.com/file/d/1I1jIzZndJp63YH5wmj8mWjfHauh_tYDB/view?usp=drivesdk","EMAIL KODE REQUEST BRANDING SOREX")</f>
        <v>EMAIL KODE REQUEST BRANDING SOREX</v>
      </c>
      <c r="Y452" s="1" t="s">
        <v>3748</v>
      </c>
    </row>
    <row r="453" spans="1:25" ht="12.75" customHeight="1" x14ac:dyDescent="0.25">
      <c r="A453" s="8">
        <v>45633.348466203999</v>
      </c>
      <c r="B453" s="1" t="s">
        <v>1032</v>
      </c>
      <c r="C453" s="15" t="str">
        <v>BS452</v>
      </c>
      <c r="D453" s="10" t="s">
        <v>26</v>
      </c>
      <c r="E453" s="10" t="s">
        <v>2202</v>
      </c>
      <c r="F453" s="10" t="s">
        <v>2016</v>
      </c>
      <c r="G453" s="1" t="s">
        <v>3749</v>
      </c>
      <c r="H453" s="11" t="s">
        <v>3750</v>
      </c>
      <c r="I453" s="10" t="s">
        <v>28</v>
      </c>
      <c r="J453" s="1" t="s">
        <v>60</v>
      </c>
      <c r="K453" s="11" t="s">
        <v>3751</v>
      </c>
      <c r="L453" s="10" t="s">
        <v>77</v>
      </c>
      <c r="M453" s="10" t="s">
        <v>30</v>
      </c>
      <c r="N453" s="11" t="s">
        <v>2124</v>
      </c>
      <c r="O453" s="1" t="s">
        <v>3752</v>
      </c>
      <c r="P453" s="13" t="s">
        <v>3753</v>
      </c>
      <c r="Q453" s="1"/>
      <c r="R453" s="1"/>
      <c r="S453" s="1"/>
      <c r="T453" s="1"/>
      <c r="U453" s="1"/>
      <c r="V453" s="1" t="s">
        <v>3754</v>
      </c>
      <c r="W453" s="13" t="s">
        <v>3755</v>
      </c>
      <c r="X453" s="13" t="str">
        <f>HYPERLINK("https://drive.google.com/file/d/1e2dC1rrK1iIj-NCpOea6X5LjKmjpPE2K/view?usp=drivesdk","EMAIL KODE REQUEST BRANDING SOREX")</f>
        <v>EMAIL KODE REQUEST BRANDING SOREX</v>
      </c>
      <c r="Y453" s="1" t="s">
        <v>3756</v>
      </c>
    </row>
    <row r="454" spans="1:25" ht="12.75" customHeight="1" x14ac:dyDescent="0.25">
      <c r="A454" s="8">
        <v>45633.473206654999</v>
      </c>
      <c r="B454" s="1" t="s">
        <v>1032</v>
      </c>
      <c r="C454" s="10" t="str">
        <v>BS453</v>
      </c>
      <c r="D454" s="10" t="s">
        <v>70</v>
      </c>
      <c r="E454" s="10" t="s">
        <v>2150</v>
      </c>
      <c r="F454" s="10" t="s">
        <v>655</v>
      </c>
      <c r="G454" s="1" t="s">
        <v>2553</v>
      </c>
      <c r="H454" s="11" t="s">
        <v>2554</v>
      </c>
      <c r="I454" s="10" t="s">
        <v>28</v>
      </c>
      <c r="J454" s="1" t="s">
        <v>60</v>
      </c>
      <c r="K454" s="11" t="s">
        <v>3757</v>
      </c>
      <c r="L454" s="10" t="s">
        <v>77</v>
      </c>
      <c r="M454" s="10" t="s">
        <v>30</v>
      </c>
      <c r="N454" s="11" t="s">
        <v>3758</v>
      </c>
      <c r="O454" s="1" t="s">
        <v>3759</v>
      </c>
      <c r="P454" s="13" t="s">
        <v>3760</v>
      </c>
      <c r="Q454" s="1"/>
      <c r="R454" s="1"/>
      <c r="S454" s="1"/>
      <c r="T454" s="1"/>
      <c r="U454" s="1"/>
      <c r="V454" s="1" t="s">
        <v>3761</v>
      </c>
      <c r="W454" s="13" t="s">
        <v>3762</v>
      </c>
      <c r="X454" s="13" t="str">
        <f>HYPERLINK("https://drive.google.com/file/d/1JD-JLehUJKpqMMTB9A5vKV4xm52Ep3wT/view?usp=drivesdk","EMAIL KODE REQUEST BRANDING SOREX")</f>
        <v>EMAIL KODE REQUEST BRANDING SOREX</v>
      </c>
      <c r="Y454" s="1" t="s">
        <v>3763</v>
      </c>
    </row>
    <row r="455" spans="1:25" ht="12.75" customHeight="1" x14ac:dyDescent="0.25">
      <c r="A455" s="8">
        <v>45633.474959027997</v>
      </c>
      <c r="B455" s="1" t="s">
        <v>1032</v>
      </c>
      <c r="C455" s="15" t="str">
        <v>BS454</v>
      </c>
      <c r="D455" s="10" t="s">
        <v>26</v>
      </c>
      <c r="E455" s="10" t="s">
        <v>3764</v>
      </c>
      <c r="F455" s="10" t="s">
        <v>655</v>
      </c>
      <c r="G455" s="1" t="s">
        <v>3765</v>
      </c>
      <c r="H455" s="11" t="s">
        <v>2554</v>
      </c>
      <c r="I455" s="10" t="s">
        <v>28</v>
      </c>
      <c r="J455" s="1" t="s">
        <v>75</v>
      </c>
      <c r="K455" s="11" t="s">
        <v>2563</v>
      </c>
      <c r="L455" s="10" t="s">
        <v>130</v>
      </c>
      <c r="M455" s="10" t="s">
        <v>30</v>
      </c>
      <c r="N455" s="11" t="s">
        <v>3766</v>
      </c>
      <c r="O455" s="1" t="s">
        <v>3767</v>
      </c>
      <c r="P455" s="13" t="s">
        <v>3768</v>
      </c>
      <c r="Q455" s="1"/>
      <c r="R455" s="1"/>
      <c r="S455" s="1"/>
      <c r="T455" s="1"/>
      <c r="U455" s="1"/>
      <c r="V455" s="1" t="s">
        <v>3769</v>
      </c>
      <c r="W455" s="13" t="s">
        <v>3770</v>
      </c>
      <c r="X455" s="13" t="str">
        <f>HYPERLINK("https://drive.google.com/file/d/1GezzaqREdE4YCsiCNSd25j9KKMmuRt7S/view?usp=drivesdk","EMAIL KODE REQUEST BRANDING SOREX")</f>
        <v>EMAIL KODE REQUEST BRANDING SOREX</v>
      </c>
      <c r="Y455" s="1" t="s">
        <v>3771</v>
      </c>
    </row>
    <row r="456" spans="1:25" ht="12.75" customHeight="1" x14ac:dyDescent="0.25">
      <c r="A456" s="8">
        <v>45637.405345890998</v>
      </c>
      <c r="B456" s="1" t="s">
        <v>506</v>
      </c>
      <c r="C456" s="15" t="str">
        <v>BS455</v>
      </c>
      <c r="D456" s="10" t="s">
        <v>26</v>
      </c>
      <c r="E456" s="10" t="s">
        <v>1548</v>
      </c>
      <c r="F456" s="10" t="s">
        <v>2981</v>
      </c>
      <c r="G456" s="1" t="s">
        <v>3772</v>
      </c>
      <c r="H456" s="11" t="s">
        <v>3773</v>
      </c>
      <c r="I456" s="10" t="s">
        <v>28</v>
      </c>
      <c r="J456" s="1" t="s">
        <v>1724</v>
      </c>
      <c r="K456" s="11" t="s">
        <v>3774</v>
      </c>
      <c r="L456" s="10" t="s">
        <v>77</v>
      </c>
      <c r="M456" s="10" t="s">
        <v>30</v>
      </c>
      <c r="N456" s="11" t="s">
        <v>3446</v>
      </c>
      <c r="O456" s="1" t="s">
        <v>1734</v>
      </c>
      <c r="P456" s="13" t="s">
        <v>3775</v>
      </c>
      <c r="Q456" s="1"/>
      <c r="R456" s="1"/>
      <c r="S456" s="1"/>
      <c r="T456" s="1"/>
      <c r="U456" s="1"/>
      <c r="V456" s="1" t="s">
        <v>3776</v>
      </c>
      <c r="W456" s="13" t="s">
        <v>3777</v>
      </c>
      <c r="X456" s="13" t="str">
        <f>HYPERLINK("https://drive.google.com/file/d/1J-STbalmkMRzcbI1_V6Wk-Op_EmKevXM/view?usp=drivesdk","EMAIL KODE REQUEST BRANDING SOREX")</f>
        <v>EMAIL KODE REQUEST BRANDING SOREX</v>
      </c>
      <c r="Y456" s="1" t="s">
        <v>3778</v>
      </c>
    </row>
    <row r="457" spans="1:25" ht="12.75" customHeight="1" x14ac:dyDescent="0.25">
      <c r="A457" s="8">
        <v>45637.414447962998</v>
      </c>
      <c r="B457" s="1" t="s">
        <v>506</v>
      </c>
      <c r="C457" s="15" t="str">
        <v>BS456</v>
      </c>
      <c r="D457" s="10" t="s">
        <v>26</v>
      </c>
      <c r="E457" s="10" t="s">
        <v>1548</v>
      </c>
      <c r="F457" s="10" t="s">
        <v>2981</v>
      </c>
      <c r="G457" s="1" t="s">
        <v>1938</v>
      </c>
      <c r="H457" s="11" t="s">
        <v>3773</v>
      </c>
      <c r="I457" s="10" t="s">
        <v>127</v>
      </c>
      <c r="J457" s="1" t="s">
        <v>1724</v>
      </c>
      <c r="K457" s="11" t="s">
        <v>3779</v>
      </c>
      <c r="L457" s="10" t="s">
        <v>172</v>
      </c>
      <c r="M457" s="10" t="s">
        <v>30</v>
      </c>
      <c r="N457" s="11" t="s">
        <v>3446</v>
      </c>
      <c r="O457" s="1" t="s">
        <v>1734</v>
      </c>
      <c r="P457" s="13" t="s">
        <v>3780</v>
      </c>
      <c r="Q457" s="1"/>
      <c r="R457" s="1"/>
      <c r="S457" s="1"/>
      <c r="T457" s="1"/>
      <c r="U457" s="1"/>
      <c r="V457" s="1" t="s">
        <v>3781</v>
      </c>
      <c r="W457" s="13" t="s">
        <v>3782</v>
      </c>
      <c r="X457" s="13" t="str">
        <f>HYPERLINK("https://drive.google.com/file/d/13uoMb-GtpUTP6LXddwt5uTs7fZ7rdgnY/view?usp=drivesdk","EMAIL KODE REQUEST BRANDING SOREX")</f>
        <v>EMAIL KODE REQUEST BRANDING SOREX</v>
      </c>
      <c r="Y457" s="1" t="s">
        <v>3783</v>
      </c>
    </row>
    <row r="458" spans="1:25" ht="12.75" customHeight="1" x14ac:dyDescent="0.25">
      <c r="A458" s="8">
        <v>45637.416316551004</v>
      </c>
      <c r="B458" s="1" t="s">
        <v>506</v>
      </c>
      <c r="C458" s="15" t="str">
        <v>BS457</v>
      </c>
      <c r="D458" s="10" t="s">
        <v>26</v>
      </c>
      <c r="E458" s="10" t="s">
        <v>1548</v>
      </c>
      <c r="F458" s="10" t="s">
        <v>2981</v>
      </c>
      <c r="G458" s="1" t="s">
        <v>1938</v>
      </c>
      <c r="H458" s="11" t="s">
        <v>3773</v>
      </c>
      <c r="I458" s="10" t="s">
        <v>127</v>
      </c>
      <c r="J458" s="1" t="s">
        <v>1724</v>
      </c>
      <c r="K458" s="11" t="s">
        <v>3784</v>
      </c>
      <c r="L458" s="10" t="s">
        <v>77</v>
      </c>
      <c r="M458" s="10" t="s">
        <v>30</v>
      </c>
      <c r="N458" s="11" t="s">
        <v>3446</v>
      </c>
      <c r="O458" s="1" t="s">
        <v>1734</v>
      </c>
      <c r="P458" s="13" t="s">
        <v>3785</v>
      </c>
      <c r="Q458" s="1"/>
      <c r="R458" s="1"/>
      <c r="S458" s="1"/>
      <c r="T458" s="1"/>
      <c r="U458" s="1"/>
      <c r="V458" s="1" t="s">
        <v>3786</v>
      </c>
      <c r="W458" s="13" t="s">
        <v>3787</v>
      </c>
      <c r="X458" s="13" t="str">
        <f>HYPERLINK("https://drive.google.com/file/d/1n8Blj_v8QtPiRcCGlUM1bRthTe0wFrk2/view?usp=drivesdk","EMAIL KODE REQUEST BRANDING SOREX")</f>
        <v>EMAIL KODE REQUEST BRANDING SOREX</v>
      </c>
      <c r="Y458" s="1" t="s">
        <v>3788</v>
      </c>
    </row>
    <row r="459" spans="1:25" ht="12.75" customHeight="1" x14ac:dyDescent="0.25">
      <c r="A459" s="8">
        <v>45637.418685844998</v>
      </c>
      <c r="B459" s="1" t="s">
        <v>506</v>
      </c>
      <c r="C459" s="15" t="str">
        <v>BS458</v>
      </c>
      <c r="D459" s="10" t="s">
        <v>26</v>
      </c>
      <c r="E459" s="10" t="s">
        <v>1548</v>
      </c>
      <c r="F459" s="10" t="s">
        <v>2981</v>
      </c>
      <c r="G459" s="1" t="s">
        <v>3789</v>
      </c>
      <c r="H459" s="11" t="s">
        <v>3773</v>
      </c>
      <c r="I459" s="10" t="s">
        <v>127</v>
      </c>
      <c r="J459" s="1" t="s">
        <v>1724</v>
      </c>
      <c r="K459" s="11" t="s">
        <v>3790</v>
      </c>
      <c r="L459" s="10" t="s">
        <v>77</v>
      </c>
      <c r="M459" s="10" t="s">
        <v>30</v>
      </c>
      <c r="N459" s="11" t="s">
        <v>1948</v>
      </c>
      <c r="O459" s="1" t="s">
        <v>3791</v>
      </c>
      <c r="P459" s="13" t="s">
        <v>3792</v>
      </c>
      <c r="Q459" s="1"/>
      <c r="R459" s="1"/>
      <c r="S459" s="1"/>
      <c r="T459" s="1"/>
      <c r="U459" s="1"/>
      <c r="V459" s="1" t="s">
        <v>3793</v>
      </c>
      <c r="W459" s="13" t="s">
        <v>3794</v>
      </c>
      <c r="X459" s="13" t="str">
        <f>HYPERLINK("https://drive.google.com/file/d/15d3--gzaIhx4bPke4Pe9R1aUGn56vIsG/view?usp=drivesdk","EMAIL KODE REQUEST BRANDING SOREX")</f>
        <v>EMAIL KODE REQUEST BRANDING SOREX</v>
      </c>
      <c r="Y459" s="1" t="s">
        <v>3795</v>
      </c>
    </row>
    <row r="460" spans="1:25" ht="12.75" customHeight="1" x14ac:dyDescent="0.25">
      <c r="A460" s="8">
        <v>45637.425868193997</v>
      </c>
      <c r="B460" s="1" t="s">
        <v>506</v>
      </c>
      <c r="C460" s="15" t="str">
        <v>BS459</v>
      </c>
      <c r="D460" s="10" t="s">
        <v>26</v>
      </c>
      <c r="E460" s="10" t="s">
        <v>1548</v>
      </c>
      <c r="F460" s="10" t="s">
        <v>2981</v>
      </c>
      <c r="G460" s="1" t="s">
        <v>3796</v>
      </c>
      <c r="H460" s="11" t="s">
        <v>3773</v>
      </c>
      <c r="I460" s="10" t="s">
        <v>28</v>
      </c>
      <c r="J460" s="1" t="s">
        <v>1724</v>
      </c>
      <c r="K460" s="11" t="s">
        <v>3797</v>
      </c>
      <c r="L460" s="10" t="s">
        <v>77</v>
      </c>
      <c r="M460" s="10" t="s">
        <v>30</v>
      </c>
      <c r="N460" s="11" t="s">
        <v>1948</v>
      </c>
      <c r="O460" s="1" t="s">
        <v>3798</v>
      </c>
      <c r="P460" s="13" t="s">
        <v>3799</v>
      </c>
      <c r="Q460" s="1"/>
      <c r="R460" s="1"/>
      <c r="S460" s="1"/>
      <c r="T460" s="1"/>
      <c r="U460" s="1"/>
      <c r="V460" s="1" t="s">
        <v>3800</v>
      </c>
      <c r="W460" s="13" t="s">
        <v>3801</v>
      </c>
      <c r="X460" s="13" t="str">
        <f>HYPERLINK("https://drive.google.com/file/d/1u0OZF3UneTyJ0H_SFRcwuAWWURoLMHez/view?usp=drivesdk","EMAIL KODE REQUEST BRANDING SOREX")</f>
        <v>EMAIL KODE REQUEST BRANDING SOREX</v>
      </c>
      <c r="Y460" s="1" t="s">
        <v>3802</v>
      </c>
    </row>
    <row r="461" spans="1:25" ht="12.75" customHeight="1" x14ac:dyDescent="0.25">
      <c r="A461" s="8">
        <v>45637.429682998001</v>
      </c>
      <c r="B461" s="1" t="s">
        <v>506</v>
      </c>
      <c r="C461" s="15" t="str">
        <v>BS460</v>
      </c>
      <c r="D461" s="10" t="s">
        <v>26</v>
      </c>
      <c r="E461" s="10" t="s">
        <v>1548</v>
      </c>
      <c r="F461" s="10" t="s">
        <v>2981</v>
      </c>
      <c r="G461" s="1" t="s">
        <v>3796</v>
      </c>
      <c r="H461" s="11" t="s">
        <v>3773</v>
      </c>
      <c r="I461" s="10" t="s">
        <v>28</v>
      </c>
      <c r="J461" s="1" t="s">
        <v>3803</v>
      </c>
      <c r="K461" s="11" t="s">
        <v>3804</v>
      </c>
      <c r="L461" s="10" t="s">
        <v>355</v>
      </c>
      <c r="M461" s="10" t="s">
        <v>30</v>
      </c>
      <c r="N461" s="11" t="s">
        <v>1948</v>
      </c>
      <c r="O461" s="1" t="s">
        <v>115</v>
      </c>
      <c r="P461" s="13" t="s">
        <v>3805</v>
      </c>
      <c r="Q461" s="1"/>
      <c r="R461" s="1"/>
      <c r="S461" s="1"/>
      <c r="T461" s="1"/>
      <c r="U461" s="1"/>
      <c r="V461" s="1" t="s">
        <v>3806</v>
      </c>
      <c r="W461" s="13" t="s">
        <v>3807</v>
      </c>
      <c r="X461" s="13" t="str">
        <f>HYPERLINK("https://drive.google.com/file/d/1dShFhOxzGHkpiMk2OOyIuzpPSDX3AvEI/view?usp=drivesdk","EMAIL KODE REQUEST BRANDING SOREX")</f>
        <v>EMAIL KODE REQUEST BRANDING SOREX</v>
      </c>
      <c r="Y461" s="1" t="s">
        <v>3808</v>
      </c>
    </row>
    <row r="462" spans="1:25" ht="12.75" customHeight="1" x14ac:dyDescent="0.25">
      <c r="A462" s="8">
        <v>45637.430914721997</v>
      </c>
      <c r="B462" s="1" t="s">
        <v>506</v>
      </c>
      <c r="C462" s="15" t="str">
        <v>BS461</v>
      </c>
      <c r="D462" s="10" t="s">
        <v>26</v>
      </c>
      <c r="E462" s="10" t="s">
        <v>1548</v>
      </c>
      <c r="F462" s="10" t="s">
        <v>2981</v>
      </c>
      <c r="G462" s="1" t="s">
        <v>3796</v>
      </c>
      <c r="H462" s="11" t="s">
        <v>3773</v>
      </c>
      <c r="I462" s="10" t="s">
        <v>127</v>
      </c>
      <c r="J462" s="1" t="s">
        <v>3803</v>
      </c>
      <c r="K462" s="11" t="s">
        <v>3809</v>
      </c>
      <c r="L462" s="10" t="s">
        <v>77</v>
      </c>
      <c r="M462" s="10" t="s">
        <v>30</v>
      </c>
      <c r="N462" s="11" t="s">
        <v>1948</v>
      </c>
      <c r="O462" s="1" t="s">
        <v>115</v>
      </c>
      <c r="P462" s="13" t="s">
        <v>3810</v>
      </c>
      <c r="Q462" s="1"/>
      <c r="R462" s="1"/>
      <c r="S462" s="1"/>
      <c r="T462" s="1"/>
      <c r="U462" s="1"/>
      <c r="V462" s="1" t="s">
        <v>3811</v>
      </c>
      <c r="W462" s="13" t="s">
        <v>3812</v>
      </c>
      <c r="X462" s="13" t="str">
        <f>HYPERLINK("https://drive.google.com/file/d/1pfjO6QQgDKJ_AkLUwUFfGp9T2xBHPRjn/view?usp=drivesdk","EMAIL KODE REQUEST BRANDING SOREX")</f>
        <v>EMAIL KODE REQUEST BRANDING SOREX</v>
      </c>
      <c r="Y462" s="1" t="s">
        <v>3813</v>
      </c>
    </row>
    <row r="463" spans="1:25" ht="12.75" customHeight="1" x14ac:dyDescent="0.25">
      <c r="A463" s="8">
        <v>45637.435230925999</v>
      </c>
      <c r="B463" s="1" t="s">
        <v>506</v>
      </c>
      <c r="C463" s="15" t="str">
        <v>BS462</v>
      </c>
      <c r="D463" s="10" t="s">
        <v>26</v>
      </c>
      <c r="E463" s="10" t="s">
        <v>1548</v>
      </c>
      <c r="F463" s="10" t="s">
        <v>2981</v>
      </c>
      <c r="G463" s="1" t="s">
        <v>3814</v>
      </c>
      <c r="H463" s="11" t="s">
        <v>3773</v>
      </c>
      <c r="I463" s="10" t="s">
        <v>28</v>
      </c>
      <c r="J463" s="1" t="s">
        <v>1724</v>
      </c>
      <c r="K463" s="11" t="s">
        <v>3815</v>
      </c>
      <c r="L463" s="10" t="s">
        <v>77</v>
      </c>
      <c r="M463" s="10" t="s">
        <v>30</v>
      </c>
      <c r="N463" s="11" t="s">
        <v>3446</v>
      </c>
      <c r="O463" s="1" t="s">
        <v>115</v>
      </c>
      <c r="P463" s="13" t="s">
        <v>3816</v>
      </c>
      <c r="Q463" s="1"/>
      <c r="R463" s="1"/>
      <c r="S463" s="1"/>
      <c r="T463" s="1"/>
      <c r="U463" s="1"/>
      <c r="V463" s="1" t="s">
        <v>3817</v>
      </c>
      <c r="W463" s="13" t="s">
        <v>3818</v>
      </c>
      <c r="X463" s="13" t="str">
        <f>HYPERLINK("https://drive.google.com/file/d/1Y9PJSdzGxkzobLHUI4TTlSRrKM2nWSdN/view?usp=drivesdk","EMAIL KODE REQUEST BRANDING SOREX")</f>
        <v>EMAIL KODE REQUEST BRANDING SOREX</v>
      </c>
      <c r="Y463" s="1" t="s">
        <v>3819</v>
      </c>
    </row>
    <row r="464" spans="1:25" ht="12.75" customHeight="1" x14ac:dyDescent="0.25">
      <c r="A464" s="8">
        <v>45637.436399525002</v>
      </c>
      <c r="B464" s="1" t="s">
        <v>506</v>
      </c>
      <c r="C464" s="15" t="str">
        <v>BS463</v>
      </c>
      <c r="D464" s="10" t="s">
        <v>26</v>
      </c>
      <c r="E464" s="10" t="s">
        <v>1559</v>
      </c>
      <c r="F464" s="10" t="s">
        <v>2981</v>
      </c>
      <c r="G464" s="1" t="s">
        <v>3814</v>
      </c>
      <c r="H464" s="11" t="s">
        <v>3773</v>
      </c>
      <c r="I464" s="10" t="s">
        <v>28</v>
      </c>
      <c r="J464" s="1" t="s">
        <v>1724</v>
      </c>
      <c r="K464" s="11" t="s">
        <v>3820</v>
      </c>
      <c r="L464" s="10" t="s">
        <v>77</v>
      </c>
      <c r="M464" s="10" t="s">
        <v>30</v>
      </c>
      <c r="N464" s="11" t="s">
        <v>1948</v>
      </c>
      <c r="O464" s="1" t="s">
        <v>1734</v>
      </c>
      <c r="P464" s="13" t="s">
        <v>3821</v>
      </c>
      <c r="Q464" s="1"/>
      <c r="R464" s="1"/>
      <c r="S464" s="1"/>
      <c r="T464" s="1"/>
      <c r="U464" s="1"/>
      <c r="V464" s="1" t="s">
        <v>3822</v>
      </c>
      <c r="W464" s="13" t="s">
        <v>3823</v>
      </c>
      <c r="X464" s="13" t="str">
        <f>HYPERLINK("https://drive.google.com/file/d/1QgYVJgbxhYo5TKi01-6kB0Zkz3BKCW-g/view?usp=drivesdk","EMAIL KODE REQUEST BRANDING SOREX")</f>
        <v>EMAIL KODE REQUEST BRANDING SOREX</v>
      </c>
      <c r="Y464" s="1" t="s">
        <v>3824</v>
      </c>
    </row>
    <row r="465" spans="1:25" ht="12.75" customHeight="1" x14ac:dyDescent="0.25">
      <c r="A465" s="8">
        <v>45637.666848749999</v>
      </c>
      <c r="B465" s="1" t="s">
        <v>248</v>
      </c>
      <c r="C465" s="10" t="str">
        <v>BS464</v>
      </c>
      <c r="D465" s="10" t="s">
        <v>70</v>
      </c>
      <c r="E465" s="10" t="s">
        <v>3171</v>
      </c>
      <c r="F465" s="10" t="s">
        <v>250</v>
      </c>
      <c r="G465" s="1" t="s">
        <v>3825</v>
      </c>
      <c r="H465" s="11" t="s">
        <v>2363</v>
      </c>
      <c r="I465" s="10" t="s">
        <v>28</v>
      </c>
      <c r="J465" s="1" t="s">
        <v>60</v>
      </c>
      <c r="K465" s="11" t="s">
        <v>3511</v>
      </c>
      <c r="L465" s="10" t="s">
        <v>466</v>
      </c>
      <c r="M465" s="10" t="s">
        <v>145</v>
      </c>
      <c r="N465" s="11" t="s">
        <v>78</v>
      </c>
      <c r="O465" s="1" t="s">
        <v>3826</v>
      </c>
      <c r="P465" s="13" t="s">
        <v>3827</v>
      </c>
      <c r="Q465" s="1"/>
      <c r="R465" s="1"/>
      <c r="S465" s="1"/>
      <c r="T465" s="1"/>
      <c r="U465" s="1"/>
      <c r="V465" s="1" t="s">
        <v>3828</v>
      </c>
      <c r="W465" s="13" t="s">
        <v>3829</v>
      </c>
      <c r="X465" s="13" t="str">
        <f>HYPERLINK("https://drive.google.com/file/d/10Q-SMorzefQm4jdhijsesRwjXWl966yQ/view?usp=drivesdk","EMAIL KODE REQUEST BRANDING SOREX")</f>
        <v>EMAIL KODE REQUEST BRANDING SOREX</v>
      </c>
      <c r="Y465" s="1" t="s">
        <v>3830</v>
      </c>
    </row>
    <row r="466" spans="1:25" ht="12.75" customHeight="1" x14ac:dyDescent="0.25">
      <c r="A466" s="8">
        <v>45637.683110243001</v>
      </c>
      <c r="B466" s="1" t="s">
        <v>69</v>
      </c>
      <c r="C466" s="10" t="str">
        <v>BS465</v>
      </c>
      <c r="D466" s="10" t="s">
        <v>70</v>
      </c>
      <c r="E466" s="10" t="s">
        <v>195</v>
      </c>
      <c r="F466" s="10" t="s">
        <v>72</v>
      </c>
      <c r="G466" s="1" t="s">
        <v>3831</v>
      </c>
      <c r="H466" s="11" t="s">
        <v>543</v>
      </c>
      <c r="I466" s="10" t="s">
        <v>127</v>
      </c>
      <c r="J466" s="1" t="s">
        <v>112</v>
      </c>
      <c r="K466" s="11" t="s">
        <v>646</v>
      </c>
      <c r="L466" s="10" t="s">
        <v>1890</v>
      </c>
      <c r="M466" s="10" t="s">
        <v>30</v>
      </c>
      <c r="N466" s="11" t="s">
        <v>78</v>
      </c>
      <c r="O466" s="1" t="s">
        <v>115</v>
      </c>
      <c r="P466" s="13" t="s">
        <v>3832</v>
      </c>
      <c r="Q466" s="1"/>
      <c r="R466" s="1"/>
      <c r="S466" s="1"/>
      <c r="T466" s="1"/>
      <c r="U466" s="1"/>
      <c r="V466" s="1" t="s">
        <v>3833</v>
      </c>
      <c r="W466" s="13" t="s">
        <v>3834</v>
      </c>
      <c r="X466" s="13" t="str">
        <f>HYPERLINK("https://drive.google.com/file/d/1wWEUrhZ6Xdk5LLngUtqe6xp12npNrzad/view?usp=drivesdk","EMAIL KODE REQUEST BRANDING SOREX")</f>
        <v>EMAIL KODE REQUEST BRANDING SOREX</v>
      </c>
      <c r="Y466" s="1" t="s">
        <v>3835</v>
      </c>
    </row>
    <row r="467" spans="1:25" ht="12.75" customHeight="1" x14ac:dyDescent="0.25">
      <c r="A467" s="8">
        <v>45637.693035288998</v>
      </c>
      <c r="B467" s="1" t="s">
        <v>69</v>
      </c>
      <c r="C467" s="10" t="str">
        <v>BS466</v>
      </c>
      <c r="D467" s="10" t="s">
        <v>70</v>
      </c>
      <c r="E467" s="14" t="s">
        <v>71</v>
      </c>
      <c r="F467" s="10" t="s">
        <v>72</v>
      </c>
      <c r="G467" s="1" t="s">
        <v>73</v>
      </c>
      <c r="H467" s="11" t="s">
        <v>74</v>
      </c>
      <c r="I467" s="10" t="s">
        <v>127</v>
      </c>
      <c r="J467" s="1" t="s">
        <v>112</v>
      </c>
      <c r="K467" s="11" t="s">
        <v>1585</v>
      </c>
      <c r="L467" s="10" t="s">
        <v>77</v>
      </c>
      <c r="M467" s="10" t="s">
        <v>30</v>
      </c>
      <c r="N467" s="11" t="s">
        <v>78</v>
      </c>
      <c r="O467" s="1" t="s">
        <v>378</v>
      </c>
      <c r="P467" s="13" t="s">
        <v>3836</v>
      </c>
      <c r="Q467" s="1"/>
      <c r="R467" s="1"/>
      <c r="S467" s="1"/>
      <c r="T467" s="1"/>
      <c r="U467" s="1"/>
      <c r="V467" s="1" t="s">
        <v>3837</v>
      </c>
      <c r="W467" s="13" t="s">
        <v>3838</v>
      </c>
      <c r="X467" s="13" t="str">
        <f>HYPERLINK("https://drive.google.com/file/d/1HBl0T_1kdBtUWE7JGl9GdVx0FWB69SMz/view?usp=drivesdk","EMAIL KODE REQUEST BRANDING SOREX")</f>
        <v>EMAIL KODE REQUEST BRANDING SOREX</v>
      </c>
      <c r="Y467" s="1" t="s">
        <v>3839</v>
      </c>
    </row>
    <row r="468" spans="1:25" ht="12.75" customHeight="1" x14ac:dyDescent="0.25">
      <c r="A468" s="8">
        <v>45638.526115613</v>
      </c>
      <c r="B468" s="1" t="s">
        <v>122</v>
      </c>
      <c r="C468" s="15" t="str">
        <v>BS467</v>
      </c>
      <c r="D468" s="10" t="s">
        <v>70</v>
      </c>
      <c r="E468" s="10" t="s">
        <v>182</v>
      </c>
      <c r="F468" s="10" t="s">
        <v>3840</v>
      </c>
      <c r="G468" s="1" t="s">
        <v>3841</v>
      </c>
      <c r="H468" s="11" t="s">
        <v>3842</v>
      </c>
      <c r="I468" s="10" t="s">
        <v>28</v>
      </c>
      <c r="J468" s="1" t="s">
        <v>75</v>
      </c>
      <c r="K468" s="11" t="s">
        <v>3843</v>
      </c>
      <c r="L468" s="10" t="s">
        <v>77</v>
      </c>
      <c r="M468" s="10" t="s">
        <v>30</v>
      </c>
      <c r="N468" s="11" t="s">
        <v>682</v>
      </c>
      <c r="O468" s="1" t="s">
        <v>3844</v>
      </c>
      <c r="P468" s="13" t="s">
        <v>3845</v>
      </c>
      <c r="Q468" s="13" t="s">
        <v>3846</v>
      </c>
      <c r="R468" s="1"/>
      <c r="S468" s="1"/>
      <c r="T468" s="1"/>
      <c r="U468" s="1"/>
      <c r="V468" s="1" t="s">
        <v>3847</v>
      </c>
      <c r="W468" s="13" t="s">
        <v>3848</v>
      </c>
      <c r="X468" s="13" t="str">
        <f>HYPERLINK("https://drive.google.com/file/d/1fj7HZ_Y3j2UhyW4XLJ9YZDSdHkZOYTMz/view?usp=drivesdk","EMAIL KODE REQUEST BRANDING SOREX")</f>
        <v>EMAIL KODE REQUEST BRANDING SOREX</v>
      </c>
      <c r="Y468" s="1" t="s">
        <v>3849</v>
      </c>
    </row>
    <row r="469" spans="1:25" ht="12.75" customHeight="1" x14ac:dyDescent="0.25">
      <c r="A469" s="8">
        <v>45638.529970278003</v>
      </c>
      <c r="B469" s="1" t="s">
        <v>122</v>
      </c>
      <c r="C469" s="15" t="str">
        <v>BS468</v>
      </c>
      <c r="D469" s="10" t="s">
        <v>70</v>
      </c>
      <c r="E469" s="10" t="s">
        <v>182</v>
      </c>
      <c r="F469" s="10" t="s">
        <v>3840</v>
      </c>
      <c r="G469" s="1" t="s">
        <v>1908</v>
      </c>
      <c r="H469" s="11" t="s">
        <v>184</v>
      </c>
      <c r="I469" s="10" t="s">
        <v>127</v>
      </c>
      <c r="J469" s="1" t="s">
        <v>389</v>
      </c>
      <c r="K469" s="11" t="s">
        <v>3850</v>
      </c>
      <c r="L469" s="10" t="s">
        <v>77</v>
      </c>
      <c r="M469" s="10" t="s">
        <v>30</v>
      </c>
      <c r="N469" s="11" t="s">
        <v>3851</v>
      </c>
      <c r="O469" s="1" t="s">
        <v>3852</v>
      </c>
      <c r="P469" s="13" t="s">
        <v>3853</v>
      </c>
      <c r="Q469" s="1"/>
      <c r="R469" s="1"/>
      <c r="S469" s="1"/>
      <c r="T469" s="1"/>
      <c r="U469" s="1"/>
      <c r="V469" s="1" t="s">
        <v>3854</v>
      </c>
      <c r="W469" s="13" t="s">
        <v>3855</v>
      </c>
      <c r="X469" s="13" t="str">
        <f>HYPERLINK("https://drive.google.com/file/d/1pIsyoLWEpcGiOV6gZG9Eb1KllKnkvhn1/view?usp=drivesdk","EMAIL KODE REQUEST BRANDING SOREX")</f>
        <v>EMAIL KODE REQUEST BRANDING SOREX</v>
      </c>
      <c r="Y469" s="1" t="s">
        <v>3856</v>
      </c>
    </row>
    <row r="470" spans="1:25" ht="12.75" customHeight="1" x14ac:dyDescent="0.25">
      <c r="A470" s="8">
        <v>45638.534209386999</v>
      </c>
      <c r="B470" s="1" t="s">
        <v>122</v>
      </c>
      <c r="C470" s="15" t="str">
        <v>BS469</v>
      </c>
      <c r="D470" s="10" t="s">
        <v>70</v>
      </c>
      <c r="E470" s="10" t="s">
        <v>182</v>
      </c>
      <c r="F470" s="10" t="s">
        <v>3840</v>
      </c>
      <c r="G470" s="1" t="s">
        <v>3857</v>
      </c>
      <c r="H470" s="11" t="s">
        <v>184</v>
      </c>
      <c r="I470" s="10" t="s">
        <v>28</v>
      </c>
      <c r="J470" s="1" t="s">
        <v>389</v>
      </c>
      <c r="K470" s="11" t="s">
        <v>3858</v>
      </c>
      <c r="L470" s="10" t="s">
        <v>130</v>
      </c>
      <c r="M470" s="10" t="s">
        <v>30</v>
      </c>
      <c r="N470" s="11" t="s">
        <v>3851</v>
      </c>
      <c r="O470" s="1" t="s">
        <v>3859</v>
      </c>
      <c r="P470" s="13" t="s">
        <v>3860</v>
      </c>
      <c r="Q470" s="1"/>
      <c r="R470" s="1"/>
      <c r="S470" s="1"/>
      <c r="T470" s="1"/>
      <c r="U470" s="1"/>
      <c r="V470" s="1" t="s">
        <v>3861</v>
      </c>
      <c r="W470" s="13" t="s">
        <v>3862</v>
      </c>
      <c r="X470" s="13" t="str">
        <f>HYPERLINK("https://drive.google.com/file/d/1VGXaZSqi1jX3Yw18g6JR0qzuV5GEu1rG/view?usp=drivesdk","EMAIL KODE REQUEST BRANDING SOREX")</f>
        <v>EMAIL KODE REQUEST BRANDING SOREX</v>
      </c>
      <c r="Y470" s="1" t="s">
        <v>3863</v>
      </c>
    </row>
    <row r="471" spans="1:25" ht="12.75" customHeight="1" x14ac:dyDescent="0.25">
      <c r="A471" s="8">
        <v>45638.539597025003</v>
      </c>
      <c r="B471" s="1" t="s">
        <v>122</v>
      </c>
      <c r="C471" s="15" t="str">
        <v>BS470</v>
      </c>
      <c r="D471" s="10" t="s">
        <v>70</v>
      </c>
      <c r="E471" s="10" t="s">
        <v>182</v>
      </c>
      <c r="F471" s="10" t="s">
        <v>3840</v>
      </c>
      <c r="G471" s="1" t="s">
        <v>3864</v>
      </c>
      <c r="H471" s="11" t="s">
        <v>184</v>
      </c>
      <c r="I471" s="10" t="s">
        <v>28</v>
      </c>
      <c r="J471" s="1" t="s">
        <v>60</v>
      </c>
      <c r="K471" s="11" t="s">
        <v>3865</v>
      </c>
      <c r="L471" s="10" t="s">
        <v>77</v>
      </c>
      <c r="M471" s="10" t="s">
        <v>30</v>
      </c>
      <c r="N471" s="11" t="s">
        <v>3851</v>
      </c>
      <c r="O471" s="1" t="s">
        <v>1406</v>
      </c>
      <c r="P471" s="13" t="s">
        <v>3866</v>
      </c>
      <c r="Q471" s="1"/>
      <c r="R471" s="1"/>
      <c r="S471" s="1"/>
      <c r="T471" s="1"/>
      <c r="U471" s="1"/>
      <c r="V471" s="1" t="s">
        <v>3867</v>
      </c>
      <c r="W471" s="13" t="s">
        <v>3868</v>
      </c>
      <c r="X471" s="13" t="str">
        <f>HYPERLINK("https://drive.google.com/file/d/1CidGXsaNor3ybGMsHybmSpNOYdN_m8J4/view?usp=drivesdk","EMAIL KODE REQUEST BRANDING SOREX")</f>
        <v>EMAIL KODE REQUEST BRANDING SOREX</v>
      </c>
      <c r="Y471" s="1" t="s">
        <v>3869</v>
      </c>
    </row>
    <row r="472" spans="1:25" ht="12.75" customHeight="1" x14ac:dyDescent="0.25">
      <c r="A472" s="8">
        <v>45638.677908425998</v>
      </c>
      <c r="B472" s="1" t="s">
        <v>300</v>
      </c>
      <c r="C472" s="15" t="str">
        <v>BS471</v>
      </c>
      <c r="D472" s="10" t="s">
        <v>26</v>
      </c>
      <c r="E472" s="10" t="s">
        <v>1128</v>
      </c>
      <c r="F472" s="10" t="s">
        <v>302</v>
      </c>
      <c r="G472" s="1" t="s">
        <v>2837</v>
      </c>
      <c r="H472" s="11" t="s">
        <v>3870</v>
      </c>
      <c r="I472" s="10" t="s">
        <v>127</v>
      </c>
      <c r="J472" s="1" t="s">
        <v>60</v>
      </c>
      <c r="K472" s="11" t="s">
        <v>3871</v>
      </c>
      <c r="L472" s="10" t="s">
        <v>355</v>
      </c>
      <c r="M472" s="10" t="s">
        <v>30</v>
      </c>
      <c r="N472" s="11" t="s">
        <v>3503</v>
      </c>
      <c r="O472" s="1" t="s">
        <v>3872</v>
      </c>
      <c r="P472" s="13" t="s">
        <v>3873</v>
      </c>
      <c r="Q472" s="1"/>
      <c r="R472" s="1"/>
      <c r="S472" s="1"/>
      <c r="T472" s="1"/>
      <c r="U472" s="1"/>
      <c r="V472" s="1" t="s">
        <v>3874</v>
      </c>
      <c r="W472" s="13" t="s">
        <v>3875</v>
      </c>
      <c r="X472" s="13" t="str">
        <f>HYPERLINK("https://drive.google.com/file/d/1mHJpP6e5EC7iU8bWH9Qbf1VdcEjLAsI7/view?usp=drivesdk","EMAIL KODE REQUEST BRANDING SOREX")</f>
        <v>EMAIL KODE REQUEST BRANDING SOREX</v>
      </c>
      <c r="Y472" s="1" t="s">
        <v>3876</v>
      </c>
    </row>
    <row r="473" spans="1:25" ht="12.75" customHeight="1" x14ac:dyDescent="0.25">
      <c r="A473" s="8">
        <v>45639.362656990997</v>
      </c>
      <c r="B473" s="1" t="s">
        <v>506</v>
      </c>
      <c r="C473" s="16" t="str">
        <v>BS472</v>
      </c>
      <c r="D473" s="10" t="s">
        <v>26</v>
      </c>
      <c r="E473" s="10" t="s">
        <v>1160</v>
      </c>
      <c r="F473" s="10" t="s">
        <v>2981</v>
      </c>
      <c r="G473" s="1" t="s">
        <v>3679</v>
      </c>
      <c r="H473" s="11" t="s">
        <v>3666</v>
      </c>
      <c r="I473" s="10" t="s">
        <v>28</v>
      </c>
      <c r="J473" s="1" t="s">
        <v>29</v>
      </c>
      <c r="K473" s="11" t="s">
        <v>3877</v>
      </c>
      <c r="L473" s="10" t="s">
        <v>77</v>
      </c>
      <c r="M473" s="10" t="s">
        <v>30</v>
      </c>
      <c r="N473" s="11" t="s">
        <v>3878</v>
      </c>
      <c r="O473" s="1" t="s">
        <v>115</v>
      </c>
      <c r="P473" s="13" t="s">
        <v>3879</v>
      </c>
      <c r="Q473" s="13" t="s">
        <v>3880</v>
      </c>
      <c r="R473" s="1"/>
      <c r="S473" s="1"/>
      <c r="T473" s="1"/>
      <c r="U473" s="1"/>
      <c r="V473" s="1" t="s">
        <v>3881</v>
      </c>
      <c r="W473" s="13" t="s">
        <v>3882</v>
      </c>
      <c r="X473" s="13" t="str">
        <f>HYPERLINK("https://drive.google.com/file/d/1PVAU6DwACBQJa7NAc7oZ1PuL6Nh2JdYs/view?usp=drivesdk","EMAIL KODE REQUEST BRANDING SOREX")</f>
        <v>EMAIL KODE REQUEST BRANDING SOREX</v>
      </c>
      <c r="Y473" s="1" t="s">
        <v>3883</v>
      </c>
    </row>
    <row r="474" spans="1:25" ht="12.75" customHeight="1" x14ac:dyDescent="0.25">
      <c r="A474" s="8">
        <v>45639.365304339997</v>
      </c>
      <c r="B474" s="1" t="s">
        <v>506</v>
      </c>
      <c r="C474" s="16" t="str">
        <v>BS473</v>
      </c>
      <c r="D474" s="10" t="s">
        <v>26</v>
      </c>
      <c r="E474" s="10" t="s">
        <v>1160</v>
      </c>
      <c r="F474" s="10" t="s">
        <v>2981</v>
      </c>
      <c r="G474" s="1" t="s">
        <v>3679</v>
      </c>
      <c r="H474" s="11" t="s">
        <v>3666</v>
      </c>
      <c r="I474" s="10" t="s">
        <v>28</v>
      </c>
      <c r="J474" s="1" t="s">
        <v>29</v>
      </c>
      <c r="K474" s="11" t="s">
        <v>3685</v>
      </c>
      <c r="L474" s="10" t="s">
        <v>77</v>
      </c>
      <c r="M474" s="10" t="s">
        <v>30</v>
      </c>
      <c r="N474" s="11" t="s">
        <v>3884</v>
      </c>
      <c r="O474" s="1" t="s">
        <v>3885</v>
      </c>
      <c r="P474" s="13" t="s">
        <v>3886</v>
      </c>
      <c r="Q474" s="13" t="s">
        <v>3887</v>
      </c>
      <c r="R474" s="1"/>
      <c r="S474" s="1"/>
      <c r="T474" s="1"/>
      <c r="U474" s="1"/>
      <c r="V474" s="1" t="s">
        <v>3888</v>
      </c>
      <c r="W474" s="13" t="s">
        <v>3889</v>
      </c>
      <c r="X474" s="13" t="str">
        <f>HYPERLINK("https://drive.google.com/file/d/1Al71ZB2krJIhl0CO2cRTMsiKRngm-bZ8/view?usp=drivesdk","EMAIL KODE REQUEST BRANDING SOREX")</f>
        <v>EMAIL KODE REQUEST BRANDING SOREX</v>
      </c>
      <c r="Y474" s="1" t="s">
        <v>3890</v>
      </c>
    </row>
    <row r="475" spans="1:25" ht="12.75" customHeight="1" x14ac:dyDescent="0.25">
      <c r="A475" s="8">
        <v>45639.658132395998</v>
      </c>
      <c r="B475" s="1" t="s">
        <v>420</v>
      </c>
      <c r="C475" s="10" t="str">
        <v>BS474</v>
      </c>
      <c r="D475" s="10" t="s">
        <v>39</v>
      </c>
      <c r="E475" s="10" t="s">
        <v>701</v>
      </c>
      <c r="F475" s="10" t="s">
        <v>702</v>
      </c>
      <c r="G475" s="1" t="s">
        <v>3891</v>
      </c>
      <c r="H475" s="11" t="s">
        <v>2189</v>
      </c>
      <c r="I475" s="10" t="s">
        <v>28</v>
      </c>
      <c r="J475" s="1" t="s">
        <v>3892</v>
      </c>
      <c r="K475" s="11" t="s">
        <v>3893</v>
      </c>
      <c r="L475" s="10" t="s">
        <v>3894</v>
      </c>
      <c r="M475" s="10" t="s">
        <v>30</v>
      </c>
      <c r="N475" s="11" t="s">
        <v>428</v>
      </c>
      <c r="O475" s="1" t="s">
        <v>3895</v>
      </c>
      <c r="P475" s="13" t="s">
        <v>3896</v>
      </c>
      <c r="Q475" s="1"/>
      <c r="R475" s="1"/>
      <c r="S475" s="1"/>
      <c r="T475" s="1"/>
      <c r="U475" s="1"/>
      <c r="V475" s="1" t="s">
        <v>3897</v>
      </c>
      <c r="W475" s="13" t="s">
        <v>3898</v>
      </c>
      <c r="X475" s="13" t="str">
        <f>HYPERLINK("https://drive.google.com/file/d/16fz_sLjwcGNE7SmS_I4zm_OI5Tw-Vf4C/view?usp=drivesdk","EMAIL KODE REQUEST BRANDING SOREX")</f>
        <v>EMAIL KODE REQUEST BRANDING SOREX</v>
      </c>
      <c r="Y475" s="1" t="s">
        <v>3899</v>
      </c>
    </row>
    <row r="476" spans="1:25" ht="15.75" customHeight="1" x14ac:dyDescent="0.25">
      <c r="A476" s="8">
        <v>45639.664026748003</v>
      </c>
      <c r="B476" s="1" t="s">
        <v>420</v>
      </c>
      <c r="C476" s="10" t="str">
        <v>BS475</v>
      </c>
      <c r="D476" s="10" t="s">
        <v>39</v>
      </c>
      <c r="E476" s="10" t="s">
        <v>701</v>
      </c>
      <c r="F476" s="10" t="s">
        <v>702</v>
      </c>
      <c r="G476" s="1" t="s">
        <v>3900</v>
      </c>
      <c r="H476" s="11" t="s">
        <v>2189</v>
      </c>
      <c r="I476" s="10" t="s">
        <v>28</v>
      </c>
      <c r="J476" s="1" t="s">
        <v>3901</v>
      </c>
      <c r="K476" s="11" t="s">
        <v>3902</v>
      </c>
      <c r="L476" s="10" t="s">
        <v>3707</v>
      </c>
      <c r="M476" s="10" t="s">
        <v>30</v>
      </c>
      <c r="N476" s="11" t="s">
        <v>428</v>
      </c>
      <c r="O476" s="1" t="s">
        <v>3903</v>
      </c>
      <c r="P476" s="13" t="s">
        <v>3904</v>
      </c>
      <c r="Q476" s="1"/>
      <c r="R476" s="1"/>
      <c r="S476" s="1"/>
      <c r="T476" s="1"/>
      <c r="U476" s="1"/>
      <c r="V476" s="1" t="s">
        <v>3905</v>
      </c>
      <c r="W476" s="13" t="s">
        <v>3906</v>
      </c>
      <c r="X476" s="13" t="str">
        <f>HYPERLINK("https://drive.google.com/file/d/1U4p4JencOwMkBSGo5vEk_DBWVqyt_aCQ/view?usp=drivesdk","EMAIL KODE REQUEST BRANDING SOREX")</f>
        <v>EMAIL KODE REQUEST BRANDING SOREX</v>
      </c>
      <c r="Y476" s="1" t="s">
        <v>3907</v>
      </c>
    </row>
    <row r="477" spans="1:25" ht="12.75" customHeight="1" x14ac:dyDescent="0.25">
      <c r="A477" s="8">
        <v>45639.667235601999</v>
      </c>
      <c r="B477" s="1" t="s">
        <v>420</v>
      </c>
      <c r="C477" s="10" t="str">
        <v>BS476</v>
      </c>
      <c r="D477" s="10" t="s">
        <v>39</v>
      </c>
      <c r="E477" s="10" t="s">
        <v>701</v>
      </c>
      <c r="F477" s="10" t="s">
        <v>702</v>
      </c>
      <c r="G477" s="1" t="s">
        <v>3908</v>
      </c>
      <c r="H477" s="11" t="s">
        <v>2189</v>
      </c>
      <c r="I477" s="10" t="s">
        <v>28</v>
      </c>
      <c r="J477" s="1" t="s">
        <v>3901</v>
      </c>
      <c r="K477" s="11" t="s">
        <v>3902</v>
      </c>
      <c r="L477" s="10" t="s">
        <v>3909</v>
      </c>
      <c r="M477" s="10" t="s">
        <v>30</v>
      </c>
      <c r="N477" s="11" t="s">
        <v>428</v>
      </c>
      <c r="O477" s="1" t="s">
        <v>3910</v>
      </c>
      <c r="P477" s="13" t="s">
        <v>3911</v>
      </c>
      <c r="Q477" s="1"/>
      <c r="R477" s="1"/>
      <c r="S477" s="1"/>
      <c r="T477" s="1"/>
      <c r="U477" s="1"/>
      <c r="V477" s="1" t="s">
        <v>3912</v>
      </c>
      <c r="W477" s="13" t="s">
        <v>3913</v>
      </c>
      <c r="X477" s="13" t="str">
        <f>HYPERLINK("https://drive.google.com/file/d/1C_J90NaaQvWmxzN-kielS80dzdul4XQf/view?usp=drivesdk","EMAIL KODE REQUEST BRANDING SOREX")</f>
        <v>EMAIL KODE REQUEST BRANDING SOREX</v>
      </c>
      <c r="Y477" s="1" t="s">
        <v>3914</v>
      </c>
    </row>
    <row r="478" spans="1:25" ht="12.75" customHeight="1" x14ac:dyDescent="0.25">
      <c r="A478" s="8">
        <v>45639.679372418999</v>
      </c>
      <c r="B478" s="1" t="s">
        <v>420</v>
      </c>
      <c r="C478" s="10" t="str">
        <v>BS477</v>
      </c>
      <c r="D478" s="10" t="s">
        <v>39</v>
      </c>
      <c r="E478" s="10" t="s">
        <v>2187</v>
      </c>
      <c r="F478" s="10" t="s">
        <v>702</v>
      </c>
      <c r="G478" s="1" t="s">
        <v>2188</v>
      </c>
      <c r="H478" s="11" t="s">
        <v>2189</v>
      </c>
      <c r="I478" s="10" t="s">
        <v>28</v>
      </c>
      <c r="J478" s="1" t="s">
        <v>3915</v>
      </c>
      <c r="K478" s="11" t="s">
        <v>3916</v>
      </c>
      <c r="L478" s="10" t="s">
        <v>466</v>
      </c>
      <c r="M478" s="10" t="s">
        <v>30</v>
      </c>
      <c r="N478" s="11" t="s">
        <v>428</v>
      </c>
      <c r="O478" s="1" t="s">
        <v>3917</v>
      </c>
      <c r="P478" s="13" t="s">
        <v>3918</v>
      </c>
      <c r="Q478" s="1"/>
      <c r="R478" s="1"/>
      <c r="S478" s="1"/>
      <c r="T478" s="1"/>
      <c r="U478" s="1"/>
      <c r="V478" s="1" t="s">
        <v>3919</v>
      </c>
      <c r="W478" s="13" t="s">
        <v>3920</v>
      </c>
      <c r="X478" s="13" t="str">
        <f>HYPERLINK("https://drive.google.com/file/d/1l68EUHj_4yDjSeNcJuOVSxz883QscAMa/view?usp=drivesdk","EMAIL KODE REQUEST BRANDING SOREX")</f>
        <v>EMAIL KODE REQUEST BRANDING SOREX</v>
      </c>
      <c r="Y478" s="1" t="s">
        <v>3921</v>
      </c>
    </row>
    <row r="479" spans="1:25" ht="16.5" customHeight="1" x14ac:dyDescent="0.25">
      <c r="A479" s="8">
        <v>45639.722660936997</v>
      </c>
      <c r="B479" s="1" t="s">
        <v>420</v>
      </c>
      <c r="C479" s="10" t="str">
        <v>BS478</v>
      </c>
      <c r="D479" s="10" t="s">
        <v>39</v>
      </c>
      <c r="E479" s="10" t="s">
        <v>460</v>
      </c>
      <c r="F479" s="10" t="s">
        <v>461</v>
      </c>
      <c r="G479" s="1" t="s">
        <v>3922</v>
      </c>
      <c r="H479" s="11" t="s">
        <v>3923</v>
      </c>
      <c r="I479" s="10" t="s">
        <v>28</v>
      </c>
      <c r="J479" s="1" t="s">
        <v>464</v>
      </c>
      <c r="K479" s="11" t="s">
        <v>2993</v>
      </c>
      <c r="L479" s="10" t="s">
        <v>466</v>
      </c>
      <c r="M479" s="10" t="s">
        <v>30</v>
      </c>
      <c r="N479" s="11" t="s">
        <v>428</v>
      </c>
      <c r="O479" s="1" t="s">
        <v>3924</v>
      </c>
      <c r="P479" s="13" t="s">
        <v>3925</v>
      </c>
      <c r="Q479" s="1"/>
      <c r="R479" s="1"/>
      <c r="S479" s="1"/>
      <c r="T479" s="1"/>
      <c r="U479" s="1"/>
      <c r="V479" s="1" t="s">
        <v>3926</v>
      </c>
      <c r="W479" s="13" t="s">
        <v>3927</v>
      </c>
      <c r="X479" s="13" t="str">
        <f>HYPERLINK("https://drive.google.com/file/d/17Rw607iWiJzXbTjg4uX0rvd-PcEJUV-N/view?usp=drivesdk","EMAIL KODE REQUEST BRANDING SOREX")</f>
        <v>EMAIL KODE REQUEST BRANDING SOREX</v>
      </c>
      <c r="Y479" s="1" t="s">
        <v>3928</v>
      </c>
    </row>
    <row r="480" spans="1:25" ht="17.25" customHeight="1" x14ac:dyDescent="0.25">
      <c r="A480" s="8">
        <v>45642.555229698999</v>
      </c>
      <c r="B480" s="1" t="s">
        <v>420</v>
      </c>
      <c r="C480" s="10" t="str">
        <v>BS479</v>
      </c>
      <c r="D480" s="10" t="s">
        <v>39</v>
      </c>
      <c r="E480" s="10" t="s">
        <v>1803</v>
      </c>
      <c r="F480" s="10" t="s">
        <v>438</v>
      </c>
      <c r="G480" s="1" t="s">
        <v>3929</v>
      </c>
      <c r="H480" s="11" t="s">
        <v>3930</v>
      </c>
      <c r="I480" s="10" t="s">
        <v>28</v>
      </c>
      <c r="J480" s="1" t="s">
        <v>3641</v>
      </c>
      <c r="K480" s="11" t="s">
        <v>3931</v>
      </c>
      <c r="L480" s="10" t="s">
        <v>466</v>
      </c>
      <c r="M480" s="10" t="s">
        <v>46</v>
      </c>
      <c r="N480" s="11" t="s">
        <v>428</v>
      </c>
      <c r="O480" s="1" t="s">
        <v>3932</v>
      </c>
      <c r="P480" s="13" t="s">
        <v>3933</v>
      </c>
      <c r="Q480" s="1"/>
      <c r="R480" s="1"/>
      <c r="S480" s="1"/>
      <c r="T480" s="1"/>
      <c r="U480" s="1"/>
      <c r="V480" s="1" t="s">
        <v>3934</v>
      </c>
      <c r="W480" s="13" t="s">
        <v>3935</v>
      </c>
      <c r="X480" s="13" t="str">
        <f>HYPERLINK("https://drive.google.com/file/d/1zLrsCOeUtPm4O6UZrC98dskstjrNa6tp/view?usp=drivesdk","EMAIL KODE REQUEST BRANDING SOREX")</f>
        <v>EMAIL KODE REQUEST BRANDING SOREX</v>
      </c>
      <c r="Y480" s="1" t="s">
        <v>3936</v>
      </c>
    </row>
    <row r="481" spans="1:25" ht="15" customHeight="1" x14ac:dyDescent="0.25">
      <c r="A481" s="8">
        <v>45642.557426284999</v>
      </c>
      <c r="B481" s="1" t="s">
        <v>420</v>
      </c>
      <c r="C481" s="10" t="str">
        <v>BS480</v>
      </c>
      <c r="D481" s="10" t="s">
        <v>39</v>
      </c>
      <c r="E481" s="10" t="s">
        <v>482</v>
      </c>
      <c r="F481" s="10" t="s">
        <v>483</v>
      </c>
      <c r="G481" s="1" t="s">
        <v>3929</v>
      </c>
      <c r="H481" s="11" t="s">
        <v>3930</v>
      </c>
      <c r="I481" s="10" t="s">
        <v>28</v>
      </c>
      <c r="J481" s="1" t="s">
        <v>3641</v>
      </c>
      <c r="K481" s="11" t="s">
        <v>3931</v>
      </c>
      <c r="L481" s="10" t="s">
        <v>466</v>
      </c>
      <c r="M481" s="10" t="s">
        <v>30</v>
      </c>
      <c r="N481" s="11" t="s">
        <v>428</v>
      </c>
      <c r="O481" s="1" t="s">
        <v>3937</v>
      </c>
      <c r="P481" s="13" t="s">
        <v>3938</v>
      </c>
      <c r="Q481" s="1"/>
      <c r="R481" s="1"/>
      <c r="S481" s="1"/>
      <c r="T481" s="1"/>
      <c r="U481" s="1"/>
      <c r="V481" s="1" t="s">
        <v>3939</v>
      </c>
      <c r="W481" s="13" t="s">
        <v>3940</v>
      </c>
      <c r="X481" s="13" t="str">
        <f>HYPERLINK("https://drive.google.com/file/d/1DNc4-795b5bFPcy7vmTRvqF9f1WcKZpi/view?usp=drivesdk","EMAIL KODE REQUEST BRANDING SOREX")</f>
        <v>EMAIL KODE REQUEST BRANDING SOREX</v>
      </c>
      <c r="Y481" s="1" t="s">
        <v>3941</v>
      </c>
    </row>
    <row r="482" spans="1:25" ht="12.75" customHeight="1" x14ac:dyDescent="0.25">
      <c r="A482" s="8">
        <v>45642.688162881997</v>
      </c>
      <c r="B482" s="1" t="s">
        <v>122</v>
      </c>
      <c r="C482" s="10" t="str">
        <v>BS481</v>
      </c>
      <c r="D482" s="10" t="s">
        <v>70</v>
      </c>
      <c r="E482" s="10" t="s">
        <v>140</v>
      </c>
      <c r="F482" s="10" t="s">
        <v>3840</v>
      </c>
      <c r="G482" s="1" t="s">
        <v>3942</v>
      </c>
      <c r="H482" s="11" t="s">
        <v>3943</v>
      </c>
      <c r="I482" s="10" t="s">
        <v>127</v>
      </c>
      <c r="J482" s="1" t="s">
        <v>29</v>
      </c>
      <c r="K482" s="11" t="s">
        <v>3944</v>
      </c>
      <c r="L482" s="10" t="s">
        <v>77</v>
      </c>
      <c r="M482" s="10" t="s">
        <v>30</v>
      </c>
      <c r="N482" s="11" t="s">
        <v>3851</v>
      </c>
      <c r="O482" s="1" t="s">
        <v>3945</v>
      </c>
      <c r="P482" s="13" t="s">
        <v>3946</v>
      </c>
      <c r="Q482" s="1"/>
      <c r="R482" s="1"/>
      <c r="S482" s="1"/>
      <c r="T482" s="1"/>
      <c r="U482" s="1"/>
      <c r="V482" s="1" t="s">
        <v>3947</v>
      </c>
      <c r="W482" s="13" t="s">
        <v>3948</v>
      </c>
      <c r="X482" s="13" t="str">
        <f>HYPERLINK("https://drive.google.com/file/d/1b-CTByK3gVtSmP5_OssDWPTIQMm3JLP7/view?usp=drivesdk","EMAIL KODE REQUEST BRANDING SOREX")</f>
        <v>EMAIL KODE REQUEST BRANDING SOREX</v>
      </c>
      <c r="Y482" s="1" t="s">
        <v>3949</v>
      </c>
    </row>
    <row r="483" spans="1:25" ht="17.25" customHeight="1" x14ac:dyDescent="0.25">
      <c r="A483" s="8">
        <v>45644.422082997997</v>
      </c>
      <c r="B483" s="1" t="s">
        <v>420</v>
      </c>
      <c r="C483" s="10" t="str">
        <v>BS482</v>
      </c>
      <c r="D483" s="10" t="s">
        <v>39</v>
      </c>
      <c r="E483" s="10" t="s">
        <v>3950</v>
      </c>
      <c r="F483" s="10" t="s">
        <v>3951</v>
      </c>
      <c r="G483" s="1" t="s">
        <v>3952</v>
      </c>
      <c r="H483" s="11" t="s">
        <v>3469</v>
      </c>
      <c r="I483" s="10" t="s">
        <v>28</v>
      </c>
      <c r="J483" s="1" t="s">
        <v>29</v>
      </c>
      <c r="K483" s="11" t="s">
        <v>3953</v>
      </c>
      <c r="L483" s="10" t="s">
        <v>466</v>
      </c>
      <c r="M483" s="10" t="s">
        <v>30</v>
      </c>
      <c r="N483" s="11" t="s">
        <v>428</v>
      </c>
      <c r="O483" s="1" t="s">
        <v>3954</v>
      </c>
      <c r="P483" s="13" t="s">
        <v>3955</v>
      </c>
      <c r="Q483" s="1" t="s">
        <v>3956</v>
      </c>
      <c r="R483" s="1"/>
      <c r="S483" s="1"/>
      <c r="T483" s="1"/>
      <c r="U483" s="1"/>
      <c r="V483" s="1" t="s">
        <v>3957</v>
      </c>
      <c r="W483" s="13" t="s">
        <v>3958</v>
      </c>
      <c r="X483" s="13" t="str">
        <f>HYPERLINK("https://drive.google.com/file/d/1mhTrtkrRhQTtlUqnbuevNs0flkM1nrGD/view?usp=drivesdk","EMAIL KODE REQUEST BRANDING SOREX")</f>
        <v>EMAIL KODE REQUEST BRANDING SOREX</v>
      </c>
      <c r="Y483" s="1" t="s">
        <v>3959</v>
      </c>
    </row>
    <row r="484" spans="1:25" ht="15" customHeight="1" x14ac:dyDescent="0.25">
      <c r="A484" s="8">
        <v>45644.441956620001</v>
      </c>
      <c r="B484" s="1" t="s">
        <v>420</v>
      </c>
      <c r="C484" s="10" t="str">
        <v>BS483</v>
      </c>
      <c r="D484" s="10" t="s">
        <v>39</v>
      </c>
      <c r="E484" s="10" t="s">
        <v>701</v>
      </c>
      <c r="F484" s="10" t="s">
        <v>702</v>
      </c>
      <c r="G484" s="1" t="s">
        <v>3325</v>
      </c>
      <c r="H484" s="11" t="s">
        <v>2189</v>
      </c>
      <c r="I484" s="10" t="s">
        <v>28</v>
      </c>
      <c r="J484" s="1" t="s">
        <v>3960</v>
      </c>
      <c r="K484" s="11" t="s">
        <v>3902</v>
      </c>
      <c r="L484" s="10" t="s">
        <v>3961</v>
      </c>
      <c r="M484" s="10" t="s">
        <v>30</v>
      </c>
      <c r="N484" s="11" t="s">
        <v>428</v>
      </c>
      <c r="O484" s="1" t="s">
        <v>3962</v>
      </c>
      <c r="P484" s="13" t="s">
        <v>3963</v>
      </c>
      <c r="Q484" s="1"/>
      <c r="R484" s="1"/>
      <c r="S484" s="1"/>
      <c r="T484" s="1"/>
      <c r="U484" s="1"/>
      <c r="V484" s="1" t="s">
        <v>3964</v>
      </c>
      <c r="W484" s="13" t="s">
        <v>3965</v>
      </c>
      <c r="X484" s="13" t="str">
        <f>HYPERLINK("https://drive.google.com/file/d/1fguMsmv_jmVgBvnA6ZvIq8yvJBcqIAPK/view?usp=drivesdk","EMAIL KODE REQUEST BRANDING SOREX")</f>
        <v>EMAIL KODE REQUEST BRANDING SOREX</v>
      </c>
      <c r="Y484" s="1" t="s">
        <v>3966</v>
      </c>
    </row>
    <row r="485" spans="1:25" ht="12.75" customHeight="1" x14ac:dyDescent="0.25">
      <c r="A485" s="8">
        <v>45644.476816561997</v>
      </c>
      <c r="B485" s="1" t="s">
        <v>248</v>
      </c>
      <c r="C485" s="10" t="str">
        <v>BS484</v>
      </c>
      <c r="D485" s="10" t="s">
        <v>70</v>
      </c>
      <c r="E485" s="10" t="s">
        <v>3967</v>
      </c>
      <c r="F485" s="10" t="s">
        <v>250</v>
      </c>
      <c r="G485" s="1" t="s">
        <v>3968</v>
      </c>
      <c r="H485" s="11" t="s">
        <v>111</v>
      </c>
      <c r="I485" s="10" t="s">
        <v>28</v>
      </c>
      <c r="J485" s="1" t="s">
        <v>60</v>
      </c>
      <c r="K485" s="11" t="s">
        <v>3511</v>
      </c>
      <c r="L485" s="10" t="s">
        <v>466</v>
      </c>
      <c r="M485" s="10" t="s">
        <v>46</v>
      </c>
      <c r="N485" s="11" t="s">
        <v>78</v>
      </c>
      <c r="O485" s="1" t="s">
        <v>3969</v>
      </c>
      <c r="P485" s="13" t="s">
        <v>3970</v>
      </c>
      <c r="Q485" s="1"/>
      <c r="R485" s="1"/>
      <c r="S485" s="1"/>
      <c r="T485" s="1"/>
      <c r="U485" s="1"/>
      <c r="V485" s="1" t="s">
        <v>3971</v>
      </c>
      <c r="W485" s="13" t="s">
        <v>3972</v>
      </c>
      <c r="X485" s="13" t="str">
        <f>HYPERLINK("https://drive.google.com/file/d/1hHugm9CdLBNI87LMRIh41ai_IiGmxBID/view?usp=drivesdk","EMAIL KODE REQUEST BRANDING SOREX")</f>
        <v>EMAIL KODE REQUEST BRANDING SOREX</v>
      </c>
      <c r="Y485" s="1" t="s">
        <v>3973</v>
      </c>
    </row>
    <row r="486" spans="1:25" ht="12.75" customHeight="1" x14ac:dyDescent="0.25">
      <c r="A486" s="8">
        <v>45644.481384200997</v>
      </c>
      <c r="B486" s="1" t="s">
        <v>248</v>
      </c>
      <c r="C486" s="10" t="str">
        <v>BS485</v>
      </c>
      <c r="D486" s="10" t="s">
        <v>70</v>
      </c>
      <c r="E486" s="10" t="s">
        <v>3967</v>
      </c>
      <c r="F486" s="10" t="s">
        <v>250</v>
      </c>
      <c r="G486" s="1" t="s">
        <v>3974</v>
      </c>
      <c r="H486" s="11" t="s">
        <v>111</v>
      </c>
      <c r="I486" s="10" t="s">
        <v>28</v>
      </c>
      <c r="J486" s="1" t="s">
        <v>60</v>
      </c>
      <c r="K486" s="11" t="s">
        <v>1779</v>
      </c>
      <c r="L486" s="10" t="s">
        <v>466</v>
      </c>
      <c r="M486" s="10" t="s">
        <v>46</v>
      </c>
      <c r="N486" s="11" t="s">
        <v>78</v>
      </c>
      <c r="O486" s="1" t="s">
        <v>3975</v>
      </c>
      <c r="P486" s="13" t="s">
        <v>3976</v>
      </c>
      <c r="Q486" s="1"/>
      <c r="R486" s="1"/>
      <c r="S486" s="1"/>
      <c r="T486" s="1"/>
      <c r="U486" s="1"/>
      <c r="V486" s="1" t="s">
        <v>3977</v>
      </c>
      <c r="W486" s="13" t="s">
        <v>3978</v>
      </c>
      <c r="X486" s="13" t="str">
        <f>HYPERLINK("https://drive.google.com/file/d/1y6-esh5RrD66ef2o3dl1LBVjGl4QMHAh/view?usp=drivesdk","EMAIL KODE REQUEST BRANDING SOREX")</f>
        <v>EMAIL KODE REQUEST BRANDING SOREX</v>
      </c>
      <c r="Y486" s="1" t="s">
        <v>3979</v>
      </c>
    </row>
    <row r="487" spans="1:25" ht="12.75" customHeight="1" x14ac:dyDescent="0.25">
      <c r="A487" s="8">
        <v>45644.569155914003</v>
      </c>
      <c r="B487" s="1" t="s">
        <v>122</v>
      </c>
      <c r="C487" s="10" t="str">
        <v>BS486</v>
      </c>
      <c r="D487" s="10" t="s">
        <v>70</v>
      </c>
      <c r="E487" s="10" t="s">
        <v>386</v>
      </c>
      <c r="F487" s="10" t="s">
        <v>3840</v>
      </c>
      <c r="G487" s="1" t="s">
        <v>3980</v>
      </c>
      <c r="H487" s="11" t="s">
        <v>388</v>
      </c>
      <c r="I487" s="10" t="s">
        <v>28</v>
      </c>
      <c r="J487" s="1" t="s">
        <v>3981</v>
      </c>
      <c r="K487" s="11" t="s">
        <v>3982</v>
      </c>
      <c r="L487" s="10" t="s">
        <v>77</v>
      </c>
      <c r="M487" s="10" t="s">
        <v>30</v>
      </c>
      <c r="N487" s="11" t="s">
        <v>3548</v>
      </c>
      <c r="O487" s="1" t="s">
        <v>3983</v>
      </c>
      <c r="P487" s="13" t="s">
        <v>3984</v>
      </c>
      <c r="Q487" s="1"/>
      <c r="R487" s="1"/>
      <c r="S487" s="1"/>
      <c r="T487" s="1"/>
      <c r="U487" s="1"/>
      <c r="V487" s="1" t="s">
        <v>3985</v>
      </c>
      <c r="W487" s="13" t="s">
        <v>3986</v>
      </c>
      <c r="X487" s="13" t="str">
        <f>HYPERLINK("https://drive.google.com/file/d/1_eFjcxtXLwyjt4Otza8uRzW2c0zvGkqQ/view?usp=drivesdk","EMAIL KODE REQUEST BRANDING SOREX")</f>
        <v>EMAIL KODE REQUEST BRANDING SOREX</v>
      </c>
      <c r="Y487" s="1" t="s">
        <v>3987</v>
      </c>
    </row>
    <row r="488" spans="1:25" ht="17.25" customHeight="1" x14ac:dyDescent="0.25">
      <c r="A488" s="8">
        <v>45645.483235683001</v>
      </c>
      <c r="B488" s="1" t="s">
        <v>420</v>
      </c>
      <c r="C488" s="10" t="str">
        <v>BS487</v>
      </c>
      <c r="D488" s="10" t="s">
        <v>39</v>
      </c>
      <c r="E488" s="10" t="s">
        <v>1753</v>
      </c>
      <c r="F488" s="10" t="s">
        <v>483</v>
      </c>
      <c r="G488" s="1" t="s">
        <v>3988</v>
      </c>
      <c r="H488" s="11" t="s">
        <v>3989</v>
      </c>
      <c r="I488" s="10" t="s">
        <v>127</v>
      </c>
      <c r="J488" s="1" t="s">
        <v>29</v>
      </c>
      <c r="K488" s="11" t="s">
        <v>3990</v>
      </c>
      <c r="L488" s="10" t="s">
        <v>3174</v>
      </c>
      <c r="M488" s="10" t="s">
        <v>30</v>
      </c>
      <c r="N488" s="11" t="s">
        <v>428</v>
      </c>
      <c r="O488" s="1" t="s">
        <v>3991</v>
      </c>
      <c r="P488" s="13" t="s">
        <v>3992</v>
      </c>
      <c r="Q488" s="1"/>
      <c r="R488" s="1"/>
      <c r="S488" s="1"/>
      <c r="T488" s="1"/>
      <c r="U488" s="1"/>
      <c r="V488" s="1" t="s">
        <v>3993</v>
      </c>
      <c r="W488" s="13" t="s">
        <v>3994</v>
      </c>
      <c r="X488" s="13" t="str">
        <f>HYPERLINK("https://drive.google.com/file/d/1_dDfpB3lSgGVerHT3cNodN-AcLG97GJ6/view?usp=drivesdk","EMAIL KODE REQUEST BRANDING SOREX")</f>
        <v>EMAIL KODE REQUEST BRANDING SOREX</v>
      </c>
      <c r="Y488" s="1" t="s">
        <v>3995</v>
      </c>
    </row>
    <row r="489" spans="1:25" ht="12.75" customHeight="1" x14ac:dyDescent="0.25">
      <c r="A489" s="8">
        <v>45645.487975265998</v>
      </c>
      <c r="B489" s="1" t="s">
        <v>420</v>
      </c>
      <c r="C489" s="10" t="str">
        <v>BS488</v>
      </c>
      <c r="D489" s="10" t="s">
        <v>39</v>
      </c>
      <c r="E489" s="10" t="s">
        <v>2187</v>
      </c>
      <c r="F489" s="10" t="s">
        <v>702</v>
      </c>
      <c r="G489" s="1" t="s">
        <v>3996</v>
      </c>
      <c r="H489" s="11" t="s">
        <v>2189</v>
      </c>
      <c r="I489" s="10" t="s">
        <v>28</v>
      </c>
      <c r="J489" s="1" t="s">
        <v>3641</v>
      </c>
      <c r="K489" s="11" t="s">
        <v>3916</v>
      </c>
      <c r="L489" s="10" t="s">
        <v>466</v>
      </c>
      <c r="M489" s="10" t="s">
        <v>30</v>
      </c>
      <c r="N489" s="11" t="s">
        <v>428</v>
      </c>
      <c r="O489" s="1" t="s">
        <v>3997</v>
      </c>
      <c r="P489" s="13" t="s">
        <v>3998</v>
      </c>
      <c r="Q489" s="1"/>
      <c r="R489" s="1"/>
      <c r="S489" s="1"/>
      <c r="T489" s="1"/>
      <c r="U489" s="1"/>
      <c r="V489" s="1" t="s">
        <v>3999</v>
      </c>
      <c r="W489" s="13" t="s">
        <v>4000</v>
      </c>
      <c r="X489" s="13" t="str">
        <f>HYPERLINK("https://drive.google.com/file/d/17LpFPLWLDS_ZTuSiNMjVVQ4ZbJXAwNKy/view?usp=drivesdk","EMAIL KODE REQUEST BRANDING SOREX")</f>
        <v>EMAIL KODE REQUEST BRANDING SOREX</v>
      </c>
      <c r="Y489" s="1" t="s">
        <v>4001</v>
      </c>
    </row>
    <row r="490" spans="1:25" ht="16.5" customHeight="1" x14ac:dyDescent="0.25">
      <c r="A490" s="8">
        <v>45645.638156759</v>
      </c>
      <c r="B490" s="1" t="s">
        <v>420</v>
      </c>
      <c r="C490" s="10" t="str">
        <v>BS489</v>
      </c>
      <c r="D490" s="10" t="s">
        <v>39</v>
      </c>
      <c r="E490" s="10" t="s">
        <v>2187</v>
      </c>
      <c r="F490" s="10" t="s">
        <v>702</v>
      </c>
      <c r="G490" s="1" t="s">
        <v>4002</v>
      </c>
      <c r="H490" s="11" t="s">
        <v>2189</v>
      </c>
      <c r="I490" s="10" t="s">
        <v>28</v>
      </c>
      <c r="J490" s="1" t="s">
        <v>464</v>
      </c>
      <c r="K490" s="11" t="s">
        <v>4003</v>
      </c>
      <c r="L490" s="10" t="s">
        <v>466</v>
      </c>
      <c r="M490" s="10" t="s">
        <v>30</v>
      </c>
      <c r="N490" s="11" t="s">
        <v>428</v>
      </c>
      <c r="O490" s="1" t="s">
        <v>4004</v>
      </c>
      <c r="P490" s="13" t="s">
        <v>4005</v>
      </c>
      <c r="Q490" s="1"/>
      <c r="R490" s="1"/>
      <c r="S490" s="1"/>
      <c r="T490" s="1"/>
      <c r="U490" s="1"/>
      <c r="V490" s="1" t="s">
        <v>4006</v>
      </c>
      <c r="W490" s="13" t="s">
        <v>4007</v>
      </c>
      <c r="X490" s="13" t="str">
        <f>HYPERLINK("https://drive.google.com/file/d/1yfgTLYCYG4mbbzeRG5gXaY_eDaOgvt8m/view?usp=drivesdk","EMAIL KODE REQUEST BRANDING SOREX")</f>
        <v>EMAIL KODE REQUEST BRANDING SOREX</v>
      </c>
      <c r="Y490" s="1" t="s">
        <v>4008</v>
      </c>
    </row>
    <row r="491" spans="1:25" ht="12.75" customHeight="1" x14ac:dyDescent="0.25">
      <c r="A491" s="8">
        <v>45645.64070235</v>
      </c>
      <c r="B491" s="1" t="s">
        <v>420</v>
      </c>
      <c r="C491" s="10" t="str">
        <v>BS490</v>
      </c>
      <c r="D491" s="10" t="s">
        <v>39</v>
      </c>
      <c r="E491" s="10" t="s">
        <v>2187</v>
      </c>
      <c r="F491" s="10" t="s">
        <v>702</v>
      </c>
      <c r="G491" s="1" t="s">
        <v>4002</v>
      </c>
      <c r="H491" s="11" t="s">
        <v>2189</v>
      </c>
      <c r="I491" s="10" t="s">
        <v>28</v>
      </c>
      <c r="J491" s="1" t="s">
        <v>3641</v>
      </c>
      <c r="K491" s="11" t="s">
        <v>4009</v>
      </c>
      <c r="L491" s="10" t="s">
        <v>254</v>
      </c>
      <c r="M491" s="10" t="s">
        <v>30</v>
      </c>
      <c r="N491" s="11" t="s">
        <v>428</v>
      </c>
      <c r="O491" s="1" t="s">
        <v>4010</v>
      </c>
      <c r="P491" s="13" t="s">
        <v>4011</v>
      </c>
      <c r="Q491" s="1"/>
      <c r="R491" s="1"/>
      <c r="S491" s="1"/>
      <c r="T491" s="1"/>
      <c r="U491" s="1"/>
      <c r="V491" s="1" t="s">
        <v>4012</v>
      </c>
      <c r="W491" s="13" t="s">
        <v>4013</v>
      </c>
      <c r="X491" s="13" t="str">
        <f>HYPERLINK("https://drive.google.com/file/d/1ANeBa1H55E54tUiGjfv-yt35Owxo30wr/view?usp=drivesdk","EMAIL KODE REQUEST BRANDING SOREX")</f>
        <v>EMAIL KODE REQUEST BRANDING SOREX</v>
      </c>
      <c r="Y491" s="1" t="s">
        <v>4014</v>
      </c>
    </row>
    <row r="492" spans="1:25" ht="16.5" customHeight="1" x14ac:dyDescent="0.25">
      <c r="A492" s="8">
        <v>45645.643487095003</v>
      </c>
      <c r="B492" s="1" t="s">
        <v>420</v>
      </c>
      <c r="C492" s="10" t="str">
        <v>BS491</v>
      </c>
      <c r="D492" s="10" t="s">
        <v>39</v>
      </c>
      <c r="E492" s="10" t="s">
        <v>2187</v>
      </c>
      <c r="F492" s="10" t="s">
        <v>702</v>
      </c>
      <c r="G492" s="1" t="s">
        <v>4015</v>
      </c>
      <c r="H492" s="11" t="s">
        <v>2189</v>
      </c>
      <c r="I492" s="10" t="s">
        <v>28</v>
      </c>
      <c r="J492" s="1" t="s">
        <v>464</v>
      </c>
      <c r="K492" s="11" t="s">
        <v>4003</v>
      </c>
      <c r="L492" s="10" t="s">
        <v>466</v>
      </c>
      <c r="M492" s="10" t="s">
        <v>30</v>
      </c>
      <c r="N492" s="11" t="s">
        <v>428</v>
      </c>
      <c r="O492" s="1" t="s">
        <v>4016</v>
      </c>
      <c r="P492" s="13" t="s">
        <v>4017</v>
      </c>
      <c r="Q492" s="1"/>
      <c r="R492" s="1"/>
      <c r="S492" s="1"/>
      <c r="T492" s="1"/>
      <c r="U492" s="1"/>
      <c r="V492" s="1" t="s">
        <v>4018</v>
      </c>
      <c r="W492" s="13" t="s">
        <v>4019</v>
      </c>
      <c r="X492" s="13" t="str">
        <f>HYPERLINK("https://drive.google.com/file/d/1si4dNPaYtCsfHpm8iLzWzywzwwlXHMr7/view?usp=drivesdk","EMAIL KODE REQUEST BRANDING SOREX")</f>
        <v>EMAIL KODE REQUEST BRANDING SOREX</v>
      </c>
      <c r="Y492" s="1" t="s">
        <v>4020</v>
      </c>
    </row>
    <row r="493" spans="1:25" ht="12.75" customHeight="1" x14ac:dyDescent="0.25">
      <c r="A493" s="8">
        <v>45645.658759988</v>
      </c>
      <c r="B493" s="1" t="s">
        <v>420</v>
      </c>
      <c r="C493" s="10" t="str">
        <v>BS492</v>
      </c>
      <c r="D493" s="10" t="s">
        <v>39</v>
      </c>
      <c r="E493" s="10" t="s">
        <v>2187</v>
      </c>
      <c r="F493" s="10" t="s">
        <v>702</v>
      </c>
      <c r="G493" s="1" t="s">
        <v>4015</v>
      </c>
      <c r="H493" s="11" t="s">
        <v>2189</v>
      </c>
      <c r="I493" s="10" t="s">
        <v>28</v>
      </c>
      <c r="J493" s="1" t="s">
        <v>3641</v>
      </c>
      <c r="K493" s="11" t="s">
        <v>4021</v>
      </c>
      <c r="L493" s="10" t="s">
        <v>254</v>
      </c>
      <c r="M493" s="10" t="s">
        <v>30</v>
      </c>
      <c r="N493" s="11" t="s">
        <v>4022</v>
      </c>
      <c r="O493" s="1" t="s">
        <v>4010</v>
      </c>
      <c r="P493" s="13" t="s">
        <v>4023</v>
      </c>
      <c r="Q493" s="1"/>
      <c r="R493" s="1"/>
      <c r="S493" s="1"/>
      <c r="T493" s="1"/>
      <c r="U493" s="1"/>
      <c r="V493" s="1" t="s">
        <v>4024</v>
      </c>
      <c r="W493" s="13" t="s">
        <v>4025</v>
      </c>
      <c r="X493" s="13" t="str">
        <f>HYPERLINK("https://drive.google.com/file/d/1PQYM-wVhPo3HGh0pVxPrUplln_gaPfF_/view?usp=drivesdk","EMAIL KODE REQUEST BRANDING SOREX")</f>
        <v>EMAIL KODE REQUEST BRANDING SOREX</v>
      </c>
      <c r="Y493" s="1" t="s">
        <v>4026</v>
      </c>
    </row>
    <row r="494" spans="1:25" ht="12.75" customHeight="1" x14ac:dyDescent="0.25">
      <c r="A494" s="8">
        <v>45645.661420798999</v>
      </c>
      <c r="B494" s="1" t="s">
        <v>122</v>
      </c>
      <c r="C494" s="10" t="str">
        <v>BS493</v>
      </c>
      <c r="D494" s="10" t="s">
        <v>70</v>
      </c>
      <c r="E494" s="10" t="s">
        <v>4027</v>
      </c>
      <c r="F494" s="10" t="s">
        <v>3840</v>
      </c>
      <c r="G494" s="1" t="s">
        <v>4028</v>
      </c>
      <c r="H494" s="11" t="s">
        <v>388</v>
      </c>
      <c r="I494" s="10" t="s">
        <v>127</v>
      </c>
      <c r="J494" s="1" t="s">
        <v>4029</v>
      </c>
      <c r="K494" s="11" t="s">
        <v>4030</v>
      </c>
      <c r="L494" s="10" t="s">
        <v>130</v>
      </c>
      <c r="M494" s="10" t="s">
        <v>30</v>
      </c>
      <c r="N494" s="11" t="s">
        <v>3851</v>
      </c>
      <c r="O494" s="1" t="s">
        <v>4031</v>
      </c>
      <c r="P494" s="13" t="s">
        <v>4032</v>
      </c>
      <c r="Q494" s="1"/>
      <c r="R494" s="1"/>
      <c r="S494" s="1"/>
      <c r="T494" s="1"/>
      <c r="U494" s="1"/>
      <c r="V494" s="1" t="s">
        <v>4033</v>
      </c>
      <c r="W494" s="13" t="s">
        <v>4034</v>
      </c>
      <c r="X494" s="13" t="str">
        <f>HYPERLINK("https://drive.google.com/file/d/1F5flfumQR_o8IiCNRKtwFkFzUrR6EQwm/view?usp=drivesdk","EMAIL KODE REQUEST BRANDING SOREX")</f>
        <v>EMAIL KODE REQUEST BRANDING SOREX</v>
      </c>
      <c r="Y494" s="1" t="s">
        <v>4035</v>
      </c>
    </row>
    <row r="495" spans="1:25" ht="12.75" customHeight="1" x14ac:dyDescent="0.25">
      <c r="A495" s="8">
        <v>45645.663854236001</v>
      </c>
      <c r="B495" s="1" t="s">
        <v>122</v>
      </c>
      <c r="C495" s="10" t="str">
        <v>BS494</v>
      </c>
      <c r="D495" s="10" t="s">
        <v>70</v>
      </c>
      <c r="E495" s="10" t="s">
        <v>182</v>
      </c>
      <c r="F495" s="10" t="s">
        <v>2381</v>
      </c>
      <c r="G495" s="1" t="s">
        <v>4036</v>
      </c>
      <c r="H495" s="11" t="s">
        <v>388</v>
      </c>
      <c r="I495" s="10" t="s">
        <v>127</v>
      </c>
      <c r="J495" s="1" t="s">
        <v>4037</v>
      </c>
      <c r="K495" s="11" t="s">
        <v>4038</v>
      </c>
      <c r="L495" s="10" t="s">
        <v>4039</v>
      </c>
      <c r="M495" s="10" t="s">
        <v>30</v>
      </c>
      <c r="N495" s="11" t="s">
        <v>682</v>
      </c>
      <c r="O495" s="1" t="s">
        <v>4040</v>
      </c>
      <c r="P495" s="13" t="s">
        <v>4041</v>
      </c>
      <c r="Q495" s="1"/>
      <c r="R495" s="1"/>
      <c r="S495" s="1"/>
      <c r="T495" s="1"/>
      <c r="U495" s="1"/>
      <c r="V495" s="1" t="s">
        <v>4042</v>
      </c>
      <c r="W495" s="13" t="s">
        <v>4043</v>
      </c>
      <c r="X495" s="13" t="str">
        <f>HYPERLINK("https://drive.google.com/file/d/1fBhXgNZ0sYXK_q4dlay-eA3M0c4WXjyY/view?usp=drivesdk","EMAIL KODE REQUEST BRANDING SOREX")</f>
        <v>EMAIL KODE REQUEST BRANDING SOREX</v>
      </c>
      <c r="Y495" s="1" t="s">
        <v>4044</v>
      </c>
    </row>
    <row r="496" spans="1:25" ht="16.5" customHeight="1" x14ac:dyDescent="0.25">
      <c r="A496" s="8">
        <v>45645.665932778</v>
      </c>
      <c r="B496" s="1" t="s">
        <v>420</v>
      </c>
      <c r="C496" s="10" t="str">
        <v>BS495</v>
      </c>
      <c r="D496" s="10" t="s">
        <v>39</v>
      </c>
      <c r="E496" s="10" t="s">
        <v>2187</v>
      </c>
      <c r="F496" s="10" t="s">
        <v>702</v>
      </c>
      <c r="G496" s="1" t="s">
        <v>4045</v>
      </c>
      <c r="H496" s="11" t="s">
        <v>4046</v>
      </c>
      <c r="I496" s="10" t="s">
        <v>28</v>
      </c>
      <c r="J496" s="1" t="s">
        <v>29</v>
      </c>
      <c r="K496" s="11" t="s">
        <v>1509</v>
      </c>
      <c r="L496" s="10" t="s">
        <v>466</v>
      </c>
      <c r="M496" s="10" t="s">
        <v>30</v>
      </c>
      <c r="N496" s="11" t="s">
        <v>428</v>
      </c>
      <c r="O496" s="1" t="s">
        <v>4047</v>
      </c>
      <c r="P496" s="13" t="s">
        <v>4048</v>
      </c>
      <c r="Q496" s="1"/>
      <c r="R496" s="1"/>
      <c r="S496" s="1"/>
      <c r="T496" s="1"/>
      <c r="U496" s="1"/>
      <c r="V496" s="1" t="s">
        <v>4049</v>
      </c>
      <c r="W496" s="13" t="s">
        <v>4050</v>
      </c>
      <c r="X496" s="13" t="str">
        <f>HYPERLINK("https://drive.google.com/file/d/1yZ0_UMyas9iy66pIvvNwyuB5QAjAb2oA/view?usp=drivesdk","EMAIL KODE REQUEST BRANDING SOREX")</f>
        <v>EMAIL KODE REQUEST BRANDING SOREX</v>
      </c>
      <c r="Y496" s="1" t="s">
        <v>4051</v>
      </c>
    </row>
    <row r="497" spans="1:25" ht="12.75" customHeight="1" x14ac:dyDescent="0.25">
      <c r="A497" s="8">
        <v>45645.671762755002</v>
      </c>
      <c r="B497" s="1" t="s">
        <v>122</v>
      </c>
      <c r="C497" s="10" t="str">
        <v>BS496</v>
      </c>
      <c r="D497" s="10" t="s">
        <v>70</v>
      </c>
      <c r="E497" s="10" t="s">
        <v>182</v>
      </c>
      <c r="F497" s="10" t="s">
        <v>2381</v>
      </c>
      <c r="G497" s="1" t="s">
        <v>4036</v>
      </c>
      <c r="H497" s="11" t="s">
        <v>388</v>
      </c>
      <c r="I497" s="10" t="s">
        <v>28</v>
      </c>
      <c r="J497" s="1" t="s">
        <v>112</v>
      </c>
      <c r="K497" s="11" t="s">
        <v>3850</v>
      </c>
      <c r="L497" s="10" t="s">
        <v>77</v>
      </c>
      <c r="M497" s="10" t="s">
        <v>30</v>
      </c>
      <c r="N497" s="11" t="s">
        <v>693</v>
      </c>
      <c r="O497" s="1" t="s">
        <v>4052</v>
      </c>
      <c r="P497" s="13" t="s">
        <v>4053</v>
      </c>
      <c r="Q497" s="1"/>
      <c r="R497" s="1"/>
      <c r="S497" s="1"/>
      <c r="T497" s="1"/>
      <c r="U497" s="1"/>
      <c r="V497" s="1" t="s">
        <v>4054</v>
      </c>
      <c r="W497" s="13" t="s">
        <v>4055</v>
      </c>
      <c r="X497" s="13" t="str">
        <f>HYPERLINK("https://drive.google.com/file/d/1e1zHdjgLmXPdBU9q-F0Msk0MD4vGR34G/view?usp=drivesdk","EMAIL KODE REQUEST BRANDING SOREX")</f>
        <v>EMAIL KODE REQUEST BRANDING SOREX</v>
      </c>
      <c r="Y497" s="1" t="s">
        <v>4056</v>
      </c>
    </row>
    <row r="498" spans="1:25" ht="12.75" customHeight="1" x14ac:dyDescent="0.25">
      <c r="A498" s="8">
        <v>45645.675659711</v>
      </c>
      <c r="B498" s="1" t="s">
        <v>122</v>
      </c>
      <c r="C498" s="10" t="str">
        <v>BS497</v>
      </c>
      <c r="D498" s="10" t="s">
        <v>70</v>
      </c>
      <c r="E498" s="10" t="s">
        <v>182</v>
      </c>
      <c r="F498" s="10" t="s">
        <v>3840</v>
      </c>
      <c r="G498" s="1" t="s">
        <v>4057</v>
      </c>
      <c r="H498" s="11" t="s">
        <v>388</v>
      </c>
      <c r="I498" s="10" t="s">
        <v>28</v>
      </c>
      <c r="J498" s="1" t="s">
        <v>60</v>
      </c>
      <c r="K498" s="11" t="s">
        <v>4058</v>
      </c>
      <c r="L498" s="10" t="s">
        <v>77</v>
      </c>
      <c r="M498" s="10" t="s">
        <v>30</v>
      </c>
      <c r="N498" s="11" t="s">
        <v>4059</v>
      </c>
      <c r="O498" s="1" t="s">
        <v>4060</v>
      </c>
      <c r="P498" s="13" t="s">
        <v>4061</v>
      </c>
      <c r="Q498" s="1"/>
      <c r="R498" s="1"/>
      <c r="S498" s="1"/>
      <c r="T498" s="1"/>
      <c r="U498" s="1"/>
      <c r="V498" s="1" t="s">
        <v>4062</v>
      </c>
      <c r="W498" s="13" t="s">
        <v>4063</v>
      </c>
      <c r="X498" s="13" t="str">
        <f>HYPERLINK("https://drive.google.com/file/d/1Xcy-tfbMfyVLnmiB1-q8QkDgz7JQTQAO/view?usp=drivesdk","EMAIL KODE REQUEST BRANDING SOREX")</f>
        <v>EMAIL KODE REQUEST BRANDING SOREX</v>
      </c>
      <c r="Y498" s="1" t="s">
        <v>4064</v>
      </c>
    </row>
    <row r="499" spans="1:25" ht="12.75" customHeight="1" x14ac:dyDescent="0.25">
      <c r="A499" s="8">
        <v>45646.416349977</v>
      </c>
      <c r="B499" s="1" t="s">
        <v>122</v>
      </c>
      <c r="C499" s="10" t="str">
        <v>BS498</v>
      </c>
      <c r="D499" s="10" t="s">
        <v>70</v>
      </c>
      <c r="E499" s="10" t="s">
        <v>386</v>
      </c>
      <c r="F499" s="10" t="s">
        <v>3840</v>
      </c>
      <c r="G499" s="1" t="s">
        <v>4065</v>
      </c>
      <c r="H499" s="11" t="s">
        <v>388</v>
      </c>
      <c r="I499" s="10" t="s">
        <v>28</v>
      </c>
      <c r="J499" s="1" t="s">
        <v>112</v>
      </c>
      <c r="K499" s="11" t="s">
        <v>4066</v>
      </c>
      <c r="L499" s="10" t="s">
        <v>77</v>
      </c>
      <c r="M499" s="10" t="s">
        <v>30</v>
      </c>
      <c r="N499" s="11" t="s">
        <v>3548</v>
      </c>
      <c r="O499" s="1" t="s">
        <v>4067</v>
      </c>
      <c r="P499" s="13" t="s">
        <v>4068</v>
      </c>
      <c r="Q499" s="1"/>
      <c r="R499" s="1"/>
      <c r="S499" s="1"/>
      <c r="T499" s="1"/>
      <c r="U499" s="1"/>
      <c r="V499" s="1" t="s">
        <v>4069</v>
      </c>
      <c r="W499" s="13" t="s">
        <v>4070</v>
      </c>
      <c r="X499" s="13" t="str">
        <f>HYPERLINK("https://drive.google.com/file/d/1kJpASXh-Tz5CcoCciiP0bTELfNrMCCpf/view?usp=drivesdk","EMAIL KODE REQUEST BRANDING SOREX")</f>
        <v>EMAIL KODE REQUEST BRANDING SOREX</v>
      </c>
      <c r="Y499" s="1" t="s">
        <v>4071</v>
      </c>
    </row>
    <row r="500" spans="1:25" ht="12.75" customHeight="1" x14ac:dyDescent="0.25">
      <c r="A500" s="8">
        <v>45649.675747419002</v>
      </c>
      <c r="B500" s="1" t="s">
        <v>300</v>
      </c>
      <c r="C500" s="10" t="str">
        <v>BS499</v>
      </c>
      <c r="D500" s="10" t="s">
        <v>26</v>
      </c>
      <c r="E500" s="10" t="s">
        <v>352</v>
      </c>
      <c r="F500" s="10" t="s">
        <v>302</v>
      </c>
      <c r="G500" s="1" t="s">
        <v>4072</v>
      </c>
      <c r="H500" s="11" t="s">
        <v>1110</v>
      </c>
      <c r="I500" s="10" t="s">
        <v>28</v>
      </c>
      <c r="J500" s="1" t="s">
        <v>450</v>
      </c>
      <c r="K500" s="11" t="s">
        <v>4073</v>
      </c>
      <c r="L500" s="10" t="s">
        <v>355</v>
      </c>
      <c r="M500" s="10" t="s">
        <v>30</v>
      </c>
      <c r="N500" s="11" t="s">
        <v>2277</v>
      </c>
      <c r="O500" s="1" t="s">
        <v>1535</v>
      </c>
      <c r="P500" s="13" t="s">
        <v>4074</v>
      </c>
      <c r="Q500" s="1"/>
      <c r="R500" s="1"/>
      <c r="S500" s="1"/>
      <c r="T500" s="1"/>
      <c r="U500" s="1"/>
      <c r="V500" s="1" t="s">
        <v>4075</v>
      </c>
      <c r="W500" s="13" t="s">
        <v>4076</v>
      </c>
      <c r="X500" s="13" t="str">
        <f>HYPERLINK("https://drive.google.com/file/d/1r4bfIXTq9G4HQU7cJvps5uvSyCTTZ3n3/view?usp=drivesdk","EMAIL KODE REQUEST BRANDING SOREX")</f>
        <v>EMAIL KODE REQUEST BRANDING SOREX</v>
      </c>
      <c r="Y500" s="1" t="s">
        <v>4077</v>
      </c>
    </row>
    <row r="501" spans="1:25" ht="12.75" customHeight="1" x14ac:dyDescent="0.25">
      <c r="A501" s="8">
        <v>45650.468366237998</v>
      </c>
      <c r="B501" s="1" t="s">
        <v>122</v>
      </c>
      <c r="C501" s="10" t="str">
        <v>BS500</v>
      </c>
      <c r="D501" s="10" t="s">
        <v>70</v>
      </c>
      <c r="E501" s="10" t="s">
        <v>494</v>
      </c>
      <c r="F501" s="10" t="s">
        <v>3840</v>
      </c>
      <c r="G501" s="1" t="s">
        <v>1394</v>
      </c>
      <c r="H501" s="11" t="s">
        <v>4078</v>
      </c>
      <c r="I501" s="10" t="s">
        <v>127</v>
      </c>
      <c r="J501" s="1" t="s">
        <v>389</v>
      </c>
      <c r="K501" s="11" t="s">
        <v>4079</v>
      </c>
      <c r="L501" s="10" t="s">
        <v>77</v>
      </c>
      <c r="M501" s="10" t="s">
        <v>30</v>
      </c>
      <c r="N501" s="11" t="s">
        <v>1891</v>
      </c>
      <c r="O501" s="1" t="s">
        <v>4080</v>
      </c>
      <c r="P501" s="13" t="s">
        <v>4081</v>
      </c>
      <c r="Q501" s="1"/>
      <c r="R501" s="1"/>
      <c r="S501" s="1"/>
      <c r="T501" s="1"/>
      <c r="U501" s="1"/>
      <c r="V501" s="1" t="s">
        <v>4082</v>
      </c>
      <c r="W501" s="13" t="s">
        <v>4083</v>
      </c>
      <c r="X501" s="13" t="str">
        <f>HYPERLINK("https://drive.google.com/file/d/1LpmihOodcg-dVFF-igs2wlwejVRhR1lA/view?usp=drivesdk","EMAIL KODE REQUEST BRANDING SOREX")</f>
        <v>EMAIL KODE REQUEST BRANDING SOREX</v>
      </c>
      <c r="Y501" s="1" t="s">
        <v>4084</v>
      </c>
    </row>
    <row r="502" spans="1:25" ht="12.75" customHeight="1" x14ac:dyDescent="0.25">
      <c r="A502" s="8">
        <v>45650.473280913997</v>
      </c>
      <c r="B502" s="1" t="s">
        <v>122</v>
      </c>
      <c r="C502" s="10" t="str">
        <v>BS501</v>
      </c>
      <c r="D502" s="10" t="s">
        <v>70</v>
      </c>
      <c r="E502" s="10" t="s">
        <v>494</v>
      </c>
      <c r="F502" s="10" t="s">
        <v>3840</v>
      </c>
      <c r="G502" s="1" t="s">
        <v>1394</v>
      </c>
      <c r="H502" s="11" t="s">
        <v>4078</v>
      </c>
      <c r="I502" s="10" t="s">
        <v>28</v>
      </c>
      <c r="J502" s="1" t="s">
        <v>4085</v>
      </c>
      <c r="K502" s="11" t="s">
        <v>4086</v>
      </c>
      <c r="L502" s="10" t="s">
        <v>77</v>
      </c>
      <c r="M502" s="10" t="s">
        <v>30</v>
      </c>
      <c r="N502" s="11" t="s">
        <v>682</v>
      </c>
      <c r="O502" s="1" t="s">
        <v>4087</v>
      </c>
      <c r="P502" s="13" t="s">
        <v>4088</v>
      </c>
      <c r="Q502" s="13" t="s">
        <v>4089</v>
      </c>
      <c r="R502" s="1"/>
      <c r="S502" s="1"/>
      <c r="T502" s="1"/>
      <c r="U502" s="1"/>
      <c r="V502" s="1" t="s">
        <v>4090</v>
      </c>
      <c r="W502" s="13" t="s">
        <v>4091</v>
      </c>
      <c r="X502" s="13" t="str">
        <f>HYPERLINK("https://drive.google.com/file/d/171syrBkIcJ1XVTgKn2__NMgOidbr8dBl/view?usp=drivesdk","EMAIL KODE REQUEST BRANDING SOREX")</f>
        <v>EMAIL KODE REQUEST BRANDING SOREX</v>
      </c>
      <c r="Y502" s="1" t="s">
        <v>4092</v>
      </c>
    </row>
    <row r="503" spans="1:25" ht="12.75" customHeight="1" x14ac:dyDescent="0.25">
      <c r="A503" s="8">
        <v>45650.485700208003</v>
      </c>
      <c r="B503" s="1" t="s">
        <v>69</v>
      </c>
      <c r="C503" s="10" t="str">
        <v>BS502</v>
      </c>
      <c r="D503" s="10" t="s">
        <v>70</v>
      </c>
      <c r="E503" s="14" t="s">
        <v>71</v>
      </c>
      <c r="F503" s="10" t="s">
        <v>72</v>
      </c>
      <c r="G503" s="1" t="s">
        <v>4093</v>
      </c>
      <c r="H503" s="11" t="s">
        <v>88</v>
      </c>
      <c r="I503" s="10" t="s">
        <v>127</v>
      </c>
      <c r="J503" s="1" t="s">
        <v>112</v>
      </c>
      <c r="K503" s="11" t="s">
        <v>4094</v>
      </c>
      <c r="L503" s="10" t="s">
        <v>130</v>
      </c>
      <c r="M503" s="10" t="s">
        <v>30</v>
      </c>
      <c r="N503" s="11" t="s">
        <v>78</v>
      </c>
      <c r="O503" s="1" t="s">
        <v>115</v>
      </c>
      <c r="P503" s="13" t="s">
        <v>4095</v>
      </c>
      <c r="Q503" s="1"/>
      <c r="R503" s="1"/>
      <c r="S503" s="1"/>
      <c r="T503" s="1"/>
      <c r="U503" s="1"/>
      <c r="V503" s="1" t="s">
        <v>4096</v>
      </c>
      <c r="W503" s="13" t="s">
        <v>4097</v>
      </c>
      <c r="X503" s="13" t="str">
        <f>HYPERLINK("https://drive.google.com/file/d/1881O-mVb-sGXEmj2_CNGpUIuMH3tuASZ/view?usp=drivesdk","EMAIL KODE REQUEST BRANDING SOREX")</f>
        <v>EMAIL KODE REQUEST BRANDING SOREX</v>
      </c>
      <c r="Y503" s="1" t="s">
        <v>4098</v>
      </c>
    </row>
    <row r="504" spans="1:25" ht="16.5" customHeight="1" x14ac:dyDescent="0.25">
      <c r="A504" s="8">
        <v>45652.643620845003</v>
      </c>
      <c r="B504" s="1" t="s">
        <v>122</v>
      </c>
      <c r="C504" s="10" t="str">
        <v>BS503</v>
      </c>
      <c r="D504" s="10" t="s">
        <v>70</v>
      </c>
      <c r="E504" s="10" t="s">
        <v>386</v>
      </c>
      <c r="F504" s="10" t="s">
        <v>3840</v>
      </c>
      <c r="G504" s="1" t="s">
        <v>4099</v>
      </c>
      <c r="H504" s="11" t="s">
        <v>388</v>
      </c>
      <c r="I504" s="10" t="s">
        <v>127</v>
      </c>
      <c r="J504" s="1" t="s">
        <v>99</v>
      </c>
      <c r="K504" s="11" t="s">
        <v>4100</v>
      </c>
      <c r="L504" s="10" t="s">
        <v>77</v>
      </c>
      <c r="M504" s="10" t="s">
        <v>30</v>
      </c>
      <c r="N504" s="11" t="s">
        <v>682</v>
      </c>
      <c r="O504" s="1" t="s">
        <v>4101</v>
      </c>
      <c r="P504" s="13" t="s">
        <v>4102</v>
      </c>
      <c r="Q504" s="1"/>
      <c r="R504" s="1"/>
      <c r="S504" s="1"/>
      <c r="T504" s="1"/>
      <c r="U504" s="1"/>
      <c r="V504" s="1" t="s">
        <v>4103</v>
      </c>
      <c r="W504" s="13" t="s">
        <v>4104</v>
      </c>
      <c r="X504" s="13" t="str">
        <f>HYPERLINK("https://drive.google.com/file/d/19ap99jgf7Ctgr6SOBZvS6TUYPpjG4YX6/view?usp=drivesdk","EMAIL KODE REQUEST BRANDING SOREX")</f>
        <v>EMAIL KODE REQUEST BRANDING SOREX</v>
      </c>
      <c r="Y504" s="1" t="s">
        <v>4105</v>
      </c>
    </row>
    <row r="505" spans="1:25" ht="12.75" customHeight="1" x14ac:dyDescent="0.25">
      <c r="A505" s="8">
        <v>45652.728849027997</v>
      </c>
      <c r="B505" s="1" t="s">
        <v>248</v>
      </c>
      <c r="C505" s="10" t="str">
        <v>BS504</v>
      </c>
      <c r="D505" s="10" t="s">
        <v>70</v>
      </c>
      <c r="E505" s="10" t="s">
        <v>3171</v>
      </c>
      <c r="F505" s="10" t="s">
        <v>250</v>
      </c>
      <c r="G505" s="1" t="s">
        <v>1887</v>
      </c>
      <c r="H505" s="11" t="s">
        <v>4106</v>
      </c>
      <c r="I505" s="10" t="s">
        <v>28</v>
      </c>
      <c r="J505" s="1" t="s">
        <v>60</v>
      </c>
      <c r="K505" s="11" t="s">
        <v>4107</v>
      </c>
      <c r="L505" s="10" t="s">
        <v>466</v>
      </c>
      <c r="M505" s="10" t="s">
        <v>46</v>
      </c>
      <c r="N505" s="11" t="s">
        <v>1492</v>
      </c>
      <c r="O505" s="1" t="s">
        <v>4108</v>
      </c>
      <c r="P505" s="13" t="s">
        <v>4109</v>
      </c>
      <c r="Q505" s="1"/>
      <c r="R505" s="1"/>
      <c r="S505" s="1"/>
      <c r="T505" s="1"/>
      <c r="U505" s="1"/>
      <c r="V505" s="1" t="s">
        <v>4110</v>
      </c>
      <c r="W505" s="13" t="s">
        <v>4111</v>
      </c>
      <c r="X505" s="13" t="str">
        <f>HYPERLINK("https://drive.google.com/file/d/13MyLDmTkIJ3NEvDOxP98G96oECcB2xU3/view?usp=drivesdk","EMAIL KODE REQUEST BRANDING SOREX")</f>
        <v>EMAIL KODE REQUEST BRANDING SOREX</v>
      </c>
      <c r="Y505" s="1" t="s">
        <v>4112</v>
      </c>
    </row>
    <row r="506" spans="1:25" ht="15" customHeight="1" x14ac:dyDescent="0.25">
      <c r="A506" s="8">
        <v>45653.638989305997</v>
      </c>
      <c r="B506" s="1" t="s">
        <v>420</v>
      </c>
      <c r="C506" s="10" t="str">
        <v>BS505</v>
      </c>
      <c r="D506" s="10" t="s">
        <v>39</v>
      </c>
      <c r="E506" s="10" t="s">
        <v>3950</v>
      </c>
      <c r="F506" s="10" t="s">
        <v>3951</v>
      </c>
      <c r="G506" s="1" t="s">
        <v>4113</v>
      </c>
      <c r="H506" s="11" t="s">
        <v>3469</v>
      </c>
      <c r="I506" s="10" t="s">
        <v>28</v>
      </c>
      <c r="J506" s="1" t="s">
        <v>29</v>
      </c>
      <c r="K506" s="11" t="s">
        <v>4114</v>
      </c>
      <c r="L506" s="10" t="s">
        <v>440</v>
      </c>
      <c r="M506" s="10" t="s">
        <v>46</v>
      </c>
      <c r="N506" s="11" t="s">
        <v>428</v>
      </c>
      <c r="O506" s="1" t="s">
        <v>4115</v>
      </c>
      <c r="P506" s="13" t="s">
        <v>4116</v>
      </c>
      <c r="Q506" s="1"/>
      <c r="R506" s="1"/>
      <c r="S506" s="1"/>
      <c r="T506" s="1"/>
      <c r="U506" s="1"/>
      <c r="V506" s="1" t="s">
        <v>4117</v>
      </c>
      <c r="W506" s="13" t="s">
        <v>4118</v>
      </c>
      <c r="X506" s="13" t="str">
        <f>HYPERLINK("https://drive.google.com/file/d/1MP_a1qjlOKDuZ9td3qJRz3QZRdQ4mOMZ/view?usp=drivesdk","EMAIL KODE REQUEST BRANDING SOREX")</f>
        <v>EMAIL KODE REQUEST BRANDING SOREX</v>
      </c>
      <c r="Y506" s="1" t="s">
        <v>4119</v>
      </c>
    </row>
    <row r="507" spans="1:25" ht="12.75" customHeight="1" x14ac:dyDescent="0.25">
      <c r="A507" s="8">
        <v>45653.840061829003</v>
      </c>
      <c r="B507" s="1" t="s">
        <v>300</v>
      </c>
      <c r="C507" s="10" t="str">
        <v>BS506</v>
      </c>
      <c r="D507" s="10" t="s">
        <v>26</v>
      </c>
      <c r="E507" s="10" t="s">
        <v>1128</v>
      </c>
      <c r="F507" s="10" t="s">
        <v>302</v>
      </c>
      <c r="G507" s="1" t="s">
        <v>4120</v>
      </c>
      <c r="H507" s="11" t="s">
        <v>2838</v>
      </c>
      <c r="I507" s="10" t="s">
        <v>127</v>
      </c>
      <c r="J507" s="1" t="s">
        <v>60</v>
      </c>
      <c r="K507" s="11" t="s">
        <v>4121</v>
      </c>
      <c r="L507" s="10" t="s">
        <v>355</v>
      </c>
      <c r="M507" s="10" t="s">
        <v>30</v>
      </c>
      <c r="N507" s="11" t="s">
        <v>3503</v>
      </c>
      <c r="O507" s="1" t="s">
        <v>4122</v>
      </c>
      <c r="P507" s="13" t="s">
        <v>4123</v>
      </c>
      <c r="Q507" s="1"/>
      <c r="R507" s="1"/>
      <c r="S507" s="1"/>
      <c r="T507" s="1"/>
      <c r="U507" s="1"/>
      <c r="V507" s="1" t="s">
        <v>4124</v>
      </c>
      <c r="W507" s="13" t="s">
        <v>4125</v>
      </c>
      <c r="X507" s="13" t="str">
        <f>HYPERLINK("https://drive.google.com/file/d/1Ucm0xICdJzoQH-uRSUjph4dJY02YZsKg/view?usp=drivesdk","EMAIL KODE REQUEST BRANDING SOREX")</f>
        <v>EMAIL KODE REQUEST BRANDING SOREX</v>
      </c>
      <c r="Y507" s="1" t="s">
        <v>4126</v>
      </c>
    </row>
    <row r="508" spans="1:25" ht="12.75" customHeight="1" x14ac:dyDescent="0.25">
      <c r="A508" s="8">
        <v>45656.492785659997</v>
      </c>
      <c r="B508" s="1" t="s">
        <v>122</v>
      </c>
      <c r="C508" s="10" t="str">
        <v>BS507</v>
      </c>
      <c r="D508" s="10" t="s">
        <v>70</v>
      </c>
      <c r="E508" s="10" t="s">
        <v>123</v>
      </c>
      <c r="F508" s="10" t="s">
        <v>3840</v>
      </c>
      <c r="G508" s="1" t="s">
        <v>4127</v>
      </c>
      <c r="H508" s="11" t="s">
        <v>496</v>
      </c>
      <c r="I508" s="10" t="s">
        <v>28</v>
      </c>
      <c r="J508" s="1" t="s">
        <v>156</v>
      </c>
      <c r="K508" s="11" t="s">
        <v>4128</v>
      </c>
      <c r="L508" s="10" t="s">
        <v>77</v>
      </c>
      <c r="M508" s="10" t="s">
        <v>30</v>
      </c>
      <c r="N508" s="11" t="s">
        <v>3851</v>
      </c>
      <c r="O508" s="1" t="s">
        <v>4129</v>
      </c>
      <c r="P508" s="13" t="s">
        <v>4130</v>
      </c>
      <c r="Q508" s="1"/>
      <c r="R508" s="1"/>
      <c r="S508" s="1"/>
      <c r="T508" s="1"/>
      <c r="U508" s="1"/>
      <c r="V508" s="1" t="s">
        <v>4131</v>
      </c>
      <c r="W508" s="13" t="s">
        <v>4132</v>
      </c>
      <c r="X508" s="13" t="str">
        <f>HYPERLINK("https://drive.google.com/file/d/13IDa0BsxEZQ_s1MbjEN9obstdyCZTraW/view?usp=drivesdk","EMAIL KODE REQUEST BRANDING SOREX")</f>
        <v>EMAIL KODE REQUEST BRANDING SOREX</v>
      </c>
      <c r="Y508" s="1" t="s">
        <v>4133</v>
      </c>
    </row>
    <row r="509" spans="1:25" ht="17.25" customHeight="1" x14ac:dyDescent="0.25">
      <c r="A509" s="8">
        <v>45656.494603899999</v>
      </c>
      <c r="B509" s="1" t="s">
        <v>122</v>
      </c>
      <c r="C509" s="10" t="str">
        <v>BS508</v>
      </c>
      <c r="D509" s="10" t="s">
        <v>70</v>
      </c>
      <c r="E509" s="10" t="s">
        <v>123</v>
      </c>
      <c r="F509" s="10" t="s">
        <v>3840</v>
      </c>
      <c r="G509" s="1" t="s">
        <v>532</v>
      </c>
      <c r="H509" s="11" t="s">
        <v>340</v>
      </c>
      <c r="I509" s="10" t="s">
        <v>28</v>
      </c>
      <c r="J509" s="1" t="s">
        <v>60</v>
      </c>
      <c r="K509" s="11" t="s">
        <v>4134</v>
      </c>
      <c r="L509" s="10" t="s">
        <v>77</v>
      </c>
      <c r="M509" s="10" t="s">
        <v>30</v>
      </c>
      <c r="N509" s="11" t="s">
        <v>1891</v>
      </c>
      <c r="O509" s="1" t="s">
        <v>4135</v>
      </c>
      <c r="P509" s="13" t="s">
        <v>4136</v>
      </c>
      <c r="Q509" s="1"/>
      <c r="R509" s="1"/>
      <c r="S509" s="1"/>
      <c r="T509" s="1"/>
      <c r="U509" s="1"/>
      <c r="V509" s="1" t="s">
        <v>4137</v>
      </c>
      <c r="W509" s="13" t="s">
        <v>4138</v>
      </c>
      <c r="X509" s="13" t="str">
        <f>HYPERLINK("https://drive.google.com/file/d/1HgyRQzZk5a9oku4ao_VO2tjIz3C6L2FU/view?usp=drivesdk","EMAIL KODE REQUEST BRANDING SOREX")</f>
        <v>EMAIL KODE REQUEST BRANDING SOREX</v>
      </c>
      <c r="Y509" s="1" t="s">
        <v>4139</v>
      </c>
    </row>
    <row r="510" spans="1:25" ht="12.75" customHeight="1" x14ac:dyDescent="0.25">
      <c r="A510" s="8">
        <v>45657.489883251998</v>
      </c>
      <c r="B510" s="1" t="s">
        <v>69</v>
      </c>
      <c r="C510" s="10" t="str">
        <v>BS509</v>
      </c>
      <c r="D510" s="10" t="s">
        <v>70</v>
      </c>
      <c r="E510" s="14" t="s">
        <v>108</v>
      </c>
      <c r="F510" s="10" t="s">
        <v>72</v>
      </c>
      <c r="G510" s="1" t="s">
        <v>4140</v>
      </c>
      <c r="H510" s="11" t="s">
        <v>962</v>
      </c>
      <c r="I510" s="10" t="s">
        <v>28</v>
      </c>
      <c r="J510" s="1" t="s">
        <v>60</v>
      </c>
      <c r="K510" s="11" t="s">
        <v>4141</v>
      </c>
      <c r="L510" s="10" t="s">
        <v>77</v>
      </c>
      <c r="M510" s="10" t="s">
        <v>30</v>
      </c>
      <c r="N510" s="11" t="s">
        <v>78</v>
      </c>
      <c r="O510" s="1" t="s">
        <v>4142</v>
      </c>
      <c r="P510" s="13" t="s">
        <v>4143</v>
      </c>
      <c r="Q510" s="1"/>
      <c r="R510" s="1"/>
      <c r="S510" s="1"/>
      <c r="T510" s="1"/>
      <c r="U510" s="1"/>
      <c r="V510" s="1" t="s">
        <v>4144</v>
      </c>
      <c r="W510" s="13" t="s">
        <v>4145</v>
      </c>
      <c r="X510" s="13" t="str">
        <f>HYPERLINK("https://drive.google.com/file/d/1MYI2luC8ncsGCR1bqlAD1WRjWrWWs367/view?usp=drivesdk","EMAIL KODE REQUEST BRANDING SOREX")</f>
        <v>EMAIL KODE REQUEST BRANDING SOREX</v>
      </c>
      <c r="Y510" s="1" t="s">
        <v>4146</v>
      </c>
    </row>
    <row r="511" spans="1:25" ht="15.75" customHeight="1" x14ac:dyDescent="0.25">
      <c r="A511" s="8">
        <v>45657.586455891003</v>
      </c>
      <c r="B511" s="1" t="s">
        <v>420</v>
      </c>
      <c r="C511" s="10" t="str">
        <v>BS510</v>
      </c>
      <c r="D511" s="10" t="s">
        <v>39</v>
      </c>
      <c r="E511" s="10" t="s">
        <v>2187</v>
      </c>
      <c r="F511" s="10" t="s">
        <v>702</v>
      </c>
      <c r="G511" s="1" t="s">
        <v>4147</v>
      </c>
      <c r="H511" s="11" t="s">
        <v>4148</v>
      </c>
      <c r="I511" s="10" t="s">
        <v>28</v>
      </c>
      <c r="J511" s="1" t="s">
        <v>29</v>
      </c>
      <c r="K511" s="11" t="s">
        <v>4149</v>
      </c>
      <c r="L511" s="10" t="s">
        <v>466</v>
      </c>
      <c r="M511" s="10" t="s">
        <v>30</v>
      </c>
      <c r="N511" s="11" t="s">
        <v>428</v>
      </c>
      <c r="O511" s="1" t="s">
        <v>4150</v>
      </c>
      <c r="P511" s="13" t="s">
        <v>4151</v>
      </c>
      <c r="Q511" s="1"/>
      <c r="R511" s="1"/>
      <c r="S511" s="1"/>
      <c r="T511" s="1"/>
      <c r="U511" s="1"/>
      <c r="V511" s="1" t="s">
        <v>4152</v>
      </c>
      <c r="W511" s="13" t="s">
        <v>4153</v>
      </c>
      <c r="X511" s="13" t="str">
        <f>HYPERLINK("https://drive.google.com/file/d/1KQZbKycyWvGVD7AsQ6BOXozFbS08q32O/view?usp=drivesdk","EMAIL KODE REQUEST BRANDING SOREX")</f>
        <v>EMAIL KODE REQUEST BRANDING SOREX</v>
      </c>
      <c r="Y511" s="1" t="s">
        <v>4154</v>
      </c>
    </row>
    <row r="512" spans="1:25" ht="12.75" customHeight="1" x14ac:dyDescent="0.25">
      <c r="A512" s="8">
        <v>45659.544989305999</v>
      </c>
      <c r="B512" s="1" t="s">
        <v>69</v>
      </c>
      <c r="C512" s="10" t="str">
        <v>BS511</v>
      </c>
      <c r="D512" s="10" t="s">
        <v>70</v>
      </c>
      <c r="E512" s="14" t="s">
        <v>108</v>
      </c>
      <c r="F512" s="10" t="s">
        <v>72</v>
      </c>
      <c r="G512" s="1" t="s">
        <v>4155</v>
      </c>
      <c r="H512" s="11" t="s">
        <v>264</v>
      </c>
      <c r="I512" s="10" t="s">
        <v>127</v>
      </c>
      <c r="J512" s="1" t="s">
        <v>112</v>
      </c>
      <c r="K512" s="11" t="s">
        <v>4156</v>
      </c>
      <c r="L512" s="10" t="s">
        <v>77</v>
      </c>
      <c r="M512" s="10" t="s">
        <v>30</v>
      </c>
      <c r="N512" s="11" t="s">
        <v>78</v>
      </c>
      <c r="O512" s="1" t="s">
        <v>115</v>
      </c>
      <c r="P512" s="13" t="s">
        <v>4157</v>
      </c>
      <c r="Q512" s="1"/>
      <c r="R512" s="1"/>
      <c r="S512" s="1"/>
      <c r="T512" s="1"/>
      <c r="U512" s="1"/>
      <c r="V512" s="1" t="s">
        <v>4158</v>
      </c>
      <c r="W512" s="13" t="s">
        <v>4159</v>
      </c>
      <c r="X512" s="13" t="str">
        <f>HYPERLINK("https://drive.google.com/file/d/1nkTk_YZ6K6g0dzcMeLr9nmlyDqrgKSxd/view?usp=drivesdk","EMAIL KODE REQUEST BRANDING SOREX")</f>
        <v>EMAIL KODE REQUEST BRANDING SOREX</v>
      </c>
      <c r="Y512" s="1" t="s">
        <v>4160</v>
      </c>
    </row>
    <row r="513" spans="1:25" ht="12.75" customHeight="1" x14ac:dyDescent="0.25">
      <c r="A513" s="8">
        <v>45661.819951493002</v>
      </c>
      <c r="B513" s="1" t="s">
        <v>1032</v>
      </c>
      <c r="C513" s="10" t="str">
        <v>BS512</v>
      </c>
      <c r="D513" s="10" t="s">
        <v>26</v>
      </c>
      <c r="E513" s="14" t="s">
        <v>4161</v>
      </c>
      <c r="F513" s="10" t="s">
        <v>655</v>
      </c>
      <c r="G513" s="1" t="s">
        <v>4162</v>
      </c>
      <c r="H513" s="11" t="s">
        <v>1003</v>
      </c>
      <c r="I513" s="10" t="s">
        <v>28</v>
      </c>
      <c r="J513" s="1" t="s">
        <v>60</v>
      </c>
      <c r="K513" s="11" t="s">
        <v>4163</v>
      </c>
      <c r="L513" s="10" t="s">
        <v>3259</v>
      </c>
      <c r="M513" s="10" t="s">
        <v>30</v>
      </c>
      <c r="N513" s="11" t="s">
        <v>2124</v>
      </c>
      <c r="O513" s="1" t="s">
        <v>4164</v>
      </c>
      <c r="P513" s="13" t="s">
        <v>4165</v>
      </c>
      <c r="Q513" s="1"/>
      <c r="R513" s="1"/>
      <c r="S513" s="1"/>
      <c r="T513" s="1"/>
      <c r="U513" s="1"/>
      <c r="V513" s="1" t="s">
        <v>4166</v>
      </c>
      <c r="W513" s="13" t="s">
        <v>4167</v>
      </c>
      <c r="X513" s="13" t="str">
        <f>HYPERLINK("https://drive.google.com/file/d/1W9O_TwaT1GOsf7RLf4wtfTzD_0pKxzgF/view?usp=drivesdk","EMAIL KODE REQUEST BRANDING SOREX")</f>
        <v>EMAIL KODE REQUEST BRANDING SOREX</v>
      </c>
      <c r="Y513" s="1" t="s">
        <v>4168</v>
      </c>
    </row>
    <row r="514" spans="1:25" ht="12.75" customHeight="1" x14ac:dyDescent="0.25">
      <c r="A514" s="8">
        <v>45663.583815821999</v>
      </c>
      <c r="B514" s="1" t="s">
        <v>420</v>
      </c>
      <c r="C514" s="10" t="str">
        <v>BS513</v>
      </c>
      <c r="D514" s="10" t="s">
        <v>39</v>
      </c>
      <c r="E514" s="10" t="s">
        <v>1803</v>
      </c>
      <c r="F514" s="10" t="s">
        <v>438</v>
      </c>
      <c r="G514" s="1" t="s">
        <v>4169</v>
      </c>
      <c r="H514" s="11" t="s">
        <v>3714</v>
      </c>
      <c r="I514" s="10" t="s">
        <v>28</v>
      </c>
      <c r="J514" s="1" t="s">
        <v>450</v>
      </c>
      <c r="K514" s="11" t="s">
        <v>4170</v>
      </c>
      <c r="L514" s="10" t="s">
        <v>466</v>
      </c>
      <c r="M514" s="10" t="s">
        <v>46</v>
      </c>
      <c r="N514" s="11" t="s">
        <v>428</v>
      </c>
      <c r="O514" s="1" t="s">
        <v>3320</v>
      </c>
      <c r="P514" s="13" t="s">
        <v>4171</v>
      </c>
      <c r="Q514" s="1"/>
      <c r="R514" s="1"/>
      <c r="S514" s="1"/>
      <c r="T514" s="1"/>
      <c r="U514" s="1"/>
      <c r="V514" s="1" t="s">
        <v>4172</v>
      </c>
      <c r="W514" s="13" t="s">
        <v>4173</v>
      </c>
      <c r="X514" s="13" t="str">
        <f>HYPERLINK("https://drive.google.com/file/d/11gO24kVcmk9sLNBaj2BxctfcRsvzwrz3/view?usp=drivesdk","EMAIL KODE REQUEST BRANDING SOREX")</f>
        <v>EMAIL KODE REQUEST BRANDING SOREX</v>
      </c>
      <c r="Y514" s="1" t="s">
        <v>4174</v>
      </c>
    </row>
    <row r="515" spans="1:25" ht="12.75" customHeight="1" x14ac:dyDescent="0.25">
      <c r="A515" s="8">
        <v>45663.689457048997</v>
      </c>
      <c r="B515" s="1" t="s">
        <v>248</v>
      </c>
      <c r="C515" s="10" t="str">
        <v>BS514</v>
      </c>
      <c r="D515" s="10" t="s">
        <v>70</v>
      </c>
      <c r="E515" s="10" t="s">
        <v>3633</v>
      </c>
      <c r="F515" s="10" t="s">
        <v>250</v>
      </c>
      <c r="G515" s="1" t="s">
        <v>4175</v>
      </c>
      <c r="H515" s="11" t="s">
        <v>496</v>
      </c>
      <c r="I515" s="10" t="s">
        <v>127</v>
      </c>
      <c r="J515" s="1" t="s">
        <v>60</v>
      </c>
      <c r="K515" s="11" t="s">
        <v>4176</v>
      </c>
      <c r="L515" s="10" t="s">
        <v>254</v>
      </c>
      <c r="M515" s="10" t="s">
        <v>46</v>
      </c>
      <c r="N515" s="11" t="s">
        <v>78</v>
      </c>
      <c r="O515" s="1" t="s">
        <v>4177</v>
      </c>
      <c r="P515" s="13" t="s">
        <v>4178</v>
      </c>
      <c r="Q515" s="1"/>
      <c r="R515" s="1"/>
      <c r="S515" s="1"/>
      <c r="T515" s="1"/>
      <c r="U515" s="1"/>
      <c r="V515" s="1" t="s">
        <v>4179</v>
      </c>
      <c r="W515" s="13" t="s">
        <v>4180</v>
      </c>
      <c r="X515" s="13" t="str">
        <f>HYPERLINK("https://drive.google.com/file/d/16KGpjMcFTO2o62ZkmN5M0uv3sJnNxRWX/view?usp=drivesdk","EMAIL KODE REQUEST BRANDING SOREX")</f>
        <v>EMAIL KODE REQUEST BRANDING SOREX</v>
      </c>
      <c r="Y515" s="1" t="s">
        <v>4181</v>
      </c>
    </row>
    <row r="516" spans="1:25" ht="12.75" customHeight="1" x14ac:dyDescent="0.25">
      <c r="A516" s="8">
        <v>45664.377547130003</v>
      </c>
      <c r="B516" s="1" t="s">
        <v>1032</v>
      </c>
      <c r="C516" s="10" t="str">
        <v>BS515</v>
      </c>
      <c r="D516" s="10" t="s">
        <v>26</v>
      </c>
      <c r="E516" s="10" t="s">
        <v>2202</v>
      </c>
      <c r="F516" s="10" t="s">
        <v>655</v>
      </c>
      <c r="G516" s="1" t="s">
        <v>4182</v>
      </c>
      <c r="H516" s="11" t="s">
        <v>4183</v>
      </c>
      <c r="I516" s="10" t="s">
        <v>28</v>
      </c>
      <c r="J516" s="1" t="s">
        <v>60</v>
      </c>
      <c r="K516" s="11" t="s">
        <v>4184</v>
      </c>
      <c r="L516" s="10" t="s">
        <v>77</v>
      </c>
      <c r="M516" s="10" t="s">
        <v>30</v>
      </c>
      <c r="N516" s="11" t="s">
        <v>2124</v>
      </c>
      <c r="O516" s="1" t="s">
        <v>4185</v>
      </c>
      <c r="P516" s="13" t="s">
        <v>4186</v>
      </c>
      <c r="Q516" s="1"/>
      <c r="R516" s="1"/>
      <c r="S516" s="1"/>
      <c r="T516" s="1"/>
      <c r="U516" s="1"/>
      <c r="V516" s="1" t="s">
        <v>4187</v>
      </c>
      <c r="W516" s="13" t="s">
        <v>4188</v>
      </c>
      <c r="X516" s="13" t="str">
        <f>HYPERLINK("https://drive.google.com/file/d/1qA_XDS3TqClJ-qJSISUdEggsR_yVXxQa/view?usp=drivesdk","EMAIL KODE REQUEST BRANDING SOREX")</f>
        <v>EMAIL KODE REQUEST BRANDING SOREX</v>
      </c>
      <c r="Y516" s="1" t="s">
        <v>4189</v>
      </c>
    </row>
    <row r="517" spans="1:25" ht="12.75" customHeight="1" x14ac:dyDescent="0.25">
      <c r="A517" s="8">
        <v>45664.401232696997</v>
      </c>
      <c r="B517" s="1" t="s">
        <v>1032</v>
      </c>
      <c r="C517" s="10" t="str">
        <v>BS516</v>
      </c>
      <c r="D517" s="10" t="s">
        <v>26</v>
      </c>
      <c r="E517" s="14" t="s">
        <v>4190</v>
      </c>
      <c r="F517" s="10" t="s">
        <v>655</v>
      </c>
      <c r="G517" s="1" t="s">
        <v>2757</v>
      </c>
      <c r="H517" s="11" t="s">
        <v>1003</v>
      </c>
      <c r="I517" s="10" t="s">
        <v>28</v>
      </c>
      <c r="J517" s="1" t="s">
        <v>60</v>
      </c>
      <c r="K517" s="11" t="s">
        <v>4191</v>
      </c>
      <c r="L517" s="10" t="s">
        <v>4192</v>
      </c>
      <c r="M517" s="10" t="s">
        <v>30</v>
      </c>
      <c r="N517" s="11" t="s">
        <v>2124</v>
      </c>
      <c r="O517" s="1" t="s">
        <v>4193</v>
      </c>
      <c r="P517" s="13" t="s">
        <v>4194</v>
      </c>
      <c r="Q517" s="1"/>
      <c r="R517" s="1"/>
      <c r="S517" s="1"/>
      <c r="T517" s="1"/>
      <c r="U517" s="1"/>
      <c r="V517" s="1" t="s">
        <v>4195</v>
      </c>
      <c r="W517" s="13" t="s">
        <v>4196</v>
      </c>
      <c r="X517" s="13" t="str">
        <f>HYPERLINK("https://drive.google.com/file/d/1JK3M0qrrnAUcoesjwOWtBpHQcMMsWitM/view?usp=drivesdk","EMAIL KODE REQUEST BRANDING SOREX")</f>
        <v>EMAIL KODE REQUEST BRANDING SOREX</v>
      </c>
      <c r="Y517" s="1" t="s">
        <v>4197</v>
      </c>
    </row>
    <row r="518" spans="1:25" ht="12.75" customHeight="1" x14ac:dyDescent="0.25">
      <c r="A518" s="8">
        <v>45664.653271632</v>
      </c>
      <c r="B518" s="1" t="s">
        <v>122</v>
      </c>
      <c r="C518" s="10" t="str">
        <v>BS517</v>
      </c>
      <c r="D518" s="10" t="s">
        <v>39</v>
      </c>
      <c r="E518" s="10" t="s">
        <v>386</v>
      </c>
      <c r="F518" s="10" t="s">
        <v>2381</v>
      </c>
      <c r="G518" s="1" t="s">
        <v>4198</v>
      </c>
      <c r="H518" s="11" t="s">
        <v>126</v>
      </c>
      <c r="I518" s="10" t="s">
        <v>28</v>
      </c>
      <c r="J518" s="1" t="s">
        <v>112</v>
      </c>
      <c r="K518" s="11" t="s">
        <v>4199</v>
      </c>
      <c r="L518" s="10" t="s">
        <v>77</v>
      </c>
      <c r="M518" s="10" t="s">
        <v>30</v>
      </c>
      <c r="N518" s="11" t="s">
        <v>682</v>
      </c>
      <c r="O518" s="1" t="s">
        <v>4200</v>
      </c>
      <c r="P518" s="13" t="s">
        <v>4201</v>
      </c>
      <c r="Q518" s="1"/>
      <c r="R518" s="1"/>
      <c r="S518" s="1"/>
      <c r="T518" s="1"/>
      <c r="U518" s="1"/>
      <c r="V518" s="1" t="s">
        <v>4202</v>
      </c>
      <c r="W518" s="13" t="s">
        <v>4203</v>
      </c>
      <c r="X518" s="13" t="str">
        <f>HYPERLINK("https://drive.google.com/file/d/1vt0sqjRWaW1yW2aZ9t9H9gqhYd2gBuJD/view?usp=drivesdk","EMAIL KODE REQUEST BRANDING SOREX")</f>
        <v>EMAIL KODE REQUEST BRANDING SOREX</v>
      </c>
      <c r="Y518" s="1" t="s">
        <v>4204</v>
      </c>
    </row>
    <row r="519" spans="1:25" ht="12.75" customHeight="1" x14ac:dyDescent="0.25">
      <c r="A519" s="8">
        <v>45664.657430856001</v>
      </c>
      <c r="B519" s="1" t="s">
        <v>122</v>
      </c>
      <c r="C519" s="10" t="str">
        <v>BS518</v>
      </c>
      <c r="D519" s="10" t="s">
        <v>70</v>
      </c>
      <c r="E519" s="10" t="s">
        <v>386</v>
      </c>
      <c r="F519" s="10" t="s">
        <v>2381</v>
      </c>
      <c r="G519" s="1" t="s">
        <v>4205</v>
      </c>
      <c r="H519" s="11" t="s">
        <v>4206</v>
      </c>
      <c r="I519" s="10" t="s">
        <v>28</v>
      </c>
      <c r="J519" s="1" t="s">
        <v>60</v>
      </c>
      <c r="K519" s="11" t="s">
        <v>4207</v>
      </c>
      <c r="L519" s="10" t="s">
        <v>77</v>
      </c>
      <c r="M519" s="10" t="s">
        <v>30</v>
      </c>
      <c r="N519" s="11" t="s">
        <v>682</v>
      </c>
      <c r="O519" s="1" t="s">
        <v>4208</v>
      </c>
      <c r="P519" s="13" t="s">
        <v>4209</v>
      </c>
      <c r="Q519" s="1"/>
      <c r="R519" s="1"/>
      <c r="S519" s="1"/>
      <c r="T519" s="1"/>
      <c r="U519" s="1"/>
      <c r="V519" s="1" t="s">
        <v>4210</v>
      </c>
      <c r="W519" s="13" t="s">
        <v>4211</v>
      </c>
      <c r="X519" s="13" t="str">
        <f>HYPERLINK("https://drive.google.com/file/d/1MmPiNl6AVgd-3IWEzfZtvvP_V51PwKYI/view?usp=drivesdk","EMAIL KODE REQUEST BRANDING SOREX")</f>
        <v>EMAIL KODE REQUEST BRANDING SOREX</v>
      </c>
      <c r="Y519" s="1" t="s">
        <v>4212</v>
      </c>
    </row>
    <row r="520" spans="1:25" ht="25.5" customHeight="1" x14ac:dyDescent="0.25">
      <c r="A520" s="8">
        <v>45664.657749537</v>
      </c>
      <c r="B520" s="1" t="s">
        <v>420</v>
      </c>
      <c r="C520" s="10" t="str">
        <v>BS519</v>
      </c>
      <c r="D520" s="10" t="s">
        <v>39</v>
      </c>
      <c r="E520" s="10" t="s">
        <v>1753</v>
      </c>
      <c r="F520" s="10" t="s">
        <v>483</v>
      </c>
      <c r="G520" s="1" t="s">
        <v>2911</v>
      </c>
      <c r="H520" s="11" t="s">
        <v>2912</v>
      </c>
      <c r="I520" s="10" t="s">
        <v>28</v>
      </c>
      <c r="J520" s="1" t="s">
        <v>29</v>
      </c>
      <c r="K520" s="11" t="s">
        <v>4213</v>
      </c>
      <c r="L520" s="10" t="s">
        <v>933</v>
      </c>
      <c r="M520" s="10" t="s">
        <v>30</v>
      </c>
      <c r="N520" s="11" t="s">
        <v>428</v>
      </c>
      <c r="O520" s="1" t="s">
        <v>1283</v>
      </c>
      <c r="P520" s="1" t="s">
        <v>4214</v>
      </c>
      <c r="Q520" s="1"/>
      <c r="R520" s="1"/>
      <c r="S520" s="1"/>
      <c r="T520" s="1"/>
      <c r="U520" s="1"/>
      <c r="V520" s="1" t="s">
        <v>4215</v>
      </c>
      <c r="W520" s="13" t="s">
        <v>4216</v>
      </c>
      <c r="X520" s="13" t="str">
        <f>HYPERLINK("https://drive.google.com/file/d/1wi-MVucQCIZfYl8JCBPqYRFByDoqLm7D/view?usp=drivesdk","EMAIL KODE REQUEST BRANDING SOREX")</f>
        <v>EMAIL KODE REQUEST BRANDING SOREX</v>
      </c>
      <c r="Y520" s="1" t="s">
        <v>4217</v>
      </c>
    </row>
    <row r="521" spans="1:25" ht="12.75" customHeight="1" x14ac:dyDescent="0.25">
      <c r="A521" s="8">
        <v>45664.660135045997</v>
      </c>
      <c r="B521" s="1" t="s">
        <v>122</v>
      </c>
      <c r="C521" s="10" t="str">
        <v>BS520</v>
      </c>
      <c r="D521" s="10" t="s">
        <v>70</v>
      </c>
      <c r="E521" s="10" t="s">
        <v>386</v>
      </c>
      <c r="F521" s="10" t="s">
        <v>2381</v>
      </c>
      <c r="G521" s="1" t="s">
        <v>4218</v>
      </c>
      <c r="H521" s="11" t="s">
        <v>126</v>
      </c>
      <c r="I521" s="10" t="s">
        <v>127</v>
      </c>
      <c r="J521" s="1" t="s">
        <v>60</v>
      </c>
      <c r="K521" s="11" t="s">
        <v>4219</v>
      </c>
      <c r="L521" s="10" t="s">
        <v>130</v>
      </c>
      <c r="M521" s="10" t="s">
        <v>30</v>
      </c>
      <c r="N521" s="11" t="s">
        <v>682</v>
      </c>
      <c r="O521" s="1" t="s">
        <v>4220</v>
      </c>
      <c r="P521" s="13" t="s">
        <v>4221</v>
      </c>
      <c r="Q521" s="1"/>
      <c r="R521" s="1"/>
      <c r="S521" s="1"/>
      <c r="T521" s="1"/>
      <c r="U521" s="1"/>
      <c r="V521" s="1" t="s">
        <v>4222</v>
      </c>
      <c r="W521" s="13" t="s">
        <v>4223</v>
      </c>
      <c r="X521" s="13" t="str">
        <f>HYPERLINK("https://drive.google.com/file/d/139SHK23J01t-M5DS7wCf21UiLTNeSjnT/view?usp=drivesdk","EMAIL KODE REQUEST BRANDING SOREX")</f>
        <v>EMAIL KODE REQUEST BRANDING SOREX</v>
      </c>
      <c r="Y521" s="1" t="s">
        <v>4224</v>
      </c>
    </row>
    <row r="522" spans="1:25" ht="12.75" customHeight="1" x14ac:dyDescent="0.25">
      <c r="A522" s="8">
        <v>45664.661589698997</v>
      </c>
      <c r="B522" s="1" t="s">
        <v>122</v>
      </c>
      <c r="C522" s="10" t="str">
        <v>BS521</v>
      </c>
      <c r="D522" s="10" t="s">
        <v>70</v>
      </c>
      <c r="E522" s="10" t="s">
        <v>386</v>
      </c>
      <c r="F522" s="10" t="s">
        <v>2381</v>
      </c>
      <c r="G522" s="1" t="s">
        <v>4225</v>
      </c>
      <c r="H522" s="11" t="s">
        <v>388</v>
      </c>
      <c r="I522" s="10" t="s">
        <v>127</v>
      </c>
      <c r="J522" s="1" t="s">
        <v>60</v>
      </c>
      <c r="K522" s="11" t="s">
        <v>4226</v>
      </c>
      <c r="L522" s="10" t="s">
        <v>77</v>
      </c>
      <c r="M522" s="10" t="s">
        <v>30</v>
      </c>
      <c r="N522" s="11" t="s">
        <v>4227</v>
      </c>
      <c r="O522" s="1" t="s">
        <v>4228</v>
      </c>
      <c r="P522" s="13" t="s">
        <v>4229</v>
      </c>
      <c r="Q522" s="1"/>
      <c r="R522" s="1"/>
      <c r="S522" s="1"/>
      <c r="T522" s="1"/>
      <c r="U522" s="1"/>
      <c r="V522" s="1" t="s">
        <v>4230</v>
      </c>
      <c r="W522" s="13" t="s">
        <v>4231</v>
      </c>
      <c r="X522" s="13" t="str">
        <f>HYPERLINK("https://drive.google.com/file/d/1CNSu2XEcJnY5MUe2691YAWIefPCT4iZt/view?usp=drivesdk","EMAIL KODE REQUEST BRANDING SOREX")</f>
        <v>EMAIL KODE REQUEST BRANDING SOREX</v>
      </c>
      <c r="Y522" s="1" t="s">
        <v>4232</v>
      </c>
    </row>
    <row r="523" spans="1:25" ht="16.5" customHeight="1" x14ac:dyDescent="0.25">
      <c r="A523" s="8">
        <v>45664.662128750002</v>
      </c>
      <c r="B523" s="1" t="s">
        <v>420</v>
      </c>
      <c r="C523" s="10" t="str">
        <v>BS522</v>
      </c>
      <c r="D523" s="10" t="s">
        <v>39</v>
      </c>
      <c r="E523" s="10" t="s">
        <v>460</v>
      </c>
      <c r="F523" s="10" t="s">
        <v>461</v>
      </c>
      <c r="G523" s="1" t="s">
        <v>4233</v>
      </c>
      <c r="H523" s="11" t="s">
        <v>4234</v>
      </c>
      <c r="I523" s="10" t="s">
        <v>28</v>
      </c>
      <c r="J523" s="1" t="s">
        <v>464</v>
      </c>
      <c r="K523" s="11" t="s">
        <v>2993</v>
      </c>
      <c r="L523" s="10" t="s">
        <v>466</v>
      </c>
      <c r="M523" s="10" t="s">
        <v>30</v>
      </c>
      <c r="N523" s="11" t="s">
        <v>428</v>
      </c>
      <c r="O523" s="1" t="s">
        <v>4235</v>
      </c>
      <c r="P523" s="13" t="s">
        <v>4236</v>
      </c>
      <c r="Q523" s="1"/>
      <c r="R523" s="1"/>
      <c r="S523" s="1"/>
      <c r="T523" s="1"/>
      <c r="U523" s="1"/>
      <c r="V523" s="1" t="s">
        <v>4237</v>
      </c>
      <c r="W523" s="13" t="s">
        <v>4238</v>
      </c>
      <c r="X523" s="13" t="str">
        <f>HYPERLINK("https://drive.google.com/file/d/1DJql3fI2FectmO3BLo1ORMqcaD4vHb9Y/view?usp=drivesdk","EMAIL KODE REQUEST BRANDING SOREX")</f>
        <v>EMAIL KODE REQUEST BRANDING SOREX</v>
      </c>
      <c r="Y523" s="1" t="s">
        <v>4239</v>
      </c>
    </row>
    <row r="524" spans="1:25" ht="25.5" customHeight="1" x14ac:dyDescent="0.25">
      <c r="A524" s="8">
        <v>45664.663440023003</v>
      </c>
      <c r="B524" s="1" t="s">
        <v>122</v>
      </c>
      <c r="C524" s="10" t="str">
        <v>BS523</v>
      </c>
      <c r="D524" s="10" t="s">
        <v>70</v>
      </c>
      <c r="E524" s="10" t="s">
        <v>386</v>
      </c>
      <c r="F524" s="10" t="s">
        <v>2381</v>
      </c>
      <c r="G524" s="1" t="s">
        <v>4240</v>
      </c>
      <c r="H524" s="11" t="s">
        <v>388</v>
      </c>
      <c r="I524" s="10" t="s">
        <v>28</v>
      </c>
      <c r="J524" s="1" t="s">
        <v>112</v>
      </c>
      <c r="K524" s="11" t="s">
        <v>4241</v>
      </c>
      <c r="L524" s="10" t="s">
        <v>77</v>
      </c>
      <c r="M524" s="10" t="s">
        <v>30</v>
      </c>
      <c r="N524" s="11" t="s">
        <v>682</v>
      </c>
      <c r="O524" s="1" t="s">
        <v>4242</v>
      </c>
      <c r="P524" s="13" t="s">
        <v>4243</v>
      </c>
      <c r="Q524" s="1"/>
      <c r="R524" s="1"/>
      <c r="S524" s="1"/>
      <c r="T524" s="1"/>
      <c r="U524" s="1"/>
      <c r="V524" s="1" t="s">
        <v>4244</v>
      </c>
      <c r="W524" s="13" t="s">
        <v>4245</v>
      </c>
      <c r="X524" s="13" t="str">
        <f>HYPERLINK("https://drive.google.com/file/d/14gU9ttNQ6GqukYnTB3pQOeGQfqxwCcyL/view?usp=drivesdk","EMAIL KODE REQUEST BRANDING SOREX")</f>
        <v>EMAIL KODE REQUEST BRANDING SOREX</v>
      </c>
      <c r="Y524" s="1" t="s">
        <v>4246</v>
      </c>
    </row>
    <row r="525" spans="1:25" ht="12.75" customHeight="1" x14ac:dyDescent="0.25">
      <c r="A525" s="8">
        <v>45664.667317719999</v>
      </c>
      <c r="B525" s="1" t="s">
        <v>122</v>
      </c>
      <c r="C525" s="10" t="str">
        <v>BS524</v>
      </c>
      <c r="D525" s="10" t="s">
        <v>70</v>
      </c>
      <c r="E525" s="10" t="s">
        <v>123</v>
      </c>
      <c r="F525" s="10" t="s">
        <v>2381</v>
      </c>
      <c r="G525" s="1" t="s">
        <v>4247</v>
      </c>
      <c r="H525" s="11" t="s">
        <v>4248</v>
      </c>
      <c r="I525" s="10" t="s">
        <v>28</v>
      </c>
      <c r="J525" s="1" t="s">
        <v>60</v>
      </c>
      <c r="K525" s="11" t="s">
        <v>4249</v>
      </c>
      <c r="L525" s="10" t="s">
        <v>77</v>
      </c>
      <c r="M525" s="10" t="s">
        <v>145</v>
      </c>
      <c r="N525" s="11" t="s">
        <v>682</v>
      </c>
      <c r="O525" s="1" t="s">
        <v>4250</v>
      </c>
      <c r="P525" s="13" t="s">
        <v>4251</v>
      </c>
      <c r="Q525" s="1"/>
      <c r="R525" s="1"/>
      <c r="S525" s="1"/>
      <c r="T525" s="1"/>
      <c r="U525" s="1"/>
      <c r="V525" s="1" t="s">
        <v>4252</v>
      </c>
      <c r="W525" s="13" t="s">
        <v>4253</v>
      </c>
      <c r="X525" s="13" t="str">
        <f>HYPERLINK("https://drive.google.com/file/d/1M4Mo17orLqWmZV6sHSlq3yUX_DS4a-do/view?usp=drivesdk","EMAIL KODE REQUEST BRANDING SOREX")</f>
        <v>EMAIL KODE REQUEST BRANDING SOREX</v>
      </c>
      <c r="Y525" s="1" t="s">
        <v>4254</v>
      </c>
    </row>
    <row r="526" spans="1:25" ht="12.75" customHeight="1" x14ac:dyDescent="0.25">
      <c r="A526" s="8">
        <v>45664.668988299003</v>
      </c>
      <c r="B526" s="1" t="s">
        <v>122</v>
      </c>
      <c r="C526" s="10" t="str">
        <v>BS525</v>
      </c>
      <c r="D526" s="10" t="s">
        <v>70</v>
      </c>
      <c r="E526" s="10" t="s">
        <v>123</v>
      </c>
      <c r="F526" s="10" t="s">
        <v>2381</v>
      </c>
      <c r="G526" s="1" t="s">
        <v>4255</v>
      </c>
      <c r="H526" s="11" t="s">
        <v>4256</v>
      </c>
      <c r="I526" s="10" t="s">
        <v>28</v>
      </c>
      <c r="J526" s="1" t="s">
        <v>156</v>
      </c>
      <c r="K526" s="11" t="s">
        <v>4257</v>
      </c>
      <c r="L526" s="10" t="s">
        <v>77</v>
      </c>
      <c r="M526" s="10" t="s">
        <v>30</v>
      </c>
      <c r="N526" s="11" t="s">
        <v>682</v>
      </c>
      <c r="O526" s="1" t="s">
        <v>4258</v>
      </c>
      <c r="P526" s="13" t="s">
        <v>4259</v>
      </c>
      <c r="Q526" s="1"/>
      <c r="R526" s="1"/>
      <c r="S526" s="1"/>
      <c r="T526" s="1"/>
      <c r="U526" s="1"/>
      <c r="V526" s="1" t="s">
        <v>4260</v>
      </c>
      <c r="W526" s="13" t="s">
        <v>4261</v>
      </c>
      <c r="X526" s="13" t="str">
        <f>HYPERLINK("https://drive.google.com/file/d/1AM6hsFeBZhNwbGlT0B5armxwtuiltGDY/view?usp=drivesdk","EMAIL KODE REQUEST BRANDING SOREX")</f>
        <v>EMAIL KODE REQUEST BRANDING SOREX</v>
      </c>
      <c r="Y526" s="1" t="s">
        <v>4262</v>
      </c>
    </row>
    <row r="527" spans="1:25" ht="12.75" customHeight="1" x14ac:dyDescent="0.25">
      <c r="A527" s="8">
        <v>45664.670708322003</v>
      </c>
      <c r="B527" s="1" t="s">
        <v>122</v>
      </c>
      <c r="C527" s="10" t="str">
        <v>BS526</v>
      </c>
      <c r="D527" s="10" t="s">
        <v>70</v>
      </c>
      <c r="E527" s="10" t="s">
        <v>123</v>
      </c>
      <c r="F527" s="10" t="s">
        <v>2381</v>
      </c>
      <c r="G527" s="1" t="s">
        <v>4263</v>
      </c>
      <c r="H527" s="11" t="s">
        <v>496</v>
      </c>
      <c r="I527" s="10" t="s">
        <v>28</v>
      </c>
      <c r="J527" s="1" t="s">
        <v>60</v>
      </c>
      <c r="K527" s="11" t="s">
        <v>4264</v>
      </c>
      <c r="L527" s="10" t="s">
        <v>77</v>
      </c>
      <c r="M527" s="10" t="s">
        <v>30</v>
      </c>
      <c r="N527" s="11" t="s">
        <v>682</v>
      </c>
      <c r="O527" s="1" t="s">
        <v>4265</v>
      </c>
      <c r="P527" s="13" t="s">
        <v>4266</v>
      </c>
      <c r="Q527" s="1"/>
      <c r="R527" s="1"/>
      <c r="S527" s="1"/>
      <c r="T527" s="1"/>
      <c r="U527" s="1"/>
      <c r="V527" s="1" t="s">
        <v>4267</v>
      </c>
      <c r="W527" s="13" t="s">
        <v>4268</v>
      </c>
      <c r="X527" s="13" t="str">
        <f>HYPERLINK("https://drive.google.com/file/d/15-vcZUfkmHchjB1nmQHO-16BtNyvuKeF/view?usp=drivesdk","EMAIL KODE REQUEST BRANDING SOREX")</f>
        <v>EMAIL KODE REQUEST BRANDING SOREX</v>
      </c>
      <c r="Y527" s="1" t="s">
        <v>4269</v>
      </c>
    </row>
    <row r="528" spans="1:25" ht="12.75" customHeight="1" x14ac:dyDescent="0.25">
      <c r="A528" s="8">
        <v>45665.385308031997</v>
      </c>
      <c r="B528" s="1" t="s">
        <v>1032</v>
      </c>
      <c r="C528" s="10" t="str">
        <v>BS527</v>
      </c>
      <c r="D528" s="10" t="s">
        <v>26</v>
      </c>
      <c r="E528" s="14" t="s">
        <v>4270</v>
      </c>
      <c r="F528" s="10" t="s">
        <v>2016</v>
      </c>
      <c r="G528" s="1" t="s">
        <v>4271</v>
      </c>
      <c r="H528" s="11" t="s">
        <v>1003</v>
      </c>
      <c r="I528" s="10" t="s">
        <v>28</v>
      </c>
      <c r="J528" s="1" t="s">
        <v>4272</v>
      </c>
      <c r="K528" s="11" t="s">
        <v>4273</v>
      </c>
      <c r="L528" s="10" t="s">
        <v>4274</v>
      </c>
      <c r="M528" s="10" t="s">
        <v>30</v>
      </c>
      <c r="N528" s="11" t="s">
        <v>4275</v>
      </c>
      <c r="O528" s="1" t="s">
        <v>4276</v>
      </c>
      <c r="P528" s="13" t="s">
        <v>4277</v>
      </c>
      <c r="Q528" s="1"/>
      <c r="R528" s="1"/>
      <c r="S528" s="1"/>
      <c r="T528" s="1"/>
      <c r="U528" s="1"/>
      <c r="V528" s="1" t="s">
        <v>4278</v>
      </c>
      <c r="W528" s="13" t="s">
        <v>4279</v>
      </c>
      <c r="X528" s="13" t="str">
        <f>HYPERLINK("https://drive.google.com/file/d/114e37QkEA54sSca8YnbBhrrqqmutOYBQ/view?usp=drivesdk","EMAIL KODE REQUEST BRANDING SOREX")</f>
        <v>EMAIL KODE REQUEST BRANDING SOREX</v>
      </c>
      <c r="Y528" s="1" t="s">
        <v>4280</v>
      </c>
    </row>
    <row r="529" spans="1:25" ht="12.75" customHeight="1" x14ac:dyDescent="0.25">
      <c r="A529" s="8">
        <v>45665.387045427997</v>
      </c>
      <c r="B529" s="1" t="s">
        <v>1032</v>
      </c>
      <c r="C529" s="10" t="str">
        <v>BS528</v>
      </c>
      <c r="D529" s="10" t="s">
        <v>26</v>
      </c>
      <c r="E529" s="14" t="s">
        <v>4190</v>
      </c>
      <c r="F529" s="10" t="s">
        <v>655</v>
      </c>
      <c r="G529" s="1" t="s">
        <v>4271</v>
      </c>
      <c r="H529" s="11" t="s">
        <v>1003</v>
      </c>
      <c r="I529" s="10" t="s">
        <v>28</v>
      </c>
      <c r="J529" s="1" t="s">
        <v>4281</v>
      </c>
      <c r="K529" s="11" t="s">
        <v>4282</v>
      </c>
      <c r="L529" s="10" t="s">
        <v>77</v>
      </c>
      <c r="M529" s="10" t="s">
        <v>30</v>
      </c>
      <c r="N529" s="11" t="s">
        <v>2806</v>
      </c>
      <c r="O529" s="1" t="s">
        <v>4276</v>
      </c>
      <c r="P529" s="13" t="s">
        <v>4283</v>
      </c>
      <c r="Q529" s="1"/>
      <c r="R529" s="1"/>
      <c r="S529" s="1"/>
      <c r="T529" s="1"/>
      <c r="U529" s="1"/>
      <c r="V529" s="1" t="s">
        <v>4284</v>
      </c>
      <c r="W529" s="13" t="s">
        <v>4285</v>
      </c>
      <c r="X529" s="13" t="str">
        <f>HYPERLINK("https://drive.google.com/file/d/1X_fHVdZUn5vUfXIuVjIAQDJFXmIJr2jW/view?usp=drivesdk","EMAIL KODE REQUEST BRANDING SOREX")</f>
        <v>EMAIL KODE REQUEST BRANDING SOREX</v>
      </c>
      <c r="Y529" s="1" t="s">
        <v>4286</v>
      </c>
    </row>
    <row r="530" spans="1:25" ht="12.75" customHeight="1" x14ac:dyDescent="0.25">
      <c r="A530" s="8">
        <v>45665.389789931003</v>
      </c>
      <c r="B530" s="1" t="s">
        <v>1032</v>
      </c>
      <c r="C530" s="10" t="str">
        <v>BS529</v>
      </c>
      <c r="D530" s="10" t="s">
        <v>26</v>
      </c>
      <c r="E530" s="14" t="s">
        <v>4190</v>
      </c>
      <c r="F530" s="10" t="s">
        <v>655</v>
      </c>
      <c r="G530" s="1" t="s">
        <v>4271</v>
      </c>
      <c r="H530" s="11" t="s">
        <v>1003</v>
      </c>
      <c r="I530" s="10" t="s">
        <v>28</v>
      </c>
      <c r="J530" s="1" t="s">
        <v>4281</v>
      </c>
      <c r="K530" s="11" t="s">
        <v>4287</v>
      </c>
      <c r="L530" s="10" t="s">
        <v>4288</v>
      </c>
      <c r="M530" s="10" t="s">
        <v>30</v>
      </c>
      <c r="N530" s="11" t="s">
        <v>4289</v>
      </c>
      <c r="O530" s="1" t="s">
        <v>4290</v>
      </c>
      <c r="P530" s="13" t="s">
        <v>4291</v>
      </c>
      <c r="Q530" s="1"/>
      <c r="R530" s="1"/>
      <c r="S530" s="1"/>
      <c r="T530" s="1"/>
      <c r="U530" s="1"/>
      <c r="V530" s="1" t="s">
        <v>4292</v>
      </c>
      <c r="W530" s="13" t="s">
        <v>4293</v>
      </c>
      <c r="X530" s="13" t="str">
        <f>HYPERLINK("https://drive.google.com/file/d/1k6lfCYqgnZfy8KDdqeHKtchv-pAyQ8zT/view?usp=drivesdk","EMAIL KODE REQUEST BRANDING SOREX")</f>
        <v>EMAIL KODE REQUEST BRANDING SOREX</v>
      </c>
      <c r="Y530" s="1" t="s">
        <v>4294</v>
      </c>
    </row>
    <row r="531" spans="1:25" ht="12.75" customHeight="1" x14ac:dyDescent="0.25">
      <c r="A531" s="8">
        <v>45665.391167627</v>
      </c>
      <c r="B531" s="1" t="s">
        <v>1032</v>
      </c>
      <c r="C531" s="10" t="str">
        <v>BS530</v>
      </c>
      <c r="D531" s="10" t="s">
        <v>26</v>
      </c>
      <c r="E531" s="14" t="s">
        <v>4190</v>
      </c>
      <c r="F531" s="10" t="s">
        <v>655</v>
      </c>
      <c r="G531" s="1" t="s">
        <v>4271</v>
      </c>
      <c r="H531" s="11" t="s">
        <v>1003</v>
      </c>
      <c r="I531" s="10" t="s">
        <v>28</v>
      </c>
      <c r="J531" s="1" t="s">
        <v>4272</v>
      </c>
      <c r="K531" s="11" t="s">
        <v>1054</v>
      </c>
      <c r="L531" s="10" t="s">
        <v>77</v>
      </c>
      <c r="M531" s="10" t="s">
        <v>30</v>
      </c>
      <c r="N531" s="11" t="s">
        <v>4289</v>
      </c>
      <c r="O531" s="1" t="s">
        <v>77</v>
      </c>
      <c r="P531" s="13" t="s">
        <v>4295</v>
      </c>
      <c r="Q531" s="1"/>
      <c r="R531" s="1"/>
      <c r="S531" s="1"/>
      <c r="T531" s="1"/>
      <c r="U531" s="1"/>
      <c r="V531" s="1" t="s">
        <v>4296</v>
      </c>
      <c r="W531" s="13" t="s">
        <v>4297</v>
      </c>
      <c r="X531" s="13" t="str">
        <f>HYPERLINK("https://drive.google.com/file/d/1IVbPU7__GrfQwsa_2DmF5UDTNxo_ImM8/view?usp=drivesdk","EMAIL KODE REQUEST BRANDING SOREX")</f>
        <v>EMAIL KODE REQUEST BRANDING SOREX</v>
      </c>
      <c r="Y531" s="1" t="s">
        <v>4298</v>
      </c>
    </row>
    <row r="532" spans="1:25" ht="12.75" customHeight="1" x14ac:dyDescent="0.25">
      <c r="A532" s="8">
        <v>45665.392974085997</v>
      </c>
      <c r="B532" s="1" t="s">
        <v>1032</v>
      </c>
      <c r="C532" s="10" t="str">
        <v>BS531</v>
      </c>
      <c r="D532" s="10" t="s">
        <v>26</v>
      </c>
      <c r="E532" s="14" t="s">
        <v>4190</v>
      </c>
      <c r="F532" s="10" t="s">
        <v>655</v>
      </c>
      <c r="G532" s="1" t="s">
        <v>4271</v>
      </c>
      <c r="H532" s="11" t="s">
        <v>1003</v>
      </c>
      <c r="I532" s="10" t="s">
        <v>28</v>
      </c>
      <c r="J532" s="1" t="s">
        <v>4299</v>
      </c>
      <c r="K532" s="11" t="s">
        <v>4300</v>
      </c>
      <c r="L532" s="10" t="s">
        <v>4301</v>
      </c>
      <c r="M532" s="10" t="s">
        <v>46</v>
      </c>
      <c r="N532" s="11" t="s">
        <v>2806</v>
      </c>
      <c r="O532" s="1" t="s">
        <v>4302</v>
      </c>
      <c r="P532" s="13" t="s">
        <v>4303</v>
      </c>
      <c r="Q532" s="1"/>
      <c r="R532" s="1"/>
      <c r="S532" s="1"/>
      <c r="T532" s="1"/>
      <c r="U532" s="1"/>
      <c r="V532" s="1" t="s">
        <v>4304</v>
      </c>
      <c r="W532" s="13" t="s">
        <v>4305</v>
      </c>
      <c r="X532" s="13" t="str">
        <f>HYPERLINK("https://drive.google.com/file/d/1EoRO0veaXGakkIsp1iN9DBCB7oh-HEVn/view?usp=drivesdk","EMAIL KODE REQUEST BRANDING SOREX")</f>
        <v>EMAIL KODE REQUEST BRANDING SOREX</v>
      </c>
      <c r="Y532" s="1" t="s">
        <v>4306</v>
      </c>
    </row>
    <row r="533" spans="1:25" ht="12.75" customHeight="1" x14ac:dyDescent="0.25">
      <c r="A533" s="8">
        <v>45665.395678264002</v>
      </c>
      <c r="B533" s="1" t="s">
        <v>1032</v>
      </c>
      <c r="C533" s="10" t="str">
        <v>BS532</v>
      </c>
      <c r="D533" s="10" t="s">
        <v>26</v>
      </c>
      <c r="E533" s="14" t="s">
        <v>4190</v>
      </c>
      <c r="F533" s="10" t="s">
        <v>655</v>
      </c>
      <c r="G533" s="1" t="s">
        <v>4271</v>
      </c>
      <c r="H533" s="11" t="s">
        <v>1003</v>
      </c>
      <c r="I533" s="10" t="s">
        <v>28</v>
      </c>
      <c r="J533" s="1" t="s">
        <v>4299</v>
      </c>
      <c r="K533" s="11" t="s">
        <v>4307</v>
      </c>
      <c r="L533" s="10" t="s">
        <v>77</v>
      </c>
      <c r="M533" s="10" t="s">
        <v>30</v>
      </c>
      <c r="N533" s="11" t="s">
        <v>2806</v>
      </c>
      <c r="O533" s="1" t="s">
        <v>77</v>
      </c>
      <c r="P533" s="13" t="s">
        <v>4308</v>
      </c>
      <c r="Q533" s="1"/>
      <c r="R533" s="1"/>
      <c r="S533" s="1"/>
      <c r="T533" s="1"/>
      <c r="U533" s="1"/>
      <c r="V533" s="1" t="s">
        <v>4309</v>
      </c>
      <c r="W533" s="13" t="s">
        <v>4310</v>
      </c>
      <c r="X533" s="13" t="str">
        <f>HYPERLINK("https://drive.google.com/file/d/1AVlnZXp7mpswbZLAKwRjPKTLs8MAy1eX/view?usp=drivesdk","EMAIL KODE REQUEST BRANDING SOREX")</f>
        <v>EMAIL KODE REQUEST BRANDING SOREX</v>
      </c>
      <c r="Y533" s="1" t="s">
        <v>4311</v>
      </c>
    </row>
    <row r="534" spans="1:25" ht="12.75" customHeight="1" x14ac:dyDescent="0.25">
      <c r="A534" s="8">
        <v>45665.397304270999</v>
      </c>
      <c r="B534" s="1" t="s">
        <v>1032</v>
      </c>
      <c r="C534" s="10" t="str">
        <v>BS533</v>
      </c>
      <c r="D534" s="10" t="s">
        <v>26</v>
      </c>
      <c r="E534" s="14" t="s">
        <v>4312</v>
      </c>
      <c r="F534" s="10" t="s">
        <v>655</v>
      </c>
      <c r="G534" s="1" t="s">
        <v>4271</v>
      </c>
      <c r="H534" s="11" t="s">
        <v>1003</v>
      </c>
      <c r="I534" s="10" t="s">
        <v>28</v>
      </c>
      <c r="J534" s="1" t="s">
        <v>4313</v>
      </c>
      <c r="K534" s="11" t="s">
        <v>4314</v>
      </c>
      <c r="L534" s="10" t="s">
        <v>77</v>
      </c>
      <c r="M534" s="10" t="s">
        <v>30</v>
      </c>
      <c r="N534" s="11" t="s">
        <v>2806</v>
      </c>
      <c r="O534" s="1" t="s">
        <v>4276</v>
      </c>
      <c r="P534" s="13" t="s">
        <v>4315</v>
      </c>
      <c r="Q534" s="1"/>
      <c r="R534" s="1"/>
      <c r="S534" s="1"/>
      <c r="T534" s="1"/>
      <c r="U534" s="1"/>
      <c r="V534" s="1" t="s">
        <v>4316</v>
      </c>
      <c r="W534" s="13" t="s">
        <v>4317</v>
      </c>
      <c r="X534" s="13" t="str">
        <f>HYPERLINK("https://drive.google.com/file/d/10OIVoTX1uS5uK5iC279i7mkLejKz0plm/view?usp=drivesdk","EMAIL KODE REQUEST BRANDING SOREX")</f>
        <v>EMAIL KODE REQUEST BRANDING SOREX</v>
      </c>
      <c r="Y534" s="1" t="s">
        <v>4318</v>
      </c>
    </row>
    <row r="535" spans="1:25" ht="12.75" customHeight="1" x14ac:dyDescent="0.25">
      <c r="A535" s="8">
        <v>45665.398521215</v>
      </c>
      <c r="B535" s="1" t="s">
        <v>1032</v>
      </c>
      <c r="C535" s="10" t="str">
        <v>BS534</v>
      </c>
      <c r="D535" s="10" t="s">
        <v>26</v>
      </c>
      <c r="E535" s="10" t="s">
        <v>4319</v>
      </c>
      <c r="F535" s="10" t="s">
        <v>655</v>
      </c>
      <c r="G535" s="1" t="s">
        <v>4271</v>
      </c>
      <c r="H535" s="11" t="s">
        <v>1003</v>
      </c>
      <c r="I535" s="10" t="s">
        <v>28</v>
      </c>
      <c r="J535" s="1" t="s">
        <v>4313</v>
      </c>
      <c r="K535" s="11" t="s">
        <v>4320</v>
      </c>
      <c r="L535" s="10" t="s">
        <v>77</v>
      </c>
      <c r="M535" s="10" t="s">
        <v>30</v>
      </c>
      <c r="N535" s="11" t="s">
        <v>2821</v>
      </c>
      <c r="O535" s="1" t="s">
        <v>4276</v>
      </c>
      <c r="P535" s="13" t="s">
        <v>4321</v>
      </c>
      <c r="Q535" s="1"/>
      <c r="R535" s="1"/>
      <c r="S535" s="1"/>
      <c r="T535" s="1"/>
      <c r="U535" s="1"/>
      <c r="V535" s="1" t="s">
        <v>4322</v>
      </c>
      <c r="W535" s="13" t="s">
        <v>4323</v>
      </c>
      <c r="X535" s="13" t="str">
        <f>HYPERLINK("https://drive.google.com/file/d/1FmDXZfEjVWlyaTe1xyEgXXaQF8vXCL93/view?usp=drivesdk","EMAIL KODE REQUEST BRANDING SOREX")</f>
        <v>EMAIL KODE REQUEST BRANDING SOREX</v>
      </c>
      <c r="Y535" s="1" t="s">
        <v>4324</v>
      </c>
    </row>
    <row r="536" spans="1:25" ht="12.75" customHeight="1" x14ac:dyDescent="0.25">
      <c r="A536" s="8">
        <v>45666.359450983997</v>
      </c>
      <c r="B536" s="1" t="s">
        <v>1032</v>
      </c>
      <c r="C536" s="10" t="str">
        <v>BS535</v>
      </c>
      <c r="D536" s="10" t="s">
        <v>26</v>
      </c>
      <c r="E536" s="14" t="s">
        <v>4190</v>
      </c>
      <c r="F536" s="10" t="s">
        <v>655</v>
      </c>
      <c r="G536" s="1" t="s">
        <v>4325</v>
      </c>
      <c r="H536" s="11" t="s">
        <v>1003</v>
      </c>
      <c r="I536" s="10" t="s">
        <v>28</v>
      </c>
      <c r="J536" s="1" t="s">
        <v>4313</v>
      </c>
      <c r="K536" s="11" t="s">
        <v>4326</v>
      </c>
      <c r="L536" s="10" t="s">
        <v>4288</v>
      </c>
      <c r="M536" s="10" t="s">
        <v>30</v>
      </c>
      <c r="N536" s="11" t="s">
        <v>2896</v>
      </c>
      <c r="O536" s="1" t="s">
        <v>4327</v>
      </c>
      <c r="P536" s="13" t="s">
        <v>4328</v>
      </c>
      <c r="Q536" s="1"/>
      <c r="R536" s="1"/>
      <c r="S536" s="1"/>
      <c r="T536" s="1"/>
      <c r="U536" s="1"/>
      <c r="V536" s="1" t="s">
        <v>4329</v>
      </c>
      <c r="W536" s="13" t="s">
        <v>4330</v>
      </c>
      <c r="X536" s="13" t="str">
        <f>HYPERLINK("https://drive.google.com/file/d/12d-cyhcNEjjDsvnG1Q7wfP4v2MyCF9_N/view?usp=drivesdk","EMAIL KODE REQUEST BRANDING SOREX")</f>
        <v>EMAIL KODE REQUEST BRANDING SOREX</v>
      </c>
      <c r="Y536" s="1" t="s">
        <v>4331</v>
      </c>
    </row>
    <row r="537" spans="1:25" ht="12.75" customHeight="1" x14ac:dyDescent="0.25">
      <c r="A537" s="8">
        <v>45666.401252349999</v>
      </c>
      <c r="B537" s="1" t="s">
        <v>653</v>
      </c>
      <c r="C537" s="10" t="str">
        <v>BS536</v>
      </c>
      <c r="D537" s="10" t="s">
        <v>26</v>
      </c>
      <c r="E537" s="10" t="s">
        <v>4332</v>
      </c>
      <c r="F537" s="10" t="s">
        <v>4333</v>
      </c>
      <c r="G537" s="1" t="s">
        <v>3612</v>
      </c>
      <c r="H537" s="11" t="s">
        <v>3613</v>
      </c>
      <c r="I537" s="10" t="s">
        <v>127</v>
      </c>
      <c r="J537" s="1" t="s">
        <v>156</v>
      </c>
      <c r="K537" s="11" t="s">
        <v>4334</v>
      </c>
      <c r="L537" s="10" t="s">
        <v>355</v>
      </c>
      <c r="M537" s="10" t="s">
        <v>30</v>
      </c>
      <c r="N537" s="11" t="s">
        <v>3488</v>
      </c>
      <c r="O537" s="1" t="s">
        <v>4335</v>
      </c>
      <c r="P537" s="13" t="s">
        <v>4336</v>
      </c>
      <c r="Q537" s="1"/>
      <c r="R537" s="1"/>
      <c r="S537" s="1"/>
      <c r="T537" s="1"/>
      <c r="U537" s="1"/>
      <c r="V537" s="1" t="s">
        <v>4337</v>
      </c>
      <c r="W537" s="13" t="s">
        <v>4338</v>
      </c>
      <c r="X537" s="13" t="str">
        <f>HYPERLINK("https://drive.google.com/file/d/1XvKMEiAAulcgj5rOn3uRxOZcdYtpdkVk/view?usp=drivesdk","EMAIL KODE REQUEST BRANDING SOREX")</f>
        <v>EMAIL KODE REQUEST BRANDING SOREX</v>
      </c>
      <c r="Y537" s="1" t="s">
        <v>4339</v>
      </c>
    </row>
    <row r="538" spans="1:25" ht="12.75" customHeight="1" x14ac:dyDescent="0.25">
      <c r="A538" s="8">
        <v>45666.402964501998</v>
      </c>
      <c r="B538" s="1" t="s">
        <v>653</v>
      </c>
      <c r="C538" s="10" t="str">
        <v>BS537</v>
      </c>
      <c r="D538" s="10" t="s">
        <v>26</v>
      </c>
      <c r="E538" s="10" t="s">
        <v>654</v>
      </c>
      <c r="F538" s="10" t="s">
        <v>4333</v>
      </c>
      <c r="G538" s="1" t="s">
        <v>3612</v>
      </c>
      <c r="H538" s="11" t="s">
        <v>3613</v>
      </c>
      <c r="I538" s="10" t="s">
        <v>127</v>
      </c>
      <c r="J538" s="1" t="s">
        <v>3803</v>
      </c>
      <c r="K538" s="11" t="s">
        <v>4340</v>
      </c>
      <c r="L538" s="10" t="s">
        <v>77</v>
      </c>
      <c r="M538" s="10" t="s">
        <v>46</v>
      </c>
      <c r="N538" s="11" t="s">
        <v>3488</v>
      </c>
      <c r="O538" s="1" t="s">
        <v>4341</v>
      </c>
      <c r="P538" s="13" t="s">
        <v>4342</v>
      </c>
      <c r="Q538" s="1"/>
      <c r="R538" s="1"/>
      <c r="S538" s="1"/>
      <c r="T538" s="1"/>
      <c r="U538" s="1"/>
      <c r="V538" s="1" t="s">
        <v>4343</v>
      </c>
      <c r="W538" s="13" t="s">
        <v>4344</v>
      </c>
      <c r="X538" s="13" t="str">
        <f>HYPERLINK("https://drive.google.com/file/d/1NrLhZYROa8B3jTqk1XP6cIq4mU4XbRtr/view?usp=drivesdk","EMAIL KODE REQUEST BRANDING SOREX")</f>
        <v>EMAIL KODE REQUEST BRANDING SOREX</v>
      </c>
      <c r="Y538" s="1" t="s">
        <v>4345</v>
      </c>
    </row>
    <row r="539" spans="1:25" ht="12.75" customHeight="1" x14ac:dyDescent="0.25">
      <c r="A539" s="8">
        <v>45666.427908079</v>
      </c>
      <c r="B539" s="1" t="s">
        <v>4346</v>
      </c>
      <c r="C539" s="10" t="str">
        <v>BS538</v>
      </c>
      <c r="D539" s="10" t="s">
        <v>70</v>
      </c>
      <c r="E539" s="10" t="s">
        <v>1436</v>
      </c>
      <c r="F539" s="10" t="s">
        <v>72</v>
      </c>
      <c r="G539" s="1" t="s">
        <v>4347</v>
      </c>
      <c r="H539" s="11" t="s">
        <v>74</v>
      </c>
      <c r="I539" s="10" t="s">
        <v>127</v>
      </c>
      <c r="J539" s="1" t="s">
        <v>60</v>
      </c>
      <c r="K539" s="11" t="s">
        <v>4348</v>
      </c>
      <c r="L539" s="10" t="s">
        <v>77</v>
      </c>
      <c r="M539" s="10" t="s">
        <v>30</v>
      </c>
      <c r="N539" s="11" t="s">
        <v>78</v>
      </c>
      <c r="O539" s="1" t="s">
        <v>4349</v>
      </c>
      <c r="P539" s="13" t="s">
        <v>4350</v>
      </c>
      <c r="Q539" s="1"/>
      <c r="R539" s="1"/>
      <c r="S539" s="1"/>
      <c r="T539" s="1"/>
      <c r="U539" s="1"/>
      <c r="V539" s="1" t="s">
        <v>4351</v>
      </c>
      <c r="W539" s="13" t="s">
        <v>4352</v>
      </c>
      <c r="X539" s="13" t="str">
        <f>HYPERLINK("https://drive.google.com/file/d/1INrYoS-Pl2IE2rbEq1REEVawvk7HsVsP/view?usp=drivesdk","EMAIL KODE REQUEST BRANDING SOREX")</f>
        <v>EMAIL KODE REQUEST BRANDING SOREX</v>
      </c>
      <c r="Y539" s="1" t="s">
        <v>4353</v>
      </c>
    </row>
    <row r="540" spans="1:25" ht="15.75" customHeight="1" x14ac:dyDescent="0.25">
      <c r="A540" s="8">
        <v>45666.524444606002</v>
      </c>
      <c r="B540" s="1" t="s">
        <v>420</v>
      </c>
      <c r="C540" s="10" t="str">
        <v>BS539</v>
      </c>
      <c r="D540" s="10" t="s">
        <v>39</v>
      </c>
      <c r="E540" s="10" t="s">
        <v>3950</v>
      </c>
      <c r="F540" s="10" t="s">
        <v>3951</v>
      </c>
      <c r="G540" s="1" t="s">
        <v>4354</v>
      </c>
      <c r="H540" s="11" t="s">
        <v>3469</v>
      </c>
      <c r="I540" s="10" t="s">
        <v>28</v>
      </c>
      <c r="J540" s="1" t="s">
        <v>29</v>
      </c>
      <c r="K540" s="11" t="s">
        <v>4355</v>
      </c>
      <c r="L540" s="10" t="s">
        <v>4356</v>
      </c>
      <c r="M540" s="10" t="s">
        <v>46</v>
      </c>
      <c r="N540" s="11" t="s">
        <v>428</v>
      </c>
      <c r="O540" s="1" t="s">
        <v>4357</v>
      </c>
      <c r="P540" s="13" t="s">
        <v>4358</v>
      </c>
      <c r="Q540" s="1"/>
      <c r="R540" s="1"/>
      <c r="S540" s="1"/>
      <c r="T540" s="1"/>
      <c r="U540" s="1"/>
      <c r="V540" s="1" t="s">
        <v>4359</v>
      </c>
      <c r="W540" s="13" t="s">
        <v>4360</v>
      </c>
      <c r="X540" s="13" t="str">
        <f>HYPERLINK("https://drive.google.com/file/d/1yf6IhIuSOGaHIOXdHTwhb-LIVOaYye9S/view?usp=drivesdk","EMAIL KODE REQUEST BRANDING SOREX")</f>
        <v>EMAIL KODE REQUEST BRANDING SOREX</v>
      </c>
      <c r="Y540" s="1" t="s">
        <v>4361</v>
      </c>
    </row>
    <row r="541" spans="1:25" ht="30.75" customHeight="1" x14ac:dyDescent="0.25">
      <c r="A541" s="8">
        <v>45666.540231469997</v>
      </c>
      <c r="B541" s="1" t="s">
        <v>300</v>
      </c>
      <c r="C541" s="10" t="str">
        <v>BS540</v>
      </c>
      <c r="D541" s="10" t="s">
        <v>26</v>
      </c>
      <c r="E541" s="10" t="s">
        <v>1128</v>
      </c>
      <c r="F541" s="10" t="s">
        <v>302</v>
      </c>
      <c r="G541" s="1" t="s">
        <v>4362</v>
      </c>
      <c r="H541" s="11" t="s">
        <v>4363</v>
      </c>
      <c r="I541" s="10" t="s">
        <v>127</v>
      </c>
      <c r="J541" s="1" t="s">
        <v>60</v>
      </c>
      <c r="K541" s="11" t="s">
        <v>4364</v>
      </c>
      <c r="L541" s="10" t="s">
        <v>355</v>
      </c>
      <c r="M541" s="10" t="s">
        <v>30</v>
      </c>
      <c r="N541" s="11" t="s">
        <v>3527</v>
      </c>
      <c r="O541" s="1" t="s">
        <v>4365</v>
      </c>
      <c r="P541" s="13" t="s">
        <v>4366</v>
      </c>
      <c r="Q541" s="1"/>
      <c r="R541" s="1"/>
      <c r="S541" s="1"/>
      <c r="T541" s="1"/>
      <c r="U541" s="1"/>
      <c r="V541" s="1" t="s">
        <v>4367</v>
      </c>
      <c r="W541" s="13" t="s">
        <v>4368</v>
      </c>
      <c r="X541" s="13" t="str">
        <f>HYPERLINK("https://drive.google.com/file/d/1zZ3r-zsfu5DdZz-GRd6d_YHB1IeXWSI7/view?usp=drivesdk","EMAIL KODE REQUEST BRANDING SOREX")</f>
        <v>EMAIL KODE REQUEST BRANDING SOREX</v>
      </c>
      <c r="Y541" s="1" t="s">
        <v>4369</v>
      </c>
    </row>
    <row r="542" spans="1:25" ht="12.75" customHeight="1" x14ac:dyDescent="0.25">
      <c r="A542" s="8">
        <v>45667.341590381999</v>
      </c>
      <c r="B542" s="1" t="s">
        <v>122</v>
      </c>
      <c r="C542" s="10" t="str">
        <v>BS541</v>
      </c>
      <c r="D542" s="10" t="s">
        <v>70</v>
      </c>
      <c r="E542" s="10" t="s">
        <v>123</v>
      </c>
      <c r="F542" s="10" t="s">
        <v>2381</v>
      </c>
      <c r="G542" s="1" t="s">
        <v>4370</v>
      </c>
      <c r="H542" s="11" t="s">
        <v>3478</v>
      </c>
      <c r="I542" s="10" t="s">
        <v>28</v>
      </c>
      <c r="J542" s="1" t="s">
        <v>389</v>
      </c>
      <c r="K542" s="11" t="s">
        <v>4371</v>
      </c>
      <c r="L542" s="10" t="s">
        <v>130</v>
      </c>
      <c r="M542" s="10" t="s">
        <v>30</v>
      </c>
      <c r="N542" s="11" t="s">
        <v>682</v>
      </c>
      <c r="O542" s="1" t="s">
        <v>4372</v>
      </c>
      <c r="P542" s="13" t="s">
        <v>4373</v>
      </c>
      <c r="Q542" s="1"/>
      <c r="R542" s="1"/>
      <c r="S542" s="1"/>
      <c r="T542" s="1"/>
      <c r="U542" s="1"/>
      <c r="V542" s="1" t="s">
        <v>4374</v>
      </c>
      <c r="W542" s="13" t="s">
        <v>4375</v>
      </c>
      <c r="X542" s="13" t="str">
        <f>HYPERLINK("https://drive.google.com/file/d/1qyfmPGLb2Msm8VCbYMBZMHXk4bfzPSTm/view?usp=drivesdk","EMAIL KODE REQUEST BRANDING SOREX")</f>
        <v>EMAIL KODE REQUEST BRANDING SOREX</v>
      </c>
      <c r="Y542" s="1" t="s">
        <v>4376</v>
      </c>
    </row>
    <row r="543" spans="1:25" ht="12.75" customHeight="1" x14ac:dyDescent="0.25">
      <c r="A543" s="8">
        <v>45667.415633889002</v>
      </c>
      <c r="B543" s="1" t="s">
        <v>420</v>
      </c>
      <c r="C543" s="10" t="str">
        <v>BS542</v>
      </c>
      <c r="D543" s="10" t="s">
        <v>39</v>
      </c>
      <c r="E543" s="10" t="s">
        <v>437</v>
      </c>
      <c r="F543" s="10" t="s">
        <v>438</v>
      </c>
      <c r="G543" s="1" t="s">
        <v>4377</v>
      </c>
      <c r="H543" s="11" t="s">
        <v>4378</v>
      </c>
      <c r="I543" s="10" t="s">
        <v>28</v>
      </c>
      <c r="J543" s="1" t="s">
        <v>450</v>
      </c>
      <c r="K543" s="11" t="s">
        <v>4379</v>
      </c>
      <c r="L543" s="10" t="s">
        <v>933</v>
      </c>
      <c r="M543" s="10" t="s">
        <v>46</v>
      </c>
      <c r="N543" s="11" t="s">
        <v>428</v>
      </c>
      <c r="O543" s="1" t="s">
        <v>1080</v>
      </c>
      <c r="P543" s="1" t="s">
        <v>4380</v>
      </c>
      <c r="Q543" s="1"/>
      <c r="R543" s="1"/>
      <c r="S543" s="1"/>
      <c r="T543" s="1"/>
      <c r="U543" s="1"/>
      <c r="V543" s="1" t="s">
        <v>4381</v>
      </c>
      <c r="W543" s="13" t="s">
        <v>4382</v>
      </c>
      <c r="X543" s="13" t="str">
        <f>HYPERLINK("https://drive.google.com/file/d/1lw5aOZ5vvQ9YebAfKlTA_AKGS4TmKmzX/view?usp=drivesdk","EMAIL KODE REQUEST BRANDING SOREX")</f>
        <v>EMAIL KODE REQUEST BRANDING SOREX</v>
      </c>
      <c r="Y543" s="1" t="s">
        <v>4383</v>
      </c>
    </row>
    <row r="544" spans="1:25" ht="15.75" customHeight="1" x14ac:dyDescent="0.25">
      <c r="A544" s="8">
        <v>45667.421561689996</v>
      </c>
      <c r="B544" s="1" t="s">
        <v>420</v>
      </c>
      <c r="C544" s="10" t="str">
        <v>BS543</v>
      </c>
      <c r="D544" s="10" t="s">
        <v>39</v>
      </c>
      <c r="E544" s="10" t="s">
        <v>460</v>
      </c>
      <c r="F544" s="10" t="s">
        <v>461</v>
      </c>
      <c r="G544" s="1" t="s">
        <v>4384</v>
      </c>
      <c r="H544" s="11" t="s">
        <v>4385</v>
      </c>
      <c r="I544" s="10" t="s">
        <v>28</v>
      </c>
      <c r="J544" s="1" t="s">
        <v>29</v>
      </c>
      <c r="K544" s="11" t="s">
        <v>1762</v>
      </c>
      <c r="L544" s="10" t="s">
        <v>466</v>
      </c>
      <c r="M544" s="10" t="s">
        <v>30</v>
      </c>
      <c r="N544" s="11" t="s">
        <v>428</v>
      </c>
      <c r="O544" s="1" t="s">
        <v>4386</v>
      </c>
      <c r="P544" s="13" t="s">
        <v>4387</v>
      </c>
      <c r="Q544" s="1"/>
      <c r="R544" s="1"/>
      <c r="S544" s="1"/>
      <c r="T544" s="1"/>
      <c r="U544" s="1"/>
      <c r="V544" s="1" t="s">
        <v>4388</v>
      </c>
      <c r="W544" s="13" t="s">
        <v>4389</v>
      </c>
      <c r="X544" s="13" t="str">
        <f>HYPERLINK("https://drive.google.com/file/d/1ggIowemBZPykUizPJCOdGPNi9MMlTGvT/view?usp=drivesdk","EMAIL KODE REQUEST BRANDING SOREX")</f>
        <v>EMAIL KODE REQUEST BRANDING SOREX</v>
      </c>
      <c r="Y544" s="1" t="s">
        <v>4390</v>
      </c>
    </row>
    <row r="545" spans="1:25" ht="16.5" customHeight="1" x14ac:dyDescent="0.25">
      <c r="A545" s="8">
        <v>45667.424504652998</v>
      </c>
      <c r="B545" s="1" t="s">
        <v>420</v>
      </c>
      <c r="C545" s="10" t="str">
        <v>BS544</v>
      </c>
      <c r="D545" s="10" t="s">
        <v>39</v>
      </c>
      <c r="E545" s="10" t="s">
        <v>482</v>
      </c>
      <c r="F545" s="10" t="s">
        <v>483</v>
      </c>
      <c r="G545" s="1" t="s">
        <v>4391</v>
      </c>
      <c r="H545" s="11" t="s">
        <v>1778</v>
      </c>
      <c r="I545" s="10" t="s">
        <v>28</v>
      </c>
      <c r="J545" s="1" t="s">
        <v>4392</v>
      </c>
      <c r="K545" s="11" t="s">
        <v>4393</v>
      </c>
      <c r="L545" s="10" t="s">
        <v>466</v>
      </c>
      <c r="M545" s="10" t="s">
        <v>30</v>
      </c>
      <c r="N545" s="11" t="s">
        <v>428</v>
      </c>
      <c r="O545" s="1" t="s">
        <v>4394</v>
      </c>
      <c r="P545" s="13" t="s">
        <v>4395</v>
      </c>
      <c r="Q545" s="1"/>
      <c r="R545" s="1"/>
      <c r="S545" s="1"/>
      <c r="T545" s="1"/>
      <c r="U545" s="1"/>
      <c r="V545" s="1" t="s">
        <v>4396</v>
      </c>
      <c r="W545" s="13" t="s">
        <v>4397</v>
      </c>
      <c r="X545" s="13" t="str">
        <f>HYPERLINK("https://drive.google.com/file/d/1Y8mmYImCVg6ykkFo98P-FAN7mt1NLANM/view?usp=drivesdk","EMAIL KODE REQUEST BRANDING SOREX")</f>
        <v>EMAIL KODE REQUEST BRANDING SOREX</v>
      </c>
      <c r="Y545" s="1" t="s">
        <v>4398</v>
      </c>
    </row>
    <row r="546" spans="1:25" ht="15.75" customHeight="1" x14ac:dyDescent="0.25">
      <c r="A546" s="8">
        <v>45667.426635174001</v>
      </c>
      <c r="B546" s="1" t="s">
        <v>420</v>
      </c>
      <c r="C546" s="10" t="str">
        <v>BS545</v>
      </c>
      <c r="D546" s="10" t="s">
        <v>39</v>
      </c>
      <c r="E546" s="10" t="s">
        <v>597</v>
      </c>
      <c r="F546" s="10" t="s">
        <v>438</v>
      </c>
      <c r="G546" s="1" t="s">
        <v>4391</v>
      </c>
      <c r="H546" s="11" t="s">
        <v>1778</v>
      </c>
      <c r="I546" s="10" t="s">
        <v>28</v>
      </c>
      <c r="J546" s="1" t="s">
        <v>4392</v>
      </c>
      <c r="K546" s="11" t="s">
        <v>4399</v>
      </c>
      <c r="L546" s="10" t="s">
        <v>466</v>
      </c>
      <c r="M546" s="10" t="s">
        <v>46</v>
      </c>
      <c r="N546" s="11" t="s">
        <v>428</v>
      </c>
      <c r="O546" s="1" t="s">
        <v>4400</v>
      </c>
      <c r="P546" s="13" t="s">
        <v>4401</v>
      </c>
      <c r="Q546" s="1"/>
      <c r="R546" s="1"/>
      <c r="S546" s="1"/>
      <c r="T546" s="1"/>
      <c r="U546" s="1"/>
      <c r="V546" s="1" t="s">
        <v>4402</v>
      </c>
      <c r="W546" s="13" t="s">
        <v>4403</v>
      </c>
      <c r="X546" s="13" t="str">
        <f>HYPERLINK("https://drive.google.com/file/d/17jowTaG4iPNQ5YTlYLHnh_tzuKDz196o/view?usp=drivesdk","EMAIL KODE REQUEST BRANDING SOREX")</f>
        <v>EMAIL KODE REQUEST BRANDING SOREX</v>
      </c>
      <c r="Y546" s="1" t="s">
        <v>4404</v>
      </c>
    </row>
    <row r="547" spans="1:25" ht="15" customHeight="1" x14ac:dyDescent="0.25">
      <c r="A547" s="8">
        <v>45667.428904779998</v>
      </c>
      <c r="B547" s="1" t="s">
        <v>420</v>
      </c>
      <c r="C547" s="10" t="str">
        <v>BS546</v>
      </c>
      <c r="D547" s="10" t="s">
        <v>39</v>
      </c>
      <c r="E547" s="10" t="s">
        <v>482</v>
      </c>
      <c r="F547" s="10" t="s">
        <v>483</v>
      </c>
      <c r="G547" s="1" t="s">
        <v>4391</v>
      </c>
      <c r="H547" s="11" t="s">
        <v>1778</v>
      </c>
      <c r="I547" s="10" t="s">
        <v>28</v>
      </c>
      <c r="J547" s="1" t="s">
        <v>29</v>
      </c>
      <c r="K547" s="11" t="s">
        <v>486</v>
      </c>
      <c r="L547" s="10" t="s">
        <v>466</v>
      </c>
      <c r="M547" s="10" t="s">
        <v>30</v>
      </c>
      <c r="N547" s="11" t="s">
        <v>428</v>
      </c>
      <c r="O547" s="1" t="s">
        <v>4400</v>
      </c>
      <c r="P547" s="13" t="s">
        <v>4405</v>
      </c>
      <c r="Q547" s="1"/>
      <c r="R547" s="1"/>
      <c r="S547" s="1"/>
      <c r="T547" s="1"/>
      <c r="U547" s="1"/>
      <c r="V547" s="1" t="s">
        <v>4406</v>
      </c>
      <c r="W547" s="13" t="s">
        <v>4407</v>
      </c>
      <c r="X547" s="13" t="str">
        <f>HYPERLINK("https://drive.google.com/file/d/1RPUPV507_ZN-AWFpCeycbrmexOmx6fSl/view?usp=drivesdk","EMAIL KODE REQUEST BRANDING SOREX")</f>
        <v>EMAIL KODE REQUEST BRANDING SOREX</v>
      </c>
      <c r="Y547" s="1" t="s">
        <v>4408</v>
      </c>
    </row>
    <row r="548" spans="1:25" ht="12.75" customHeight="1" x14ac:dyDescent="0.25">
      <c r="A548" s="8">
        <v>45667.469776156999</v>
      </c>
      <c r="B548" s="1" t="s">
        <v>374</v>
      </c>
      <c r="C548" s="10" t="str">
        <v>BS547</v>
      </c>
      <c r="D548" s="10" t="s">
        <v>70</v>
      </c>
      <c r="E548" s="14" t="s">
        <v>108</v>
      </c>
      <c r="F548" s="10" t="s">
        <v>72</v>
      </c>
      <c r="G548" s="1" t="s">
        <v>4409</v>
      </c>
      <c r="H548" s="11" t="s">
        <v>74</v>
      </c>
      <c r="I548" s="10" t="s">
        <v>127</v>
      </c>
      <c r="J548" s="1" t="s">
        <v>60</v>
      </c>
      <c r="K548" s="11" t="s">
        <v>2004</v>
      </c>
      <c r="L548" s="10" t="s">
        <v>77</v>
      </c>
      <c r="M548" s="10" t="s">
        <v>30</v>
      </c>
      <c r="N548" s="11" t="s">
        <v>78</v>
      </c>
      <c r="O548" s="1" t="s">
        <v>4410</v>
      </c>
      <c r="P548" s="13" t="s">
        <v>4411</v>
      </c>
      <c r="Q548" s="1"/>
      <c r="R548" s="1"/>
      <c r="S548" s="1"/>
      <c r="T548" s="1"/>
      <c r="U548" s="1"/>
      <c r="V548" s="1" t="s">
        <v>4412</v>
      </c>
      <c r="W548" s="13" t="s">
        <v>4413</v>
      </c>
      <c r="X548" s="13" t="str">
        <f>HYPERLINK("https://drive.google.com/file/d/1XlPKJjJBzYEVBINdLZGCbpALBCBUuAwz/view?usp=drivesdk","EMAIL KODE REQUEST BRANDING SOREX")</f>
        <v>EMAIL KODE REQUEST BRANDING SOREX</v>
      </c>
      <c r="Y548" s="1" t="s">
        <v>4414</v>
      </c>
    </row>
    <row r="549" spans="1:25" ht="12.75" customHeight="1" x14ac:dyDescent="0.25">
      <c r="A549" s="8">
        <v>45667.471624872996</v>
      </c>
      <c r="B549" s="1" t="s">
        <v>69</v>
      </c>
      <c r="C549" s="10" t="str">
        <v>BS548</v>
      </c>
      <c r="D549" s="10" t="s">
        <v>70</v>
      </c>
      <c r="E549" s="14" t="s">
        <v>108</v>
      </c>
      <c r="F549" s="10" t="s">
        <v>72</v>
      </c>
      <c r="G549" s="1" t="s">
        <v>4409</v>
      </c>
      <c r="H549" s="11" t="s">
        <v>74</v>
      </c>
      <c r="I549" s="10" t="s">
        <v>28</v>
      </c>
      <c r="J549" s="1" t="s">
        <v>112</v>
      </c>
      <c r="K549" s="11" t="s">
        <v>113</v>
      </c>
      <c r="L549" s="10" t="s">
        <v>77</v>
      </c>
      <c r="M549" s="10" t="s">
        <v>30</v>
      </c>
      <c r="N549" s="11" t="s">
        <v>78</v>
      </c>
      <c r="O549" s="1" t="s">
        <v>378</v>
      </c>
      <c r="P549" s="13" t="s">
        <v>4415</v>
      </c>
      <c r="Q549" s="1"/>
      <c r="R549" s="1"/>
      <c r="S549" s="1"/>
      <c r="T549" s="1"/>
      <c r="U549" s="1"/>
      <c r="V549" s="1" t="s">
        <v>4416</v>
      </c>
      <c r="W549" s="13" t="s">
        <v>4417</v>
      </c>
      <c r="X549" s="13" t="str">
        <f>HYPERLINK("https://drive.google.com/file/d/1O5JJ2F4RP3WAWJ1Lw-x_w7tzS8QikWGx/view?usp=drivesdk","EMAIL KODE REQUEST BRANDING SOREX")</f>
        <v>EMAIL KODE REQUEST BRANDING SOREX</v>
      </c>
      <c r="Y549" s="1" t="s">
        <v>4418</v>
      </c>
    </row>
    <row r="550" spans="1:25" ht="12.75" customHeight="1" x14ac:dyDescent="0.25">
      <c r="A550" s="8">
        <v>45667.621492523002</v>
      </c>
      <c r="B550" s="1" t="s">
        <v>1032</v>
      </c>
      <c r="C550" s="10" t="str">
        <v>BS549</v>
      </c>
      <c r="D550" s="10" t="s">
        <v>26</v>
      </c>
      <c r="E550" s="10" t="s">
        <v>2202</v>
      </c>
      <c r="F550" s="10" t="s">
        <v>655</v>
      </c>
      <c r="G550" s="1" t="s">
        <v>4419</v>
      </c>
      <c r="H550" s="11" t="s">
        <v>3423</v>
      </c>
      <c r="I550" s="10" t="s">
        <v>28</v>
      </c>
      <c r="J550" s="1" t="s">
        <v>4420</v>
      </c>
      <c r="K550" s="11" t="s">
        <v>354</v>
      </c>
      <c r="L550" s="10" t="s">
        <v>1212</v>
      </c>
      <c r="M550" s="10" t="s">
        <v>30</v>
      </c>
      <c r="N550" s="11" t="s">
        <v>2124</v>
      </c>
      <c r="O550" s="1" t="s">
        <v>4421</v>
      </c>
      <c r="P550" s="13" t="s">
        <v>4422</v>
      </c>
      <c r="Q550" s="1"/>
      <c r="R550" s="1"/>
      <c r="S550" s="1"/>
      <c r="T550" s="1"/>
      <c r="U550" s="1"/>
      <c r="V550" s="1" t="s">
        <v>4423</v>
      </c>
      <c r="W550" s="13" t="s">
        <v>4424</v>
      </c>
      <c r="X550" s="13" t="str">
        <f>HYPERLINK("https://drive.google.com/file/d/16AqxiF4PqLIqKH0qDwr6PyT3j5VZngoz/view?usp=drivesdk","EMAIL KODE REQUEST BRANDING SOREX")</f>
        <v>EMAIL KODE REQUEST BRANDING SOREX</v>
      </c>
      <c r="Y550" s="1" t="s">
        <v>4425</v>
      </c>
    </row>
    <row r="551" spans="1:25" ht="12.75" customHeight="1" x14ac:dyDescent="0.25">
      <c r="A551" s="8">
        <v>45667.627264977004</v>
      </c>
      <c r="B551" s="1" t="s">
        <v>1032</v>
      </c>
      <c r="C551" s="10" t="str">
        <v>BS550</v>
      </c>
      <c r="D551" s="10" t="s">
        <v>26</v>
      </c>
      <c r="E551" s="10" t="s">
        <v>2803</v>
      </c>
      <c r="F551" s="10" t="s">
        <v>655</v>
      </c>
      <c r="G551" s="1" t="s">
        <v>4426</v>
      </c>
      <c r="H551" s="11" t="s">
        <v>4427</v>
      </c>
      <c r="I551" s="2" t="s">
        <v>28</v>
      </c>
      <c r="J551" s="1" t="s">
        <v>4428</v>
      </c>
      <c r="K551" s="11" t="s">
        <v>4429</v>
      </c>
      <c r="L551" s="10" t="s">
        <v>2153</v>
      </c>
      <c r="M551" s="10" t="s">
        <v>46</v>
      </c>
      <c r="N551" s="11" t="s">
        <v>2124</v>
      </c>
      <c r="O551" s="1" t="s">
        <v>4430</v>
      </c>
      <c r="P551" s="13" t="s">
        <v>4431</v>
      </c>
      <c r="Q551" s="1"/>
      <c r="R551" s="1"/>
      <c r="S551" s="1"/>
      <c r="T551" s="1"/>
      <c r="U551" s="1"/>
      <c r="V551" s="1" t="s">
        <v>4432</v>
      </c>
      <c r="W551" s="13" t="s">
        <v>4433</v>
      </c>
      <c r="X551" s="13" t="str">
        <f>HYPERLINK("https://drive.google.com/file/d/1f_qr2uFjjggdbzNuRf2CBLUNyTA6x2CH/view?usp=drivesdk","EMAIL KODE REQUEST BRANDING SOREX")</f>
        <v>EMAIL KODE REQUEST BRANDING SOREX</v>
      </c>
      <c r="Y551" s="1" t="s">
        <v>4434</v>
      </c>
    </row>
    <row r="552" spans="1:25" ht="12.75" customHeight="1" x14ac:dyDescent="0.25">
      <c r="A552" s="8">
        <v>45670.54058044</v>
      </c>
      <c r="B552" s="1" t="s">
        <v>1032</v>
      </c>
      <c r="C552" s="10" t="str">
        <v>BS551</v>
      </c>
      <c r="D552" s="10" t="s">
        <v>26</v>
      </c>
      <c r="E552" s="10" t="s">
        <v>2015</v>
      </c>
      <c r="F552" s="10" t="s">
        <v>655</v>
      </c>
      <c r="G552" s="1" t="s">
        <v>4435</v>
      </c>
      <c r="H552" s="11" t="s">
        <v>4436</v>
      </c>
      <c r="I552" s="10" t="s">
        <v>28</v>
      </c>
      <c r="J552" s="1" t="s">
        <v>4299</v>
      </c>
      <c r="K552" s="11" t="s">
        <v>4437</v>
      </c>
      <c r="L552" s="10" t="s">
        <v>130</v>
      </c>
      <c r="M552" s="10" t="s">
        <v>46</v>
      </c>
      <c r="N552" s="11" t="s">
        <v>2124</v>
      </c>
      <c r="O552" s="1" t="s">
        <v>4438</v>
      </c>
      <c r="P552" s="13" t="s">
        <v>4439</v>
      </c>
      <c r="Q552" s="1"/>
      <c r="R552" s="1"/>
      <c r="S552" s="1"/>
      <c r="T552" s="1"/>
      <c r="U552" s="1"/>
      <c r="V552" s="1" t="s">
        <v>4440</v>
      </c>
      <c r="W552" s="13" t="s">
        <v>4441</v>
      </c>
      <c r="X552" s="13" t="str">
        <f>HYPERLINK("https://drive.google.com/file/d/1ULrcDI9VaecoEKLJnj92PrktkWlnmsvx/view?usp=drivesdk","EMAIL KODE REQUEST BRANDING SOREX")</f>
        <v>EMAIL KODE REQUEST BRANDING SOREX</v>
      </c>
      <c r="Y552" s="1" t="s">
        <v>4442</v>
      </c>
    </row>
    <row r="553" spans="1:25" ht="15" customHeight="1" x14ac:dyDescent="0.25">
      <c r="A553" s="8">
        <v>45670.551881817002</v>
      </c>
      <c r="B553" s="1" t="s">
        <v>420</v>
      </c>
      <c r="C553" s="10" t="str">
        <v>BS552</v>
      </c>
      <c r="D553" s="10" t="s">
        <v>39</v>
      </c>
      <c r="E553" s="10" t="s">
        <v>3950</v>
      </c>
      <c r="F553" s="10" t="s">
        <v>3951</v>
      </c>
      <c r="G553" s="1" t="s">
        <v>4443</v>
      </c>
      <c r="H553" s="11" t="s">
        <v>1778</v>
      </c>
      <c r="I553" s="10" t="s">
        <v>28</v>
      </c>
      <c r="J553" s="1" t="s">
        <v>29</v>
      </c>
      <c r="K553" s="11" t="s">
        <v>3953</v>
      </c>
      <c r="L553" s="10" t="s">
        <v>466</v>
      </c>
      <c r="M553" s="10" t="s">
        <v>46</v>
      </c>
      <c r="N553" s="11" t="s">
        <v>428</v>
      </c>
      <c r="O553" s="1" t="s">
        <v>4444</v>
      </c>
      <c r="P553" s="13" t="s">
        <v>4445</v>
      </c>
      <c r="Q553" s="13" t="s">
        <v>4446</v>
      </c>
      <c r="R553" s="1"/>
      <c r="S553" s="1"/>
      <c r="T553" s="1"/>
      <c r="U553" s="1"/>
      <c r="V553" s="1" t="s">
        <v>4447</v>
      </c>
      <c r="W553" s="13" t="s">
        <v>4448</v>
      </c>
      <c r="X553" s="13" t="str">
        <f>HYPERLINK("https://drive.google.com/file/d/1liyShwEANE5Pdx5NTjT17KeUPm4n-z2g/view?usp=drivesdk","EMAIL KODE REQUEST BRANDING SOREX")</f>
        <v>EMAIL KODE REQUEST BRANDING SOREX</v>
      </c>
      <c r="Y553" s="1" t="s">
        <v>4449</v>
      </c>
    </row>
    <row r="554" spans="1:25" ht="16.5" customHeight="1" x14ac:dyDescent="0.25">
      <c r="A554" s="8">
        <v>45670.554969213001</v>
      </c>
      <c r="B554" s="1" t="s">
        <v>420</v>
      </c>
      <c r="C554" s="10" t="str">
        <v>BS553</v>
      </c>
      <c r="D554" s="10" t="s">
        <v>39</v>
      </c>
      <c r="E554" s="10" t="s">
        <v>3950</v>
      </c>
      <c r="F554" s="10" t="s">
        <v>3951</v>
      </c>
      <c r="G554" s="1" t="s">
        <v>4354</v>
      </c>
      <c r="H554" s="11" t="s">
        <v>3469</v>
      </c>
      <c r="I554" s="10" t="s">
        <v>28</v>
      </c>
      <c r="J554" s="1" t="s">
        <v>29</v>
      </c>
      <c r="K554" s="11" t="s">
        <v>1042</v>
      </c>
      <c r="L554" s="10" t="s">
        <v>3894</v>
      </c>
      <c r="M554" s="10" t="s">
        <v>46</v>
      </c>
      <c r="N554" s="11" t="s">
        <v>428</v>
      </c>
      <c r="O554" s="1" t="s">
        <v>4450</v>
      </c>
      <c r="P554" s="13" t="s">
        <v>4451</v>
      </c>
      <c r="Q554" s="1"/>
      <c r="R554" s="1"/>
      <c r="S554" s="1"/>
      <c r="T554" s="1"/>
      <c r="U554" s="1"/>
      <c r="V554" s="1" t="s">
        <v>4452</v>
      </c>
      <c r="W554" s="13" t="s">
        <v>4453</v>
      </c>
      <c r="X554" s="13" t="str">
        <f>HYPERLINK("https://drive.google.com/file/d/1WymQkoPbE7vFrfmm47SeOS18BQw9Kbrm/view?usp=drivesdk","EMAIL KODE REQUEST BRANDING SOREX")</f>
        <v>EMAIL KODE REQUEST BRANDING SOREX</v>
      </c>
      <c r="Y554" s="1" t="s">
        <v>4454</v>
      </c>
    </row>
    <row r="555" spans="1:25" ht="15" customHeight="1" x14ac:dyDescent="0.25">
      <c r="A555" s="8">
        <v>45670.575569815002</v>
      </c>
      <c r="B555" s="1" t="s">
        <v>420</v>
      </c>
      <c r="C555" s="10" t="str">
        <v>BS554</v>
      </c>
      <c r="D555" s="10" t="s">
        <v>39</v>
      </c>
      <c r="E555" s="10" t="s">
        <v>460</v>
      </c>
      <c r="F555" s="10" t="s">
        <v>461</v>
      </c>
      <c r="G555" s="1" t="s">
        <v>4455</v>
      </c>
      <c r="H555" s="11" t="s">
        <v>4456</v>
      </c>
      <c r="I555" s="10" t="s">
        <v>28</v>
      </c>
      <c r="J555" s="1" t="s">
        <v>464</v>
      </c>
      <c r="K555" s="11" t="s">
        <v>2502</v>
      </c>
      <c r="L555" s="10" t="s">
        <v>466</v>
      </c>
      <c r="M555" s="10" t="s">
        <v>30</v>
      </c>
      <c r="N555" s="11" t="s">
        <v>428</v>
      </c>
      <c r="O555" s="1" t="s">
        <v>4457</v>
      </c>
      <c r="P555" s="13" t="s">
        <v>4458</v>
      </c>
      <c r="Q555" s="1"/>
      <c r="R555" s="1"/>
      <c r="S555" s="1"/>
      <c r="T555" s="1"/>
      <c r="U555" s="1"/>
      <c r="V555" s="1" t="s">
        <v>4459</v>
      </c>
      <c r="W555" s="13" t="s">
        <v>4460</v>
      </c>
      <c r="X555" s="13" t="str">
        <f>HYPERLINK("https://drive.google.com/file/d/1oAX-NVL0zhqQug7Uvin8QAtpteJVqfxx/view?usp=drivesdk","EMAIL KODE REQUEST BRANDING SOREX")</f>
        <v>EMAIL KODE REQUEST BRANDING SOREX</v>
      </c>
      <c r="Y555" s="1" t="s">
        <v>4461</v>
      </c>
    </row>
    <row r="556" spans="1:25" ht="14.25" customHeight="1" x14ac:dyDescent="0.25">
      <c r="A556" s="8">
        <v>45670.578741318997</v>
      </c>
      <c r="B556" s="1" t="s">
        <v>420</v>
      </c>
      <c r="C556" s="10" t="str">
        <v>BS555</v>
      </c>
      <c r="D556" s="10" t="s">
        <v>39</v>
      </c>
      <c r="E556" s="10" t="s">
        <v>3187</v>
      </c>
      <c r="F556" s="10" t="s">
        <v>702</v>
      </c>
      <c r="G556" s="1" t="s">
        <v>3891</v>
      </c>
      <c r="H556" s="11" t="s">
        <v>2189</v>
      </c>
      <c r="I556" s="10" t="s">
        <v>28</v>
      </c>
      <c r="J556" s="1" t="s">
        <v>4462</v>
      </c>
      <c r="K556" s="11" t="s">
        <v>4463</v>
      </c>
      <c r="L556" s="10" t="s">
        <v>1282</v>
      </c>
      <c r="M556" s="10" t="s">
        <v>30</v>
      </c>
      <c r="N556" s="11" t="s">
        <v>428</v>
      </c>
      <c r="O556" s="1" t="s">
        <v>4464</v>
      </c>
      <c r="P556" s="13" t="s">
        <v>4465</v>
      </c>
      <c r="Q556" s="1"/>
      <c r="R556" s="1"/>
      <c r="S556" s="1"/>
      <c r="T556" s="1"/>
      <c r="U556" s="1"/>
      <c r="V556" s="1" t="s">
        <v>4466</v>
      </c>
      <c r="W556" s="13" t="s">
        <v>4467</v>
      </c>
      <c r="X556" s="13" t="str">
        <f>HYPERLINK("https://drive.google.com/file/d/1JbkRGiaZngyTDm6oX5mstTsneGcBE2-K/view?usp=drivesdk","EMAIL KODE REQUEST BRANDING SOREX")</f>
        <v>EMAIL KODE REQUEST BRANDING SOREX</v>
      </c>
      <c r="Y556" s="1" t="s">
        <v>4468</v>
      </c>
    </row>
    <row r="557" spans="1:25" ht="12.75" customHeight="1" x14ac:dyDescent="0.25">
      <c r="A557" s="8">
        <v>45670.580737743003</v>
      </c>
      <c r="B557" s="1" t="s">
        <v>420</v>
      </c>
      <c r="C557" s="10" t="str">
        <v>BS556</v>
      </c>
      <c r="D557" s="10" t="s">
        <v>39</v>
      </c>
      <c r="E557" s="10" t="s">
        <v>3187</v>
      </c>
      <c r="F557" s="10" t="s">
        <v>702</v>
      </c>
      <c r="G557" s="1" t="s">
        <v>3325</v>
      </c>
      <c r="H557" s="11" t="s">
        <v>4469</v>
      </c>
      <c r="I557" s="10" t="s">
        <v>28</v>
      </c>
      <c r="J557" s="1" t="s">
        <v>4462</v>
      </c>
      <c r="K557" s="11" t="s">
        <v>3902</v>
      </c>
      <c r="L557" s="10" t="s">
        <v>3894</v>
      </c>
      <c r="M557" s="10" t="s">
        <v>30</v>
      </c>
      <c r="N557" s="11" t="s">
        <v>428</v>
      </c>
      <c r="O557" s="1" t="s">
        <v>4470</v>
      </c>
      <c r="P557" s="13" t="s">
        <v>4471</v>
      </c>
      <c r="Q557" s="1"/>
      <c r="R557" s="1"/>
      <c r="S557" s="1"/>
      <c r="T557" s="1"/>
      <c r="U557" s="1"/>
      <c r="V557" s="1" t="s">
        <v>4472</v>
      </c>
      <c r="W557" s="13" t="s">
        <v>4473</v>
      </c>
      <c r="X557" s="13" t="str">
        <f>HYPERLINK("https://drive.google.com/file/d/113kxK_5Wo-wk50tD3_ZCw74vkHoJSLqQ/view?usp=drivesdk","EMAIL KODE REQUEST BRANDING SOREX")</f>
        <v>EMAIL KODE REQUEST BRANDING SOREX</v>
      </c>
      <c r="Y557" s="1" t="s">
        <v>4474</v>
      </c>
    </row>
    <row r="558" spans="1:25" ht="12.75" customHeight="1" x14ac:dyDescent="0.25">
      <c r="A558" s="8">
        <v>45670.584669155003</v>
      </c>
      <c r="B558" s="1" t="s">
        <v>420</v>
      </c>
      <c r="C558" s="10" t="str">
        <v>BS557</v>
      </c>
      <c r="D558" s="10" t="s">
        <v>39</v>
      </c>
      <c r="E558" s="10" t="s">
        <v>482</v>
      </c>
      <c r="F558" s="10" t="s">
        <v>483</v>
      </c>
      <c r="G558" s="1" t="s">
        <v>4475</v>
      </c>
      <c r="H558" s="11" t="s">
        <v>607</v>
      </c>
      <c r="I558" s="10" t="s">
        <v>28</v>
      </c>
      <c r="J558" s="1" t="s">
        <v>450</v>
      </c>
      <c r="K558" s="11" t="s">
        <v>4476</v>
      </c>
      <c r="L558" s="10" t="s">
        <v>4477</v>
      </c>
      <c r="M558" s="10" t="s">
        <v>30</v>
      </c>
      <c r="N558" s="11" t="s">
        <v>428</v>
      </c>
      <c r="O558" s="1" t="s">
        <v>4478</v>
      </c>
      <c r="P558" s="13" t="s">
        <v>4479</v>
      </c>
      <c r="Q558" s="1"/>
      <c r="R558" s="1"/>
      <c r="S558" s="1"/>
      <c r="T558" s="1"/>
      <c r="U558" s="1"/>
      <c r="V558" s="1" t="s">
        <v>4480</v>
      </c>
      <c r="W558" s="13" t="s">
        <v>4481</v>
      </c>
      <c r="X558" s="13" t="str">
        <f>HYPERLINK("https://drive.google.com/file/d/1hLNA0WsYEPDj1vHRIo8MmWRf8E3IoeBs/view?usp=drivesdk","EMAIL KODE REQUEST BRANDING SOREX")</f>
        <v>EMAIL KODE REQUEST BRANDING SOREX</v>
      </c>
      <c r="Y558" s="1" t="s">
        <v>4482</v>
      </c>
    </row>
    <row r="559" spans="1:25" ht="15.75" customHeight="1" x14ac:dyDescent="0.25">
      <c r="A559" s="8">
        <v>45670.590321493</v>
      </c>
      <c r="B559" s="1" t="s">
        <v>420</v>
      </c>
      <c r="C559" s="10" t="str">
        <v>BS558</v>
      </c>
      <c r="D559" s="10" t="s">
        <v>39</v>
      </c>
      <c r="E559" s="10" t="s">
        <v>482</v>
      </c>
      <c r="F559" s="10" t="s">
        <v>483</v>
      </c>
      <c r="G559" s="1" t="s">
        <v>4483</v>
      </c>
      <c r="H559" s="11" t="s">
        <v>4484</v>
      </c>
      <c r="I559" s="10" t="s">
        <v>28</v>
      </c>
      <c r="J559" s="1" t="s">
        <v>29</v>
      </c>
      <c r="K559" s="11" t="s">
        <v>4485</v>
      </c>
      <c r="L559" s="10" t="s">
        <v>933</v>
      </c>
      <c r="M559" s="10" t="s">
        <v>30</v>
      </c>
      <c r="N559" s="11" t="s">
        <v>428</v>
      </c>
      <c r="O559" s="1" t="s">
        <v>4486</v>
      </c>
      <c r="P559" s="13" t="s">
        <v>4487</v>
      </c>
      <c r="Q559" s="1"/>
      <c r="R559" s="1"/>
      <c r="S559" s="1"/>
      <c r="T559" s="1"/>
      <c r="U559" s="1"/>
      <c r="V559" s="1" t="s">
        <v>4488</v>
      </c>
      <c r="W559" s="13" t="s">
        <v>4489</v>
      </c>
      <c r="X559" s="13" t="str">
        <f>HYPERLINK("https://drive.google.com/file/d/1-JM_Q0svUqUxc407aTYTUfADCW7G1295/view?usp=drivesdk","EMAIL KODE REQUEST BRANDING SOREX")</f>
        <v>EMAIL KODE REQUEST BRANDING SOREX</v>
      </c>
      <c r="Y559" s="1" t="s">
        <v>4490</v>
      </c>
    </row>
    <row r="560" spans="1:25" ht="12.75" customHeight="1" x14ac:dyDescent="0.25">
      <c r="A560" s="8">
        <v>45670.597692442003</v>
      </c>
      <c r="B560" s="1" t="s">
        <v>420</v>
      </c>
      <c r="C560" s="10" t="str">
        <v>BS559</v>
      </c>
      <c r="D560" s="10" t="s">
        <v>39</v>
      </c>
      <c r="E560" s="10" t="s">
        <v>482</v>
      </c>
      <c r="F560" s="10" t="s">
        <v>483</v>
      </c>
      <c r="G560" s="1" t="s">
        <v>4483</v>
      </c>
      <c r="H560" s="11" t="s">
        <v>4484</v>
      </c>
      <c r="I560" s="10" t="s">
        <v>28</v>
      </c>
      <c r="J560" s="1" t="s">
        <v>156</v>
      </c>
      <c r="K560" s="11" t="s">
        <v>4491</v>
      </c>
      <c r="L560" s="10" t="s">
        <v>588</v>
      </c>
      <c r="M560" s="10" t="s">
        <v>30</v>
      </c>
      <c r="N560" s="11" t="s">
        <v>428</v>
      </c>
      <c r="O560" s="1" t="s">
        <v>1080</v>
      </c>
      <c r="P560" s="1" t="s">
        <v>4492</v>
      </c>
      <c r="Q560" s="1"/>
      <c r="R560" s="1"/>
      <c r="S560" s="1"/>
      <c r="T560" s="1"/>
      <c r="U560" s="1"/>
      <c r="V560" s="1" t="s">
        <v>4493</v>
      </c>
      <c r="W560" s="13" t="s">
        <v>4494</v>
      </c>
      <c r="X560" s="13" t="str">
        <f>HYPERLINK("https://drive.google.com/file/d/1wkscpN1z246B-aSU9xZepvSOaX4lSanH/view?usp=drivesdk","EMAIL KODE REQUEST BRANDING SOREX")</f>
        <v>EMAIL KODE REQUEST BRANDING SOREX</v>
      </c>
      <c r="Y560" s="1" t="s">
        <v>4495</v>
      </c>
    </row>
    <row r="561" spans="1:25" ht="12.75" customHeight="1" x14ac:dyDescent="0.25">
      <c r="A561" s="8">
        <v>45670.623569005002</v>
      </c>
      <c r="B561" s="1" t="s">
        <v>1032</v>
      </c>
      <c r="C561" s="10" t="str">
        <v>BS560</v>
      </c>
      <c r="D561" s="10" t="s">
        <v>26</v>
      </c>
      <c r="E561" s="10" t="s">
        <v>2015</v>
      </c>
      <c r="F561" s="10" t="s">
        <v>655</v>
      </c>
      <c r="G561" s="1" t="s">
        <v>4426</v>
      </c>
      <c r="H561" s="11" t="s">
        <v>4427</v>
      </c>
      <c r="I561" s="10" t="s">
        <v>28</v>
      </c>
      <c r="J561" s="1" t="s">
        <v>4272</v>
      </c>
      <c r="K561" s="11" t="s">
        <v>4429</v>
      </c>
      <c r="L561" s="10" t="s">
        <v>77</v>
      </c>
      <c r="M561" s="10" t="s">
        <v>46</v>
      </c>
      <c r="N561" s="11" t="s">
        <v>2124</v>
      </c>
      <c r="O561" s="1" t="s">
        <v>1080</v>
      </c>
      <c r="P561" s="13" t="s">
        <v>4496</v>
      </c>
      <c r="Q561" s="1"/>
      <c r="R561" s="1"/>
      <c r="S561" s="1"/>
      <c r="T561" s="1"/>
      <c r="U561" s="1"/>
      <c r="V561" s="1" t="s">
        <v>4497</v>
      </c>
      <c r="W561" s="13" t="s">
        <v>4498</v>
      </c>
      <c r="X561" s="13" t="str">
        <f>HYPERLINK("https://drive.google.com/file/d/1s--F9445Km5vyEzs_7fN3A_MXbw2dt6d/view?usp=drivesdk","EMAIL KODE REQUEST BRANDING SOREX")</f>
        <v>EMAIL KODE REQUEST BRANDING SOREX</v>
      </c>
      <c r="Y561" s="1" t="s">
        <v>4499</v>
      </c>
    </row>
    <row r="562" spans="1:25" ht="17.25" customHeight="1" x14ac:dyDescent="0.25">
      <c r="A562" s="8">
        <v>45670.949430647997</v>
      </c>
      <c r="B562" s="1" t="s">
        <v>1032</v>
      </c>
      <c r="C562" s="10" t="str">
        <v>BS561</v>
      </c>
      <c r="D562" s="10" t="s">
        <v>26</v>
      </c>
      <c r="E562" s="10" t="s">
        <v>2202</v>
      </c>
      <c r="F562" s="10" t="s">
        <v>655</v>
      </c>
      <c r="G562" s="1" t="s">
        <v>4500</v>
      </c>
      <c r="H562" s="11" t="s">
        <v>2628</v>
      </c>
      <c r="I562" s="10" t="s">
        <v>28</v>
      </c>
      <c r="J562" s="1" t="s">
        <v>4501</v>
      </c>
      <c r="K562" s="11" t="s">
        <v>4502</v>
      </c>
      <c r="L562" s="10" t="s">
        <v>2153</v>
      </c>
      <c r="M562" s="10" t="s">
        <v>30</v>
      </c>
      <c r="N562" s="11" t="s">
        <v>2124</v>
      </c>
      <c r="O562" s="1" t="s">
        <v>4503</v>
      </c>
      <c r="P562" s="13" t="s">
        <v>4504</v>
      </c>
      <c r="Q562" s="1"/>
      <c r="R562" s="1"/>
      <c r="S562" s="1"/>
      <c r="T562" s="1"/>
      <c r="U562" s="1"/>
      <c r="V562" s="1" t="s">
        <v>4505</v>
      </c>
      <c r="W562" s="13" t="s">
        <v>4506</v>
      </c>
      <c r="X562" s="13" t="str">
        <f>HYPERLINK("https://drive.google.com/file/d/1yW9bAED8ugr_YIGT9gilrJ_2FxeJJ84V/view?usp=drivesdk","EMAIL KODE REQUEST BRANDING SOREX")</f>
        <v>EMAIL KODE REQUEST BRANDING SOREX</v>
      </c>
      <c r="Y562" s="1" t="s">
        <v>4507</v>
      </c>
    </row>
    <row r="563" spans="1:25" ht="15.75" customHeight="1" x14ac:dyDescent="0.25">
      <c r="A563" s="8">
        <v>45670.951589987999</v>
      </c>
      <c r="B563" s="1" t="s">
        <v>1032</v>
      </c>
      <c r="C563" s="10" t="str">
        <v>BS562</v>
      </c>
      <c r="D563" s="10" t="s">
        <v>26</v>
      </c>
      <c r="E563" s="10" t="s">
        <v>2202</v>
      </c>
      <c r="F563" s="10" t="s">
        <v>655</v>
      </c>
      <c r="G563" s="1" t="s">
        <v>4508</v>
      </c>
      <c r="H563" s="11" t="s">
        <v>2628</v>
      </c>
      <c r="I563" s="10" t="s">
        <v>28</v>
      </c>
      <c r="J563" s="1" t="s">
        <v>4313</v>
      </c>
      <c r="K563" s="11" t="s">
        <v>4509</v>
      </c>
      <c r="L563" s="10" t="s">
        <v>77</v>
      </c>
      <c r="M563" s="10" t="s">
        <v>30</v>
      </c>
      <c r="N563" s="11" t="s">
        <v>1527</v>
      </c>
      <c r="O563" s="1" t="s">
        <v>4510</v>
      </c>
      <c r="P563" s="13" t="s">
        <v>4511</v>
      </c>
      <c r="Q563" s="1"/>
      <c r="R563" s="1"/>
      <c r="S563" s="1"/>
      <c r="T563" s="1"/>
      <c r="U563" s="1"/>
      <c r="V563" s="1" t="s">
        <v>4512</v>
      </c>
      <c r="W563" s="13" t="s">
        <v>4513</v>
      </c>
      <c r="X563" s="13" t="str">
        <f>HYPERLINK("https://drive.google.com/file/d/1aSmGPAd23hNThQq0C5mmmMv6JooM0Ei5/view?usp=drivesdk","EMAIL KODE REQUEST BRANDING SOREX")</f>
        <v>EMAIL KODE REQUEST BRANDING SOREX</v>
      </c>
      <c r="Y563" s="1" t="s">
        <v>4514</v>
      </c>
    </row>
    <row r="564" spans="1:25" ht="16.5" customHeight="1" x14ac:dyDescent="0.25">
      <c r="A564" s="8">
        <v>45671.479952488</v>
      </c>
      <c r="B564" s="1" t="s">
        <v>122</v>
      </c>
      <c r="C564" s="10" t="str">
        <v>BS563</v>
      </c>
      <c r="D564" s="10" t="s">
        <v>70</v>
      </c>
      <c r="E564" s="10" t="s">
        <v>123</v>
      </c>
      <c r="F564" s="10" t="s">
        <v>3840</v>
      </c>
      <c r="G564" s="1" t="s">
        <v>4515</v>
      </c>
      <c r="H564" s="11" t="s">
        <v>400</v>
      </c>
      <c r="I564" s="10" t="s">
        <v>28</v>
      </c>
      <c r="J564" s="1" t="s">
        <v>60</v>
      </c>
      <c r="K564" s="11" t="s">
        <v>4516</v>
      </c>
      <c r="L564" s="10" t="s">
        <v>77</v>
      </c>
      <c r="M564" s="10" t="s">
        <v>30</v>
      </c>
      <c r="N564" s="11" t="s">
        <v>682</v>
      </c>
      <c r="O564" s="1" t="s">
        <v>4517</v>
      </c>
      <c r="P564" s="13" t="s">
        <v>4518</v>
      </c>
      <c r="Q564" s="1"/>
      <c r="R564" s="1"/>
      <c r="S564" s="1"/>
      <c r="T564" s="1"/>
      <c r="U564" s="1"/>
      <c r="V564" s="1" t="s">
        <v>4519</v>
      </c>
      <c r="W564" s="13" t="s">
        <v>4520</v>
      </c>
      <c r="X564" s="13" t="str">
        <f>HYPERLINK("https://drive.google.com/file/d/1UbRtS8rl5b65RCsZnSnN-heCvJQ1dGY5/view?usp=drivesdk","EMAIL KODE REQUEST BRANDING SOREX")</f>
        <v>EMAIL KODE REQUEST BRANDING SOREX</v>
      </c>
      <c r="Y564" s="1" t="s">
        <v>4521</v>
      </c>
    </row>
    <row r="565" spans="1:25" ht="12.75" customHeight="1" x14ac:dyDescent="0.25">
      <c r="A565" s="8">
        <v>45671.500486817</v>
      </c>
      <c r="B565" s="1" t="s">
        <v>122</v>
      </c>
      <c r="C565" s="10" t="str">
        <v>BS564</v>
      </c>
      <c r="D565" s="10" t="s">
        <v>70</v>
      </c>
      <c r="E565" s="10" t="s">
        <v>327</v>
      </c>
      <c r="F565" s="10" t="s">
        <v>2381</v>
      </c>
      <c r="G565" s="1" t="s">
        <v>4522</v>
      </c>
      <c r="H565" s="11" t="s">
        <v>4523</v>
      </c>
      <c r="I565" s="10" t="s">
        <v>127</v>
      </c>
      <c r="J565" s="1" t="s">
        <v>60</v>
      </c>
      <c r="K565" s="11" t="s">
        <v>4226</v>
      </c>
      <c r="L565" s="10" t="s">
        <v>77</v>
      </c>
      <c r="M565" s="10" t="s">
        <v>30</v>
      </c>
      <c r="N565" s="11" t="s">
        <v>682</v>
      </c>
      <c r="O565" s="1" t="s">
        <v>4524</v>
      </c>
      <c r="P565" s="13" t="s">
        <v>4525</v>
      </c>
      <c r="Q565" s="1"/>
      <c r="R565" s="1"/>
      <c r="S565" s="1"/>
      <c r="T565" s="1"/>
      <c r="U565" s="1"/>
      <c r="V565" s="1" t="s">
        <v>4526</v>
      </c>
      <c r="W565" s="13" t="s">
        <v>4527</v>
      </c>
      <c r="X565" s="13" t="str">
        <f>HYPERLINK("https://drive.google.com/file/d/1CrJ7Ot6kHTBd9T2pOYV4xPF7b11BLXoO/view?usp=drivesdk","EMAIL KODE REQUEST BRANDING SOREX")</f>
        <v>EMAIL KODE REQUEST BRANDING SOREX</v>
      </c>
      <c r="Y565" s="1" t="s">
        <v>4528</v>
      </c>
    </row>
    <row r="566" spans="1:25" ht="15" customHeight="1" x14ac:dyDescent="0.25">
      <c r="A566" s="8">
        <v>45671.560309572</v>
      </c>
      <c r="B566" s="1" t="s">
        <v>69</v>
      </c>
      <c r="C566" s="10" t="str">
        <v>BS565</v>
      </c>
      <c r="D566" s="10" t="s">
        <v>70</v>
      </c>
      <c r="E566" s="14" t="s">
        <v>108</v>
      </c>
      <c r="F566" s="10" t="s">
        <v>72</v>
      </c>
      <c r="G566" s="1" t="s">
        <v>4529</v>
      </c>
      <c r="H566" s="11" t="s">
        <v>264</v>
      </c>
      <c r="I566" s="10" t="s">
        <v>127</v>
      </c>
      <c r="J566" s="1" t="s">
        <v>112</v>
      </c>
      <c r="K566" s="11" t="s">
        <v>113</v>
      </c>
      <c r="L566" s="10" t="s">
        <v>77</v>
      </c>
      <c r="M566" s="10" t="s">
        <v>30</v>
      </c>
      <c r="N566" s="11" t="s">
        <v>78</v>
      </c>
      <c r="O566" s="1" t="s">
        <v>115</v>
      </c>
      <c r="P566" s="13" t="s">
        <v>4530</v>
      </c>
      <c r="Q566" s="1"/>
      <c r="R566" s="1"/>
      <c r="S566" s="1"/>
      <c r="T566" s="1"/>
      <c r="U566" s="1"/>
      <c r="V566" s="1"/>
      <c r="W566" s="1"/>
      <c r="X566" s="1"/>
      <c r="Y566" s="1" t="s">
        <v>4531</v>
      </c>
    </row>
    <row r="567" spans="1:25" ht="39.75" customHeight="1" x14ac:dyDescent="0.25">
      <c r="A567" s="8">
        <v>45671.599241331001</v>
      </c>
      <c r="B567" s="1" t="s">
        <v>420</v>
      </c>
      <c r="C567" s="10" t="str">
        <v>BS566</v>
      </c>
      <c r="D567" s="10" t="s">
        <v>39</v>
      </c>
      <c r="E567" s="10" t="s">
        <v>482</v>
      </c>
      <c r="F567" s="10" t="s">
        <v>483</v>
      </c>
      <c r="G567" s="1" t="s">
        <v>4532</v>
      </c>
      <c r="H567" s="11" t="s">
        <v>4533</v>
      </c>
      <c r="I567" s="10" t="s">
        <v>28</v>
      </c>
      <c r="J567" s="1" t="s">
        <v>29</v>
      </c>
      <c r="K567" s="11" t="s">
        <v>3743</v>
      </c>
      <c r="L567" s="10" t="s">
        <v>466</v>
      </c>
      <c r="M567" s="10" t="s">
        <v>30</v>
      </c>
      <c r="N567" s="11" t="s">
        <v>428</v>
      </c>
      <c r="O567" s="1" t="s">
        <v>1283</v>
      </c>
      <c r="P567" s="13" t="s">
        <v>4534</v>
      </c>
      <c r="Q567" s="1"/>
      <c r="R567" s="1"/>
      <c r="S567" s="1"/>
      <c r="T567" s="1"/>
      <c r="U567" s="1"/>
      <c r="V567" s="1" t="s">
        <v>4535</v>
      </c>
      <c r="W567" s="13" t="s">
        <v>4536</v>
      </c>
      <c r="X567" s="13" t="str">
        <f>HYPERLINK("https://drive.google.com/file/d/17Dag8WJBwwhOJJLxxDjpFZV3ZcF2jLp5/view?usp=drivesdk","EMAIL KODE REQUEST BRANDING SOREX")</f>
        <v>EMAIL KODE REQUEST BRANDING SOREX</v>
      </c>
      <c r="Y567" s="1" t="s">
        <v>4537</v>
      </c>
    </row>
    <row r="568" spans="1:25" ht="24.75" customHeight="1" x14ac:dyDescent="0.25">
      <c r="A568" s="8">
        <v>45671.604883403001</v>
      </c>
      <c r="B568" s="1" t="s">
        <v>420</v>
      </c>
      <c r="C568" s="10" t="str">
        <v>BS567</v>
      </c>
      <c r="D568" s="10" t="s">
        <v>39</v>
      </c>
      <c r="E568" s="10" t="s">
        <v>701</v>
      </c>
      <c r="F568" s="10" t="s">
        <v>422</v>
      </c>
      <c r="G568" s="1" t="s">
        <v>4538</v>
      </c>
      <c r="H568" s="11" t="s">
        <v>4539</v>
      </c>
      <c r="I568" s="10" t="s">
        <v>28</v>
      </c>
      <c r="J568" s="1" t="s">
        <v>450</v>
      </c>
      <c r="K568" s="11" t="s">
        <v>4540</v>
      </c>
      <c r="L568" s="10" t="s">
        <v>588</v>
      </c>
      <c r="M568" s="10" t="s">
        <v>30</v>
      </c>
      <c r="N568" s="11" t="s">
        <v>428</v>
      </c>
      <c r="O568" s="1" t="s">
        <v>4478</v>
      </c>
      <c r="P568" s="13" t="s">
        <v>4541</v>
      </c>
      <c r="Q568" s="1"/>
      <c r="R568" s="1"/>
      <c r="S568" s="1"/>
      <c r="T568" s="1"/>
      <c r="U568" s="1"/>
      <c r="V568" s="1" t="s">
        <v>4542</v>
      </c>
      <c r="W568" s="13" t="s">
        <v>4543</v>
      </c>
      <c r="X568" s="13" t="str">
        <f>HYPERLINK("https://drive.google.com/file/d/1qP5_iwyuDLmy1jbL0GHl969QGT0Jhr7n/view?usp=drivesdk","EMAIL KODE REQUEST BRANDING SOREX")</f>
        <v>EMAIL KODE REQUEST BRANDING SOREX</v>
      </c>
      <c r="Y568" s="1" t="s">
        <v>4544</v>
      </c>
    </row>
    <row r="569" spans="1:25" ht="12.75" customHeight="1" x14ac:dyDescent="0.25">
      <c r="A569" s="8">
        <v>45671.607873957997</v>
      </c>
      <c r="B569" s="1" t="s">
        <v>420</v>
      </c>
      <c r="C569" s="10" t="str">
        <v>BS568</v>
      </c>
      <c r="D569" s="10" t="s">
        <v>39</v>
      </c>
      <c r="E569" s="10" t="s">
        <v>1753</v>
      </c>
      <c r="F569" s="10" t="s">
        <v>483</v>
      </c>
      <c r="G569" s="1" t="s">
        <v>4545</v>
      </c>
      <c r="H569" s="11" t="s">
        <v>1778</v>
      </c>
      <c r="I569" s="10" t="s">
        <v>28</v>
      </c>
      <c r="J569" s="1" t="s">
        <v>4546</v>
      </c>
      <c r="K569" s="11" t="s">
        <v>4547</v>
      </c>
      <c r="L569" s="10" t="s">
        <v>466</v>
      </c>
      <c r="M569" s="10" t="s">
        <v>30</v>
      </c>
      <c r="N569" s="11" t="s">
        <v>3338</v>
      </c>
      <c r="O569" s="1" t="s">
        <v>4548</v>
      </c>
      <c r="P569" s="13" t="s">
        <v>4549</v>
      </c>
      <c r="Q569" s="1"/>
      <c r="R569" s="1"/>
      <c r="S569" s="1"/>
      <c r="T569" s="1"/>
      <c r="U569" s="1"/>
      <c r="V569" s="1" t="s">
        <v>4550</v>
      </c>
      <c r="W569" s="13" t="s">
        <v>4551</v>
      </c>
      <c r="X569" s="13" t="str">
        <f>HYPERLINK("https://drive.google.com/file/d/1eJxZVfbcTX3TjTtjGreMcXCMg8l35Zgw/view?usp=drivesdk","EMAIL KODE REQUEST BRANDING SOREX")</f>
        <v>EMAIL KODE REQUEST BRANDING SOREX</v>
      </c>
      <c r="Y569" s="1" t="s">
        <v>4552</v>
      </c>
    </row>
    <row r="570" spans="1:25" ht="12.75" customHeight="1" x14ac:dyDescent="0.25">
      <c r="A570" s="8">
        <v>45671.610390428003</v>
      </c>
      <c r="B570" s="1" t="s">
        <v>420</v>
      </c>
      <c r="C570" s="10" t="str">
        <v>BS569</v>
      </c>
      <c r="D570" s="10" t="s">
        <v>39</v>
      </c>
      <c r="E570" s="10" t="s">
        <v>1753</v>
      </c>
      <c r="F570" s="10" t="s">
        <v>483</v>
      </c>
      <c r="G570" s="1" t="s">
        <v>4545</v>
      </c>
      <c r="H570" s="11" t="s">
        <v>4553</v>
      </c>
      <c r="I570" s="10" t="s">
        <v>28</v>
      </c>
      <c r="J570" s="1" t="s">
        <v>4546</v>
      </c>
      <c r="K570" s="11" t="s">
        <v>4547</v>
      </c>
      <c r="L570" s="10" t="s">
        <v>466</v>
      </c>
      <c r="M570" s="10" t="s">
        <v>30</v>
      </c>
      <c r="N570" s="11" t="s">
        <v>3338</v>
      </c>
      <c r="O570" s="1" t="s">
        <v>4554</v>
      </c>
      <c r="P570" s="13" t="s">
        <v>4555</v>
      </c>
      <c r="Q570" s="1"/>
      <c r="R570" s="1"/>
      <c r="S570" s="1"/>
      <c r="T570" s="1"/>
      <c r="U570" s="1"/>
      <c r="V570" s="1" t="s">
        <v>4556</v>
      </c>
      <c r="W570" s="13" t="s">
        <v>4557</v>
      </c>
      <c r="X570" s="13" t="str">
        <f>HYPERLINK("https://drive.google.com/file/d/1rWkir4j67aGJKixvvLap4gBGE_0HrZ4v/view?usp=drivesdk","EMAIL KODE REQUEST BRANDING SOREX")</f>
        <v>EMAIL KODE REQUEST BRANDING SOREX</v>
      </c>
      <c r="Y570" s="1" t="s">
        <v>4558</v>
      </c>
    </row>
    <row r="571" spans="1:25" ht="12.75" customHeight="1" x14ac:dyDescent="0.25">
      <c r="A571" s="8">
        <v>45671.626801771003</v>
      </c>
      <c r="B571" s="1" t="s">
        <v>300</v>
      </c>
      <c r="C571" s="10" t="str">
        <v>BS570</v>
      </c>
      <c r="D571" s="10" t="s">
        <v>26</v>
      </c>
      <c r="E571" s="10" t="s">
        <v>1128</v>
      </c>
      <c r="F571" s="10" t="s">
        <v>302</v>
      </c>
      <c r="G571" s="1" t="s">
        <v>4559</v>
      </c>
      <c r="H571" s="11" t="s">
        <v>4560</v>
      </c>
      <c r="I571" s="10" t="s">
        <v>28</v>
      </c>
      <c r="J571" s="1" t="s">
        <v>60</v>
      </c>
      <c r="K571" s="11" t="s">
        <v>3722</v>
      </c>
      <c r="L571" s="10" t="s">
        <v>355</v>
      </c>
      <c r="M571" s="10" t="s">
        <v>30</v>
      </c>
      <c r="N571" s="11" t="s">
        <v>3527</v>
      </c>
      <c r="O571" s="1" t="s">
        <v>4561</v>
      </c>
      <c r="P571" s="13" t="s">
        <v>4562</v>
      </c>
      <c r="Q571" s="1"/>
      <c r="R571" s="1"/>
      <c r="S571" s="1"/>
      <c r="T571" s="1"/>
      <c r="U571" s="1"/>
      <c r="V571" s="1" t="s">
        <v>4563</v>
      </c>
      <c r="W571" s="13" t="s">
        <v>4564</v>
      </c>
      <c r="X571" s="13" t="str">
        <f>HYPERLINK("https://drive.google.com/file/d/1UMmweJIE6EOy8njmxGmfNOawk_TbNLlO/view?usp=drivesdk","EMAIL KODE REQUEST BRANDING SOREX")</f>
        <v>EMAIL KODE REQUEST BRANDING SOREX</v>
      </c>
      <c r="Y571" s="1" t="s">
        <v>4565</v>
      </c>
    </row>
    <row r="572" spans="1:25" ht="12.75" customHeight="1" x14ac:dyDescent="0.25">
      <c r="A572" s="8">
        <v>45671.637282060001</v>
      </c>
      <c r="B572" s="1" t="s">
        <v>1032</v>
      </c>
      <c r="C572" s="10" t="str">
        <v>BS571</v>
      </c>
      <c r="D572" s="10" t="s">
        <v>26</v>
      </c>
      <c r="E572" s="10" t="s">
        <v>2015</v>
      </c>
      <c r="F572" s="10" t="s">
        <v>655</v>
      </c>
      <c r="G572" s="1" t="s">
        <v>4566</v>
      </c>
      <c r="H572" s="11" t="s">
        <v>4427</v>
      </c>
      <c r="I572" s="10" t="s">
        <v>28</v>
      </c>
      <c r="J572" s="1" t="s">
        <v>4567</v>
      </c>
      <c r="K572" s="11" t="s">
        <v>4437</v>
      </c>
      <c r="L572" s="10" t="s">
        <v>130</v>
      </c>
      <c r="M572" s="10" t="s">
        <v>46</v>
      </c>
      <c r="N572" s="11" t="s">
        <v>2124</v>
      </c>
      <c r="O572" s="1" t="s">
        <v>4568</v>
      </c>
      <c r="P572" s="13" t="s">
        <v>4569</v>
      </c>
      <c r="Q572" s="13" t="s">
        <v>4570</v>
      </c>
      <c r="R572" s="1"/>
      <c r="S572" s="1"/>
      <c r="T572" s="1"/>
      <c r="U572" s="1"/>
      <c r="V572" s="1" t="s">
        <v>4571</v>
      </c>
      <c r="W572" s="13" t="s">
        <v>4572</v>
      </c>
      <c r="X572" s="13" t="str">
        <f>HYPERLINK("https://drive.google.com/file/d/14akxLmDyliaqW03nPE7tGYFCOR80YCLi/view?usp=drivesdk","EMAIL KODE REQUEST BRANDING SOREX")</f>
        <v>EMAIL KODE REQUEST BRANDING SOREX</v>
      </c>
      <c r="Y572" s="1" t="s">
        <v>4573</v>
      </c>
    </row>
    <row r="573" spans="1:25" ht="12.75" customHeight="1" x14ac:dyDescent="0.25">
      <c r="A573" s="8">
        <v>45671.693252951001</v>
      </c>
      <c r="B573" s="1" t="s">
        <v>1032</v>
      </c>
      <c r="C573" s="10" t="str">
        <v>BS572</v>
      </c>
      <c r="D573" s="10" t="s">
        <v>26</v>
      </c>
      <c r="E573" s="10" t="s">
        <v>2803</v>
      </c>
      <c r="F573" s="10" t="s">
        <v>655</v>
      </c>
      <c r="G573" s="1" t="s">
        <v>4574</v>
      </c>
      <c r="H573" s="11" t="s">
        <v>4436</v>
      </c>
      <c r="I573" s="10" t="s">
        <v>28</v>
      </c>
      <c r="J573" s="1" t="s">
        <v>4420</v>
      </c>
      <c r="K573" s="11" t="s">
        <v>1509</v>
      </c>
      <c r="L573" s="10" t="s">
        <v>130</v>
      </c>
      <c r="M573" s="10" t="s">
        <v>46</v>
      </c>
      <c r="N573" s="11" t="s">
        <v>4575</v>
      </c>
      <c r="O573" s="1" t="s">
        <v>4576</v>
      </c>
      <c r="P573" s="13" t="s">
        <v>4577</v>
      </c>
      <c r="Q573" s="1"/>
      <c r="R573" s="1"/>
      <c r="S573" s="1"/>
      <c r="T573" s="1"/>
      <c r="U573" s="1"/>
      <c r="V573" s="1" t="s">
        <v>4578</v>
      </c>
      <c r="W573" s="13" t="s">
        <v>4579</v>
      </c>
      <c r="X573" s="13" t="str">
        <f>HYPERLINK("https://drive.google.com/file/d/1Oj0KvDK88zSupe5Gp_8r-Opw5Oq0yFJq/view?usp=drivesdk","EMAIL KODE REQUEST BRANDING SOREX")</f>
        <v>EMAIL KODE REQUEST BRANDING SOREX</v>
      </c>
      <c r="Y573" s="1" t="s">
        <v>4580</v>
      </c>
    </row>
    <row r="574" spans="1:25" ht="15.75" customHeight="1" x14ac:dyDescent="0.25">
      <c r="A574" s="8">
        <v>45672.293334560003</v>
      </c>
      <c r="B574" s="1" t="s">
        <v>1032</v>
      </c>
      <c r="C574" s="10" t="str">
        <v>BS573</v>
      </c>
      <c r="D574" s="10" t="s">
        <v>26</v>
      </c>
      <c r="E574" s="14" t="s">
        <v>4190</v>
      </c>
      <c r="F574" s="10" t="s">
        <v>655</v>
      </c>
      <c r="G574" s="1" t="s">
        <v>4581</v>
      </c>
      <c r="H574" s="11" t="s">
        <v>1003</v>
      </c>
      <c r="I574" s="10" t="s">
        <v>28</v>
      </c>
      <c r="J574" s="1" t="s">
        <v>4582</v>
      </c>
      <c r="K574" s="11" t="s">
        <v>4583</v>
      </c>
      <c r="L574" s="10" t="s">
        <v>77</v>
      </c>
      <c r="M574" s="10" t="s">
        <v>30</v>
      </c>
      <c r="N574" s="11" t="s">
        <v>2806</v>
      </c>
      <c r="O574" s="1" t="s">
        <v>4584</v>
      </c>
      <c r="P574" s="13" t="s">
        <v>4585</v>
      </c>
      <c r="Q574" s="1"/>
      <c r="R574" s="1"/>
      <c r="S574" s="1"/>
      <c r="T574" s="1"/>
      <c r="U574" s="1"/>
      <c r="V574" s="1" t="s">
        <v>4586</v>
      </c>
      <c r="W574" s="13" t="s">
        <v>4587</v>
      </c>
      <c r="X574" s="13" t="str">
        <f>HYPERLINK("https://drive.google.com/file/d/11BuDqf3KtltRUM1pF8Hd-SMAfVLxyDjr/view?usp=drivesdk","EMAIL KODE REQUEST BRANDING SOREX")</f>
        <v>EMAIL KODE REQUEST BRANDING SOREX</v>
      </c>
      <c r="Y574" s="1" t="s">
        <v>4588</v>
      </c>
    </row>
    <row r="575" spans="1:25" ht="16.5" customHeight="1" x14ac:dyDescent="0.25">
      <c r="A575" s="8">
        <v>45672.29560515</v>
      </c>
      <c r="B575" s="1" t="s">
        <v>1032</v>
      </c>
      <c r="C575" s="10" t="str">
        <v>BS574</v>
      </c>
      <c r="D575" s="10" t="s">
        <v>26</v>
      </c>
      <c r="E575" s="14" t="s">
        <v>4190</v>
      </c>
      <c r="F575" s="10" t="s">
        <v>806</v>
      </c>
      <c r="G575" s="1" t="s">
        <v>4589</v>
      </c>
      <c r="H575" s="11" t="s">
        <v>1003</v>
      </c>
      <c r="I575" s="10" t="s">
        <v>127</v>
      </c>
      <c r="J575" s="1" t="s">
        <v>4420</v>
      </c>
      <c r="K575" s="11" t="s">
        <v>4590</v>
      </c>
      <c r="L575" s="10" t="s">
        <v>77</v>
      </c>
      <c r="M575" s="10" t="s">
        <v>30</v>
      </c>
      <c r="N575" s="11" t="s">
        <v>2806</v>
      </c>
      <c r="O575" s="1" t="s">
        <v>4591</v>
      </c>
      <c r="P575" s="13" t="s">
        <v>4592</v>
      </c>
      <c r="Q575" s="1"/>
      <c r="R575" s="1"/>
      <c r="S575" s="1"/>
      <c r="T575" s="1"/>
      <c r="U575" s="1"/>
      <c r="V575" s="1" t="s">
        <v>4593</v>
      </c>
      <c r="W575" s="13" t="s">
        <v>4594</v>
      </c>
      <c r="X575" s="13" t="str">
        <f>HYPERLINK("https://drive.google.com/file/d/1r7WgubsEvGTE0s8NW24UpUziii5du4Y2/view?usp=drivesdk","EMAIL KODE REQUEST BRANDING SOREX")</f>
        <v>EMAIL KODE REQUEST BRANDING SOREX</v>
      </c>
      <c r="Y575" s="1" t="s">
        <v>4595</v>
      </c>
    </row>
    <row r="576" spans="1:25" ht="12.75" customHeight="1" x14ac:dyDescent="0.25">
      <c r="A576" s="8">
        <v>45673.431112997998</v>
      </c>
      <c r="B576" s="1" t="s">
        <v>374</v>
      </c>
      <c r="C576" s="10" t="str">
        <v>BS575</v>
      </c>
      <c r="D576" s="10" t="s">
        <v>70</v>
      </c>
      <c r="E576" s="14" t="s">
        <v>108</v>
      </c>
      <c r="F576" s="10" t="s">
        <v>72</v>
      </c>
      <c r="G576" s="1" t="s">
        <v>4596</v>
      </c>
      <c r="H576" s="11" t="s">
        <v>1541</v>
      </c>
      <c r="I576" s="10" t="s">
        <v>28</v>
      </c>
      <c r="J576" s="1" t="s">
        <v>112</v>
      </c>
      <c r="K576" s="11" t="s">
        <v>4597</v>
      </c>
      <c r="L576" s="10" t="s">
        <v>77</v>
      </c>
      <c r="M576" s="10" t="s">
        <v>30</v>
      </c>
      <c r="N576" s="11" t="s">
        <v>78</v>
      </c>
      <c r="O576" s="1" t="s">
        <v>4598</v>
      </c>
      <c r="P576" s="13" t="s">
        <v>4599</v>
      </c>
      <c r="Q576" s="1"/>
      <c r="R576" s="1"/>
      <c r="S576" s="1"/>
      <c r="T576" s="1"/>
      <c r="U576" s="1"/>
      <c r="V576" s="1" t="s">
        <v>4600</v>
      </c>
      <c r="W576" s="13" t="s">
        <v>4601</v>
      </c>
      <c r="X576" s="13" t="str">
        <f>HYPERLINK("https://drive.google.com/file/d/10qCgdByc8XvOFcxi8KeTkFbGPQ8hfs4t/view?usp=drivesdk","EMAIL KODE REQUEST BRANDING SOREX")</f>
        <v>EMAIL KODE REQUEST BRANDING SOREX</v>
      </c>
      <c r="Y576" s="1" t="s">
        <v>4602</v>
      </c>
    </row>
    <row r="577" spans="1:25" ht="12.75" customHeight="1" x14ac:dyDescent="0.25">
      <c r="A577" s="8">
        <v>45673.547375822003</v>
      </c>
      <c r="B577" s="1" t="s">
        <v>248</v>
      </c>
      <c r="C577" s="10" t="str">
        <v>BS576</v>
      </c>
      <c r="D577" s="10" t="s">
        <v>70</v>
      </c>
      <c r="E577" s="10" t="s">
        <v>4603</v>
      </c>
      <c r="F577" s="10" t="s">
        <v>250</v>
      </c>
      <c r="G577" s="1" t="s">
        <v>4604</v>
      </c>
      <c r="H577" s="11" t="s">
        <v>226</v>
      </c>
      <c r="I577" s="10" t="s">
        <v>28</v>
      </c>
      <c r="J577" s="1" t="s">
        <v>29</v>
      </c>
      <c r="K577" s="11" t="s">
        <v>4605</v>
      </c>
      <c r="L577" s="10" t="s">
        <v>466</v>
      </c>
      <c r="M577" s="10" t="s">
        <v>46</v>
      </c>
      <c r="N577" s="11" t="s">
        <v>1492</v>
      </c>
      <c r="O577" s="1" t="s">
        <v>4606</v>
      </c>
      <c r="P577" s="13" t="s">
        <v>4607</v>
      </c>
      <c r="Q577" s="1"/>
      <c r="R577" s="1"/>
      <c r="S577" s="1"/>
      <c r="T577" s="1"/>
      <c r="U577" s="1"/>
      <c r="V577" s="1" t="s">
        <v>4608</v>
      </c>
      <c r="W577" s="13" t="s">
        <v>4609</v>
      </c>
      <c r="X577" s="13" t="str">
        <f>HYPERLINK("https://drive.google.com/file/d/1g_-G1LeF07GIWYINpbrLgqpTfTgDoBs3/view?usp=drivesdk","EMAIL KODE REQUEST BRANDING SOREX")</f>
        <v>EMAIL KODE REQUEST BRANDING SOREX</v>
      </c>
      <c r="Y577" s="1" t="s">
        <v>4610</v>
      </c>
    </row>
    <row r="578" spans="1:25" ht="12.75" customHeight="1" x14ac:dyDescent="0.25">
      <c r="A578" s="8">
        <v>45673.560086539001</v>
      </c>
      <c r="B578" s="1" t="s">
        <v>69</v>
      </c>
      <c r="C578" s="10" t="str">
        <v>BS577</v>
      </c>
      <c r="D578" s="10" t="s">
        <v>70</v>
      </c>
      <c r="E578" s="14" t="s">
        <v>108</v>
      </c>
      <c r="F578" s="10" t="s">
        <v>72</v>
      </c>
      <c r="G578" s="1" t="s">
        <v>4611</v>
      </c>
      <c r="H578" s="11" t="s">
        <v>1541</v>
      </c>
      <c r="I578" s="10" t="s">
        <v>28</v>
      </c>
      <c r="J578" s="1" t="s">
        <v>112</v>
      </c>
      <c r="K578" s="11" t="s">
        <v>4612</v>
      </c>
      <c r="L578" s="10" t="s">
        <v>4613</v>
      </c>
      <c r="M578" s="10" t="s">
        <v>30</v>
      </c>
      <c r="N578" s="11" t="s">
        <v>4614</v>
      </c>
      <c r="O578" s="1" t="s">
        <v>4615</v>
      </c>
      <c r="P578" s="13" t="s">
        <v>4616</v>
      </c>
      <c r="Q578" s="1"/>
      <c r="R578" s="1"/>
      <c r="S578" s="1"/>
      <c r="T578" s="1"/>
      <c r="U578" s="1"/>
      <c r="V578" s="1" t="s">
        <v>4617</v>
      </c>
      <c r="W578" s="13" t="s">
        <v>4618</v>
      </c>
      <c r="X578" s="13" t="str">
        <f>HYPERLINK("https://drive.google.com/file/d/1J5JGDwMaesUUrC6aCl7rLT3-Ev9DtlBn/view?usp=drivesdk","EMAIL KODE REQUEST BRANDING SOREX")</f>
        <v>EMAIL KODE REQUEST BRANDING SOREX</v>
      </c>
      <c r="Y578" s="1" t="s">
        <v>4619</v>
      </c>
    </row>
    <row r="579" spans="1:25" ht="12.75" customHeight="1" x14ac:dyDescent="0.25">
      <c r="A579" s="8">
        <v>45673.591128622997</v>
      </c>
      <c r="B579" s="1" t="s">
        <v>420</v>
      </c>
      <c r="C579" s="10" t="str">
        <v>BS578</v>
      </c>
      <c r="D579" s="10" t="s">
        <v>39</v>
      </c>
      <c r="E579" s="10" t="s">
        <v>4620</v>
      </c>
      <c r="F579" s="10" t="s">
        <v>4620</v>
      </c>
      <c r="G579" s="1" t="s">
        <v>4621</v>
      </c>
      <c r="H579" s="11" t="s">
        <v>4622</v>
      </c>
      <c r="I579" s="10" t="s">
        <v>28</v>
      </c>
      <c r="J579" s="1" t="s">
        <v>29</v>
      </c>
      <c r="K579" s="11" t="s">
        <v>486</v>
      </c>
      <c r="L579" s="10" t="s">
        <v>466</v>
      </c>
      <c r="M579" s="10" t="s">
        <v>30</v>
      </c>
      <c r="N579" s="11" t="s">
        <v>428</v>
      </c>
      <c r="O579" s="1" t="s">
        <v>1283</v>
      </c>
      <c r="P579" s="13" t="s">
        <v>4623</v>
      </c>
      <c r="Q579" s="1"/>
      <c r="R579" s="1"/>
      <c r="S579" s="1"/>
      <c r="T579" s="1"/>
      <c r="U579" s="1"/>
      <c r="V579" s="1" t="s">
        <v>4624</v>
      </c>
      <c r="W579" s="13" t="s">
        <v>4625</v>
      </c>
      <c r="X579" s="13" t="str">
        <f>HYPERLINK("https://drive.google.com/file/d/1GvN20EbuJmsqMeG3uX6G1v_xD5hnPmLZ/view?usp=drivesdk","EMAIL KODE REQUEST BRANDING SOREX")</f>
        <v>EMAIL KODE REQUEST BRANDING SOREX</v>
      </c>
      <c r="Y579" s="1" t="s">
        <v>4626</v>
      </c>
    </row>
    <row r="580" spans="1:25" ht="12.75" customHeight="1" x14ac:dyDescent="0.25">
      <c r="A580" s="8">
        <v>45673.593893448997</v>
      </c>
      <c r="B580" s="1" t="s">
        <v>420</v>
      </c>
      <c r="C580" s="10" t="str">
        <v>BS579</v>
      </c>
      <c r="D580" s="10" t="s">
        <v>39</v>
      </c>
      <c r="E580" s="10" t="s">
        <v>1753</v>
      </c>
      <c r="F580" s="10" t="s">
        <v>483</v>
      </c>
      <c r="G580" s="1" t="s">
        <v>4627</v>
      </c>
      <c r="H580" s="11" t="s">
        <v>4628</v>
      </c>
      <c r="I580" s="10" t="s">
        <v>127</v>
      </c>
      <c r="J580" s="1" t="s">
        <v>450</v>
      </c>
      <c r="K580" s="11" t="s">
        <v>4629</v>
      </c>
      <c r="L580" s="10" t="s">
        <v>466</v>
      </c>
      <c r="M580" s="10" t="s">
        <v>30</v>
      </c>
      <c r="N580" s="11" t="s">
        <v>428</v>
      </c>
      <c r="O580" s="1" t="s">
        <v>4630</v>
      </c>
      <c r="P580" s="13" t="s">
        <v>4631</v>
      </c>
      <c r="Q580" s="1"/>
      <c r="R580" s="1"/>
      <c r="S580" s="1"/>
      <c r="T580" s="1"/>
      <c r="U580" s="1"/>
      <c r="V580" s="1" t="s">
        <v>4632</v>
      </c>
      <c r="W580" s="13" t="s">
        <v>4633</v>
      </c>
      <c r="X580" s="13" t="str">
        <f>HYPERLINK("https://drive.google.com/file/d/1X2MPbGux7a61ldZQM75mj4PnUlhfo0TO/view?usp=drivesdk","EMAIL KODE REQUEST BRANDING SOREX")</f>
        <v>EMAIL KODE REQUEST BRANDING SOREX</v>
      </c>
      <c r="Y580" s="1" t="s">
        <v>4634</v>
      </c>
    </row>
    <row r="581" spans="1:25" ht="12.75" customHeight="1" x14ac:dyDescent="0.25">
      <c r="A581" s="8">
        <v>45673.595899560001</v>
      </c>
      <c r="B581" s="1" t="s">
        <v>420</v>
      </c>
      <c r="C581" s="10" t="str">
        <v>BS580</v>
      </c>
      <c r="D581" s="10" t="s">
        <v>39</v>
      </c>
      <c r="E581" s="10" t="s">
        <v>1753</v>
      </c>
      <c r="F581" s="10" t="s">
        <v>483</v>
      </c>
      <c r="G581" s="1" t="s">
        <v>4627</v>
      </c>
      <c r="H581" s="11" t="s">
        <v>4628</v>
      </c>
      <c r="I581" s="10" t="s">
        <v>127</v>
      </c>
      <c r="J581" s="1" t="s">
        <v>29</v>
      </c>
      <c r="K581" s="11" t="s">
        <v>4635</v>
      </c>
      <c r="L581" s="10" t="s">
        <v>466</v>
      </c>
      <c r="M581" s="10" t="s">
        <v>30</v>
      </c>
      <c r="N581" s="11" t="s">
        <v>428</v>
      </c>
      <c r="O581" s="1" t="s">
        <v>4636</v>
      </c>
      <c r="P581" s="13" t="s">
        <v>4637</v>
      </c>
      <c r="Q581" s="1"/>
      <c r="R581" s="1"/>
      <c r="S581" s="1"/>
      <c r="T581" s="1"/>
      <c r="U581" s="1"/>
      <c r="V581" s="1" t="s">
        <v>4638</v>
      </c>
      <c r="W581" s="13" t="s">
        <v>4639</v>
      </c>
      <c r="X581" s="13" t="str">
        <f>HYPERLINK("https://drive.google.com/file/d/1HfC3FD6NrsFwHdJhIW6Zzz4rI5HUj9WR/view?usp=drivesdk","EMAIL KODE REQUEST BRANDING SOREX")</f>
        <v>EMAIL KODE REQUEST BRANDING SOREX</v>
      </c>
      <c r="Y581" s="1" t="s">
        <v>4640</v>
      </c>
    </row>
    <row r="582" spans="1:25" ht="12.75" customHeight="1" x14ac:dyDescent="0.25">
      <c r="A582" s="8">
        <v>45673.634863332998</v>
      </c>
      <c r="B582" s="1" t="s">
        <v>300</v>
      </c>
      <c r="C582" s="10" t="str">
        <v>BS581</v>
      </c>
      <c r="D582" s="10" t="s">
        <v>26</v>
      </c>
      <c r="E582" s="10" t="s">
        <v>352</v>
      </c>
      <c r="F582" s="10" t="s">
        <v>302</v>
      </c>
      <c r="G582" s="1" t="s">
        <v>4641</v>
      </c>
      <c r="H582" s="11" t="s">
        <v>3510</v>
      </c>
      <c r="I582" s="10" t="s">
        <v>127</v>
      </c>
      <c r="J582" s="1" t="s">
        <v>60</v>
      </c>
      <c r="K582" s="11" t="s">
        <v>4642</v>
      </c>
      <c r="L582" s="10" t="s">
        <v>355</v>
      </c>
      <c r="M582" s="10" t="s">
        <v>30</v>
      </c>
      <c r="N582" s="11" t="s">
        <v>3503</v>
      </c>
      <c r="O582" s="1" t="s">
        <v>859</v>
      </c>
      <c r="P582" s="13" t="s">
        <v>4643</v>
      </c>
      <c r="Q582" s="1"/>
      <c r="R582" s="1"/>
      <c r="S582" s="1"/>
      <c r="T582" s="1"/>
      <c r="U582" s="1"/>
      <c r="V582" s="1" t="s">
        <v>4644</v>
      </c>
      <c r="W582" s="13" t="s">
        <v>4645</v>
      </c>
      <c r="X582" s="13" t="str">
        <f>HYPERLINK("https://drive.google.com/file/d/1TObeIniK6HL8m9FMSWbFvCExmSg9XDE_/view?usp=drivesdk","EMAIL KODE REQUEST BRANDING SOREX")</f>
        <v>EMAIL KODE REQUEST BRANDING SOREX</v>
      </c>
      <c r="Y582" s="1" t="s">
        <v>4646</v>
      </c>
    </row>
    <row r="583" spans="1:25" ht="12.75" customHeight="1" x14ac:dyDescent="0.25">
      <c r="A583" s="8">
        <v>45674.46296338</v>
      </c>
      <c r="B583" s="1" t="s">
        <v>69</v>
      </c>
      <c r="C583" s="10" t="str">
        <v>BS582</v>
      </c>
      <c r="D583" s="10" t="s">
        <v>70</v>
      </c>
      <c r="E583" s="10" t="s">
        <v>195</v>
      </c>
      <c r="F583" s="10" t="s">
        <v>109</v>
      </c>
      <c r="G583" s="1" t="s">
        <v>4647</v>
      </c>
      <c r="H583" s="11" t="s">
        <v>264</v>
      </c>
      <c r="I583" s="10" t="s">
        <v>127</v>
      </c>
      <c r="J583" s="1" t="s">
        <v>60</v>
      </c>
      <c r="K583" s="11" t="s">
        <v>4648</v>
      </c>
      <c r="L583" s="10" t="s">
        <v>77</v>
      </c>
      <c r="M583" s="10" t="s">
        <v>30</v>
      </c>
      <c r="N583" s="11" t="s">
        <v>78</v>
      </c>
      <c r="O583" s="1" t="s">
        <v>4649</v>
      </c>
      <c r="P583" s="13" t="s">
        <v>4650</v>
      </c>
      <c r="Q583" s="1"/>
      <c r="R583" s="1"/>
      <c r="S583" s="1"/>
      <c r="T583" s="1"/>
      <c r="U583" s="1"/>
      <c r="V583" s="1" t="s">
        <v>4651</v>
      </c>
      <c r="W583" s="13" t="s">
        <v>4652</v>
      </c>
      <c r="X583" s="13" t="str">
        <f>HYPERLINK("https://drive.google.com/file/d/1UB56OYXv567_TeRt7acgaKPMlBC3fxwG/view?usp=drivesdk","EMAIL KODE REQUEST BRANDING SOREX")</f>
        <v>EMAIL KODE REQUEST BRANDING SOREX</v>
      </c>
      <c r="Y583" s="1" t="s">
        <v>4653</v>
      </c>
    </row>
    <row r="584" spans="1:25" ht="12.75" customHeight="1" x14ac:dyDescent="0.25">
      <c r="A584" s="8">
        <v>45674.543377233997</v>
      </c>
      <c r="B584" s="1" t="s">
        <v>1032</v>
      </c>
      <c r="C584" s="10" t="str">
        <v>BS583</v>
      </c>
      <c r="D584" s="10" t="s">
        <v>26</v>
      </c>
      <c r="E584" s="10" t="s">
        <v>2015</v>
      </c>
      <c r="F584" s="10" t="s">
        <v>655</v>
      </c>
      <c r="G584" s="1" t="s">
        <v>4654</v>
      </c>
      <c r="H584" s="11" t="s">
        <v>2427</v>
      </c>
      <c r="I584" s="10" t="s">
        <v>127</v>
      </c>
      <c r="J584" s="1" t="s">
        <v>4272</v>
      </c>
      <c r="K584" s="11" t="s">
        <v>4655</v>
      </c>
      <c r="L584" s="10" t="s">
        <v>2153</v>
      </c>
      <c r="M584" s="10" t="s">
        <v>46</v>
      </c>
      <c r="N584" s="11" t="s">
        <v>4656</v>
      </c>
      <c r="O584" s="1" t="s">
        <v>4657</v>
      </c>
      <c r="P584" s="13" t="s">
        <v>4658</v>
      </c>
      <c r="Q584" s="1"/>
      <c r="R584" s="1"/>
      <c r="S584" s="1"/>
      <c r="T584" s="1"/>
      <c r="U584" s="1"/>
      <c r="V584" s="1" t="s">
        <v>4659</v>
      </c>
      <c r="W584" s="13" t="s">
        <v>4660</v>
      </c>
      <c r="X584" s="13" t="str">
        <f>HYPERLINK("https://drive.google.com/file/d/1TleeAs3QC4xwUrdaWXt2cy9IuwyAz5YU/view?usp=drivesdk","EMAIL KODE REQUEST BRANDING SOREX")</f>
        <v>EMAIL KODE REQUEST BRANDING SOREX</v>
      </c>
      <c r="Y584" s="1" t="s">
        <v>4661</v>
      </c>
    </row>
    <row r="585" spans="1:25" ht="12.75" customHeight="1" x14ac:dyDescent="0.25">
      <c r="A585" s="8">
        <v>45674.838265462997</v>
      </c>
      <c r="B585" s="1" t="s">
        <v>69</v>
      </c>
      <c r="C585" s="10" t="str">
        <v>BS584</v>
      </c>
      <c r="D585" s="10" t="s">
        <v>70</v>
      </c>
      <c r="E585" s="14" t="s">
        <v>108</v>
      </c>
      <c r="F585" s="10" t="s">
        <v>72</v>
      </c>
      <c r="G585" s="1" t="s">
        <v>4662</v>
      </c>
      <c r="H585" s="11" t="s">
        <v>264</v>
      </c>
      <c r="I585" s="10" t="s">
        <v>28</v>
      </c>
      <c r="J585" s="1" t="s">
        <v>112</v>
      </c>
      <c r="K585" s="11" t="s">
        <v>4156</v>
      </c>
      <c r="L585" s="10" t="s">
        <v>77</v>
      </c>
      <c r="M585" s="10" t="s">
        <v>30</v>
      </c>
      <c r="N585" s="11" t="s">
        <v>78</v>
      </c>
      <c r="O585" s="1" t="s">
        <v>115</v>
      </c>
      <c r="P585" s="13" t="s">
        <v>4663</v>
      </c>
      <c r="Q585" s="1"/>
      <c r="R585" s="1"/>
      <c r="S585" s="1"/>
      <c r="T585" s="1"/>
      <c r="U585" s="1"/>
      <c r="V585" s="1" t="s">
        <v>4664</v>
      </c>
      <c r="W585" s="13" t="s">
        <v>4665</v>
      </c>
      <c r="X585" s="13" t="str">
        <f>HYPERLINK("https://drive.google.com/file/d/1qPduJNLYBJ4Pspfql6oU6ywmm306yu8P/view?usp=drivesdk","EMAIL KODE REQUEST BRANDING SOREX")</f>
        <v>EMAIL KODE REQUEST BRANDING SOREX</v>
      </c>
      <c r="Y585" s="1" t="s">
        <v>4666</v>
      </c>
    </row>
    <row r="586" spans="1:25" ht="12.75" customHeight="1" x14ac:dyDescent="0.25">
      <c r="A586" s="8">
        <v>45675.962663309998</v>
      </c>
      <c r="B586" s="1" t="s">
        <v>1032</v>
      </c>
      <c r="C586" s="10" t="str">
        <v>BS585</v>
      </c>
      <c r="D586" s="10" t="s">
        <v>26</v>
      </c>
      <c r="E586" s="10" t="s">
        <v>2202</v>
      </c>
      <c r="F586" s="10" t="s">
        <v>655</v>
      </c>
      <c r="G586" s="1" t="s">
        <v>4500</v>
      </c>
      <c r="H586" s="11" t="s">
        <v>2628</v>
      </c>
      <c r="I586" s="10" t="s">
        <v>28</v>
      </c>
      <c r="J586" s="1" t="s">
        <v>4420</v>
      </c>
      <c r="K586" s="11" t="s">
        <v>4667</v>
      </c>
      <c r="L586" s="10" t="s">
        <v>4668</v>
      </c>
      <c r="M586" s="10" t="s">
        <v>30</v>
      </c>
      <c r="N586" s="11" t="s">
        <v>1527</v>
      </c>
      <c r="O586" s="1" t="s">
        <v>4669</v>
      </c>
      <c r="P586" s="1" t="s">
        <v>4670</v>
      </c>
      <c r="Q586" s="1" t="s">
        <v>4671</v>
      </c>
      <c r="R586" s="1"/>
      <c r="S586" s="1"/>
      <c r="T586" s="1"/>
      <c r="U586" s="1"/>
      <c r="V586" s="1" t="s">
        <v>4672</v>
      </c>
      <c r="W586" s="13" t="s">
        <v>4673</v>
      </c>
      <c r="X586" s="13" t="str">
        <f>HYPERLINK("https://drive.google.com/file/d/1UsCOnVwqgPsWpwfHk9RwIWUadh6sVYG8/view?usp=drivesdk","EMAIL KODE REQUEST BRANDING SOREX")</f>
        <v>EMAIL KODE REQUEST BRANDING SOREX</v>
      </c>
      <c r="Y586" s="1" t="s">
        <v>4674</v>
      </c>
    </row>
    <row r="587" spans="1:25" ht="12.75" customHeight="1" x14ac:dyDescent="0.25">
      <c r="A587" s="8">
        <v>45675.964769375001</v>
      </c>
      <c r="B587" s="1" t="s">
        <v>1032</v>
      </c>
      <c r="C587" s="10" t="str">
        <v>BS586</v>
      </c>
      <c r="D587" s="10" t="s">
        <v>26</v>
      </c>
      <c r="E587" s="14" t="s">
        <v>4312</v>
      </c>
      <c r="F587" s="10" t="s">
        <v>655</v>
      </c>
      <c r="G587" s="1" t="s">
        <v>4574</v>
      </c>
      <c r="H587" s="11" t="s">
        <v>4436</v>
      </c>
      <c r="I587" s="10" t="s">
        <v>28</v>
      </c>
      <c r="J587" s="1" t="s">
        <v>4675</v>
      </c>
      <c r="K587" s="11" t="s">
        <v>4676</v>
      </c>
      <c r="L587" s="10" t="s">
        <v>77</v>
      </c>
      <c r="M587" s="10" t="s">
        <v>30</v>
      </c>
      <c r="N587" s="11" t="s">
        <v>4677</v>
      </c>
      <c r="O587" s="1" t="s">
        <v>2206</v>
      </c>
      <c r="P587" s="13" t="s">
        <v>4678</v>
      </c>
      <c r="Q587" s="1"/>
      <c r="R587" s="1"/>
      <c r="S587" s="1"/>
      <c r="T587" s="1"/>
      <c r="U587" s="1"/>
      <c r="V587" s="1" t="s">
        <v>4679</v>
      </c>
      <c r="W587" s="13" t="s">
        <v>4680</v>
      </c>
      <c r="X587" s="13" t="str">
        <f>HYPERLINK("https://drive.google.com/file/d/15DyrVCPUhS8Djn-shBN8OamAQxypj1QI/view?usp=drivesdk","EMAIL KODE REQUEST BRANDING SOREX")</f>
        <v>EMAIL KODE REQUEST BRANDING SOREX</v>
      </c>
      <c r="Y587" s="1" t="s">
        <v>4681</v>
      </c>
    </row>
    <row r="588" spans="1:25" ht="12.75" customHeight="1" x14ac:dyDescent="0.25">
      <c r="A588" s="8">
        <v>45675.966630196999</v>
      </c>
      <c r="B588" s="1" t="s">
        <v>1032</v>
      </c>
      <c r="C588" s="10" t="str">
        <v>BS587</v>
      </c>
      <c r="D588" s="10" t="s">
        <v>26</v>
      </c>
      <c r="E588" s="14" t="s">
        <v>4190</v>
      </c>
      <c r="F588" s="10" t="s">
        <v>655</v>
      </c>
      <c r="G588" s="1" t="s">
        <v>4574</v>
      </c>
      <c r="H588" s="11" t="s">
        <v>4436</v>
      </c>
      <c r="I588" s="10" t="s">
        <v>28</v>
      </c>
      <c r="J588" s="1" t="s">
        <v>4420</v>
      </c>
      <c r="K588" s="11" t="s">
        <v>4682</v>
      </c>
      <c r="L588" s="10" t="s">
        <v>130</v>
      </c>
      <c r="M588" s="10" t="s">
        <v>30</v>
      </c>
      <c r="N588" s="11" t="s">
        <v>4677</v>
      </c>
      <c r="O588" s="1" t="s">
        <v>2206</v>
      </c>
      <c r="P588" s="13" t="s">
        <v>4683</v>
      </c>
      <c r="Q588" s="1"/>
      <c r="R588" s="1"/>
      <c r="S588" s="1"/>
      <c r="T588" s="1"/>
      <c r="U588" s="1"/>
      <c r="V588" s="1" t="s">
        <v>4684</v>
      </c>
      <c r="W588" s="13" t="s">
        <v>4685</v>
      </c>
      <c r="X588" s="13" t="str">
        <f>HYPERLINK("https://drive.google.com/file/d/1fePssRY3jgsFAFo6XR7awW-pv7Qa8a8A/view?usp=drivesdk","EMAIL KODE REQUEST BRANDING SOREX")</f>
        <v>EMAIL KODE REQUEST BRANDING SOREX</v>
      </c>
      <c r="Y588" s="1" t="s">
        <v>4686</v>
      </c>
    </row>
    <row r="589" spans="1:25" ht="12.75" customHeight="1" x14ac:dyDescent="0.25">
      <c r="A589" s="8">
        <v>45675.967970856</v>
      </c>
      <c r="B589" s="1" t="s">
        <v>1032</v>
      </c>
      <c r="C589" s="10" t="str">
        <v>BS588</v>
      </c>
      <c r="D589" s="10" t="s">
        <v>26</v>
      </c>
      <c r="E589" s="14" t="s">
        <v>4190</v>
      </c>
      <c r="F589" s="10" t="s">
        <v>806</v>
      </c>
      <c r="G589" s="1" t="s">
        <v>4687</v>
      </c>
      <c r="H589" s="11" t="s">
        <v>4436</v>
      </c>
      <c r="I589" s="10" t="s">
        <v>28</v>
      </c>
      <c r="J589" s="1" t="s">
        <v>4688</v>
      </c>
      <c r="K589" s="11" t="s">
        <v>4689</v>
      </c>
      <c r="L589" s="10" t="s">
        <v>77</v>
      </c>
      <c r="M589" s="10" t="s">
        <v>30</v>
      </c>
      <c r="N589" s="11" t="s">
        <v>4677</v>
      </c>
      <c r="O589" s="1" t="s">
        <v>2206</v>
      </c>
      <c r="P589" s="13" t="s">
        <v>4690</v>
      </c>
      <c r="Q589" s="1"/>
      <c r="R589" s="1"/>
      <c r="S589" s="1"/>
      <c r="T589" s="1"/>
      <c r="U589" s="1"/>
      <c r="V589" s="1" t="s">
        <v>4691</v>
      </c>
      <c r="W589" s="13" t="s">
        <v>4692</v>
      </c>
      <c r="X589" s="13" t="str">
        <f>HYPERLINK("https://drive.google.com/file/d/1ZbWAL8DLGMXanoiK6CHCcdOdfewFmLlq/view?usp=drivesdk","EMAIL KODE REQUEST BRANDING SOREX")</f>
        <v>EMAIL KODE REQUEST BRANDING SOREX</v>
      </c>
      <c r="Y589" s="1" t="s">
        <v>4693</v>
      </c>
    </row>
    <row r="590" spans="1:25" ht="12.75" customHeight="1" x14ac:dyDescent="0.25">
      <c r="A590" s="8">
        <v>45675.969423738003</v>
      </c>
      <c r="B590" s="1" t="s">
        <v>1032</v>
      </c>
      <c r="C590" s="10" t="str">
        <v>BS589</v>
      </c>
      <c r="D590" s="10" t="s">
        <v>26</v>
      </c>
      <c r="E590" s="14" t="s">
        <v>4312</v>
      </c>
      <c r="F590" s="10" t="s">
        <v>655</v>
      </c>
      <c r="G590" s="1" t="s">
        <v>4687</v>
      </c>
      <c r="H590" s="11" t="s">
        <v>4436</v>
      </c>
      <c r="I590" s="10" t="s">
        <v>28</v>
      </c>
      <c r="J590" s="1" t="s">
        <v>4281</v>
      </c>
      <c r="K590" s="11" t="s">
        <v>4694</v>
      </c>
      <c r="L590" s="10" t="s">
        <v>77</v>
      </c>
      <c r="M590" s="10" t="s">
        <v>30</v>
      </c>
      <c r="N590" s="11" t="s">
        <v>4677</v>
      </c>
      <c r="O590" s="1" t="s">
        <v>4695</v>
      </c>
      <c r="P590" s="13" t="s">
        <v>4696</v>
      </c>
      <c r="Q590" s="1"/>
      <c r="R590" s="1"/>
      <c r="S590" s="1"/>
      <c r="T590" s="1"/>
      <c r="U590" s="1"/>
      <c r="V590" s="1" t="s">
        <v>4697</v>
      </c>
      <c r="W590" s="13" t="s">
        <v>4698</v>
      </c>
      <c r="X590" s="13" t="str">
        <f>HYPERLINK("https://drive.google.com/file/d/1Aqoxg5B4KW3cTMzNUvZ-JdRf6B27USuK/view?usp=drivesdk","EMAIL KODE REQUEST BRANDING SOREX")</f>
        <v>EMAIL KODE REQUEST BRANDING SOREX</v>
      </c>
      <c r="Y590" s="1" t="s">
        <v>4699</v>
      </c>
    </row>
    <row r="591" spans="1:25" ht="12.75" customHeight="1" x14ac:dyDescent="0.25">
      <c r="A591" s="8">
        <v>45676.414602037003</v>
      </c>
      <c r="B591" s="1" t="s">
        <v>1032</v>
      </c>
      <c r="C591" s="10" t="str">
        <v>BS590</v>
      </c>
      <c r="D591" s="10" t="s">
        <v>26</v>
      </c>
      <c r="E591" s="10" t="s">
        <v>2015</v>
      </c>
      <c r="F591" s="10" t="s">
        <v>655</v>
      </c>
      <c r="G591" s="1" t="s">
        <v>4700</v>
      </c>
      <c r="H591" s="11" t="s">
        <v>1003</v>
      </c>
      <c r="I591" s="10" t="s">
        <v>28</v>
      </c>
      <c r="J591" s="1" t="s">
        <v>4420</v>
      </c>
      <c r="K591" s="11" t="s">
        <v>4701</v>
      </c>
      <c r="L591" s="10" t="s">
        <v>2153</v>
      </c>
      <c r="M591" s="10" t="s">
        <v>46</v>
      </c>
      <c r="N591" s="11" t="s">
        <v>4702</v>
      </c>
      <c r="O591" s="1" t="s">
        <v>4703</v>
      </c>
      <c r="P591" s="13" t="s">
        <v>4704</v>
      </c>
      <c r="Q591" s="13" t="s">
        <v>4705</v>
      </c>
      <c r="R591" s="1"/>
      <c r="S591" s="1"/>
      <c r="T591" s="1"/>
      <c r="U591" s="1"/>
      <c r="V591" s="1" t="s">
        <v>4706</v>
      </c>
      <c r="W591" s="13" t="s">
        <v>4707</v>
      </c>
      <c r="X591" s="13" t="str">
        <f>HYPERLINK("https://drive.google.com/file/d/12KQnvYtJ2owjaF3SNQDUSEgY96gmIu5U/view?usp=drivesdk","EMAIL KODE REQUEST BRANDING SOREX")</f>
        <v>EMAIL KODE REQUEST BRANDING SOREX</v>
      </c>
      <c r="Y591" s="1" t="s">
        <v>4708</v>
      </c>
    </row>
    <row r="592" spans="1:25" ht="12.75" customHeight="1" x14ac:dyDescent="0.25">
      <c r="A592" s="8">
        <v>45676.746967881998</v>
      </c>
      <c r="B592" s="1" t="s">
        <v>300</v>
      </c>
      <c r="C592" s="10" t="str">
        <v>BS591</v>
      </c>
      <c r="D592" s="10" t="s">
        <v>26</v>
      </c>
      <c r="E592" s="10" t="s">
        <v>1641</v>
      </c>
      <c r="F592" s="10" t="s">
        <v>302</v>
      </c>
      <c r="G592" s="1" t="s">
        <v>4709</v>
      </c>
      <c r="H592" s="11" t="s">
        <v>4710</v>
      </c>
      <c r="I592" s="10" t="s">
        <v>127</v>
      </c>
      <c r="J592" s="1" t="s">
        <v>60</v>
      </c>
      <c r="K592" s="11" t="s">
        <v>3743</v>
      </c>
      <c r="L592" s="10" t="s">
        <v>77</v>
      </c>
      <c r="M592" s="10" t="s">
        <v>145</v>
      </c>
      <c r="N592" s="11" t="s">
        <v>3503</v>
      </c>
      <c r="O592" s="1" t="s">
        <v>3182</v>
      </c>
      <c r="P592" s="13" t="s">
        <v>4711</v>
      </c>
      <c r="Q592" s="1"/>
      <c r="R592" s="1"/>
      <c r="S592" s="1"/>
      <c r="T592" s="1"/>
      <c r="U592" s="1"/>
      <c r="V592" s="1" t="s">
        <v>4712</v>
      </c>
      <c r="W592" s="13" t="s">
        <v>4713</v>
      </c>
      <c r="X592" s="13" t="str">
        <f>HYPERLINK("https://drive.google.com/file/d/1qkQ9ErraqTvL_u8_v-iaG27xpZgsT30a/view?usp=drivesdk","EMAIL KODE REQUEST BRANDING SOREX")</f>
        <v>EMAIL KODE REQUEST BRANDING SOREX</v>
      </c>
      <c r="Y592" s="1" t="s">
        <v>4714</v>
      </c>
    </row>
    <row r="593" spans="1:25" ht="12.75" customHeight="1" x14ac:dyDescent="0.25">
      <c r="A593" s="8">
        <v>45676.748178390997</v>
      </c>
      <c r="B593" s="1" t="s">
        <v>300</v>
      </c>
      <c r="C593" s="10" t="str">
        <v>BS592</v>
      </c>
      <c r="D593" s="10" t="s">
        <v>26</v>
      </c>
      <c r="E593" s="10" t="s">
        <v>1641</v>
      </c>
      <c r="F593" s="10" t="s">
        <v>302</v>
      </c>
      <c r="G593" s="1" t="s">
        <v>4709</v>
      </c>
      <c r="H593" s="11" t="s">
        <v>4710</v>
      </c>
      <c r="I593" s="10" t="s">
        <v>127</v>
      </c>
      <c r="J593" s="1" t="s">
        <v>60</v>
      </c>
      <c r="K593" s="11" t="s">
        <v>2587</v>
      </c>
      <c r="L593" s="10" t="s">
        <v>77</v>
      </c>
      <c r="M593" s="10" t="s">
        <v>30</v>
      </c>
      <c r="N593" s="11" t="s">
        <v>4715</v>
      </c>
      <c r="O593" s="1" t="s">
        <v>3182</v>
      </c>
      <c r="P593" s="13" t="s">
        <v>4716</v>
      </c>
      <c r="Q593" s="1"/>
      <c r="R593" s="1"/>
      <c r="S593" s="1"/>
      <c r="T593" s="1"/>
      <c r="U593" s="1"/>
      <c r="V593" s="1" t="s">
        <v>4717</v>
      </c>
      <c r="W593" s="13" t="s">
        <v>4718</v>
      </c>
      <c r="X593" s="13" t="str">
        <f>HYPERLINK("https://drive.google.com/file/d/1WL8Hmwh7VZe1rzBAqL94HA1X_oezia59/view?usp=drivesdk","EMAIL KODE REQUEST BRANDING SOREX")</f>
        <v>EMAIL KODE REQUEST BRANDING SOREX</v>
      </c>
      <c r="Y593" s="1" t="s">
        <v>4719</v>
      </c>
    </row>
    <row r="594" spans="1:25" ht="12.75" customHeight="1" x14ac:dyDescent="0.25">
      <c r="A594" s="8">
        <v>45677.449567326003</v>
      </c>
      <c r="B594" s="1" t="s">
        <v>122</v>
      </c>
      <c r="C594" s="10" t="str">
        <v>BS593</v>
      </c>
      <c r="D594" s="10" t="s">
        <v>70</v>
      </c>
      <c r="E594" s="10" t="s">
        <v>123</v>
      </c>
      <c r="F594" s="10" t="s">
        <v>3840</v>
      </c>
      <c r="G594" s="1" t="s">
        <v>4720</v>
      </c>
      <c r="H594" s="11" t="s">
        <v>4721</v>
      </c>
      <c r="I594" s="10" t="s">
        <v>28</v>
      </c>
      <c r="J594" s="1" t="s">
        <v>60</v>
      </c>
      <c r="K594" s="11" t="s">
        <v>4722</v>
      </c>
      <c r="L594" s="10" t="s">
        <v>130</v>
      </c>
      <c r="M594" s="10" t="s">
        <v>30</v>
      </c>
      <c r="N594" s="11" t="s">
        <v>682</v>
      </c>
      <c r="O594" s="1" t="s">
        <v>4723</v>
      </c>
      <c r="P594" s="1" t="s">
        <v>4724</v>
      </c>
      <c r="Q594" s="1"/>
      <c r="R594" s="1"/>
      <c r="S594" s="1"/>
      <c r="T594" s="1"/>
      <c r="U594" s="1"/>
      <c r="V594" s="1" t="s">
        <v>4725</v>
      </c>
      <c r="W594" s="13" t="s">
        <v>4726</v>
      </c>
      <c r="X594" s="13" t="str">
        <f>HYPERLINK("https://drive.google.com/file/d/1qaYf4N_Q548FVBh7KbbrTsBrYHeBZkjf/view?usp=drivesdk","EMAIL KODE REQUEST BRANDING SOREX")</f>
        <v>EMAIL KODE REQUEST BRANDING SOREX</v>
      </c>
      <c r="Y594" s="1" t="s">
        <v>4727</v>
      </c>
    </row>
    <row r="595" spans="1:25" ht="12.75" customHeight="1" x14ac:dyDescent="0.25">
      <c r="A595" s="8">
        <v>45678.397806956003</v>
      </c>
      <c r="B595" s="1" t="s">
        <v>300</v>
      </c>
      <c r="C595" s="10" t="str">
        <v>BS594</v>
      </c>
      <c r="D595" s="10" t="s">
        <v>26</v>
      </c>
      <c r="E595" s="10" t="s">
        <v>1641</v>
      </c>
      <c r="F595" s="10" t="s">
        <v>302</v>
      </c>
      <c r="G595" s="1" t="s">
        <v>4728</v>
      </c>
      <c r="H595" s="11" t="s">
        <v>2714</v>
      </c>
      <c r="I595" s="10" t="s">
        <v>127</v>
      </c>
      <c r="J595" s="1" t="s">
        <v>60</v>
      </c>
      <c r="K595" s="11" t="s">
        <v>4729</v>
      </c>
      <c r="L595" s="10" t="s">
        <v>355</v>
      </c>
      <c r="M595" s="10" t="s">
        <v>30</v>
      </c>
      <c r="N595" s="11" t="s">
        <v>3503</v>
      </c>
      <c r="O595" s="1" t="s">
        <v>4730</v>
      </c>
      <c r="P595" s="13" t="s">
        <v>4731</v>
      </c>
      <c r="Q595" s="1"/>
      <c r="R595" s="1"/>
      <c r="S595" s="1"/>
      <c r="T595" s="1"/>
      <c r="U595" s="1"/>
      <c r="V595" s="1" t="s">
        <v>4732</v>
      </c>
      <c r="W595" s="13" t="s">
        <v>4733</v>
      </c>
      <c r="X595" s="13" t="str">
        <f>HYPERLINK("https://drive.google.com/file/d/1p1NkCH9R8s4SyMbSGbJ8xzPskQABIGbQ/view?usp=drivesdk","EMAIL KODE REQUEST BRANDING SOREX")</f>
        <v>EMAIL KODE REQUEST BRANDING SOREX</v>
      </c>
      <c r="Y595" s="1" t="s">
        <v>4734</v>
      </c>
    </row>
    <row r="596" spans="1:25" ht="12.75" customHeight="1" x14ac:dyDescent="0.25">
      <c r="A596" s="8">
        <v>45678.399251319002</v>
      </c>
      <c r="B596" s="1" t="s">
        <v>300</v>
      </c>
      <c r="C596" s="10" t="str">
        <v>BS595</v>
      </c>
      <c r="D596" s="10" t="s">
        <v>26</v>
      </c>
      <c r="E596" s="10" t="s">
        <v>1641</v>
      </c>
      <c r="F596" s="10" t="s">
        <v>302</v>
      </c>
      <c r="G596" s="1" t="s">
        <v>4735</v>
      </c>
      <c r="H596" s="11" t="s">
        <v>2714</v>
      </c>
      <c r="I596" s="10" t="s">
        <v>28</v>
      </c>
      <c r="J596" s="1" t="s">
        <v>60</v>
      </c>
      <c r="K596" s="11" t="s">
        <v>4736</v>
      </c>
      <c r="L596" s="10" t="s">
        <v>355</v>
      </c>
      <c r="M596" s="10" t="s">
        <v>46</v>
      </c>
      <c r="N596" s="11" t="s">
        <v>3503</v>
      </c>
      <c r="O596" s="1" t="s">
        <v>4730</v>
      </c>
      <c r="P596" s="13" t="s">
        <v>4737</v>
      </c>
      <c r="Q596" s="1"/>
      <c r="R596" s="1"/>
      <c r="S596" s="1"/>
      <c r="T596" s="1"/>
      <c r="U596" s="1"/>
      <c r="V596" s="1" t="s">
        <v>4738</v>
      </c>
      <c r="W596" s="13" t="s">
        <v>4739</v>
      </c>
      <c r="X596" s="13" t="str">
        <f>HYPERLINK("https://drive.google.com/file/d/11rX2HEGXfXiZd6JbWs7AMtaDOcW35Ngz/view?usp=drivesdk","EMAIL KODE REQUEST BRANDING SOREX")</f>
        <v>EMAIL KODE REQUEST BRANDING SOREX</v>
      </c>
      <c r="Y596" s="1" t="s">
        <v>4740</v>
      </c>
    </row>
    <row r="597" spans="1:25" ht="12.75" customHeight="1" x14ac:dyDescent="0.25">
      <c r="A597" s="8">
        <v>45678.610346330999</v>
      </c>
      <c r="B597" s="1" t="s">
        <v>420</v>
      </c>
      <c r="C597" s="10" t="str">
        <v>BS596</v>
      </c>
      <c r="D597" s="10" t="s">
        <v>39</v>
      </c>
      <c r="E597" s="10" t="s">
        <v>482</v>
      </c>
      <c r="F597" s="10" t="s">
        <v>483</v>
      </c>
      <c r="G597" s="1" t="s">
        <v>4741</v>
      </c>
      <c r="H597" s="11" t="s">
        <v>4742</v>
      </c>
      <c r="I597" s="10" t="s">
        <v>28</v>
      </c>
      <c r="J597" s="1" t="s">
        <v>29</v>
      </c>
      <c r="K597" s="11" t="s">
        <v>4743</v>
      </c>
      <c r="L597" s="10" t="s">
        <v>466</v>
      </c>
      <c r="M597" s="10" t="s">
        <v>30</v>
      </c>
      <c r="N597" s="11" t="s">
        <v>428</v>
      </c>
      <c r="O597" s="1" t="s">
        <v>4744</v>
      </c>
      <c r="P597" s="13" t="s">
        <v>4745</v>
      </c>
      <c r="Q597" s="1"/>
      <c r="R597" s="1"/>
      <c r="S597" s="1"/>
      <c r="T597" s="1"/>
      <c r="U597" s="1"/>
      <c r="V597" s="1" t="s">
        <v>4746</v>
      </c>
      <c r="W597" s="13" t="s">
        <v>4747</v>
      </c>
      <c r="X597" s="13" t="str">
        <f>HYPERLINK("https://drive.google.com/file/d/10yOVXrSebcUU3lRKLPh0EO_2f3uK_8gO/view?usp=drivesdk","EMAIL KODE REQUEST BRANDING SOREX")</f>
        <v>EMAIL KODE REQUEST BRANDING SOREX</v>
      </c>
      <c r="Y597" s="1" t="s">
        <v>4748</v>
      </c>
    </row>
    <row r="598" spans="1:25" ht="12.75" customHeight="1" x14ac:dyDescent="0.25">
      <c r="A598" s="8">
        <v>45678.616470763998</v>
      </c>
      <c r="B598" s="1" t="s">
        <v>420</v>
      </c>
      <c r="C598" s="10" t="str">
        <v>BS597</v>
      </c>
      <c r="D598" s="10" t="s">
        <v>39</v>
      </c>
      <c r="E598" s="10" t="s">
        <v>2291</v>
      </c>
      <c r="F598" s="10" t="s">
        <v>702</v>
      </c>
      <c r="G598" s="1" t="s">
        <v>4749</v>
      </c>
      <c r="H598" s="11" t="s">
        <v>4750</v>
      </c>
      <c r="I598" s="10" t="s">
        <v>28</v>
      </c>
      <c r="J598" s="1" t="s">
        <v>3641</v>
      </c>
      <c r="K598" s="11" t="s">
        <v>4751</v>
      </c>
      <c r="L598" s="10" t="s">
        <v>466</v>
      </c>
      <c r="M598" s="10" t="s">
        <v>30</v>
      </c>
      <c r="N598" s="11" t="s">
        <v>428</v>
      </c>
      <c r="O598" s="1" t="s">
        <v>4752</v>
      </c>
      <c r="P598" s="13" t="s">
        <v>4753</v>
      </c>
      <c r="Q598" s="13" t="s">
        <v>4754</v>
      </c>
      <c r="R598" s="1"/>
      <c r="S598" s="1"/>
      <c r="T598" s="1"/>
      <c r="U598" s="1"/>
      <c r="V598" s="1" t="s">
        <v>4755</v>
      </c>
      <c r="W598" s="13" t="s">
        <v>4756</v>
      </c>
      <c r="X598" s="13" t="str">
        <f>HYPERLINK("https://drive.google.com/file/d/14wYw5x3vmzcK0oal_fEM3anxNUnFXOsi/view?usp=drivesdk","EMAIL KODE REQUEST BRANDING SOREX")</f>
        <v>EMAIL KODE REQUEST BRANDING SOREX</v>
      </c>
      <c r="Y598" s="1" t="s">
        <v>4757</v>
      </c>
    </row>
    <row r="599" spans="1:25" ht="12.75" customHeight="1" x14ac:dyDescent="0.25">
      <c r="A599" s="8">
        <v>45678.621946435</v>
      </c>
      <c r="B599" s="1" t="s">
        <v>420</v>
      </c>
      <c r="C599" s="10" t="str">
        <v>BS598</v>
      </c>
      <c r="D599" s="10" t="s">
        <v>39</v>
      </c>
      <c r="E599" s="10" t="s">
        <v>2187</v>
      </c>
      <c r="F599" s="10" t="s">
        <v>702</v>
      </c>
      <c r="G599" s="1" t="s">
        <v>4758</v>
      </c>
      <c r="H599" s="11" t="s">
        <v>4759</v>
      </c>
      <c r="I599" s="10" t="s">
        <v>127</v>
      </c>
      <c r="J599" s="1" t="s">
        <v>29</v>
      </c>
      <c r="K599" s="11" t="s">
        <v>4760</v>
      </c>
      <c r="L599" s="10" t="s">
        <v>254</v>
      </c>
      <c r="M599" s="10" t="s">
        <v>30</v>
      </c>
      <c r="N599" s="11" t="s">
        <v>428</v>
      </c>
      <c r="O599" s="1" t="s">
        <v>4761</v>
      </c>
      <c r="P599" s="1" t="s">
        <v>4762</v>
      </c>
      <c r="Q599" s="1"/>
      <c r="R599" s="1"/>
      <c r="S599" s="1"/>
      <c r="T599" s="1"/>
      <c r="U599" s="1"/>
      <c r="V599" s="1" t="s">
        <v>4763</v>
      </c>
      <c r="W599" s="13" t="s">
        <v>4764</v>
      </c>
      <c r="X599" s="13" t="str">
        <f>HYPERLINK("https://drive.google.com/file/d/1bVONqDxkdqYjc0dNeafCiimkSeMuG5Pd/view?usp=drivesdk","EMAIL KODE REQUEST BRANDING SOREX")</f>
        <v>EMAIL KODE REQUEST BRANDING SOREX</v>
      </c>
      <c r="Y599" s="1" t="s">
        <v>4765</v>
      </c>
    </row>
    <row r="600" spans="1:25" ht="12.75" customHeight="1" x14ac:dyDescent="0.25">
      <c r="A600" s="8">
        <v>45678.665809664002</v>
      </c>
      <c r="B600" s="1" t="s">
        <v>420</v>
      </c>
      <c r="C600" s="10" t="str">
        <v>BS599</v>
      </c>
      <c r="D600" s="10" t="s">
        <v>39</v>
      </c>
      <c r="E600" s="10" t="s">
        <v>421</v>
      </c>
      <c r="F600" s="10" t="s">
        <v>422</v>
      </c>
      <c r="G600" s="1" t="s">
        <v>4766</v>
      </c>
      <c r="H600" s="11" t="s">
        <v>449</v>
      </c>
      <c r="I600" s="10" t="s">
        <v>127</v>
      </c>
      <c r="J600" s="1" t="s">
        <v>29</v>
      </c>
      <c r="K600" s="11" t="s">
        <v>4767</v>
      </c>
      <c r="L600" s="10" t="s">
        <v>466</v>
      </c>
      <c r="M600" s="10" t="s">
        <v>30</v>
      </c>
      <c r="N600" s="11" t="s">
        <v>428</v>
      </c>
      <c r="O600" s="1" t="s">
        <v>4768</v>
      </c>
      <c r="P600" s="13" t="s">
        <v>4769</v>
      </c>
      <c r="Q600" s="1"/>
      <c r="R600" s="1"/>
      <c r="S600" s="1"/>
      <c r="T600" s="1"/>
      <c r="U600" s="1"/>
      <c r="V600" s="1" t="s">
        <v>4770</v>
      </c>
      <c r="W600" s="13" t="s">
        <v>4771</v>
      </c>
      <c r="X600" s="13" t="str">
        <f>HYPERLINK("https://drive.google.com/file/d/1TBYekT13uPn1f0_3R-82v-mRyBsk0e5L/view?usp=drivesdk","EMAIL KODE REQUEST BRANDING SOREX")</f>
        <v>EMAIL KODE REQUEST BRANDING SOREX</v>
      </c>
      <c r="Y600" s="1" t="s">
        <v>4772</v>
      </c>
    </row>
    <row r="601" spans="1:25" ht="12.75" customHeight="1" x14ac:dyDescent="0.25">
      <c r="A601" s="8">
        <v>45678.668577766002</v>
      </c>
      <c r="B601" s="1" t="s">
        <v>420</v>
      </c>
      <c r="C601" s="10" t="str">
        <v>BS600</v>
      </c>
      <c r="D601" s="10" t="s">
        <v>39</v>
      </c>
      <c r="E601" s="10" t="s">
        <v>2187</v>
      </c>
      <c r="F601" s="10" t="s">
        <v>702</v>
      </c>
      <c r="G601" s="1" t="s">
        <v>4758</v>
      </c>
      <c r="H601" s="11" t="s">
        <v>4759</v>
      </c>
      <c r="I601" s="10" t="s">
        <v>28</v>
      </c>
      <c r="J601" s="1" t="s">
        <v>29</v>
      </c>
      <c r="K601" s="11" t="s">
        <v>4773</v>
      </c>
      <c r="L601" s="10" t="s">
        <v>588</v>
      </c>
      <c r="M601" s="10" t="s">
        <v>30</v>
      </c>
      <c r="N601" s="11" t="s">
        <v>428</v>
      </c>
      <c r="O601" s="1" t="s">
        <v>4774</v>
      </c>
      <c r="P601" s="1" t="s">
        <v>4775</v>
      </c>
      <c r="Q601" s="1"/>
      <c r="R601" s="1"/>
      <c r="S601" s="1"/>
      <c r="T601" s="1"/>
      <c r="U601" s="1"/>
      <c r="V601" s="1" t="s">
        <v>4776</v>
      </c>
      <c r="W601" s="13" t="s">
        <v>4777</v>
      </c>
      <c r="X601" s="13" t="str">
        <f>HYPERLINK("https://drive.google.com/file/d/1ufdqOkMx7NMwfdDDEvkNjULhsta5KWvl/view?usp=drivesdk","EMAIL KODE REQUEST BRANDING SOREX")</f>
        <v>EMAIL KODE REQUEST BRANDING SOREX</v>
      </c>
      <c r="Y601" s="1" t="s">
        <v>4778</v>
      </c>
    </row>
    <row r="602" spans="1:25" ht="12.75" customHeight="1" x14ac:dyDescent="0.25">
      <c r="A602" s="8">
        <v>45678.705160566999</v>
      </c>
      <c r="B602" s="1" t="s">
        <v>69</v>
      </c>
      <c r="C602" s="10" t="str">
        <v>BS601</v>
      </c>
      <c r="D602" s="10" t="s">
        <v>70</v>
      </c>
      <c r="E602" s="10" t="s">
        <v>1436</v>
      </c>
      <c r="F602" s="10" t="s">
        <v>72</v>
      </c>
      <c r="G602" s="1" t="s">
        <v>4779</v>
      </c>
      <c r="H602" s="11" t="s">
        <v>88</v>
      </c>
      <c r="I602" s="10" t="s">
        <v>28</v>
      </c>
      <c r="J602" s="1" t="s">
        <v>112</v>
      </c>
      <c r="K602" s="11" t="s">
        <v>4156</v>
      </c>
      <c r="L602" s="10" t="s">
        <v>130</v>
      </c>
      <c r="M602" s="10" t="s">
        <v>30</v>
      </c>
      <c r="N602" s="11" t="s">
        <v>78</v>
      </c>
      <c r="O602" s="1" t="s">
        <v>115</v>
      </c>
      <c r="P602" s="13" t="s">
        <v>4780</v>
      </c>
      <c r="Q602" s="1"/>
      <c r="R602" s="1"/>
      <c r="S602" s="1"/>
      <c r="T602" s="1"/>
      <c r="U602" s="1"/>
      <c r="V602" s="1" t="s">
        <v>4781</v>
      </c>
      <c r="W602" s="13" t="s">
        <v>4782</v>
      </c>
      <c r="X602" s="13" t="str">
        <f>HYPERLINK("https://drive.google.com/file/d/1jQRmJM_cPA8ZBAO1LlDgOR8r5smv1fFi/view?usp=drivesdk","EMAIL KODE REQUEST BRANDING SOREX")</f>
        <v>EMAIL KODE REQUEST BRANDING SOREX</v>
      </c>
      <c r="Y602" s="1" t="s">
        <v>4783</v>
      </c>
    </row>
    <row r="603" spans="1:25" ht="15" customHeight="1" x14ac:dyDescent="0.25">
      <c r="C603" s="17" t="str">
        <v/>
      </c>
      <c r="O603" s="19"/>
    </row>
    <row r="604" spans="1:25" ht="15" customHeight="1" x14ac:dyDescent="0.25">
      <c r="C604" s="17" t="str">
        <v/>
      </c>
      <c r="O604" s="19"/>
    </row>
    <row r="605" spans="1:25" ht="15" customHeight="1" x14ac:dyDescent="0.25">
      <c r="C605" s="17" t="str">
        <v/>
      </c>
      <c r="O605" s="19"/>
    </row>
    <row r="606" spans="1:25" ht="15" customHeight="1" x14ac:dyDescent="0.25">
      <c r="C606" s="17" t="str">
        <v/>
      </c>
      <c r="O606" s="19"/>
    </row>
    <row r="607" spans="1:25" ht="15" customHeight="1" x14ac:dyDescent="0.25">
      <c r="C607" s="17" t="str">
        <v/>
      </c>
      <c r="O607" s="19"/>
    </row>
    <row r="608" spans="1:25" ht="15" customHeight="1" x14ac:dyDescent="0.25">
      <c r="C608" s="17" t="str">
        <v/>
      </c>
      <c r="O608" s="19"/>
    </row>
    <row r="609" spans="3:15" ht="15" customHeight="1" x14ac:dyDescent="0.25">
      <c r="C609" s="17" t="str">
        <v/>
      </c>
      <c r="O609" s="19"/>
    </row>
    <row r="610" spans="3:15" ht="15" customHeight="1" x14ac:dyDescent="0.25">
      <c r="C610" s="17" t="str">
        <v/>
      </c>
      <c r="O610" s="19"/>
    </row>
    <row r="611" spans="3:15" ht="15" customHeight="1" x14ac:dyDescent="0.25">
      <c r="C611" s="17" t="str">
        <v/>
      </c>
      <c r="O611" s="19"/>
    </row>
    <row r="612" spans="3:15" ht="15" customHeight="1" x14ac:dyDescent="0.25">
      <c r="C612" s="17" t="str">
        <v/>
      </c>
      <c r="O612" s="19"/>
    </row>
    <row r="613" spans="3:15" ht="15" customHeight="1" x14ac:dyDescent="0.25">
      <c r="C613" s="17" t="str">
        <v/>
      </c>
      <c r="O613" s="19"/>
    </row>
    <row r="614" spans="3:15" ht="15" customHeight="1" x14ac:dyDescent="0.25">
      <c r="C614" s="17" t="str">
        <v/>
      </c>
      <c r="O614" s="19"/>
    </row>
    <row r="615" spans="3:15" ht="15" customHeight="1" x14ac:dyDescent="0.25">
      <c r="C615" s="17" t="str">
        <v/>
      </c>
      <c r="O615" s="19"/>
    </row>
    <row r="616" spans="3:15" ht="15" customHeight="1" x14ac:dyDescent="0.25">
      <c r="C616" s="17" t="str">
        <v/>
      </c>
      <c r="O616" s="19"/>
    </row>
    <row r="617" spans="3:15" ht="15" customHeight="1" x14ac:dyDescent="0.25">
      <c r="C617" s="17" t="str">
        <v/>
      </c>
      <c r="O617" s="19"/>
    </row>
    <row r="618" spans="3:15" ht="15" customHeight="1" x14ac:dyDescent="0.25">
      <c r="C618" s="17" t="str">
        <v/>
      </c>
      <c r="O618" s="19"/>
    </row>
    <row r="619" spans="3:15" ht="15" customHeight="1" x14ac:dyDescent="0.25">
      <c r="C619" s="17" t="str">
        <v/>
      </c>
      <c r="O619" s="19"/>
    </row>
    <row r="620" spans="3:15" ht="15" customHeight="1" x14ac:dyDescent="0.25">
      <c r="C620" s="17" t="str">
        <v/>
      </c>
      <c r="O620" s="19"/>
    </row>
    <row r="621" spans="3:15" ht="15" customHeight="1" x14ac:dyDescent="0.25">
      <c r="C621" s="17" t="str">
        <v/>
      </c>
      <c r="O621" s="19"/>
    </row>
    <row r="622" spans="3:15" ht="15" customHeight="1" x14ac:dyDescent="0.25">
      <c r="C622" s="17" t="str">
        <v/>
      </c>
      <c r="O622" s="19"/>
    </row>
    <row r="623" spans="3:15" ht="15" customHeight="1" x14ac:dyDescent="0.25">
      <c r="C623" s="17" t="str">
        <v/>
      </c>
      <c r="O623" s="19"/>
    </row>
    <row r="624" spans="3:15" ht="15" customHeight="1" x14ac:dyDescent="0.25">
      <c r="C624" s="17" t="str">
        <v/>
      </c>
      <c r="O624" s="19"/>
    </row>
    <row r="625" spans="3:15" ht="15" customHeight="1" x14ac:dyDescent="0.25">
      <c r="C625" s="17" t="str">
        <v/>
      </c>
      <c r="O625" s="19"/>
    </row>
    <row r="626" spans="3:15" ht="15" customHeight="1" x14ac:dyDescent="0.25">
      <c r="C626" s="17" t="str">
        <v/>
      </c>
      <c r="O626" s="19"/>
    </row>
    <row r="627" spans="3:15" ht="15" customHeight="1" x14ac:dyDescent="0.25">
      <c r="C627" s="17" t="str">
        <v/>
      </c>
      <c r="O627" s="19"/>
    </row>
    <row r="628" spans="3:15" ht="15" customHeight="1" x14ac:dyDescent="0.25">
      <c r="C628" s="17" t="str">
        <v/>
      </c>
      <c r="O628" s="19"/>
    </row>
    <row r="629" spans="3:15" ht="15" customHeight="1" x14ac:dyDescent="0.25">
      <c r="C629" s="17" t="str">
        <v/>
      </c>
      <c r="O629" s="19"/>
    </row>
    <row r="630" spans="3:15" ht="15" customHeight="1" x14ac:dyDescent="0.25">
      <c r="C630" s="17" t="str">
        <v/>
      </c>
      <c r="O630" s="19"/>
    </row>
    <row r="631" spans="3:15" ht="15" customHeight="1" x14ac:dyDescent="0.25">
      <c r="C631" s="17" t="str">
        <v/>
      </c>
      <c r="O631" s="19"/>
    </row>
    <row r="632" spans="3:15" ht="15" customHeight="1" x14ac:dyDescent="0.25">
      <c r="C632" s="17" t="str">
        <v/>
      </c>
      <c r="O632" s="19"/>
    </row>
    <row r="633" spans="3:15" ht="15" customHeight="1" x14ac:dyDescent="0.25">
      <c r="C633" s="17" t="str">
        <v/>
      </c>
      <c r="O633" s="19"/>
    </row>
    <row r="634" spans="3:15" ht="15" customHeight="1" x14ac:dyDescent="0.25">
      <c r="C634" s="17" t="str">
        <v/>
      </c>
      <c r="O634" s="19"/>
    </row>
    <row r="635" spans="3:15" ht="15" customHeight="1" x14ac:dyDescent="0.25">
      <c r="C635" s="17" t="str">
        <v/>
      </c>
      <c r="O635" s="19"/>
    </row>
    <row r="636" spans="3:15" ht="15" customHeight="1" x14ac:dyDescent="0.25">
      <c r="C636" s="17" t="str">
        <v/>
      </c>
      <c r="O636" s="19"/>
    </row>
    <row r="637" spans="3:15" ht="15" customHeight="1" x14ac:dyDescent="0.25">
      <c r="C637" s="17" t="str">
        <v/>
      </c>
      <c r="O637" s="19"/>
    </row>
    <row r="638" spans="3:15" ht="15" customHeight="1" x14ac:dyDescent="0.25">
      <c r="C638" s="17" t="str">
        <v/>
      </c>
      <c r="O638" s="19"/>
    </row>
    <row r="639" spans="3:15" ht="15" customHeight="1" x14ac:dyDescent="0.25">
      <c r="C639" s="17" t="str">
        <v/>
      </c>
      <c r="O639" s="19"/>
    </row>
    <row r="640" spans="3:15" ht="15" customHeight="1" x14ac:dyDescent="0.25">
      <c r="C640" s="17" t="str">
        <v/>
      </c>
      <c r="O640" s="19"/>
    </row>
    <row r="641" spans="3:15" ht="15" customHeight="1" x14ac:dyDescent="0.25">
      <c r="C641" s="17" t="str">
        <v/>
      </c>
      <c r="O641" s="19"/>
    </row>
    <row r="642" spans="3:15" ht="15" customHeight="1" x14ac:dyDescent="0.25">
      <c r="C642" s="17" t="str">
        <v/>
      </c>
      <c r="O642" s="19"/>
    </row>
    <row r="643" spans="3:15" ht="15" customHeight="1" x14ac:dyDescent="0.25">
      <c r="C643" s="17" t="str">
        <v/>
      </c>
      <c r="O643" s="19"/>
    </row>
    <row r="644" spans="3:15" ht="15" customHeight="1" x14ac:dyDescent="0.25">
      <c r="C644" s="17" t="str">
        <v/>
      </c>
      <c r="O644" s="19"/>
    </row>
    <row r="645" spans="3:15" ht="15" customHeight="1" x14ac:dyDescent="0.25">
      <c r="C645" s="17" t="str">
        <v/>
      </c>
      <c r="O645" s="19"/>
    </row>
    <row r="646" spans="3:15" ht="15" customHeight="1" x14ac:dyDescent="0.25">
      <c r="C646" s="17" t="str">
        <v/>
      </c>
      <c r="O646" s="19"/>
    </row>
    <row r="647" spans="3:15" ht="15" customHeight="1" x14ac:dyDescent="0.25">
      <c r="C647" s="17" t="str">
        <v/>
      </c>
      <c r="O647" s="19"/>
    </row>
    <row r="648" spans="3:15" ht="15" customHeight="1" x14ac:dyDescent="0.25">
      <c r="C648" s="17" t="str">
        <v/>
      </c>
      <c r="O648" s="19"/>
    </row>
    <row r="649" spans="3:15" ht="15" customHeight="1" x14ac:dyDescent="0.25">
      <c r="C649" s="17" t="str">
        <v/>
      </c>
      <c r="O649" s="19"/>
    </row>
    <row r="650" spans="3:15" ht="15" customHeight="1" x14ac:dyDescent="0.25">
      <c r="C650" s="17" t="str">
        <v/>
      </c>
      <c r="O650" s="19"/>
    </row>
    <row r="651" spans="3:15" ht="15" customHeight="1" x14ac:dyDescent="0.25">
      <c r="C651" s="17" t="str">
        <v/>
      </c>
      <c r="O651" s="19"/>
    </row>
    <row r="652" spans="3:15" ht="15" customHeight="1" x14ac:dyDescent="0.25">
      <c r="C652" s="17" t="str">
        <v/>
      </c>
      <c r="O652" s="19"/>
    </row>
    <row r="653" spans="3:15" ht="15" customHeight="1" x14ac:dyDescent="0.25">
      <c r="C653" s="17" t="str">
        <v/>
      </c>
      <c r="O653" s="19"/>
    </row>
    <row r="654" spans="3:15" ht="15" customHeight="1" x14ac:dyDescent="0.25">
      <c r="C654" s="17" t="str">
        <v/>
      </c>
      <c r="O654" s="19"/>
    </row>
    <row r="655" spans="3:15" ht="15" customHeight="1" x14ac:dyDescent="0.25">
      <c r="C655" s="17" t="str">
        <v/>
      </c>
      <c r="O655" s="19"/>
    </row>
    <row r="656" spans="3:15" ht="15" customHeight="1" x14ac:dyDescent="0.25">
      <c r="C656" s="17" t="str">
        <v/>
      </c>
      <c r="O656" s="19"/>
    </row>
    <row r="657" spans="3:15" ht="15" customHeight="1" x14ac:dyDescent="0.25">
      <c r="C657" s="17" t="str">
        <v/>
      </c>
      <c r="O657" s="19"/>
    </row>
    <row r="658" spans="3:15" ht="15" customHeight="1" x14ac:dyDescent="0.25">
      <c r="C658" s="17" t="str">
        <v/>
      </c>
      <c r="O658" s="19"/>
    </row>
    <row r="659" spans="3:15" ht="15" customHeight="1" x14ac:dyDescent="0.25">
      <c r="C659" s="17" t="str">
        <v/>
      </c>
      <c r="O659" s="19"/>
    </row>
    <row r="660" spans="3:15" ht="15" customHeight="1" x14ac:dyDescent="0.25">
      <c r="C660" s="17" t="str">
        <v/>
      </c>
      <c r="O660" s="19"/>
    </row>
    <row r="661" spans="3:15" ht="15" customHeight="1" x14ac:dyDescent="0.25">
      <c r="C661" s="17" t="str">
        <v/>
      </c>
      <c r="O661" s="19"/>
    </row>
    <row r="662" spans="3:15" ht="15" customHeight="1" x14ac:dyDescent="0.25">
      <c r="C662" s="17" t="str">
        <v/>
      </c>
      <c r="O662" s="19"/>
    </row>
    <row r="663" spans="3:15" ht="15" customHeight="1" x14ac:dyDescent="0.25">
      <c r="C663" s="17" t="str">
        <v/>
      </c>
      <c r="O663" s="19"/>
    </row>
    <row r="664" spans="3:15" ht="15" customHeight="1" x14ac:dyDescent="0.25">
      <c r="C664" s="17" t="str">
        <v/>
      </c>
      <c r="O664" s="19"/>
    </row>
    <row r="665" spans="3:15" ht="15" customHeight="1" x14ac:dyDescent="0.25">
      <c r="C665" s="17" t="str">
        <v/>
      </c>
      <c r="O665" s="19"/>
    </row>
    <row r="666" spans="3:15" ht="15" customHeight="1" x14ac:dyDescent="0.25">
      <c r="C666" s="17" t="str">
        <v/>
      </c>
      <c r="O666" s="19"/>
    </row>
    <row r="667" spans="3:15" ht="15" customHeight="1" x14ac:dyDescent="0.25">
      <c r="C667" s="17" t="str">
        <v/>
      </c>
      <c r="O667" s="19"/>
    </row>
    <row r="668" spans="3:15" ht="15" customHeight="1" x14ac:dyDescent="0.25">
      <c r="C668" s="17" t="str">
        <v/>
      </c>
      <c r="O668" s="19"/>
    </row>
    <row r="669" spans="3:15" ht="15" customHeight="1" x14ac:dyDescent="0.25">
      <c r="C669" s="17" t="str">
        <v/>
      </c>
      <c r="O669" s="19"/>
    </row>
    <row r="670" spans="3:15" ht="15" customHeight="1" x14ac:dyDescent="0.25">
      <c r="C670" s="17" t="str">
        <v/>
      </c>
      <c r="O670" s="19"/>
    </row>
    <row r="671" spans="3:15" ht="15" customHeight="1" x14ac:dyDescent="0.25">
      <c r="C671" s="17" t="str">
        <v/>
      </c>
      <c r="O671" s="19"/>
    </row>
    <row r="672" spans="3:15" ht="15" customHeight="1" x14ac:dyDescent="0.25">
      <c r="C672" s="17" t="str">
        <v/>
      </c>
      <c r="O672" s="19"/>
    </row>
    <row r="673" spans="3:15" ht="15" customHeight="1" x14ac:dyDescent="0.25">
      <c r="C673" s="17" t="str">
        <v/>
      </c>
      <c r="O673" s="19"/>
    </row>
    <row r="674" spans="3:15" ht="15" customHeight="1" x14ac:dyDescent="0.25">
      <c r="C674" s="17" t="str">
        <v/>
      </c>
      <c r="O674" s="19"/>
    </row>
    <row r="675" spans="3:15" ht="15" customHeight="1" x14ac:dyDescent="0.25">
      <c r="C675" s="17" t="str">
        <v/>
      </c>
      <c r="O675" s="19"/>
    </row>
    <row r="676" spans="3:15" ht="15" customHeight="1" x14ac:dyDescent="0.25">
      <c r="C676" s="17" t="str">
        <v/>
      </c>
      <c r="O676" s="19"/>
    </row>
    <row r="677" spans="3:15" ht="15" customHeight="1" x14ac:dyDescent="0.25">
      <c r="C677" s="17" t="str">
        <v/>
      </c>
      <c r="O677" s="19"/>
    </row>
    <row r="678" spans="3:15" ht="15" customHeight="1" x14ac:dyDescent="0.25">
      <c r="C678" s="17" t="str">
        <v/>
      </c>
      <c r="O678" s="19"/>
    </row>
    <row r="679" spans="3:15" ht="15" customHeight="1" x14ac:dyDescent="0.25">
      <c r="C679" s="17" t="str">
        <v/>
      </c>
      <c r="O679" s="19"/>
    </row>
    <row r="680" spans="3:15" ht="15" customHeight="1" x14ac:dyDescent="0.25">
      <c r="C680" s="17" t="str">
        <v/>
      </c>
      <c r="O680" s="19"/>
    </row>
    <row r="681" spans="3:15" ht="15" customHeight="1" x14ac:dyDescent="0.25">
      <c r="C681" s="17" t="str">
        <v/>
      </c>
      <c r="O681" s="19"/>
    </row>
    <row r="682" spans="3:15" ht="15" customHeight="1" x14ac:dyDescent="0.25">
      <c r="C682" s="17" t="str">
        <v/>
      </c>
      <c r="O682" s="19"/>
    </row>
    <row r="683" spans="3:15" ht="15" customHeight="1" x14ac:dyDescent="0.25">
      <c r="C683" s="17" t="str">
        <v/>
      </c>
      <c r="O683" s="19"/>
    </row>
    <row r="684" spans="3:15" ht="15" customHeight="1" x14ac:dyDescent="0.25">
      <c r="C684" s="17" t="str">
        <v/>
      </c>
      <c r="O684" s="19"/>
    </row>
    <row r="685" spans="3:15" ht="15" customHeight="1" x14ac:dyDescent="0.25">
      <c r="C685" s="17" t="str">
        <v/>
      </c>
      <c r="O685" s="19"/>
    </row>
    <row r="686" spans="3:15" ht="15" customHeight="1" x14ac:dyDescent="0.25">
      <c r="C686" s="17" t="str">
        <v/>
      </c>
      <c r="O686" s="19"/>
    </row>
    <row r="687" spans="3:15" ht="15" customHeight="1" x14ac:dyDescent="0.25">
      <c r="C687" s="17" t="str">
        <v/>
      </c>
      <c r="O687" s="19"/>
    </row>
    <row r="688" spans="3:15" ht="15" customHeight="1" x14ac:dyDescent="0.25">
      <c r="C688" s="17" t="str">
        <v/>
      </c>
      <c r="O688" s="19"/>
    </row>
    <row r="689" spans="3:15" ht="15" customHeight="1" x14ac:dyDescent="0.25">
      <c r="C689" s="17" t="str">
        <v/>
      </c>
      <c r="O689" s="19"/>
    </row>
    <row r="690" spans="3:15" ht="15" customHeight="1" x14ac:dyDescent="0.25">
      <c r="C690" s="17" t="str">
        <v/>
      </c>
      <c r="O690" s="19"/>
    </row>
    <row r="691" spans="3:15" ht="15" customHeight="1" x14ac:dyDescent="0.25">
      <c r="C691" s="17" t="str">
        <v/>
      </c>
      <c r="O691" s="19"/>
    </row>
    <row r="692" spans="3:15" ht="15" customHeight="1" x14ac:dyDescent="0.25">
      <c r="C692" s="17" t="str">
        <v/>
      </c>
      <c r="O692" s="19"/>
    </row>
    <row r="693" spans="3:15" ht="15" customHeight="1" x14ac:dyDescent="0.25">
      <c r="C693" s="17" t="str">
        <v/>
      </c>
      <c r="O693" s="19"/>
    </row>
    <row r="694" spans="3:15" ht="15" customHeight="1" x14ac:dyDescent="0.25">
      <c r="C694" s="17" t="str">
        <v/>
      </c>
      <c r="O694" s="19"/>
    </row>
    <row r="695" spans="3:15" ht="15" customHeight="1" x14ac:dyDescent="0.25">
      <c r="C695" s="17" t="str">
        <v/>
      </c>
      <c r="O695" s="19"/>
    </row>
    <row r="696" spans="3:15" ht="15" customHeight="1" x14ac:dyDescent="0.25">
      <c r="C696" s="17" t="str">
        <v/>
      </c>
      <c r="O696" s="19"/>
    </row>
    <row r="697" spans="3:15" ht="15" customHeight="1" x14ac:dyDescent="0.25">
      <c r="C697" s="17" t="str">
        <v/>
      </c>
      <c r="O697" s="19"/>
    </row>
    <row r="698" spans="3:15" ht="15" customHeight="1" x14ac:dyDescent="0.25">
      <c r="C698" s="17" t="str">
        <v/>
      </c>
      <c r="O698" s="19"/>
    </row>
    <row r="699" spans="3:15" ht="15" customHeight="1" x14ac:dyDescent="0.25">
      <c r="C699" s="17" t="str">
        <v/>
      </c>
      <c r="O699" s="19"/>
    </row>
    <row r="700" spans="3:15" ht="15" customHeight="1" x14ac:dyDescent="0.25">
      <c r="C700" s="17" t="str">
        <v/>
      </c>
      <c r="O700" s="19"/>
    </row>
    <row r="701" spans="3:15" ht="15" customHeight="1" x14ac:dyDescent="0.25">
      <c r="C701" s="17" t="str">
        <v/>
      </c>
      <c r="O701" s="19"/>
    </row>
    <row r="702" spans="3:15" ht="15" customHeight="1" x14ac:dyDescent="0.25">
      <c r="C702" s="17" t="str">
        <v/>
      </c>
      <c r="O702" s="19"/>
    </row>
    <row r="703" spans="3:15" ht="13.2" customHeight="1" x14ac:dyDescent="0.25"/>
    <row r="704" spans="3:15" ht="13.2" customHeight="1" x14ac:dyDescent="0.25"/>
    <row r="705" ht="13.2" customHeight="1" x14ac:dyDescent="0.25"/>
    <row r="706" ht="13.2" customHeight="1" x14ac:dyDescent="0.25"/>
    <row r="707" ht="13.2" customHeight="1" x14ac:dyDescent="0.25"/>
    <row r="708" ht="13.2" customHeight="1" x14ac:dyDescent="0.25"/>
    <row r="709" ht="13.2" customHeight="1" x14ac:dyDescent="0.25"/>
    <row r="710" ht="13.2" customHeight="1" x14ac:dyDescent="0.25"/>
    <row r="711" ht="13.2" customHeight="1" x14ac:dyDescent="0.25"/>
    <row r="712" ht="13.2" customHeight="1" x14ac:dyDescent="0.25"/>
    <row r="713" ht="13.2" customHeight="1" x14ac:dyDescent="0.25"/>
    <row r="714" ht="13.2" customHeight="1" x14ac:dyDescent="0.25"/>
    <row r="715" ht="13.2" customHeight="1" x14ac:dyDescent="0.25"/>
    <row r="716" ht="13.2" customHeight="1" x14ac:dyDescent="0.25"/>
    <row r="717" ht="13.2" customHeight="1" x14ac:dyDescent="0.25"/>
    <row r="718" ht="13.2" customHeight="1" x14ac:dyDescent="0.25"/>
    <row r="719" ht="13.2" customHeight="1" x14ac:dyDescent="0.25"/>
    <row r="720" ht="13.2" customHeight="1" x14ac:dyDescent="0.25"/>
    <row r="721" ht="13.2" customHeight="1" x14ac:dyDescent="0.25"/>
    <row r="722" ht="13.2" customHeight="1" x14ac:dyDescent="0.25"/>
    <row r="723" ht="13.2" customHeight="1" x14ac:dyDescent="0.25"/>
    <row r="724" ht="13.2" customHeight="1" x14ac:dyDescent="0.25"/>
    <row r="725" ht="13.2" customHeight="1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</sheetData>
  <autoFilter ref="A1:O1" xr:uid="{00000000-0009-0000-0000-000000000000}"/>
  <hyperlinks>
    <hyperlink ref="P2" r:id="rId1" xr:uid="{00000000-0004-0000-0000-000000000000}"/>
    <hyperlink ref="S2" r:id="rId2" xr:uid="{00000000-0004-0000-0000-000001000000}"/>
    <hyperlink ref="W2" r:id="rId3" xr:uid="{00000000-0004-0000-0000-000002000000}"/>
    <hyperlink ref="P3" r:id="rId4" xr:uid="{00000000-0004-0000-0000-000003000000}"/>
    <hyperlink ref="S3" r:id="rId5" xr:uid="{00000000-0004-0000-0000-000004000000}"/>
    <hyperlink ref="W3" r:id="rId6" xr:uid="{00000000-0004-0000-0000-000005000000}"/>
    <hyperlink ref="P4" r:id="rId7" xr:uid="{00000000-0004-0000-0000-000006000000}"/>
    <hyperlink ref="S4" r:id="rId8" xr:uid="{00000000-0004-0000-0000-000007000000}"/>
    <hyperlink ref="W4" r:id="rId9" xr:uid="{00000000-0004-0000-0000-000008000000}"/>
    <hyperlink ref="E5" r:id="rId10" xr:uid="{00000000-0004-0000-0000-000009000000}"/>
    <hyperlink ref="P5" r:id="rId11" xr:uid="{00000000-0004-0000-0000-00000A000000}"/>
    <hyperlink ref="S5" r:id="rId12" xr:uid="{00000000-0004-0000-0000-00000B000000}"/>
    <hyperlink ref="W5" r:id="rId13" xr:uid="{00000000-0004-0000-0000-00000C000000}"/>
    <hyperlink ref="E6" r:id="rId14" xr:uid="{00000000-0004-0000-0000-00000D000000}"/>
    <hyperlink ref="P6" r:id="rId15" xr:uid="{00000000-0004-0000-0000-00000E000000}"/>
    <hyperlink ref="S6" r:id="rId16" xr:uid="{00000000-0004-0000-0000-00000F000000}"/>
    <hyperlink ref="W6" r:id="rId17" xr:uid="{00000000-0004-0000-0000-000010000000}"/>
    <hyperlink ref="P7" r:id="rId18" xr:uid="{00000000-0004-0000-0000-000011000000}"/>
    <hyperlink ref="S7" r:id="rId19" xr:uid="{00000000-0004-0000-0000-000012000000}"/>
    <hyperlink ref="W7" r:id="rId20" xr:uid="{00000000-0004-0000-0000-000013000000}"/>
    <hyperlink ref="E8" r:id="rId21" xr:uid="{00000000-0004-0000-0000-000014000000}"/>
    <hyperlink ref="P8" r:id="rId22" xr:uid="{00000000-0004-0000-0000-000015000000}"/>
    <hyperlink ref="S8" r:id="rId23" xr:uid="{00000000-0004-0000-0000-000016000000}"/>
    <hyperlink ref="W8" r:id="rId24" xr:uid="{00000000-0004-0000-0000-000017000000}"/>
    <hyperlink ref="P9" r:id="rId25" xr:uid="{00000000-0004-0000-0000-000018000000}"/>
    <hyperlink ref="S9" r:id="rId26" xr:uid="{00000000-0004-0000-0000-000019000000}"/>
    <hyperlink ref="W9" r:id="rId27" xr:uid="{00000000-0004-0000-0000-00001A000000}"/>
    <hyperlink ref="P10" r:id="rId28" xr:uid="{00000000-0004-0000-0000-00001B000000}"/>
    <hyperlink ref="S10" r:id="rId29" xr:uid="{00000000-0004-0000-0000-00001C000000}"/>
    <hyperlink ref="W10" r:id="rId30" xr:uid="{00000000-0004-0000-0000-00001D000000}"/>
    <hyperlink ref="P11" r:id="rId31" xr:uid="{00000000-0004-0000-0000-00001E000000}"/>
    <hyperlink ref="S11" r:id="rId32" xr:uid="{00000000-0004-0000-0000-00001F000000}"/>
    <hyperlink ref="W11" r:id="rId33" xr:uid="{00000000-0004-0000-0000-000020000000}"/>
    <hyperlink ref="P12" r:id="rId34" xr:uid="{00000000-0004-0000-0000-000021000000}"/>
    <hyperlink ref="S12" r:id="rId35" xr:uid="{00000000-0004-0000-0000-000022000000}"/>
    <hyperlink ref="W12" r:id="rId36" xr:uid="{00000000-0004-0000-0000-000023000000}"/>
    <hyperlink ref="P13" r:id="rId37" xr:uid="{00000000-0004-0000-0000-000024000000}"/>
    <hyperlink ref="S13" r:id="rId38" xr:uid="{00000000-0004-0000-0000-000025000000}"/>
    <hyperlink ref="W13" r:id="rId39" xr:uid="{00000000-0004-0000-0000-000026000000}"/>
    <hyperlink ref="P14" r:id="rId40" xr:uid="{00000000-0004-0000-0000-000027000000}"/>
    <hyperlink ref="S14" r:id="rId41" xr:uid="{00000000-0004-0000-0000-000028000000}"/>
    <hyperlink ref="W14" r:id="rId42" xr:uid="{00000000-0004-0000-0000-000029000000}"/>
    <hyperlink ref="P15" r:id="rId43" xr:uid="{00000000-0004-0000-0000-00002A000000}"/>
    <hyperlink ref="S15" r:id="rId44" xr:uid="{00000000-0004-0000-0000-00002B000000}"/>
    <hyperlink ref="W15" r:id="rId45" xr:uid="{00000000-0004-0000-0000-00002C000000}"/>
    <hyperlink ref="P16" r:id="rId46" xr:uid="{00000000-0004-0000-0000-00002D000000}"/>
    <hyperlink ref="S16" r:id="rId47" xr:uid="{00000000-0004-0000-0000-00002E000000}"/>
    <hyperlink ref="W16" r:id="rId48" xr:uid="{00000000-0004-0000-0000-00002F000000}"/>
    <hyperlink ref="E17" r:id="rId49" xr:uid="{00000000-0004-0000-0000-000030000000}"/>
    <hyperlink ref="P17" r:id="rId50" xr:uid="{00000000-0004-0000-0000-000031000000}"/>
    <hyperlink ref="S17" r:id="rId51" xr:uid="{00000000-0004-0000-0000-000032000000}"/>
    <hyperlink ref="W17" r:id="rId52" xr:uid="{00000000-0004-0000-0000-000033000000}"/>
    <hyperlink ref="S18" r:id="rId53" xr:uid="{00000000-0004-0000-0000-000034000000}"/>
    <hyperlink ref="W18" r:id="rId54" xr:uid="{00000000-0004-0000-0000-000035000000}"/>
    <hyperlink ref="P19" r:id="rId55" xr:uid="{00000000-0004-0000-0000-000036000000}"/>
    <hyperlink ref="S19" r:id="rId56" xr:uid="{00000000-0004-0000-0000-000037000000}"/>
    <hyperlink ref="W19" r:id="rId57" xr:uid="{00000000-0004-0000-0000-000038000000}"/>
    <hyperlink ref="E20" r:id="rId58" xr:uid="{00000000-0004-0000-0000-000039000000}"/>
    <hyperlink ref="P20" r:id="rId59" xr:uid="{00000000-0004-0000-0000-00003A000000}"/>
    <hyperlink ref="S20" r:id="rId60" xr:uid="{00000000-0004-0000-0000-00003B000000}"/>
    <hyperlink ref="W20" r:id="rId61" xr:uid="{00000000-0004-0000-0000-00003C000000}"/>
    <hyperlink ref="E21" r:id="rId62" xr:uid="{00000000-0004-0000-0000-00003D000000}"/>
    <hyperlink ref="P21" r:id="rId63" xr:uid="{00000000-0004-0000-0000-00003E000000}"/>
    <hyperlink ref="S21" r:id="rId64" xr:uid="{00000000-0004-0000-0000-00003F000000}"/>
    <hyperlink ref="W21" r:id="rId65" xr:uid="{00000000-0004-0000-0000-000040000000}"/>
    <hyperlink ref="E22" r:id="rId66" xr:uid="{00000000-0004-0000-0000-000041000000}"/>
    <hyperlink ref="P22" r:id="rId67" xr:uid="{00000000-0004-0000-0000-000042000000}"/>
    <hyperlink ref="S22" r:id="rId68" xr:uid="{00000000-0004-0000-0000-000043000000}"/>
    <hyperlink ref="W22" r:id="rId69" xr:uid="{00000000-0004-0000-0000-000044000000}"/>
    <hyperlink ref="E23" r:id="rId70" xr:uid="{00000000-0004-0000-0000-000045000000}"/>
    <hyperlink ref="P23" r:id="rId71" xr:uid="{00000000-0004-0000-0000-000046000000}"/>
    <hyperlink ref="S23" r:id="rId72" xr:uid="{00000000-0004-0000-0000-000047000000}"/>
    <hyperlink ref="W23" r:id="rId73" xr:uid="{00000000-0004-0000-0000-000048000000}"/>
    <hyperlink ref="P24" r:id="rId74" xr:uid="{00000000-0004-0000-0000-000049000000}"/>
    <hyperlink ref="S24" r:id="rId75" xr:uid="{00000000-0004-0000-0000-00004A000000}"/>
    <hyperlink ref="W24" r:id="rId76" xr:uid="{00000000-0004-0000-0000-00004B000000}"/>
    <hyperlink ref="P25" r:id="rId77" xr:uid="{00000000-0004-0000-0000-00004C000000}"/>
    <hyperlink ref="S25" r:id="rId78" xr:uid="{00000000-0004-0000-0000-00004D000000}"/>
    <hyperlink ref="W25" r:id="rId79" xr:uid="{00000000-0004-0000-0000-00004E000000}"/>
    <hyperlink ref="P26" r:id="rId80" xr:uid="{00000000-0004-0000-0000-00004F000000}"/>
    <hyperlink ref="S26" r:id="rId81" xr:uid="{00000000-0004-0000-0000-000050000000}"/>
    <hyperlink ref="W26" r:id="rId82" xr:uid="{00000000-0004-0000-0000-000051000000}"/>
    <hyperlink ref="P27" r:id="rId83" xr:uid="{00000000-0004-0000-0000-000052000000}"/>
    <hyperlink ref="S27" r:id="rId84" xr:uid="{00000000-0004-0000-0000-000053000000}"/>
    <hyperlink ref="W27" r:id="rId85" xr:uid="{00000000-0004-0000-0000-000054000000}"/>
    <hyperlink ref="P28" r:id="rId86" xr:uid="{00000000-0004-0000-0000-000055000000}"/>
    <hyperlink ref="S28" r:id="rId87" xr:uid="{00000000-0004-0000-0000-000056000000}"/>
    <hyperlink ref="W28" r:id="rId88" xr:uid="{00000000-0004-0000-0000-000057000000}"/>
    <hyperlink ref="P29" r:id="rId89" xr:uid="{00000000-0004-0000-0000-000058000000}"/>
    <hyperlink ref="S29" r:id="rId90" xr:uid="{00000000-0004-0000-0000-000059000000}"/>
    <hyperlink ref="W29" r:id="rId91" xr:uid="{00000000-0004-0000-0000-00005A000000}"/>
    <hyperlink ref="E30" r:id="rId92" xr:uid="{00000000-0004-0000-0000-00005B000000}"/>
    <hyperlink ref="P30" r:id="rId93" xr:uid="{00000000-0004-0000-0000-00005C000000}"/>
    <hyperlink ref="S30" r:id="rId94" xr:uid="{00000000-0004-0000-0000-00005D000000}"/>
    <hyperlink ref="W30" r:id="rId95" xr:uid="{00000000-0004-0000-0000-00005E000000}"/>
    <hyperlink ref="P31" r:id="rId96" xr:uid="{00000000-0004-0000-0000-00005F000000}"/>
    <hyperlink ref="S31" r:id="rId97" xr:uid="{00000000-0004-0000-0000-000060000000}"/>
    <hyperlink ref="W31" r:id="rId98" xr:uid="{00000000-0004-0000-0000-000061000000}"/>
    <hyperlink ref="P32" r:id="rId99" xr:uid="{00000000-0004-0000-0000-000062000000}"/>
    <hyperlink ref="S32" r:id="rId100" xr:uid="{00000000-0004-0000-0000-000063000000}"/>
    <hyperlink ref="W32" r:id="rId101" xr:uid="{00000000-0004-0000-0000-000064000000}"/>
    <hyperlink ref="E33" r:id="rId102" xr:uid="{00000000-0004-0000-0000-000065000000}"/>
    <hyperlink ref="P33" r:id="rId103" xr:uid="{00000000-0004-0000-0000-000066000000}"/>
    <hyperlink ref="S33" r:id="rId104" xr:uid="{00000000-0004-0000-0000-000067000000}"/>
    <hyperlink ref="W33" r:id="rId105" xr:uid="{00000000-0004-0000-0000-000068000000}"/>
    <hyperlink ref="P34" r:id="rId106" xr:uid="{00000000-0004-0000-0000-000069000000}"/>
    <hyperlink ref="S34" r:id="rId107" xr:uid="{00000000-0004-0000-0000-00006A000000}"/>
    <hyperlink ref="W34" r:id="rId108" xr:uid="{00000000-0004-0000-0000-00006B000000}"/>
    <hyperlink ref="P35" r:id="rId109" xr:uid="{00000000-0004-0000-0000-00006C000000}"/>
    <hyperlink ref="S35" r:id="rId110" xr:uid="{00000000-0004-0000-0000-00006D000000}"/>
    <hyperlink ref="W35" r:id="rId111" xr:uid="{00000000-0004-0000-0000-00006E000000}"/>
    <hyperlink ref="P36" r:id="rId112" xr:uid="{00000000-0004-0000-0000-00006F000000}"/>
    <hyperlink ref="S36" r:id="rId113" xr:uid="{00000000-0004-0000-0000-000070000000}"/>
    <hyperlink ref="W36" r:id="rId114" xr:uid="{00000000-0004-0000-0000-000071000000}"/>
    <hyperlink ref="P37" r:id="rId115" xr:uid="{00000000-0004-0000-0000-000072000000}"/>
    <hyperlink ref="S37" r:id="rId116" xr:uid="{00000000-0004-0000-0000-000073000000}"/>
    <hyperlink ref="W37" r:id="rId117" xr:uid="{00000000-0004-0000-0000-000074000000}"/>
    <hyperlink ref="P38" r:id="rId118" xr:uid="{00000000-0004-0000-0000-000075000000}"/>
    <hyperlink ref="S38" r:id="rId119" xr:uid="{00000000-0004-0000-0000-000076000000}"/>
    <hyperlink ref="W38" r:id="rId120" xr:uid="{00000000-0004-0000-0000-000077000000}"/>
    <hyperlink ref="P39" r:id="rId121" xr:uid="{00000000-0004-0000-0000-000078000000}"/>
    <hyperlink ref="S39" r:id="rId122" xr:uid="{00000000-0004-0000-0000-000079000000}"/>
    <hyperlink ref="W39" r:id="rId123" xr:uid="{00000000-0004-0000-0000-00007A000000}"/>
    <hyperlink ref="P40" r:id="rId124" xr:uid="{00000000-0004-0000-0000-00007B000000}"/>
    <hyperlink ref="S40" r:id="rId125" xr:uid="{00000000-0004-0000-0000-00007C000000}"/>
    <hyperlink ref="W40" r:id="rId126" xr:uid="{00000000-0004-0000-0000-00007D000000}"/>
    <hyperlink ref="P41" r:id="rId127" xr:uid="{00000000-0004-0000-0000-00007E000000}"/>
    <hyperlink ref="S41" r:id="rId128" xr:uid="{00000000-0004-0000-0000-00007F000000}"/>
    <hyperlink ref="W41" r:id="rId129" xr:uid="{00000000-0004-0000-0000-000080000000}"/>
    <hyperlink ref="P42" r:id="rId130" xr:uid="{00000000-0004-0000-0000-000081000000}"/>
    <hyperlink ref="S42" r:id="rId131" xr:uid="{00000000-0004-0000-0000-000082000000}"/>
    <hyperlink ref="W42" r:id="rId132" xr:uid="{00000000-0004-0000-0000-000083000000}"/>
    <hyperlink ref="P43" r:id="rId133" xr:uid="{00000000-0004-0000-0000-000084000000}"/>
    <hyperlink ref="S43" r:id="rId134" xr:uid="{00000000-0004-0000-0000-000085000000}"/>
    <hyperlink ref="W43" r:id="rId135" xr:uid="{00000000-0004-0000-0000-000086000000}"/>
    <hyperlink ref="P44" r:id="rId136" xr:uid="{00000000-0004-0000-0000-000087000000}"/>
    <hyperlink ref="S44" r:id="rId137" xr:uid="{00000000-0004-0000-0000-000088000000}"/>
    <hyperlink ref="W44" r:id="rId138" xr:uid="{00000000-0004-0000-0000-000089000000}"/>
    <hyperlink ref="S45" r:id="rId139" xr:uid="{00000000-0004-0000-0000-00008A000000}"/>
    <hyperlink ref="W45" r:id="rId140" xr:uid="{00000000-0004-0000-0000-00008B000000}"/>
    <hyperlink ref="S46" r:id="rId141" xr:uid="{00000000-0004-0000-0000-00008C000000}"/>
    <hyperlink ref="W46" r:id="rId142" xr:uid="{00000000-0004-0000-0000-00008D000000}"/>
    <hyperlink ref="P47" r:id="rId143" xr:uid="{00000000-0004-0000-0000-00008E000000}"/>
    <hyperlink ref="S47" r:id="rId144" xr:uid="{00000000-0004-0000-0000-00008F000000}"/>
    <hyperlink ref="W47" r:id="rId145" xr:uid="{00000000-0004-0000-0000-000090000000}"/>
    <hyperlink ref="P48" r:id="rId146" xr:uid="{00000000-0004-0000-0000-000091000000}"/>
    <hyperlink ref="S48" r:id="rId147" xr:uid="{00000000-0004-0000-0000-000092000000}"/>
    <hyperlink ref="W48" r:id="rId148" xr:uid="{00000000-0004-0000-0000-000093000000}"/>
    <hyperlink ref="P49" r:id="rId149" xr:uid="{00000000-0004-0000-0000-000094000000}"/>
    <hyperlink ref="S49" r:id="rId150" xr:uid="{00000000-0004-0000-0000-000095000000}"/>
    <hyperlink ref="W49" r:id="rId151" xr:uid="{00000000-0004-0000-0000-000096000000}"/>
    <hyperlink ref="P50" r:id="rId152" xr:uid="{00000000-0004-0000-0000-000097000000}"/>
    <hyperlink ref="S50" r:id="rId153" xr:uid="{00000000-0004-0000-0000-000098000000}"/>
    <hyperlink ref="W50" r:id="rId154" xr:uid="{00000000-0004-0000-0000-000099000000}"/>
    <hyperlink ref="E51" r:id="rId155" xr:uid="{00000000-0004-0000-0000-00009A000000}"/>
    <hyperlink ref="P51" r:id="rId156" xr:uid="{00000000-0004-0000-0000-00009B000000}"/>
    <hyperlink ref="S51" r:id="rId157" xr:uid="{00000000-0004-0000-0000-00009C000000}"/>
    <hyperlink ref="W51" r:id="rId158" xr:uid="{00000000-0004-0000-0000-00009D000000}"/>
    <hyperlink ref="P52" r:id="rId159" xr:uid="{00000000-0004-0000-0000-00009E000000}"/>
    <hyperlink ref="S52" r:id="rId160" xr:uid="{00000000-0004-0000-0000-00009F000000}"/>
    <hyperlink ref="W52" r:id="rId161" xr:uid="{00000000-0004-0000-0000-0000A0000000}"/>
    <hyperlink ref="E53" r:id="rId162" xr:uid="{00000000-0004-0000-0000-0000A1000000}"/>
    <hyperlink ref="P53" r:id="rId163" xr:uid="{00000000-0004-0000-0000-0000A2000000}"/>
    <hyperlink ref="S53" r:id="rId164" xr:uid="{00000000-0004-0000-0000-0000A3000000}"/>
    <hyperlink ref="W53" r:id="rId165" xr:uid="{00000000-0004-0000-0000-0000A4000000}"/>
    <hyperlink ref="E54" r:id="rId166" xr:uid="{00000000-0004-0000-0000-0000A5000000}"/>
    <hyperlink ref="P54" r:id="rId167" xr:uid="{00000000-0004-0000-0000-0000A6000000}"/>
    <hyperlink ref="S54" r:id="rId168" xr:uid="{00000000-0004-0000-0000-0000A7000000}"/>
    <hyperlink ref="W54" r:id="rId169" xr:uid="{00000000-0004-0000-0000-0000A8000000}"/>
    <hyperlink ref="P55" r:id="rId170" xr:uid="{00000000-0004-0000-0000-0000A9000000}"/>
    <hyperlink ref="S55" r:id="rId171" xr:uid="{00000000-0004-0000-0000-0000AA000000}"/>
    <hyperlink ref="W55" r:id="rId172" xr:uid="{00000000-0004-0000-0000-0000AB000000}"/>
    <hyperlink ref="S56" r:id="rId173" xr:uid="{00000000-0004-0000-0000-0000AC000000}"/>
    <hyperlink ref="W56" r:id="rId174" xr:uid="{00000000-0004-0000-0000-0000AD000000}"/>
    <hyperlink ref="P57" r:id="rId175" xr:uid="{00000000-0004-0000-0000-0000AE000000}"/>
    <hyperlink ref="S57" r:id="rId176" xr:uid="{00000000-0004-0000-0000-0000AF000000}"/>
    <hyperlink ref="W57" r:id="rId177" xr:uid="{00000000-0004-0000-0000-0000B0000000}"/>
    <hyperlink ref="P58" r:id="rId178" xr:uid="{00000000-0004-0000-0000-0000B1000000}"/>
    <hyperlink ref="S58" r:id="rId179" xr:uid="{00000000-0004-0000-0000-0000B2000000}"/>
    <hyperlink ref="W58" r:id="rId180" xr:uid="{00000000-0004-0000-0000-0000B3000000}"/>
    <hyperlink ref="P59" r:id="rId181" xr:uid="{00000000-0004-0000-0000-0000B4000000}"/>
    <hyperlink ref="S59" r:id="rId182" xr:uid="{00000000-0004-0000-0000-0000B5000000}"/>
    <hyperlink ref="W59" r:id="rId183" xr:uid="{00000000-0004-0000-0000-0000B6000000}"/>
    <hyperlink ref="P60" r:id="rId184" xr:uid="{00000000-0004-0000-0000-0000B7000000}"/>
    <hyperlink ref="S60" r:id="rId185" xr:uid="{00000000-0004-0000-0000-0000B8000000}"/>
    <hyperlink ref="W60" r:id="rId186" xr:uid="{00000000-0004-0000-0000-0000B9000000}"/>
    <hyperlink ref="P61" r:id="rId187" xr:uid="{00000000-0004-0000-0000-0000BA000000}"/>
    <hyperlink ref="S61" r:id="rId188" xr:uid="{00000000-0004-0000-0000-0000BB000000}"/>
    <hyperlink ref="W61" r:id="rId189" xr:uid="{00000000-0004-0000-0000-0000BC000000}"/>
    <hyperlink ref="P62" r:id="rId190" xr:uid="{00000000-0004-0000-0000-0000BD000000}"/>
    <hyperlink ref="S62" r:id="rId191" xr:uid="{00000000-0004-0000-0000-0000BE000000}"/>
    <hyperlink ref="W62" r:id="rId192" xr:uid="{00000000-0004-0000-0000-0000BF000000}"/>
    <hyperlink ref="S63" r:id="rId193" xr:uid="{00000000-0004-0000-0000-0000C0000000}"/>
    <hyperlink ref="W63" r:id="rId194" xr:uid="{00000000-0004-0000-0000-0000C1000000}"/>
    <hyperlink ref="P64" r:id="rId195" xr:uid="{00000000-0004-0000-0000-0000C2000000}"/>
    <hyperlink ref="S64" r:id="rId196" xr:uid="{00000000-0004-0000-0000-0000C3000000}"/>
    <hyperlink ref="W64" r:id="rId197" xr:uid="{00000000-0004-0000-0000-0000C4000000}"/>
    <hyperlink ref="P65" r:id="rId198" xr:uid="{00000000-0004-0000-0000-0000C5000000}"/>
    <hyperlink ref="S65" r:id="rId199" xr:uid="{00000000-0004-0000-0000-0000C6000000}"/>
    <hyperlink ref="W65" r:id="rId200" xr:uid="{00000000-0004-0000-0000-0000C7000000}"/>
    <hyperlink ref="P66" r:id="rId201" xr:uid="{00000000-0004-0000-0000-0000C8000000}"/>
    <hyperlink ref="S66" r:id="rId202" xr:uid="{00000000-0004-0000-0000-0000C9000000}"/>
    <hyperlink ref="W66" r:id="rId203" xr:uid="{00000000-0004-0000-0000-0000CA000000}"/>
    <hyperlink ref="P67" r:id="rId204" xr:uid="{00000000-0004-0000-0000-0000CB000000}"/>
    <hyperlink ref="S67" r:id="rId205" xr:uid="{00000000-0004-0000-0000-0000CC000000}"/>
    <hyperlink ref="W67" r:id="rId206" xr:uid="{00000000-0004-0000-0000-0000CD000000}"/>
    <hyperlink ref="P68" r:id="rId207" xr:uid="{00000000-0004-0000-0000-0000CE000000}"/>
    <hyperlink ref="S68" r:id="rId208" xr:uid="{00000000-0004-0000-0000-0000CF000000}"/>
    <hyperlink ref="W68" r:id="rId209" xr:uid="{00000000-0004-0000-0000-0000D0000000}"/>
    <hyperlink ref="S69" r:id="rId210" xr:uid="{00000000-0004-0000-0000-0000D1000000}"/>
    <hyperlink ref="W69" r:id="rId211" xr:uid="{00000000-0004-0000-0000-0000D2000000}"/>
    <hyperlink ref="S70" r:id="rId212" xr:uid="{00000000-0004-0000-0000-0000D3000000}"/>
    <hyperlink ref="W70" r:id="rId213" xr:uid="{00000000-0004-0000-0000-0000D4000000}"/>
    <hyperlink ref="P71" r:id="rId214" xr:uid="{00000000-0004-0000-0000-0000D5000000}"/>
    <hyperlink ref="S71" r:id="rId215" xr:uid="{00000000-0004-0000-0000-0000D6000000}"/>
    <hyperlink ref="W71" r:id="rId216" xr:uid="{00000000-0004-0000-0000-0000D7000000}"/>
    <hyperlink ref="S72" r:id="rId217" xr:uid="{00000000-0004-0000-0000-0000D8000000}"/>
    <hyperlink ref="W72" r:id="rId218" xr:uid="{00000000-0004-0000-0000-0000D9000000}"/>
    <hyperlink ref="S73" r:id="rId219" xr:uid="{00000000-0004-0000-0000-0000DA000000}"/>
    <hyperlink ref="W73" r:id="rId220" xr:uid="{00000000-0004-0000-0000-0000DB000000}"/>
    <hyperlink ref="P74" r:id="rId221" xr:uid="{00000000-0004-0000-0000-0000DC000000}"/>
    <hyperlink ref="S74" r:id="rId222" xr:uid="{00000000-0004-0000-0000-0000DD000000}"/>
    <hyperlink ref="W74" r:id="rId223" xr:uid="{00000000-0004-0000-0000-0000DE000000}"/>
    <hyperlink ref="P75" r:id="rId224" xr:uid="{00000000-0004-0000-0000-0000DF000000}"/>
    <hyperlink ref="S75" r:id="rId225" xr:uid="{00000000-0004-0000-0000-0000E0000000}"/>
    <hyperlink ref="W75" r:id="rId226" xr:uid="{00000000-0004-0000-0000-0000E1000000}"/>
    <hyperlink ref="P76" r:id="rId227" xr:uid="{00000000-0004-0000-0000-0000E2000000}"/>
    <hyperlink ref="S76" r:id="rId228" xr:uid="{00000000-0004-0000-0000-0000E3000000}"/>
    <hyperlink ref="W76" r:id="rId229" xr:uid="{00000000-0004-0000-0000-0000E4000000}"/>
    <hyperlink ref="P77" r:id="rId230" xr:uid="{00000000-0004-0000-0000-0000E5000000}"/>
    <hyperlink ref="S77" r:id="rId231" xr:uid="{00000000-0004-0000-0000-0000E6000000}"/>
    <hyperlink ref="W77" r:id="rId232" xr:uid="{00000000-0004-0000-0000-0000E7000000}"/>
    <hyperlink ref="E78" r:id="rId233" xr:uid="{00000000-0004-0000-0000-0000E8000000}"/>
    <hyperlink ref="P78" r:id="rId234" xr:uid="{00000000-0004-0000-0000-0000E9000000}"/>
    <hyperlink ref="W78" r:id="rId235" xr:uid="{00000000-0004-0000-0000-0000EA000000}"/>
    <hyperlink ref="E79" r:id="rId236" xr:uid="{00000000-0004-0000-0000-0000EB000000}"/>
    <hyperlink ref="P79" r:id="rId237" xr:uid="{00000000-0004-0000-0000-0000EC000000}"/>
    <hyperlink ref="W79" r:id="rId238" xr:uid="{00000000-0004-0000-0000-0000ED000000}"/>
    <hyperlink ref="P80" r:id="rId239" xr:uid="{00000000-0004-0000-0000-0000EE000000}"/>
    <hyperlink ref="W80" r:id="rId240" xr:uid="{00000000-0004-0000-0000-0000EF000000}"/>
    <hyperlink ref="W81" r:id="rId241" xr:uid="{00000000-0004-0000-0000-0000F0000000}"/>
    <hyperlink ref="W82" r:id="rId242" xr:uid="{00000000-0004-0000-0000-0000F1000000}"/>
    <hyperlink ref="P83" r:id="rId243" xr:uid="{00000000-0004-0000-0000-0000F2000000}"/>
    <hyperlink ref="W83" r:id="rId244" xr:uid="{00000000-0004-0000-0000-0000F3000000}"/>
    <hyperlink ref="P84" r:id="rId245" xr:uid="{00000000-0004-0000-0000-0000F4000000}"/>
    <hyperlink ref="W84" r:id="rId246" xr:uid="{00000000-0004-0000-0000-0000F5000000}"/>
    <hyperlink ref="P85" r:id="rId247" xr:uid="{00000000-0004-0000-0000-0000F6000000}"/>
    <hyperlink ref="W85" r:id="rId248" xr:uid="{00000000-0004-0000-0000-0000F7000000}"/>
    <hyperlink ref="E86" r:id="rId249" xr:uid="{00000000-0004-0000-0000-0000F8000000}"/>
    <hyperlink ref="P86" r:id="rId250" xr:uid="{00000000-0004-0000-0000-0000F9000000}"/>
    <hyperlink ref="W86" r:id="rId251" xr:uid="{00000000-0004-0000-0000-0000FA000000}"/>
    <hyperlink ref="E87" r:id="rId252" xr:uid="{00000000-0004-0000-0000-0000FB000000}"/>
    <hyperlink ref="F87" r:id="rId253" xr:uid="{00000000-0004-0000-0000-0000FC000000}"/>
    <hyperlink ref="P87" r:id="rId254" xr:uid="{00000000-0004-0000-0000-0000FD000000}"/>
    <hyperlink ref="W87" r:id="rId255" xr:uid="{00000000-0004-0000-0000-0000FE000000}"/>
    <hyperlink ref="P88" r:id="rId256" xr:uid="{00000000-0004-0000-0000-0000FF000000}"/>
    <hyperlink ref="W88" r:id="rId257" xr:uid="{00000000-0004-0000-0000-000000010000}"/>
    <hyperlink ref="P89" r:id="rId258" xr:uid="{00000000-0004-0000-0000-000001010000}"/>
    <hyperlink ref="W89" r:id="rId259" xr:uid="{00000000-0004-0000-0000-000002010000}"/>
    <hyperlink ref="E90" r:id="rId260" xr:uid="{00000000-0004-0000-0000-000003010000}"/>
    <hyperlink ref="P90" r:id="rId261" xr:uid="{00000000-0004-0000-0000-000004010000}"/>
    <hyperlink ref="W90" r:id="rId262" xr:uid="{00000000-0004-0000-0000-000005010000}"/>
    <hyperlink ref="E91" r:id="rId263" xr:uid="{00000000-0004-0000-0000-000006010000}"/>
    <hyperlink ref="P91" r:id="rId264" xr:uid="{00000000-0004-0000-0000-000007010000}"/>
    <hyperlink ref="W91" r:id="rId265" xr:uid="{00000000-0004-0000-0000-000008010000}"/>
    <hyperlink ref="P92" r:id="rId266" xr:uid="{00000000-0004-0000-0000-000009010000}"/>
    <hyperlink ref="W92" r:id="rId267" xr:uid="{00000000-0004-0000-0000-00000A010000}"/>
    <hyperlink ref="P93" r:id="rId268" xr:uid="{00000000-0004-0000-0000-00000B010000}"/>
    <hyperlink ref="W93" r:id="rId269" xr:uid="{00000000-0004-0000-0000-00000C010000}"/>
    <hyperlink ref="P94" r:id="rId270" xr:uid="{00000000-0004-0000-0000-00000D010000}"/>
    <hyperlink ref="W94" r:id="rId271" xr:uid="{00000000-0004-0000-0000-00000E010000}"/>
    <hyperlink ref="P95" r:id="rId272" xr:uid="{00000000-0004-0000-0000-00000F010000}"/>
    <hyperlink ref="W95" r:id="rId273" xr:uid="{00000000-0004-0000-0000-000010010000}"/>
    <hyperlink ref="P96" r:id="rId274" xr:uid="{00000000-0004-0000-0000-000011010000}"/>
    <hyperlink ref="W96" r:id="rId275" xr:uid="{00000000-0004-0000-0000-000012010000}"/>
    <hyperlink ref="P97" r:id="rId276" xr:uid="{00000000-0004-0000-0000-000013010000}"/>
    <hyperlink ref="W97" r:id="rId277" xr:uid="{00000000-0004-0000-0000-000014010000}"/>
    <hyperlink ref="P98" r:id="rId278" xr:uid="{00000000-0004-0000-0000-000015010000}"/>
    <hyperlink ref="W98" r:id="rId279" xr:uid="{00000000-0004-0000-0000-000016010000}"/>
    <hyperlink ref="P99" r:id="rId280" xr:uid="{00000000-0004-0000-0000-000017010000}"/>
    <hyperlink ref="W99" r:id="rId281" xr:uid="{00000000-0004-0000-0000-000018010000}"/>
    <hyperlink ref="P100" r:id="rId282" xr:uid="{00000000-0004-0000-0000-000019010000}"/>
    <hyperlink ref="W100" r:id="rId283" xr:uid="{00000000-0004-0000-0000-00001A010000}"/>
    <hyperlink ref="P101" r:id="rId284" xr:uid="{00000000-0004-0000-0000-00001B010000}"/>
    <hyperlink ref="W101" r:id="rId285" xr:uid="{00000000-0004-0000-0000-00001C010000}"/>
    <hyperlink ref="P102" r:id="rId286" xr:uid="{00000000-0004-0000-0000-00001D010000}"/>
    <hyperlink ref="W102" r:id="rId287" xr:uid="{00000000-0004-0000-0000-00001E010000}"/>
    <hyperlink ref="E103" r:id="rId288" xr:uid="{00000000-0004-0000-0000-00001F010000}"/>
    <hyperlink ref="P103" r:id="rId289" xr:uid="{00000000-0004-0000-0000-000020010000}"/>
    <hyperlink ref="W103" r:id="rId290" xr:uid="{00000000-0004-0000-0000-000021010000}"/>
    <hyperlink ref="P104" r:id="rId291" xr:uid="{00000000-0004-0000-0000-000022010000}"/>
    <hyperlink ref="W104" r:id="rId292" xr:uid="{00000000-0004-0000-0000-000023010000}"/>
    <hyperlink ref="P105" r:id="rId293" xr:uid="{00000000-0004-0000-0000-000024010000}"/>
    <hyperlink ref="W105" r:id="rId294" xr:uid="{00000000-0004-0000-0000-000025010000}"/>
    <hyperlink ref="P106" r:id="rId295" xr:uid="{00000000-0004-0000-0000-000026010000}"/>
    <hyperlink ref="Q106" r:id="rId296" xr:uid="{00000000-0004-0000-0000-000027010000}"/>
    <hyperlink ref="W106" r:id="rId297" xr:uid="{00000000-0004-0000-0000-000028010000}"/>
    <hyperlink ref="P107" r:id="rId298" xr:uid="{00000000-0004-0000-0000-000029010000}"/>
    <hyperlink ref="W107" r:id="rId299" xr:uid="{00000000-0004-0000-0000-00002A010000}"/>
    <hyperlink ref="P108" r:id="rId300" xr:uid="{00000000-0004-0000-0000-00002B010000}"/>
    <hyperlink ref="W108" r:id="rId301" xr:uid="{00000000-0004-0000-0000-00002C010000}"/>
    <hyperlink ref="P109" r:id="rId302" xr:uid="{00000000-0004-0000-0000-00002D010000}"/>
    <hyperlink ref="W109" r:id="rId303" xr:uid="{00000000-0004-0000-0000-00002E010000}"/>
    <hyperlink ref="P110" r:id="rId304" xr:uid="{00000000-0004-0000-0000-00002F010000}"/>
    <hyperlink ref="W110" r:id="rId305" xr:uid="{00000000-0004-0000-0000-000030010000}"/>
    <hyperlink ref="P111" r:id="rId306" xr:uid="{00000000-0004-0000-0000-000031010000}"/>
    <hyperlink ref="W111" r:id="rId307" xr:uid="{00000000-0004-0000-0000-000032010000}"/>
    <hyperlink ref="P112" r:id="rId308" xr:uid="{00000000-0004-0000-0000-000033010000}"/>
    <hyperlink ref="W112" r:id="rId309" xr:uid="{00000000-0004-0000-0000-000034010000}"/>
    <hyperlink ref="P113" r:id="rId310" xr:uid="{00000000-0004-0000-0000-000035010000}"/>
    <hyperlink ref="W113" r:id="rId311" xr:uid="{00000000-0004-0000-0000-000036010000}"/>
    <hyperlink ref="E114" r:id="rId312" xr:uid="{00000000-0004-0000-0000-000037010000}"/>
    <hyperlink ref="P114" r:id="rId313" xr:uid="{00000000-0004-0000-0000-000038010000}"/>
    <hyperlink ref="W114" r:id="rId314" xr:uid="{00000000-0004-0000-0000-000039010000}"/>
    <hyperlink ref="P115" r:id="rId315" xr:uid="{00000000-0004-0000-0000-00003A010000}"/>
    <hyperlink ref="W115" r:id="rId316" xr:uid="{00000000-0004-0000-0000-00003B010000}"/>
    <hyperlink ref="P116" r:id="rId317" xr:uid="{00000000-0004-0000-0000-00003C010000}"/>
    <hyperlink ref="W116" r:id="rId318" xr:uid="{00000000-0004-0000-0000-00003D010000}"/>
    <hyperlink ref="P117" r:id="rId319" xr:uid="{00000000-0004-0000-0000-00003E010000}"/>
    <hyperlink ref="W117" r:id="rId320" xr:uid="{00000000-0004-0000-0000-00003F010000}"/>
    <hyperlink ref="P118" r:id="rId321" xr:uid="{00000000-0004-0000-0000-000040010000}"/>
    <hyperlink ref="W118" r:id="rId322" xr:uid="{00000000-0004-0000-0000-000041010000}"/>
    <hyperlink ref="P119" r:id="rId323" xr:uid="{00000000-0004-0000-0000-000042010000}"/>
    <hyperlink ref="W119" r:id="rId324" xr:uid="{00000000-0004-0000-0000-000043010000}"/>
    <hyperlink ref="P120" r:id="rId325" xr:uid="{00000000-0004-0000-0000-000044010000}"/>
    <hyperlink ref="W120" r:id="rId326" xr:uid="{00000000-0004-0000-0000-000045010000}"/>
    <hyperlink ref="P121" r:id="rId327" xr:uid="{00000000-0004-0000-0000-000046010000}"/>
    <hyperlink ref="W121" r:id="rId328" xr:uid="{00000000-0004-0000-0000-000047010000}"/>
    <hyperlink ref="P122" r:id="rId329" xr:uid="{00000000-0004-0000-0000-000048010000}"/>
    <hyperlink ref="W122" r:id="rId330" xr:uid="{00000000-0004-0000-0000-000049010000}"/>
    <hyperlink ref="P123" r:id="rId331" xr:uid="{00000000-0004-0000-0000-00004A010000}"/>
    <hyperlink ref="W123" r:id="rId332" xr:uid="{00000000-0004-0000-0000-00004B010000}"/>
    <hyperlink ref="P124" r:id="rId333" xr:uid="{00000000-0004-0000-0000-00004C010000}"/>
    <hyperlink ref="W124" r:id="rId334" xr:uid="{00000000-0004-0000-0000-00004D010000}"/>
    <hyperlink ref="P125" r:id="rId335" xr:uid="{00000000-0004-0000-0000-00004E010000}"/>
    <hyperlink ref="W125" r:id="rId336" xr:uid="{00000000-0004-0000-0000-00004F010000}"/>
    <hyperlink ref="P126" r:id="rId337" xr:uid="{00000000-0004-0000-0000-000050010000}"/>
    <hyperlink ref="W126" r:id="rId338" xr:uid="{00000000-0004-0000-0000-000051010000}"/>
    <hyperlink ref="W127" r:id="rId339" xr:uid="{00000000-0004-0000-0000-000052010000}"/>
    <hyperlink ref="P128" r:id="rId340" xr:uid="{00000000-0004-0000-0000-000053010000}"/>
    <hyperlink ref="W128" r:id="rId341" xr:uid="{00000000-0004-0000-0000-000054010000}"/>
    <hyperlink ref="P129" r:id="rId342" xr:uid="{00000000-0004-0000-0000-000055010000}"/>
    <hyperlink ref="W129" r:id="rId343" xr:uid="{00000000-0004-0000-0000-000056010000}"/>
    <hyperlink ref="P130" r:id="rId344" xr:uid="{00000000-0004-0000-0000-000057010000}"/>
    <hyperlink ref="W130" r:id="rId345" xr:uid="{00000000-0004-0000-0000-000058010000}"/>
    <hyperlink ref="P131" r:id="rId346" xr:uid="{00000000-0004-0000-0000-000059010000}"/>
    <hyperlink ref="W131" r:id="rId347" xr:uid="{00000000-0004-0000-0000-00005A010000}"/>
    <hyperlink ref="P132" r:id="rId348" xr:uid="{00000000-0004-0000-0000-00005B010000}"/>
    <hyperlink ref="W132" r:id="rId349" xr:uid="{00000000-0004-0000-0000-00005C010000}"/>
    <hyperlink ref="P133" r:id="rId350" xr:uid="{00000000-0004-0000-0000-00005D010000}"/>
    <hyperlink ref="W133" r:id="rId351" xr:uid="{00000000-0004-0000-0000-00005E010000}"/>
    <hyperlink ref="P134" r:id="rId352" xr:uid="{00000000-0004-0000-0000-00005F010000}"/>
    <hyperlink ref="W134" r:id="rId353" xr:uid="{00000000-0004-0000-0000-000060010000}"/>
    <hyperlink ref="P135" r:id="rId354" xr:uid="{00000000-0004-0000-0000-000061010000}"/>
    <hyperlink ref="W135" r:id="rId355" xr:uid="{00000000-0004-0000-0000-000062010000}"/>
    <hyperlink ref="Q136" r:id="rId356" xr:uid="{00000000-0004-0000-0000-000063010000}"/>
    <hyperlink ref="W136" r:id="rId357" xr:uid="{00000000-0004-0000-0000-000064010000}"/>
    <hyperlink ref="P137" r:id="rId358" xr:uid="{00000000-0004-0000-0000-000065010000}"/>
    <hyperlink ref="W137" r:id="rId359" xr:uid="{00000000-0004-0000-0000-000066010000}"/>
    <hyperlink ref="P138" r:id="rId360" xr:uid="{00000000-0004-0000-0000-000067010000}"/>
    <hyperlink ref="W138" r:id="rId361" xr:uid="{00000000-0004-0000-0000-000068010000}"/>
    <hyperlink ref="P139" r:id="rId362" xr:uid="{00000000-0004-0000-0000-000069010000}"/>
    <hyperlink ref="W139" r:id="rId363" xr:uid="{00000000-0004-0000-0000-00006A010000}"/>
    <hyperlink ref="P140" r:id="rId364" xr:uid="{00000000-0004-0000-0000-00006B010000}"/>
    <hyperlink ref="W140" r:id="rId365" xr:uid="{00000000-0004-0000-0000-00006C010000}"/>
    <hyperlink ref="P141" r:id="rId366" xr:uid="{00000000-0004-0000-0000-00006D010000}"/>
    <hyperlink ref="Q141" r:id="rId367" xr:uid="{00000000-0004-0000-0000-00006E010000}"/>
    <hyperlink ref="W141" r:id="rId368" xr:uid="{00000000-0004-0000-0000-00006F010000}"/>
    <hyperlink ref="P142" r:id="rId369" xr:uid="{00000000-0004-0000-0000-000070010000}"/>
    <hyperlink ref="Q142" r:id="rId370" xr:uid="{00000000-0004-0000-0000-000071010000}"/>
    <hyperlink ref="W142" r:id="rId371" xr:uid="{00000000-0004-0000-0000-000072010000}"/>
    <hyperlink ref="P143" r:id="rId372" xr:uid="{00000000-0004-0000-0000-000073010000}"/>
    <hyperlink ref="W143" r:id="rId373" xr:uid="{00000000-0004-0000-0000-000074010000}"/>
    <hyperlink ref="E144" r:id="rId374" xr:uid="{00000000-0004-0000-0000-000075010000}"/>
    <hyperlink ref="P144" r:id="rId375" xr:uid="{00000000-0004-0000-0000-000076010000}"/>
    <hyperlink ref="W144" r:id="rId376" xr:uid="{00000000-0004-0000-0000-000077010000}"/>
    <hyperlink ref="E145" r:id="rId377" xr:uid="{00000000-0004-0000-0000-000078010000}"/>
    <hyperlink ref="P145" r:id="rId378" xr:uid="{00000000-0004-0000-0000-000079010000}"/>
    <hyperlink ref="W145" r:id="rId379" xr:uid="{00000000-0004-0000-0000-00007A010000}"/>
    <hyperlink ref="P146" r:id="rId380" xr:uid="{00000000-0004-0000-0000-00007B010000}"/>
    <hyperlink ref="W146" r:id="rId381" xr:uid="{00000000-0004-0000-0000-00007C010000}"/>
    <hyperlink ref="P147" r:id="rId382" xr:uid="{00000000-0004-0000-0000-00007D010000}"/>
    <hyperlink ref="W147" r:id="rId383" xr:uid="{00000000-0004-0000-0000-00007E010000}"/>
    <hyperlink ref="P148" r:id="rId384" xr:uid="{00000000-0004-0000-0000-00007F010000}"/>
    <hyperlink ref="W148" r:id="rId385" xr:uid="{00000000-0004-0000-0000-000080010000}"/>
    <hyperlink ref="P149" r:id="rId386" xr:uid="{00000000-0004-0000-0000-000081010000}"/>
    <hyperlink ref="W149" r:id="rId387" xr:uid="{00000000-0004-0000-0000-000082010000}"/>
    <hyperlink ref="P150" r:id="rId388" xr:uid="{00000000-0004-0000-0000-000083010000}"/>
    <hyperlink ref="W150" r:id="rId389" xr:uid="{00000000-0004-0000-0000-000084010000}"/>
    <hyperlink ref="P151" r:id="rId390" xr:uid="{00000000-0004-0000-0000-000085010000}"/>
    <hyperlink ref="W151" r:id="rId391" xr:uid="{00000000-0004-0000-0000-000086010000}"/>
    <hyperlink ref="P152" r:id="rId392" xr:uid="{00000000-0004-0000-0000-000087010000}"/>
    <hyperlink ref="W152" r:id="rId393" xr:uid="{00000000-0004-0000-0000-000088010000}"/>
    <hyperlink ref="P153" r:id="rId394" xr:uid="{00000000-0004-0000-0000-000089010000}"/>
    <hyperlink ref="W153" r:id="rId395" xr:uid="{00000000-0004-0000-0000-00008A010000}"/>
    <hyperlink ref="P154" r:id="rId396" xr:uid="{00000000-0004-0000-0000-00008B010000}"/>
    <hyperlink ref="W154" r:id="rId397" xr:uid="{00000000-0004-0000-0000-00008C010000}"/>
    <hyperlink ref="P155" r:id="rId398" xr:uid="{00000000-0004-0000-0000-00008D010000}"/>
    <hyperlink ref="W155" r:id="rId399" xr:uid="{00000000-0004-0000-0000-00008E010000}"/>
    <hyperlink ref="P156" r:id="rId400" xr:uid="{00000000-0004-0000-0000-00008F010000}"/>
    <hyperlink ref="W156" r:id="rId401" xr:uid="{00000000-0004-0000-0000-000090010000}"/>
    <hyperlink ref="P157" r:id="rId402" xr:uid="{00000000-0004-0000-0000-000091010000}"/>
    <hyperlink ref="W157" r:id="rId403" xr:uid="{00000000-0004-0000-0000-000092010000}"/>
    <hyperlink ref="P158" r:id="rId404" xr:uid="{00000000-0004-0000-0000-000093010000}"/>
    <hyperlink ref="W158" r:id="rId405" xr:uid="{00000000-0004-0000-0000-000094010000}"/>
    <hyperlink ref="E159" r:id="rId406" xr:uid="{00000000-0004-0000-0000-000095010000}"/>
    <hyperlink ref="P159" r:id="rId407" xr:uid="{00000000-0004-0000-0000-000096010000}"/>
    <hyperlink ref="W159" r:id="rId408" xr:uid="{00000000-0004-0000-0000-000097010000}"/>
    <hyperlink ref="P160" r:id="rId409" xr:uid="{00000000-0004-0000-0000-000098010000}"/>
    <hyperlink ref="W160" r:id="rId410" xr:uid="{00000000-0004-0000-0000-000099010000}"/>
    <hyperlink ref="P161" r:id="rId411" xr:uid="{00000000-0004-0000-0000-00009A010000}"/>
    <hyperlink ref="W161" r:id="rId412" xr:uid="{00000000-0004-0000-0000-00009B010000}"/>
    <hyperlink ref="P162" r:id="rId413" xr:uid="{00000000-0004-0000-0000-00009C010000}"/>
    <hyperlink ref="W162" r:id="rId414" xr:uid="{00000000-0004-0000-0000-00009D010000}"/>
    <hyperlink ref="P163" r:id="rId415" xr:uid="{00000000-0004-0000-0000-00009E010000}"/>
    <hyperlink ref="W163" r:id="rId416" xr:uid="{00000000-0004-0000-0000-00009F010000}"/>
    <hyperlink ref="P164" r:id="rId417" xr:uid="{00000000-0004-0000-0000-0000A0010000}"/>
    <hyperlink ref="W164" r:id="rId418" xr:uid="{00000000-0004-0000-0000-0000A1010000}"/>
    <hyperlink ref="P165" r:id="rId419" xr:uid="{00000000-0004-0000-0000-0000A2010000}"/>
    <hyperlink ref="Q165" r:id="rId420" xr:uid="{00000000-0004-0000-0000-0000A3010000}"/>
    <hyperlink ref="W165" r:id="rId421" xr:uid="{00000000-0004-0000-0000-0000A4010000}"/>
    <hyperlink ref="P166" r:id="rId422" xr:uid="{00000000-0004-0000-0000-0000A5010000}"/>
    <hyperlink ref="W166" r:id="rId423" xr:uid="{00000000-0004-0000-0000-0000A6010000}"/>
    <hyperlink ref="P167" r:id="rId424" xr:uid="{00000000-0004-0000-0000-0000A7010000}"/>
    <hyperlink ref="W167" r:id="rId425" xr:uid="{00000000-0004-0000-0000-0000A8010000}"/>
    <hyperlink ref="P168" r:id="rId426" xr:uid="{00000000-0004-0000-0000-0000A9010000}"/>
    <hyperlink ref="W168" r:id="rId427" xr:uid="{00000000-0004-0000-0000-0000AA010000}"/>
    <hyperlink ref="E169" r:id="rId428" xr:uid="{00000000-0004-0000-0000-0000AB010000}"/>
    <hyperlink ref="P169" r:id="rId429" xr:uid="{00000000-0004-0000-0000-0000AC010000}"/>
    <hyperlink ref="W169" r:id="rId430" xr:uid="{00000000-0004-0000-0000-0000AD010000}"/>
    <hyperlink ref="P170" r:id="rId431" xr:uid="{00000000-0004-0000-0000-0000AE010000}"/>
    <hyperlink ref="W170" r:id="rId432" xr:uid="{00000000-0004-0000-0000-0000AF010000}"/>
    <hyperlink ref="P171" r:id="rId433" xr:uid="{00000000-0004-0000-0000-0000B0010000}"/>
    <hyperlink ref="W171" r:id="rId434" xr:uid="{00000000-0004-0000-0000-0000B1010000}"/>
    <hyperlink ref="P172" r:id="rId435" xr:uid="{00000000-0004-0000-0000-0000B2010000}"/>
    <hyperlink ref="W172" r:id="rId436" xr:uid="{00000000-0004-0000-0000-0000B3010000}"/>
    <hyperlink ref="P173" r:id="rId437" xr:uid="{00000000-0004-0000-0000-0000B4010000}"/>
    <hyperlink ref="W173" r:id="rId438" xr:uid="{00000000-0004-0000-0000-0000B5010000}"/>
    <hyperlink ref="P174" r:id="rId439" xr:uid="{00000000-0004-0000-0000-0000B6010000}"/>
    <hyperlink ref="W174" r:id="rId440" xr:uid="{00000000-0004-0000-0000-0000B7010000}"/>
    <hyperlink ref="P175" r:id="rId441" xr:uid="{00000000-0004-0000-0000-0000B8010000}"/>
    <hyperlink ref="W175" r:id="rId442" xr:uid="{00000000-0004-0000-0000-0000B9010000}"/>
    <hyperlink ref="P176" r:id="rId443" xr:uid="{00000000-0004-0000-0000-0000BA010000}"/>
    <hyperlink ref="W176" r:id="rId444" xr:uid="{00000000-0004-0000-0000-0000BB010000}"/>
    <hyperlink ref="P177" r:id="rId445" xr:uid="{00000000-0004-0000-0000-0000BC010000}"/>
    <hyperlink ref="W177" r:id="rId446" xr:uid="{00000000-0004-0000-0000-0000BD010000}"/>
    <hyperlink ref="P178" r:id="rId447" xr:uid="{00000000-0004-0000-0000-0000BE010000}"/>
    <hyperlink ref="W178" r:id="rId448" xr:uid="{00000000-0004-0000-0000-0000BF010000}"/>
    <hyperlink ref="P179" r:id="rId449" xr:uid="{00000000-0004-0000-0000-0000C0010000}"/>
    <hyperlink ref="W179" r:id="rId450" xr:uid="{00000000-0004-0000-0000-0000C1010000}"/>
    <hyperlink ref="P180" r:id="rId451" xr:uid="{00000000-0004-0000-0000-0000C2010000}"/>
    <hyperlink ref="W180" r:id="rId452" xr:uid="{00000000-0004-0000-0000-0000C3010000}"/>
    <hyperlink ref="P181" r:id="rId453" xr:uid="{00000000-0004-0000-0000-0000C4010000}"/>
    <hyperlink ref="W181" r:id="rId454" xr:uid="{00000000-0004-0000-0000-0000C5010000}"/>
    <hyperlink ref="P182" r:id="rId455" xr:uid="{00000000-0004-0000-0000-0000C6010000}"/>
    <hyperlink ref="W182" r:id="rId456" xr:uid="{00000000-0004-0000-0000-0000C7010000}"/>
    <hyperlink ref="P183" r:id="rId457" xr:uid="{00000000-0004-0000-0000-0000C8010000}"/>
    <hyperlink ref="W183" r:id="rId458" xr:uid="{00000000-0004-0000-0000-0000C9010000}"/>
    <hyperlink ref="P184" r:id="rId459" xr:uid="{00000000-0004-0000-0000-0000CA010000}"/>
    <hyperlink ref="W184" r:id="rId460" xr:uid="{00000000-0004-0000-0000-0000CB010000}"/>
    <hyperlink ref="P185" r:id="rId461" xr:uid="{00000000-0004-0000-0000-0000CC010000}"/>
    <hyperlink ref="W185" r:id="rId462" xr:uid="{00000000-0004-0000-0000-0000CD010000}"/>
    <hyperlink ref="P186" r:id="rId463" xr:uid="{00000000-0004-0000-0000-0000CE010000}"/>
    <hyperlink ref="W186" r:id="rId464" xr:uid="{00000000-0004-0000-0000-0000CF010000}"/>
    <hyperlink ref="P187" r:id="rId465" xr:uid="{00000000-0004-0000-0000-0000D0010000}"/>
    <hyperlink ref="W187" r:id="rId466" xr:uid="{00000000-0004-0000-0000-0000D1010000}"/>
    <hyperlink ref="P188" r:id="rId467" xr:uid="{00000000-0004-0000-0000-0000D2010000}"/>
    <hyperlink ref="W188" r:id="rId468" xr:uid="{00000000-0004-0000-0000-0000D3010000}"/>
    <hyperlink ref="P189" r:id="rId469" xr:uid="{00000000-0004-0000-0000-0000D4010000}"/>
    <hyperlink ref="W189" r:id="rId470" xr:uid="{00000000-0004-0000-0000-0000D5010000}"/>
    <hyperlink ref="P190" r:id="rId471" xr:uid="{00000000-0004-0000-0000-0000D6010000}"/>
    <hyperlink ref="W190" r:id="rId472" xr:uid="{00000000-0004-0000-0000-0000D7010000}"/>
    <hyperlink ref="W191" r:id="rId473" xr:uid="{00000000-0004-0000-0000-0000D8010000}"/>
    <hyperlink ref="W192" r:id="rId474" xr:uid="{00000000-0004-0000-0000-0000D9010000}"/>
    <hyperlink ref="P193" r:id="rId475" xr:uid="{00000000-0004-0000-0000-0000DA010000}"/>
    <hyperlink ref="W193" r:id="rId476" xr:uid="{00000000-0004-0000-0000-0000DB010000}"/>
    <hyperlink ref="P194" r:id="rId477" xr:uid="{00000000-0004-0000-0000-0000DC010000}"/>
    <hyperlink ref="W194" r:id="rId478" xr:uid="{00000000-0004-0000-0000-0000DD010000}"/>
    <hyperlink ref="P195" r:id="rId479" xr:uid="{00000000-0004-0000-0000-0000DE010000}"/>
    <hyperlink ref="W195" r:id="rId480" xr:uid="{00000000-0004-0000-0000-0000DF010000}"/>
    <hyperlink ref="P196" r:id="rId481" xr:uid="{00000000-0004-0000-0000-0000E0010000}"/>
    <hyperlink ref="W196" r:id="rId482" xr:uid="{00000000-0004-0000-0000-0000E1010000}"/>
    <hyperlink ref="P197" r:id="rId483" xr:uid="{00000000-0004-0000-0000-0000E2010000}"/>
    <hyperlink ref="W197" r:id="rId484" xr:uid="{00000000-0004-0000-0000-0000E3010000}"/>
    <hyperlink ref="E198" r:id="rId485" xr:uid="{00000000-0004-0000-0000-0000E4010000}"/>
    <hyperlink ref="P198" r:id="rId486" xr:uid="{00000000-0004-0000-0000-0000E5010000}"/>
    <hyperlink ref="W198" r:id="rId487" xr:uid="{00000000-0004-0000-0000-0000E6010000}"/>
    <hyperlink ref="P199" r:id="rId488" xr:uid="{00000000-0004-0000-0000-0000E7010000}"/>
    <hyperlink ref="W199" r:id="rId489" xr:uid="{00000000-0004-0000-0000-0000E8010000}"/>
    <hyperlink ref="P200" r:id="rId490" xr:uid="{00000000-0004-0000-0000-0000E9010000}"/>
    <hyperlink ref="Q200" r:id="rId491" xr:uid="{00000000-0004-0000-0000-0000EA010000}"/>
    <hyperlink ref="W200" r:id="rId492" xr:uid="{00000000-0004-0000-0000-0000EB010000}"/>
    <hyperlink ref="E201" r:id="rId493" xr:uid="{00000000-0004-0000-0000-0000EC010000}"/>
    <hyperlink ref="P201" r:id="rId494" xr:uid="{00000000-0004-0000-0000-0000ED010000}"/>
    <hyperlink ref="W201" r:id="rId495" xr:uid="{00000000-0004-0000-0000-0000EE010000}"/>
    <hyperlink ref="P202" r:id="rId496" xr:uid="{00000000-0004-0000-0000-0000EF010000}"/>
    <hyperlink ref="W202" r:id="rId497" xr:uid="{00000000-0004-0000-0000-0000F0010000}"/>
    <hyperlink ref="P203" r:id="rId498" xr:uid="{00000000-0004-0000-0000-0000F1010000}"/>
    <hyperlink ref="W203" r:id="rId499" xr:uid="{00000000-0004-0000-0000-0000F2010000}"/>
    <hyperlink ref="P204" r:id="rId500" xr:uid="{00000000-0004-0000-0000-0000F3010000}"/>
    <hyperlink ref="Q204" r:id="rId501" xr:uid="{00000000-0004-0000-0000-0000F4010000}"/>
    <hyperlink ref="W204" r:id="rId502" xr:uid="{00000000-0004-0000-0000-0000F5010000}"/>
    <hyperlink ref="P205" r:id="rId503" xr:uid="{00000000-0004-0000-0000-0000F6010000}"/>
    <hyperlink ref="Q205" r:id="rId504" xr:uid="{00000000-0004-0000-0000-0000F7010000}"/>
    <hyperlink ref="W205" r:id="rId505" xr:uid="{00000000-0004-0000-0000-0000F8010000}"/>
    <hyperlink ref="P206" r:id="rId506" xr:uid="{00000000-0004-0000-0000-0000F9010000}"/>
    <hyperlink ref="Q206" r:id="rId507" xr:uid="{00000000-0004-0000-0000-0000FA010000}"/>
    <hyperlink ref="W206" r:id="rId508" xr:uid="{00000000-0004-0000-0000-0000FB010000}"/>
    <hyperlink ref="P207" r:id="rId509" xr:uid="{00000000-0004-0000-0000-0000FC010000}"/>
    <hyperlink ref="W207" r:id="rId510" xr:uid="{00000000-0004-0000-0000-0000FD010000}"/>
    <hyperlink ref="P208" r:id="rId511" xr:uid="{00000000-0004-0000-0000-0000FE010000}"/>
    <hyperlink ref="Q208" r:id="rId512" xr:uid="{00000000-0004-0000-0000-0000FF010000}"/>
    <hyperlink ref="W208" r:id="rId513" xr:uid="{00000000-0004-0000-0000-000000020000}"/>
    <hyperlink ref="E209" r:id="rId514" xr:uid="{00000000-0004-0000-0000-000001020000}"/>
    <hyperlink ref="P209" r:id="rId515" xr:uid="{00000000-0004-0000-0000-000002020000}"/>
    <hyperlink ref="W209" r:id="rId516" xr:uid="{00000000-0004-0000-0000-000003020000}"/>
    <hyperlink ref="P210" r:id="rId517" xr:uid="{00000000-0004-0000-0000-000004020000}"/>
    <hyperlink ref="W210" r:id="rId518" xr:uid="{00000000-0004-0000-0000-000005020000}"/>
    <hyperlink ref="P211" r:id="rId519" xr:uid="{00000000-0004-0000-0000-000006020000}"/>
    <hyperlink ref="W211" r:id="rId520" xr:uid="{00000000-0004-0000-0000-000007020000}"/>
    <hyperlink ref="P212" r:id="rId521" xr:uid="{00000000-0004-0000-0000-000008020000}"/>
    <hyperlink ref="Q212" r:id="rId522" xr:uid="{00000000-0004-0000-0000-000009020000}"/>
    <hyperlink ref="W212" r:id="rId523" xr:uid="{00000000-0004-0000-0000-00000A020000}"/>
    <hyperlink ref="P213" r:id="rId524" xr:uid="{00000000-0004-0000-0000-00000B020000}"/>
    <hyperlink ref="Q213" r:id="rId525" xr:uid="{00000000-0004-0000-0000-00000C020000}"/>
    <hyperlink ref="W213" r:id="rId526" xr:uid="{00000000-0004-0000-0000-00000D020000}"/>
    <hyperlink ref="P214" r:id="rId527" xr:uid="{00000000-0004-0000-0000-00000E020000}"/>
    <hyperlink ref="W214" r:id="rId528" xr:uid="{00000000-0004-0000-0000-00000F020000}"/>
    <hyperlink ref="P215" r:id="rId529" xr:uid="{00000000-0004-0000-0000-000010020000}"/>
    <hyperlink ref="W215" r:id="rId530" xr:uid="{00000000-0004-0000-0000-000011020000}"/>
    <hyperlink ref="P216" r:id="rId531" xr:uid="{00000000-0004-0000-0000-000012020000}"/>
    <hyperlink ref="W216" r:id="rId532" xr:uid="{00000000-0004-0000-0000-000013020000}"/>
    <hyperlink ref="P217" r:id="rId533" xr:uid="{00000000-0004-0000-0000-000014020000}"/>
    <hyperlink ref="W217" r:id="rId534" xr:uid="{00000000-0004-0000-0000-000015020000}"/>
    <hyperlink ref="P218" r:id="rId535" xr:uid="{00000000-0004-0000-0000-000016020000}"/>
    <hyperlink ref="W218" r:id="rId536" xr:uid="{00000000-0004-0000-0000-000017020000}"/>
    <hyperlink ref="P219" r:id="rId537" xr:uid="{00000000-0004-0000-0000-000018020000}"/>
    <hyperlink ref="W219" r:id="rId538" xr:uid="{00000000-0004-0000-0000-000019020000}"/>
    <hyperlink ref="P220" r:id="rId539" xr:uid="{00000000-0004-0000-0000-00001A020000}"/>
    <hyperlink ref="W220" r:id="rId540" xr:uid="{00000000-0004-0000-0000-00001B020000}"/>
    <hyperlink ref="P221" r:id="rId541" xr:uid="{00000000-0004-0000-0000-00001C020000}"/>
    <hyperlink ref="W221" r:id="rId542" xr:uid="{00000000-0004-0000-0000-00001D020000}"/>
    <hyperlink ref="P222" r:id="rId543" xr:uid="{00000000-0004-0000-0000-00001E020000}"/>
    <hyperlink ref="Q222" r:id="rId544" xr:uid="{00000000-0004-0000-0000-00001F020000}"/>
    <hyperlink ref="W222" r:id="rId545" xr:uid="{00000000-0004-0000-0000-000020020000}"/>
    <hyperlink ref="P223" r:id="rId546" xr:uid="{00000000-0004-0000-0000-000021020000}"/>
    <hyperlink ref="W223" r:id="rId547" xr:uid="{00000000-0004-0000-0000-000022020000}"/>
    <hyperlink ref="P224" r:id="rId548" xr:uid="{00000000-0004-0000-0000-000023020000}"/>
    <hyperlink ref="W224" r:id="rId549" xr:uid="{00000000-0004-0000-0000-000024020000}"/>
    <hyperlink ref="P225" r:id="rId550" xr:uid="{00000000-0004-0000-0000-000025020000}"/>
    <hyperlink ref="W225" r:id="rId551" xr:uid="{00000000-0004-0000-0000-000026020000}"/>
    <hyperlink ref="W226" r:id="rId552" xr:uid="{00000000-0004-0000-0000-000027020000}"/>
    <hyperlink ref="P227" r:id="rId553" xr:uid="{00000000-0004-0000-0000-000028020000}"/>
    <hyperlink ref="W227" r:id="rId554" xr:uid="{00000000-0004-0000-0000-000029020000}"/>
    <hyperlink ref="P228" r:id="rId555" xr:uid="{00000000-0004-0000-0000-00002A020000}"/>
    <hyperlink ref="W228" r:id="rId556" xr:uid="{00000000-0004-0000-0000-00002B020000}"/>
    <hyperlink ref="P229" r:id="rId557" xr:uid="{00000000-0004-0000-0000-00002C020000}"/>
    <hyperlink ref="W229" r:id="rId558" xr:uid="{00000000-0004-0000-0000-00002D020000}"/>
    <hyperlink ref="P230" r:id="rId559" xr:uid="{00000000-0004-0000-0000-00002E020000}"/>
    <hyperlink ref="W230" r:id="rId560" xr:uid="{00000000-0004-0000-0000-00002F020000}"/>
    <hyperlink ref="P231" r:id="rId561" xr:uid="{00000000-0004-0000-0000-000030020000}"/>
    <hyperlink ref="W231" r:id="rId562" xr:uid="{00000000-0004-0000-0000-000031020000}"/>
    <hyperlink ref="P232" r:id="rId563" xr:uid="{00000000-0004-0000-0000-000032020000}"/>
    <hyperlink ref="W232" r:id="rId564" xr:uid="{00000000-0004-0000-0000-000033020000}"/>
    <hyperlink ref="P233" r:id="rId565" xr:uid="{00000000-0004-0000-0000-000034020000}"/>
    <hyperlink ref="W233" r:id="rId566" xr:uid="{00000000-0004-0000-0000-000035020000}"/>
    <hyperlink ref="P234" r:id="rId567" xr:uid="{00000000-0004-0000-0000-000036020000}"/>
    <hyperlink ref="W234" r:id="rId568" xr:uid="{00000000-0004-0000-0000-000037020000}"/>
    <hyperlink ref="P235" r:id="rId569" xr:uid="{00000000-0004-0000-0000-000038020000}"/>
    <hyperlink ref="W235" r:id="rId570" xr:uid="{00000000-0004-0000-0000-000039020000}"/>
    <hyperlink ref="P236" r:id="rId571" xr:uid="{00000000-0004-0000-0000-00003A020000}"/>
    <hyperlink ref="W236" r:id="rId572" xr:uid="{00000000-0004-0000-0000-00003B020000}"/>
    <hyperlink ref="P237" r:id="rId573" xr:uid="{00000000-0004-0000-0000-00003C020000}"/>
    <hyperlink ref="W237" r:id="rId574" xr:uid="{00000000-0004-0000-0000-00003D020000}"/>
    <hyperlink ref="P238" r:id="rId575" xr:uid="{00000000-0004-0000-0000-00003E020000}"/>
    <hyperlink ref="W238" r:id="rId576" xr:uid="{00000000-0004-0000-0000-00003F020000}"/>
    <hyperlink ref="P239" r:id="rId577" xr:uid="{00000000-0004-0000-0000-000040020000}"/>
    <hyperlink ref="Q239" r:id="rId578" xr:uid="{00000000-0004-0000-0000-000041020000}"/>
    <hyperlink ref="W239" r:id="rId579" xr:uid="{00000000-0004-0000-0000-000042020000}"/>
    <hyperlink ref="E240" r:id="rId580" xr:uid="{00000000-0004-0000-0000-000043020000}"/>
    <hyperlink ref="P240" r:id="rId581" xr:uid="{00000000-0004-0000-0000-000044020000}"/>
    <hyperlink ref="W240" r:id="rId582" xr:uid="{00000000-0004-0000-0000-000045020000}"/>
    <hyperlink ref="P241" r:id="rId583" xr:uid="{00000000-0004-0000-0000-000046020000}"/>
    <hyperlink ref="W241" r:id="rId584" xr:uid="{00000000-0004-0000-0000-000047020000}"/>
    <hyperlink ref="P242" r:id="rId585" xr:uid="{00000000-0004-0000-0000-000048020000}"/>
    <hyperlink ref="W242" r:id="rId586" xr:uid="{00000000-0004-0000-0000-000049020000}"/>
    <hyperlink ref="P243" r:id="rId587" xr:uid="{00000000-0004-0000-0000-00004A020000}"/>
    <hyperlink ref="W243" r:id="rId588" xr:uid="{00000000-0004-0000-0000-00004B020000}"/>
    <hyperlink ref="W244" r:id="rId589" xr:uid="{00000000-0004-0000-0000-00004C020000}"/>
    <hyperlink ref="P245" r:id="rId590" xr:uid="{00000000-0004-0000-0000-00004D020000}"/>
    <hyperlink ref="W245" r:id="rId591" xr:uid="{00000000-0004-0000-0000-00004E020000}"/>
    <hyperlink ref="P246" r:id="rId592" xr:uid="{00000000-0004-0000-0000-00004F020000}"/>
    <hyperlink ref="W246" r:id="rId593" xr:uid="{00000000-0004-0000-0000-000050020000}"/>
    <hyperlink ref="P247" r:id="rId594" xr:uid="{00000000-0004-0000-0000-000051020000}"/>
    <hyperlink ref="W247" r:id="rId595" xr:uid="{00000000-0004-0000-0000-000052020000}"/>
    <hyperlink ref="P248" r:id="rId596" xr:uid="{00000000-0004-0000-0000-000053020000}"/>
    <hyperlink ref="W248" r:id="rId597" xr:uid="{00000000-0004-0000-0000-000054020000}"/>
    <hyperlink ref="P249" r:id="rId598" xr:uid="{00000000-0004-0000-0000-000055020000}"/>
    <hyperlink ref="Q249" r:id="rId599" xr:uid="{00000000-0004-0000-0000-000056020000}"/>
    <hyperlink ref="W249" r:id="rId600" xr:uid="{00000000-0004-0000-0000-000057020000}"/>
    <hyperlink ref="P250" r:id="rId601" xr:uid="{00000000-0004-0000-0000-000058020000}"/>
    <hyperlink ref="W250" r:id="rId602" xr:uid="{00000000-0004-0000-0000-000059020000}"/>
    <hyperlink ref="P251" r:id="rId603" xr:uid="{00000000-0004-0000-0000-00005A020000}"/>
    <hyperlink ref="W251" r:id="rId604" xr:uid="{00000000-0004-0000-0000-00005B020000}"/>
    <hyperlink ref="P252" r:id="rId605" xr:uid="{00000000-0004-0000-0000-00005C020000}"/>
    <hyperlink ref="W252" r:id="rId606" xr:uid="{00000000-0004-0000-0000-00005D020000}"/>
    <hyperlink ref="P253" r:id="rId607" xr:uid="{00000000-0004-0000-0000-00005E020000}"/>
    <hyperlink ref="W253" r:id="rId608" xr:uid="{00000000-0004-0000-0000-00005F020000}"/>
    <hyperlink ref="P254" r:id="rId609" xr:uid="{00000000-0004-0000-0000-000060020000}"/>
    <hyperlink ref="Q254" r:id="rId610" xr:uid="{00000000-0004-0000-0000-000061020000}"/>
    <hyperlink ref="W254" r:id="rId611" xr:uid="{00000000-0004-0000-0000-000062020000}"/>
    <hyperlink ref="P255" r:id="rId612" xr:uid="{00000000-0004-0000-0000-000063020000}"/>
    <hyperlink ref="W255" r:id="rId613" xr:uid="{00000000-0004-0000-0000-000064020000}"/>
    <hyperlink ref="P256" r:id="rId614" xr:uid="{00000000-0004-0000-0000-000065020000}"/>
    <hyperlink ref="W256" r:id="rId615" xr:uid="{00000000-0004-0000-0000-000066020000}"/>
    <hyperlink ref="P257" r:id="rId616" xr:uid="{00000000-0004-0000-0000-000067020000}"/>
    <hyperlink ref="W257" r:id="rId617" xr:uid="{00000000-0004-0000-0000-000068020000}"/>
    <hyperlink ref="P258" r:id="rId618" xr:uid="{00000000-0004-0000-0000-000069020000}"/>
    <hyperlink ref="W258" r:id="rId619" xr:uid="{00000000-0004-0000-0000-00006A020000}"/>
    <hyperlink ref="P259" r:id="rId620" xr:uid="{00000000-0004-0000-0000-00006B020000}"/>
    <hyperlink ref="W259" r:id="rId621" xr:uid="{00000000-0004-0000-0000-00006C020000}"/>
    <hyperlink ref="P260" r:id="rId622" xr:uid="{00000000-0004-0000-0000-00006D020000}"/>
    <hyperlink ref="W260" r:id="rId623" xr:uid="{00000000-0004-0000-0000-00006E020000}"/>
    <hyperlink ref="P261" r:id="rId624" xr:uid="{00000000-0004-0000-0000-00006F020000}"/>
    <hyperlink ref="W261" r:id="rId625" xr:uid="{00000000-0004-0000-0000-000070020000}"/>
    <hyperlink ref="P262" r:id="rId626" xr:uid="{00000000-0004-0000-0000-000071020000}"/>
    <hyperlink ref="W262" r:id="rId627" xr:uid="{00000000-0004-0000-0000-000072020000}"/>
    <hyperlink ref="P263" r:id="rId628" xr:uid="{00000000-0004-0000-0000-000073020000}"/>
    <hyperlink ref="W263" r:id="rId629" xr:uid="{00000000-0004-0000-0000-000074020000}"/>
    <hyperlink ref="P264" r:id="rId630" xr:uid="{00000000-0004-0000-0000-000075020000}"/>
    <hyperlink ref="W264" r:id="rId631" xr:uid="{00000000-0004-0000-0000-000076020000}"/>
    <hyperlink ref="P265" r:id="rId632" xr:uid="{00000000-0004-0000-0000-000077020000}"/>
    <hyperlink ref="Q265" r:id="rId633" xr:uid="{00000000-0004-0000-0000-000078020000}"/>
    <hyperlink ref="W265" r:id="rId634" xr:uid="{00000000-0004-0000-0000-000079020000}"/>
    <hyperlink ref="P266" r:id="rId635" xr:uid="{00000000-0004-0000-0000-00007A020000}"/>
    <hyperlink ref="Q266" r:id="rId636" xr:uid="{00000000-0004-0000-0000-00007B020000}"/>
    <hyperlink ref="W266" r:id="rId637" xr:uid="{00000000-0004-0000-0000-00007C020000}"/>
    <hyperlink ref="P267" r:id="rId638" xr:uid="{00000000-0004-0000-0000-00007D020000}"/>
    <hyperlink ref="Q267" r:id="rId639" xr:uid="{00000000-0004-0000-0000-00007E020000}"/>
    <hyperlink ref="W267" r:id="rId640" xr:uid="{00000000-0004-0000-0000-00007F020000}"/>
    <hyperlink ref="P268" r:id="rId641" xr:uid="{00000000-0004-0000-0000-000080020000}"/>
    <hyperlink ref="W268" r:id="rId642" xr:uid="{00000000-0004-0000-0000-000081020000}"/>
    <hyperlink ref="P269" r:id="rId643" xr:uid="{00000000-0004-0000-0000-000082020000}"/>
    <hyperlink ref="W269" r:id="rId644" xr:uid="{00000000-0004-0000-0000-000083020000}"/>
    <hyperlink ref="P270" r:id="rId645" xr:uid="{00000000-0004-0000-0000-000084020000}"/>
    <hyperlink ref="W270" r:id="rId646" xr:uid="{00000000-0004-0000-0000-000085020000}"/>
    <hyperlink ref="E271" r:id="rId647" xr:uid="{00000000-0004-0000-0000-000086020000}"/>
    <hyperlink ref="P271" r:id="rId648" xr:uid="{00000000-0004-0000-0000-000087020000}"/>
    <hyperlink ref="W271" r:id="rId649" xr:uid="{00000000-0004-0000-0000-000088020000}"/>
    <hyperlink ref="P272" r:id="rId650" xr:uid="{00000000-0004-0000-0000-000089020000}"/>
    <hyperlink ref="Q272" r:id="rId651" xr:uid="{00000000-0004-0000-0000-00008A020000}"/>
    <hyperlink ref="W272" r:id="rId652" xr:uid="{00000000-0004-0000-0000-00008B020000}"/>
    <hyperlink ref="P273" r:id="rId653" xr:uid="{00000000-0004-0000-0000-00008C020000}"/>
    <hyperlink ref="W273" r:id="rId654" xr:uid="{00000000-0004-0000-0000-00008D020000}"/>
    <hyperlink ref="E274" r:id="rId655" xr:uid="{00000000-0004-0000-0000-00008E020000}"/>
    <hyperlink ref="P274" r:id="rId656" xr:uid="{00000000-0004-0000-0000-00008F020000}"/>
    <hyperlink ref="W274" r:id="rId657" xr:uid="{00000000-0004-0000-0000-000090020000}"/>
    <hyperlink ref="E275" r:id="rId658" xr:uid="{00000000-0004-0000-0000-000091020000}"/>
    <hyperlink ref="P275" r:id="rId659" xr:uid="{00000000-0004-0000-0000-000092020000}"/>
    <hyperlink ref="W275" r:id="rId660" xr:uid="{00000000-0004-0000-0000-000093020000}"/>
    <hyperlink ref="P276" r:id="rId661" xr:uid="{00000000-0004-0000-0000-000094020000}"/>
    <hyperlink ref="W276" r:id="rId662" xr:uid="{00000000-0004-0000-0000-000095020000}"/>
    <hyperlink ref="P277" r:id="rId663" xr:uid="{00000000-0004-0000-0000-000096020000}"/>
    <hyperlink ref="W277" r:id="rId664" xr:uid="{00000000-0004-0000-0000-000097020000}"/>
    <hyperlink ref="P278" r:id="rId665" xr:uid="{00000000-0004-0000-0000-000098020000}"/>
    <hyperlink ref="W278" r:id="rId666" xr:uid="{00000000-0004-0000-0000-000099020000}"/>
    <hyperlink ref="P279" r:id="rId667" xr:uid="{00000000-0004-0000-0000-00009A020000}"/>
    <hyperlink ref="W279" r:id="rId668" xr:uid="{00000000-0004-0000-0000-00009B020000}"/>
    <hyperlink ref="P280" r:id="rId669" xr:uid="{00000000-0004-0000-0000-00009C020000}"/>
    <hyperlink ref="W280" r:id="rId670" xr:uid="{00000000-0004-0000-0000-00009D020000}"/>
    <hyperlink ref="P281" r:id="rId671" xr:uid="{00000000-0004-0000-0000-00009E020000}"/>
    <hyperlink ref="W281" r:id="rId672" xr:uid="{00000000-0004-0000-0000-00009F020000}"/>
    <hyperlink ref="P282" r:id="rId673" xr:uid="{00000000-0004-0000-0000-0000A0020000}"/>
    <hyperlink ref="W282" r:id="rId674" xr:uid="{00000000-0004-0000-0000-0000A1020000}"/>
    <hyperlink ref="P283" r:id="rId675" xr:uid="{00000000-0004-0000-0000-0000A2020000}"/>
    <hyperlink ref="W283" r:id="rId676" xr:uid="{00000000-0004-0000-0000-0000A3020000}"/>
    <hyperlink ref="P284" r:id="rId677" xr:uid="{00000000-0004-0000-0000-0000A4020000}"/>
    <hyperlink ref="W284" r:id="rId678" xr:uid="{00000000-0004-0000-0000-0000A5020000}"/>
    <hyperlink ref="P285" r:id="rId679" xr:uid="{00000000-0004-0000-0000-0000A6020000}"/>
    <hyperlink ref="W285" r:id="rId680" xr:uid="{00000000-0004-0000-0000-0000A7020000}"/>
    <hyperlink ref="P286" r:id="rId681" xr:uid="{00000000-0004-0000-0000-0000A8020000}"/>
    <hyperlink ref="W286" r:id="rId682" xr:uid="{00000000-0004-0000-0000-0000A9020000}"/>
    <hyperlink ref="P287" r:id="rId683" xr:uid="{00000000-0004-0000-0000-0000AA020000}"/>
    <hyperlink ref="W287" r:id="rId684" xr:uid="{00000000-0004-0000-0000-0000AB020000}"/>
    <hyperlink ref="P288" r:id="rId685" xr:uid="{00000000-0004-0000-0000-0000AC020000}"/>
    <hyperlink ref="W288" r:id="rId686" xr:uid="{00000000-0004-0000-0000-0000AD020000}"/>
    <hyperlink ref="P289" r:id="rId687" xr:uid="{00000000-0004-0000-0000-0000AE020000}"/>
    <hyperlink ref="W289" r:id="rId688" xr:uid="{00000000-0004-0000-0000-0000AF020000}"/>
    <hyperlink ref="P290" r:id="rId689" xr:uid="{00000000-0004-0000-0000-0000B0020000}"/>
    <hyperlink ref="W290" r:id="rId690" xr:uid="{00000000-0004-0000-0000-0000B1020000}"/>
    <hyperlink ref="P291" r:id="rId691" xr:uid="{00000000-0004-0000-0000-0000B2020000}"/>
    <hyperlink ref="W291" r:id="rId692" xr:uid="{00000000-0004-0000-0000-0000B3020000}"/>
    <hyperlink ref="P292" r:id="rId693" xr:uid="{00000000-0004-0000-0000-0000B4020000}"/>
    <hyperlink ref="W292" r:id="rId694" xr:uid="{00000000-0004-0000-0000-0000B5020000}"/>
    <hyperlink ref="P293" r:id="rId695" xr:uid="{00000000-0004-0000-0000-0000B6020000}"/>
    <hyperlink ref="W293" r:id="rId696" xr:uid="{00000000-0004-0000-0000-0000B7020000}"/>
    <hyperlink ref="P294" r:id="rId697" xr:uid="{00000000-0004-0000-0000-0000B8020000}"/>
    <hyperlink ref="W294" r:id="rId698" xr:uid="{00000000-0004-0000-0000-0000B9020000}"/>
    <hyperlink ref="P295" r:id="rId699" xr:uid="{00000000-0004-0000-0000-0000BA020000}"/>
    <hyperlink ref="W295" r:id="rId700" xr:uid="{00000000-0004-0000-0000-0000BB020000}"/>
    <hyperlink ref="P296" r:id="rId701" xr:uid="{00000000-0004-0000-0000-0000BC020000}"/>
    <hyperlink ref="W296" r:id="rId702" xr:uid="{00000000-0004-0000-0000-0000BD020000}"/>
    <hyperlink ref="P297" r:id="rId703" xr:uid="{00000000-0004-0000-0000-0000BE020000}"/>
    <hyperlink ref="W297" r:id="rId704" xr:uid="{00000000-0004-0000-0000-0000BF020000}"/>
    <hyperlink ref="P298" r:id="rId705" xr:uid="{00000000-0004-0000-0000-0000C0020000}"/>
    <hyperlink ref="W298" r:id="rId706" xr:uid="{00000000-0004-0000-0000-0000C1020000}"/>
    <hyperlink ref="P299" r:id="rId707" xr:uid="{00000000-0004-0000-0000-0000C2020000}"/>
    <hyperlink ref="W299" r:id="rId708" xr:uid="{00000000-0004-0000-0000-0000C3020000}"/>
    <hyperlink ref="P300" r:id="rId709" xr:uid="{00000000-0004-0000-0000-0000C4020000}"/>
    <hyperlink ref="W300" r:id="rId710" xr:uid="{00000000-0004-0000-0000-0000C5020000}"/>
    <hyperlink ref="P301" r:id="rId711" xr:uid="{00000000-0004-0000-0000-0000C6020000}"/>
    <hyperlink ref="W301" r:id="rId712" xr:uid="{00000000-0004-0000-0000-0000C7020000}"/>
    <hyperlink ref="P302" r:id="rId713" xr:uid="{00000000-0004-0000-0000-0000C8020000}"/>
    <hyperlink ref="W302" r:id="rId714" xr:uid="{00000000-0004-0000-0000-0000C9020000}"/>
    <hyperlink ref="P303" r:id="rId715" xr:uid="{00000000-0004-0000-0000-0000CA020000}"/>
    <hyperlink ref="W303" r:id="rId716" xr:uid="{00000000-0004-0000-0000-0000CB020000}"/>
    <hyperlink ref="P304" r:id="rId717" xr:uid="{00000000-0004-0000-0000-0000CC020000}"/>
    <hyperlink ref="W304" r:id="rId718" xr:uid="{00000000-0004-0000-0000-0000CD020000}"/>
    <hyperlink ref="P305" r:id="rId719" xr:uid="{00000000-0004-0000-0000-0000CE020000}"/>
    <hyperlink ref="W305" r:id="rId720" xr:uid="{00000000-0004-0000-0000-0000CF020000}"/>
    <hyperlink ref="E306" r:id="rId721" xr:uid="{00000000-0004-0000-0000-0000D0020000}"/>
    <hyperlink ref="P306" r:id="rId722" xr:uid="{00000000-0004-0000-0000-0000D1020000}"/>
    <hyperlink ref="W306" r:id="rId723" xr:uid="{00000000-0004-0000-0000-0000D2020000}"/>
    <hyperlink ref="P307" r:id="rId724" xr:uid="{00000000-0004-0000-0000-0000D3020000}"/>
    <hyperlink ref="W307" r:id="rId725" xr:uid="{00000000-0004-0000-0000-0000D4020000}"/>
    <hyperlink ref="P308" r:id="rId726" xr:uid="{00000000-0004-0000-0000-0000D5020000}"/>
    <hyperlink ref="W308" r:id="rId727" xr:uid="{00000000-0004-0000-0000-0000D6020000}"/>
    <hyperlink ref="P309" r:id="rId728" xr:uid="{00000000-0004-0000-0000-0000D7020000}"/>
    <hyperlink ref="Q309" r:id="rId729" xr:uid="{00000000-0004-0000-0000-0000D8020000}"/>
    <hyperlink ref="W309" r:id="rId730" xr:uid="{00000000-0004-0000-0000-0000D9020000}"/>
    <hyperlink ref="P310" r:id="rId731" xr:uid="{00000000-0004-0000-0000-0000DA020000}"/>
    <hyperlink ref="W310" r:id="rId732" xr:uid="{00000000-0004-0000-0000-0000DB020000}"/>
    <hyperlink ref="P311" r:id="rId733" xr:uid="{00000000-0004-0000-0000-0000DC020000}"/>
    <hyperlink ref="W311" r:id="rId734" xr:uid="{00000000-0004-0000-0000-0000DD020000}"/>
    <hyperlink ref="P312" r:id="rId735" xr:uid="{00000000-0004-0000-0000-0000DE020000}"/>
    <hyperlink ref="W312" r:id="rId736" xr:uid="{00000000-0004-0000-0000-0000DF020000}"/>
    <hyperlink ref="P313" r:id="rId737" xr:uid="{00000000-0004-0000-0000-0000E0020000}"/>
    <hyperlink ref="W313" r:id="rId738" xr:uid="{00000000-0004-0000-0000-0000E1020000}"/>
    <hyperlink ref="P314" r:id="rId739" xr:uid="{00000000-0004-0000-0000-0000E2020000}"/>
    <hyperlink ref="W314" r:id="rId740" xr:uid="{00000000-0004-0000-0000-0000E3020000}"/>
    <hyperlink ref="P315" r:id="rId741" xr:uid="{00000000-0004-0000-0000-0000E4020000}"/>
    <hyperlink ref="W315" r:id="rId742" xr:uid="{00000000-0004-0000-0000-0000E5020000}"/>
    <hyperlink ref="P316" r:id="rId743" xr:uid="{00000000-0004-0000-0000-0000E6020000}"/>
    <hyperlink ref="W316" r:id="rId744" xr:uid="{00000000-0004-0000-0000-0000E7020000}"/>
    <hyperlink ref="P317" r:id="rId745" xr:uid="{00000000-0004-0000-0000-0000E8020000}"/>
    <hyperlink ref="W317" r:id="rId746" xr:uid="{00000000-0004-0000-0000-0000E9020000}"/>
    <hyperlink ref="P318" r:id="rId747" xr:uid="{00000000-0004-0000-0000-0000EA020000}"/>
    <hyperlink ref="Q318" r:id="rId748" xr:uid="{00000000-0004-0000-0000-0000EB020000}"/>
    <hyperlink ref="W318" r:id="rId749" xr:uid="{00000000-0004-0000-0000-0000EC020000}"/>
    <hyperlink ref="P319" r:id="rId750" xr:uid="{00000000-0004-0000-0000-0000ED020000}"/>
    <hyperlink ref="W319" r:id="rId751" xr:uid="{00000000-0004-0000-0000-0000EE020000}"/>
    <hyperlink ref="P320" r:id="rId752" xr:uid="{00000000-0004-0000-0000-0000EF020000}"/>
    <hyperlink ref="W320" r:id="rId753" xr:uid="{00000000-0004-0000-0000-0000F0020000}"/>
    <hyperlink ref="E321" r:id="rId754" xr:uid="{00000000-0004-0000-0000-0000F1020000}"/>
    <hyperlink ref="P321" r:id="rId755" xr:uid="{00000000-0004-0000-0000-0000F2020000}"/>
    <hyperlink ref="W321" r:id="rId756" xr:uid="{00000000-0004-0000-0000-0000F3020000}"/>
    <hyperlink ref="P322" r:id="rId757" xr:uid="{00000000-0004-0000-0000-0000F4020000}"/>
    <hyperlink ref="W322" r:id="rId758" xr:uid="{00000000-0004-0000-0000-0000F5020000}"/>
    <hyperlink ref="E323" r:id="rId759" xr:uid="{00000000-0004-0000-0000-0000F6020000}"/>
    <hyperlink ref="P323" r:id="rId760" xr:uid="{00000000-0004-0000-0000-0000F7020000}"/>
    <hyperlink ref="W323" r:id="rId761" xr:uid="{00000000-0004-0000-0000-0000F8020000}"/>
    <hyperlink ref="P324" r:id="rId762" xr:uid="{00000000-0004-0000-0000-0000F9020000}"/>
    <hyperlink ref="W324" r:id="rId763" xr:uid="{00000000-0004-0000-0000-0000FA020000}"/>
    <hyperlink ref="P325" r:id="rId764" xr:uid="{00000000-0004-0000-0000-0000FB020000}"/>
    <hyperlink ref="W325" r:id="rId765" xr:uid="{00000000-0004-0000-0000-0000FC020000}"/>
    <hyperlink ref="P326" r:id="rId766" xr:uid="{00000000-0004-0000-0000-0000FD020000}"/>
    <hyperlink ref="W326" r:id="rId767" xr:uid="{00000000-0004-0000-0000-0000FE020000}"/>
    <hyperlink ref="P327" r:id="rId768" xr:uid="{00000000-0004-0000-0000-0000FF020000}"/>
    <hyperlink ref="Q327" r:id="rId769" xr:uid="{00000000-0004-0000-0000-000000030000}"/>
    <hyperlink ref="W327" r:id="rId770" xr:uid="{00000000-0004-0000-0000-000001030000}"/>
    <hyperlink ref="P328" r:id="rId771" xr:uid="{00000000-0004-0000-0000-000002030000}"/>
    <hyperlink ref="W328" r:id="rId772" xr:uid="{00000000-0004-0000-0000-000003030000}"/>
    <hyperlink ref="P329" r:id="rId773" xr:uid="{00000000-0004-0000-0000-000004030000}"/>
    <hyperlink ref="Q329" r:id="rId774" xr:uid="{00000000-0004-0000-0000-000005030000}"/>
    <hyperlink ref="W329" r:id="rId775" xr:uid="{00000000-0004-0000-0000-000006030000}"/>
    <hyperlink ref="E330" r:id="rId776" xr:uid="{00000000-0004-0000-0000-000007030000}"/>
    <hyperlink ref="P330" r:id="rId777" xr:uid="{00000000-0004-0000-0000-000008030000}"/>
    <hyperlink ref="W330" r:id="rId778" xr:uid="{00000000-0004-0000-0000-000009030000}"/>
    <hyperlink ref="P331" r:id="rId779" xr:uid="{00000000-0004-0000-0000-00000A030000}"/>
    <hyperlink ref="W331" r:id="rId780" xr:uid="{00000000-0004-0000-0000-00000B030000}"/>
    <hyperlink ref="P332" r:id="rId781" xr:uid="{00000000-0004-0000-0000-00000C030000}"/>
    <hyperlink ref="W332" r:id="rId782" xr:uid="{00000000-0004-0000-0000-00000D030000}"/>
    <hyperlink ref="P333" r:id="rId783" xr:uid="{00000000-0004-0000-0000-00000E030000}"/>
    <hyperlink ref="W333" r:id="rId784" xr:uid="{00000000-0004-0000-0000-00000F030000}"/>
    <hyperlink ref="P334" r:id="rId785" xr:uid="{00000000-0004-0000-0000-000010030000}"/>
    <hyperlink ref="W334" r:id="rId786" xr:uid="{00000000-0004-0000-0000-000011030000}"/>
    <hyperlink ref="P335" r:id="rId787" xr:uid="{00000000-0004-0000-0000-000012030000}"/>
    <hyperlink ref="W335" r:id="rId788" xr:uid="{00000000-0004-0000-0000-000013030000}"/>
    <hyperlink ref="P336" r:id="rId789" xr:uid="{00000000-0004-0000-0000-000014030000}"/>
    <hyperlink ref="W336" r:id="rId790" xr:uid="{00000000-0004-0000-0000-000015030000}"/>
    <hyperlink ref="P337" r:id="rId791" xr:uid="{00000000-0004-0000-0000-000016030000}"/>
    <hyperlink ref="P338" r:id="rId792" xr:uid="{00000000-0004-0000-0000-000017030000}"/>
    <hyperlink ref="W338" r:id="rId793" xr:uid="{00000000-0004-0000-0000-000018030000}"/>
    <hyperlink ref="P339" r:id="rId794" xr:uid="{00000000-0004-0000-0000-000019030000}"/>
    <hyperlink ref="W339" r:id="rId795" xr:uid="{00000000-0004-0000-0000-00001A030000}"/>
    <hyperlink ref="P340" r:id="rId796" xr:uid="{00000000-0004-0000-0000-00001B030000}"/>
    <hyperlink ref="W340" r:id="rId797" xr:uid="{00000000-0004-0000-0000-00001C030000}"/>
    <hyperlink ref="P341" r:id="rId798" xr:uid="{00000000-0004-0000-0000-00001D030000}"/>
    <hyperlink ref="W341" r:id="rId799" xr:uid="{00000000-0004-0000-0000-00001E030000}"/>
    <hyperlink ref="W342" r:id="rId800" xr:uid="{00000000-0004-0000-0000-00001F030000}"/>
    <hyperlink ref="P343" r:id="rId801" xr:uid="{00000000-0004-0000-0000-000020030000}"/>
    <hyperlink ref="W343" r:id="rId802" xr:uid="{00000000-0004-0000-0000-000021030000}"/>
    <hyperlink ref="P344" r:id="rId803" xr:uid="{00000000-0004-0000-0000-000022030000}"/>
    <hyperlink ref="W344" r:id="rId804" xr:uid="{00000000-0004-0000-0000-000023030000}"/>
    <hyperlink ref="P345" r:id="rId805" xr:uid="{00000000-0004-0000-0000-000024030000}"/>
    <hyperlink ref="W345" r:id="rId806" xr:uid="{00000000-0004-0000-0000-000025030000}"/>
    <hyperlink ref="P346" r:id="rId807" xr:uid="{00000000-0004-0000-0000-000026030000}"/>
    <hyperlink ref="Q346" r:id="rId808" xr:uid="{00000000-0004-0000-0000-000027030000}"/>
    <hyperlink ref="W346" r:id="rId809" xr:uid="{00000000-0004-0000-0000-000028030000}"/>
    <hyperlink ref="P347" r:id="rId810" xr:uid="{00000000-0004-0000-0000-000029030000}"/>
    <hyperlink ref="Q347" r:id="rId811" xr:uid="{00000000-0004-0000-0000-00002A030000}"/>
    <hyperlink ref="W347" r:id="rId812" xr:uid="{00000000-0004-0000-0000-00002B030000}"/>
    <hyperlink ref="P348" r:id="rId813" xr:uid="{00000000-0004-0000-0000-00002C030000}"/>
    <hyperlink ref="Q348" r:id="rId814" xr:uid="{00000000-0004-0000-0000-00002D030000}"/>
    <hyperlink ref="W348" r:id="rId815" xr:uid="{00000000-0004-0000-0000-00002E030000}"/>
    <hyperlink ref="Q349" r:id="rId816" xr:uid="{00000000-0004-0000-0000-00002F030000}"/>
    <hyperlink ref="W349" r:id="rId817" xr:uid="{00000000-0004-0000-0000-000030030000}"/>
    <hyperlink ref="P350" r:id="rId818" xr:uid="{00000000-0004-0000-0000-000031030000}"/>
    <hyperlink ref="W350" r:id="rId819" xr:uid="{00000000-0004-0000-0000-000032030000}"/>
    <hyperlink ref="P351" r:id="rId820" xr:uid="{00000000-0004-0000-0000-000033030000}"/>
    <hyperlink ref="W351" r:id="rId821" xr:uid="{00000000-0004-0000-0000-000034030000}"/>
    <hyperlink ref="P352" r:id="rId822" xr:uid="{00000000-0004-0000-0000-000035030000}"/>
    <hyperlink ref="Q352" r:id="rId823" xr:uid="{00000000-0004-0000-0000-000036030000}"/>
    <hyperlink ref="W352" r:id="rId824" xr:uid="{00000000-0004-0000-0000-000037030000}"/>
    <hyperlink ref="E353" r:id="rId825" xr:uid="{00000000-0004-0000-0000-000038030000}"/>
    <hyperlink ref="P353" r:id="rId826" xr:uid="{00000000-0004-0000-0000-000039030000}"/>
    <hyperlink ref="W353" r:id="rId827" xr:uid="{00000000-0004-0000-0000-00003A030000}"/>
    <hyperlink ref="E354" r:id="rId828" xr:uid="{00000000-0004-0000-0000-00003B030000}"/>
    <hyperlink ref="P354" r:id="rId829" xr:uid="{00000000-0004-0000-0000-00003C030000}"/>
    <hyperlink ref="W354" r:id="rId830" xr:uid="{00000000-0004-0000-0000-00003D030000}"/>
    <hyperlink ref="P355" r:id="rId831" xr:uid="{00000000-0004-0000-0000-00003E030000}"/>
    <hyperlink ref="W355" r:id="rId832" xr:uid="{00000000-0004-0000-0000-00003F030000}"/>
    <hyperlink ref="P356" r:id="rId833" xr:uid="{00000000-0004-0000-0000-000040030000}"/>
    <hyperlink ref="W356" r:id="rId834" xr:uid="{00000000-0004-0000-0000-000041030000}"/>
    <hyperlink ref="P357" r:id="rId835" xr:uid="{00000000-0004-0000-0000-000042030000}"/>
    <hyperlink ref="W357" r:id="rId836" xr:uid="{00000000-0004-0000-0000-000043030000}"/>
    <hyperlink ref="P358" r:id="rId837" xr:uid="{00000000-0004-0000-0000-000044030000}"/>
    <hyperlink ref="W358" r:id="rId838" xr:uid="{00000000-0004-0000-0000-000045030000}"/>
    <hyperlink ref="P359" r:id="rId839" xr:uid="{00000000-0004-0000-0000-000046030000}"/>
    <hyperlink ref="W359" r:id="rId840" xr:uid="{00000000-0004-0000-0000-000047030000}"/>
    <hyperlink ref="P360" r:id="rId841" xr:uid="{00000000-0004-0000-0000-000048030000}"/>
    <hyperlink ref="W360" r:id="rId842" xr:uid="{00000000-0004-0000-0000-000049030000}"/>
    <hyperlink ref="P361" r:id="rId843" xr:uid="{00000000-0004-0000-0000-00004A030000}"/>
    <hyperlink ref="W361" r:id="rId844" xr:uid="{00000000-0004-0000-0000-00004B030000}"/>
    <hyperlink ref="P362" r:id="rId845" xr:uid="{00000000-0004-0000-0000-00004C030000}"/>
    <hyperlink ref="W362" r:id="rId846" xr:uid="{00000000-0004-0000-0000-00004D030000}"/>
    <hyperlink ref="E363" r:id="rId847" xr:uid="{00000000-0004-0000-0000-00004E030000}"/>
    <hyperlink ref="P363" r:id="rId848" xr:uid="{00000000-0004-0000-0000-00004F030000}"/>
    <hyperlink ref="W363" r:id="rId849" xr:uid="{00000000-0004-0000-0000-000050030000}"/>
    <hyperlink ref="P364" r:id="rId850" xr:uid="{00000000-0004-0000-0000-000051030000}"/>
    <hyperlink ref="W364" r:id="rId851" xr:uid="{00000000-0004-0000-0000-000052030000}"/>
    <hyperlink ref="P365" r:id="rId852" xr:uid="{00000000-0004-0000-0000-000053030000}"/>
    <hyperlink ref="W365" r:id="rId853" xr:uid="{00000000-0004-0000-0000-000054030000}"/>
    <hyperlink ref="P366" r:id="rId854" xr:uid="{00000000-0004-0000-0000-000055030000}"/>
    <hyperlink ref="W366" r:id="rId855" xr:uid="{00000000-0004-0000-0000-000056030000}"/>
    <hyperlink ref="P367" r:id="rId856" xr:uid="{00000000-0004-0000-0000-000057030000}"/>
    <hyperlink ref="Q367" r:id="rId857" xr:uid="{00000000-0004-0000-0000-000058030000}"/>
    <hyperlink ref="W367" r:id="rId858" xr:uid="{00000000-0004-0000-0000-000059030000}"/>
    <hyperlink ref="P368" r:id="rId859" xr:uid="{00000000-0004-0000-0000-00005A030000}"/>
    <hyperlink ref="W368" r:id="rId860" xr:uid="{00000000-0004-0000-0000-00005B030000}"/>
    <hyperlink ref="P369" r:id="rId861" xr:uid="{00000000-0004-0000-0000-00005C030000}"/>
    <hyperlink ref="W369" r:id="rId862" xr:uid="{00000000-0004-0000-0000-00005D030000}"/>
    <hyperlink ref="P370" r:id="rId863" xr:uid="{00000000-0004-0000-0000-00005E030000}"/>
    <hyperlink ref="W370" r:id="rId864" xr:uid="{00000000-0004-0000-0000-00005F030000}"/>
    <hyperlink ref="P371" r:id="rId865" xr:uid="{00000000-0004-0000-0000-000060030000}"/>
    <hyperlink ref="W371" r:id="rId866" xr:uid="{00000000-0004-0000-0000-000061030000}"/>
    <hyperlink ref="P372" r:id="rId867" xr:uid="{00000000-0004-0000-0000-000062030000}"/>
    <hyperlink ref="Q372" r:id="rId868" xr:uid="{00000000-0004-0000-0000-000063030000}"/>
    <hyperlink ref="W372" r:id="rId869" xr:uid="{00000000-0004-0000-0000-000064030000}"/>
    <hyperlink ref="P373" r:id="rId870" xr:uid="{00000000-0004-0000-0000-000065030000}"/>
    <hyperlink ref="W373" r:id="rId871" xr:uid="{00000000-0004-0000-0000-000066030000}"/>
    <hyperlink ref="E374" r:id="rId872" xr:uid="{00000000-0004-0000-0000-000067030000}"/>
    <hyperlink ref="P374" r:id="rId873" xr:uid="{00000000-0004-0000-0000-000068030000}"/>
    <hyperlink ref="W374" r:id="rId874" xr:uid="{00000000-0004-0000-0000-000069030000}"/>
    <hyperlink ref="P375" r:id="rId875" xr:uid="{00000000-0004-0000-0000-00006A030000}"/>
    <hyperlink ref="W375" r:id="rId876" xr:uid="{00000000-0004-0000-0000-00006B030000}"/>
    <hyperlink ref="P376" r:id="rId877" xr:uid="{00000000-0004-0000-0000-00006C030000}"/>
    <hyperlink ref="W376" r:id="rId878" xr:uid="{00000000-0004-0000-0000-00006D030000}"/>
    <hyperlink ref="P377" r:id="rId879" xr:uid="{00000000-0004-0000-0000-00006E030000}"/>
    <hyperlink ref="W377" r:id="rId880" xr:uid="{00000000-0004-0000-0000-00006F030000}"/>
    <hyperlink ref="P378" r:id="rId881" xr:uid="{00000000-0004-0000-0000-000070030000}"/>
    <hyperlink ref="W378" r:id="rId882" xr:uid="{00000000-0004-0000-0000-000071030000}"/>
    <hyperlink ref="W379" r:id="rId883" xr:uid="{00000000-0004-0000-0000-000072030000}"/>
    <hyperlink ref="P380" r:id="rId884" xr:uid="{00000000-0004-0000-0000-000073030000}"/>
    <hyperlink ref="W380" r:id="rId885" xr:uid="{00000000-0004-0000-0000-000074030000}"/>
    <hyperlink ref="P381" r:id="rId886" xr:uid="{00000000-0004-0000-0000-000075030000}"/>
    <hyperlink ref="Q381" r:id="rId887" xr:uid="{00000000-0004-0000-0000-000076030000}"/>
    <hyperlink ref="W381" r:id="rId888" xr:uid="{00000000-0004-0000-0000-000077030000}"/>
    <hyperlink ref="P382" r:id="rId889" xr:uid="{00000000-0004-0000-0000-000078030000}"/>
    <hyperlink ref="W382" r:id="rId890" xr:uid="{00000000-0004-0000-0000-000079030000}"/>
    <hyperlink ref="P383" r:id="rId891" xr:uid="{00000000-0004-0000-0000-00007A030000}"/>
    <hyperlink ref="W383" r:id="rId892" xr:uid="{00000000-0004-0000-0000-00007B030000}"/>
    <hyperlink ref="E384" r:id="rId893" xr:uid="{00000000-0004-0000-0000-00007C030000}"/>
    <hyperlink ref="P384" r:id="rId894" xr:uid="{00000000-0004-0000-0000-00007D030000}"/>
    <hyperlink ref="W384" r:id="rId895" xr:uid="{00000000-0004-0000-0000-00007E030000}"/>
    <hyperlink ref="E385" r:id="rId896" xr:uid="{00000000-0004-0000-0000-00007F030000}"/>
    <hyperlink ref="P385" r:id="rId897" xr:uid="{00000000-0004-0000-0000-000080030000}"/>
    <hyperlink ref="W385" r:id="rId898" xr:uid="{00000000-0004-0000-0000-000081030000}"/>
    <hyperlink ref="P386" r:id="rId899" xr:uid="{00000000-0004-0000-0000-000082030000}"/>
    <hyperlink ref="W386" r:id="rId900" xr:uid="{00000000-0004-0000-0000-000083030000}"/>
    <hyperlink ref="P387" r:id="rId901" xr:uid="{00000000-0004-0000-0000-000084030000}"/>
    <hyperlink ref="W387" r:id="rId902" xr:uid="{00000000-0004-0000-0000-000085030000}"/>
    <hyperlink ref="P388" r:id="rId903" xr:uid="{00000000-0004-0000-0000-000086030000}"/>
    <hyperlink ref="W388" r:id="rId904" xr:uid="{00000000-0004-0000-0000-000087030000}"/>
    <hyperlink ref="P389" r:id="rId905" xr:uid="{00000000-0004-0000-0000-000088030000}"/>
    <hyperlink ref="W389" r:id="rId906" xr:uid="{00000000-0004-0000-0000-000089030000}"/>
    <hyperlink ref="P390" r:id="rId907" xr:uid="{00000000-0004-0000-0000-00008A030000}"/>
    <hyperlink ref="Q390" r:id="rId908" xr:uid="{00000000-0004-0000-0000-00008B030000}"/>
    <hyperlink ref="W390" r:id="rId909" xr:uid="{00000000-0004-0000-0000-00008C030000}"/>
    <hyperlink ref="P391" r:id="rId910" xr:uid="{00000000-0004-0000-0000-00008D030000}"/>
    <hyperlink ref="W391" r:id="rId911" xr:uid="{00000000-0004-0000-0000-00008E030000}"/>
    <hyperlink ref="P392" r:id="rId912" xr:uid="{00000000-0004-0000-0000-00008F030000}"/>
    <hyperlink ref="W392" r:id="rId913" xr:uid="{00000000-0004-0000-0000-000090030000}"/>
    <hyperlink ref="P393" r:id="rId914" xr:uid="{00000000-0004-0000-0000-000091030000}"/>
    <hyperlink ref="W393" r:id="rId915" xr:uid="{00000000-0004-0000-0000-000092030000}"/>
    <hyperlink ref="P394" r:id="rId916" xr:uid="{00000000-0004-0000-0000-000093030000}"/>
    <hyperlink ref="W394" r:id="rId917" xr:uid="{00000000-0004-0000-0000-000094030000}"/>
    <hyperlink ref="P395" r:id="rId918" xr:uid="{00000000-0004-0000-0000-000095030000}"/>
    <hyperlink ref="W395" r:id="rId919" xr:uid="{00000000-0004-0000-0000-000096030000}"/>
    <hyperlink ref="P396" r:id="rId920" xr:uid="{00000000-0004-0000-0000-000097030000}"/>
    <hyperlink ref="W396" r:id="rId921" xr:uid="{00000000-0004-0000-0000-000098030000}"/>
    <hyperlink ref="P397" r:id="rId922" xr:uid="{00000000-0004-0000-0000-000099030000}"/>
    <hyperlink ref="W397" r:id="rId923" xr:uid="{00000000-0004-0000-0000-00009A030000}"/>
    <hyperlink ref="P398" r:id="rId924" xr:uid="{00000000-0004-0000-0000-00009B030000}"/>
    <hyperlink ref="W398" r:id="rId925" xr:uid="{00000000-0004-0000-0000-00009C030000}"/>
    <hyperlink ref="P399" r:id="rId926" xr:uid="{00000000-0004-0000-0000-00009D030000}"/>
    <hyperlink ref="W399" r:id="rId927" xr:uid="{00000000-0004-0000-0000-00009E030000}"/>
    <hyperlink ref="P400" r:id="rId928" xr:uid="{00000000-0004-0000-0000-00009F030000}"/>
    <hyperlink ref="W400" r:id="rId929" xr:uid="{00000000-0004-0000-0000-0000A0030000}"/>
    <hyperlink ref="P401" r:id="rId930" xr:uid="{00000000-0004-0000-0000-0000A1030000}"/>
    <hyperlink ref="Q401" r:id="rId931" xr:uid="{00000000-0004-0000-0000-0000A2030000}"/>
    <hyperlink ref="W401" r:id="rId932" xr:uid="{00000000-0004-0000-0000-0000A3030000}"/>
    <hyperlink ref="P402" r:id="rId933" xr:uid="{00000000-0004-0000-0000-0000A4030000}"/>
    <hyperlink ref="W402" r:id="rId934" xr:uid="{00000000-0004-0000-0000-0000A5030000}"/>
    <hyperlink ref="E403" r:id="rId935" xr:uid="{00000000-0004-0000-0000-0000A6030000}"/>
    <hyperlink ref="P403" r:id="rId936" xr:uid="{00000000-0004-0000-0000-0000A7030000}"/>
    <hyperlink ref="W403" r:id="rId937" xr:uid="{00000000-0004-0000-0000-0000A8030000}"/>
    <hyperlink ref="E404" r:id="rId938" xr:uid="{00000000-0004-0000-0000-0000A9030000}"/>
    <hyperlink ref="P404" r:id="rId939" xr:uid="{00000000-0004-0000-0000-0000AA030000}"/>
    <hyperlink ref="W404" r:id="rId940" xr:uid="{00000000-0004-0000-0000-0000AB030000}"/>
    <hyperlink ref="P405" r:id="rId941" xr:uid="{00000000-0004-0000-0000-0000AC030000}"/>
    <hyperlink ref="W405" r:id="rId942" xr:uid="{00000000-0004-0000-0000-0000AD030000}"/>
    <hyperlink ref="P406" r:id="rId943" xr:uid="{00000000-0004-0000-0000-0000AE030000}"/>
    <hyperlink ref="W406" r:id="rId944" xr:uid="{00000000-0004-0000-0000-0000AF030000}"/>
    <hyperlink ref="P407" r:id="rId945" xr:uid="{00000000-0004-0000-0000-0000B0030000}"/>
    <hyperlink ref="W407" r:id="rId946" xr:uid="{00000000-0004-0000-0000-0000B1030000}"/>
    <hyperlink ref="P408" r:id="rId947" xr:uid="{00000000-0004-0000-0000-0000B2030000}"/>
    <hyperlink ref="W408" r:id="rId948" xr:uid="{00000000-0004-0000-0000-0000B3030000}"/>
    <hyperlink ref="P409" r:id="rId949" xr:uid="{00000000-0004-0000-0000-0000B4030000}"/>
    <hyperlink ref="W409" r:id="rId950" xr:uid="{00000000-0004-0000-0000-0000B5030000}"/>
    <hyperlink ref="P410" r:id="rId951" xr:uid="{00000000-0004-0000-0000-0000B6030000}"/>
    <hyperlink ref="Q410" r:id="rId952" xr:uid="{00000000-0004-0000-0000-0000B7030000}"/>
    <hyperlink ref="W410" r:id="rId953" xr:uid="{00000000-0004-0000-0000-0000B8030000}"/>
    <hyperlink ref="P411" r:id="rId954" xr:uid="{00000000-0004-0000-0000-0000B9030000}"/>
    <hyperlink ref="W411" r:id="rId955" xr:uid="{00000000-0004-0000-0000-0000BA030000}"/>
    <hyperlink ref="P412" r:id="rId956" xr:uid="{00000000-0004-0000-0000-0000BB030000}"/>
    <hyperlink ref="W412" r:id="rId957" xr:uid="{00000000-0004-0000-0000-0000BC030000}"/>
    <hyperlink ref="P413" r:id="rId958" xr:uid="{00000000-0004-0000-0000-0000BD030000}"/>
    <hyperlink ref="W413" r:id="rId959" xr:uid="{00000000-0004-0000-0000-0000BE030000}"/>
    <hyperlink ref="P414" r:id="rId960" xr:uid="{00000000-0004-0000-0000-0000BF030000}"/>
    <hyperlink ref="W414" r:id="rId961" xr:uid="{00000000-0004-0000-0000-0000C0030000}"/>
    <hyperlink ref="P415" r:id="rId962" xr:uid="{00000000-0004-0000-0000-0000C1030000}"/>
    <hyperlink ref="W415" r:id="rId963" xr:uid="{00000000-0004-0000-0000-0000C2030000}"/>
    <hyperlink ref="P416" r:id="rId964" xr:uid="{00000000-0004-0000-0000-0000C3030000}"/>
    <hyperlink ref="W416" r:id="rId965" xr:uid="{00000000-0004-0000-0000-0000C4030000}"/>
    <hyperlink ref="P417" r:id="rId966" xr:uid="{00000000-0004-0000-0000-0000C5030000}"/>
    <hyperlink ref="W417" r:id="rId967" xr:uid="{00000000-0004-0000-0000-0000C6030000}"/>
    <hyperlink ref="P418" r:id="rId968" xr:uid="{00000000-0004-0000-0000-0000C7030000}"/>
    <hyperlink ref="W418" r:id="rId969" xr:uid="{00000000-0004-0000-0000-0000C8030000}"/>
    <hyperlink ref="P419" r:id="rId970" xr:uid="{00000000-0004-0000-0000-0000C9030000}"/>
    <hyperlink ref="W419" r:id="rId971" xr:uid="{00000000-0004-0000-0000-0000CA030000}"/>
    <hyperlink ref="P420" r:id="rId972" xr:uid="{00000000-0004-0000-0000-0000CB030000}"/>
    <hyperlink ref="W420" r:id="rId973" xr:uid="{00000000-0004-0000-0000-0000CC030000}"/>
    <hyperlink ref="P421" r:id="rId974" xr:uid="{00000000-0004-0000-0000-0000CD030000}"/>
    <hyperlink ref="W421" r:id="rId975" xr:uid="{00000000-0004-0000-0000-0000CE030000}"/>
    <hyperlink ref="P422" r:id="rId976" xr:uid="{00000000-0004-0000-0000-0000CF030000}"/>
    <hyperlink ref="W422" r:id="rId977" xr:uid="{00000000-0004-0000-0000-0000D0030000}"/>
    <hyperlink ref="E423" r:id="rId978" xr:uid="{00000000-0004-0000-0000-0000D1030000}"/>
    <hyperlink ref="P423" r:id="rId979" xr:uid="{00000000-0004-0000-0000-0000D2030000}"/>
    <hyperlink ref="W423" r:id="rId980" xr:uid="{00000000-0004-0000-0000-0000D3030000}"/>
    <hyperlink ref="P424" r:id="rId981" xr:uid="{00000000-0004-0000-0000-0000D4030000}"/>
    <hyperlink ref="W424" r:id="rId982" xr:uid="{00000000-0004-0000-0000-0000D5030000}"/>
    <hyperlink ref="P425" r:id="rId983" xr:uid="{00000000-0004-0000-0000-0000D6030000}"/>
    <hyperlink ref="W425" r:id="rId984" xr:uid="{00000000-0004-0000-0000-0000D7030000}"/>
    <hyperlink ref="E426" r:id="rId985" xr:uid="{00000000-0004-0000-0000-0000D8030000}"/>
    <hyperlink ref="P426" r:id="rId986" xr:uid="{00000000-0004-0000-0000-0000D9030000}"/>
    <hyperlink ref="W426" r:id="rId987" xr:uid="{00000000-0004-0000-0000-0000DA030000}"/>
    <hyperlink ref="E427" r:id="rId988" xr:uid="{00000000-0004-0000-0000-0000DB030000}"/>
    <hyperlink ref="P427" r:id="rId989" xr:uid="{00000000-0004-0000-0000-0000DC030000}"/>
    <hyperlink ref="W427" r:id="rId990" xr:uid="{00000000-0004-0000-0000-0000DD030000}"/>
    <hyperlink ref="P428" r:id="rId991" xr:uid="{00000000-0004-0000-0000-0000DE030000}"/>
    <hyperlink ref="W428" r:id="rId992" xr:uid="{00000000-0004-0000-0000-0000DF030000}"/>
    <hyperlink ref="P429" r:id="rId993" xr:uid="{00000000-0004-0000-0000-0000E0030000}"/>
    <hyperlink ref="W429" r:id="rId994" xr:uid="{00000000-0004-0000-0000-0000E1030000}"/>
    <hyperlink ref="P430" r:id="rId995" xr:uid="{00000000-0004-0000-0000-0000E2030000}"/>
    <hyperlink ref="W430" r:id="rId996" xr:uid="{00000000-0004-0000-0000-0000E3030000}"/>
    <hyperlink ref="E431" r:id="rId997" xr:uid="{00000000-0004-0000-0000-0000E4030000}"/>
    <hyperlink ref="P431" r:id="rId998" xr:uid="{00000000-0004-0000-0000-0000E5030000}"/>
    <hyperlink ref="W431" r:id="rId999" xr:uid="{00000000-0004-0000-0000-0000E6030000}"/>
    <hyperlink ref="P432" r:id="rId1000" xr:uid="{00000000-0004-0000-0000-0000E7030000}"/>
    <hyperlink ref="W432" r:id="rId1001" xr:uid="{00000000-0004-0000-0000-0000E8030000}"/>
    <hyperlink ref="P433" r:id="rId1002" xr:uid="{00000000-0004-0000-0000-0000E9030000}"/>
    <hyperlink ref="W433" r:id="rId1003" xr:uid="{00000000-0004-0000-0000-0000EA030000}"/>
    <hyperlink ref="P434" r:id="rId1004" xr:uid="{00000000-0004-0000-0000-0000EB030000}"/>
    <hyperlink ref="W434" r:id="rId1005" xr:uid="{00000000-0004-0000-0000-0000EC030000}"/>
    <hyperlink ref="W435" r:id="rId1006" xr:uid="{00000000-0004-0000-0000-0000ED030000}"/>
    <hyperlink ref="P436" r:id="rId1007" xr:uid="{00000000-0004-0000-0000-0000EE030000}"/>
    <hyperlink ref="W436" r:id="rId1008" xr:uid="{00000000-0004-0000-0000-0000EF030000}"/>
    <hyperlink ref="P437" r:id="rId1009" xr:uid="{00000000-0004-0000-0000-0000F0030000}"/>
    <hyperlink ref="W437" r:id="rId1010" xr:uid="{00000000-0004-0000-0000-0000F1030000}"/>
    <hyperlink ref="P438" r:id="rId1011" xr:uid="{00000000-0004-0000-0000-0000F2030000}"/>
    <hyperlink ref="W438" r:id="rId1012" xr:uid="{00000000-0004-0000-0000-0000F3030000}"/>
    <hyperlink ref="P439" r:id="rId1013" xr:uid="{00000000-0004-0000-0000-0000F4030000}"/>
    <hyperlink ref="W439" r:id="rId1014" xr:uid="{00000000-0004-0000-0000-0000F5030000}"/>
    <hyperlink ref="P440" r:id="rId1015" xr:uid="{00000000-0004-0000-0000-0000F6030000}"/>
    <hyperlink ref="W440" r:id="rId1016" xr:uid="{00000000-0004-0000-0000-0000F7030000}"/>
    <hyperlink ref="P441" r:id="rId1017" xr:uid="{00000000-0004-0000-0000-0000F8030000}"/>
    <hyperlink ref="W441" r:id="rId1018" xr:uid="{00000000-0004-0000-0000-0000F9030000}"/>
    <hyperlink ref="P442" r:id="rId1019" xr:uid="{00000000-0004-0000-0000-0000FA030000}"/>
    <hyperlink ref="W442" r:id="rId1020" xr:uid="{00000000-0004-0000-0000-0000FB030000}"/>
    <hyperlink ref="P443" r:id="rId1021" xr:uid="{00000000-0004-0000-0000-0000FC030000}"/>
    <hyperlink ref="W443" r:id="rId1022" xr:uid="{00000000-0004-0000-0000-0000FD030000}"/>
    <hyperlink ref="P444" r:id="rId1023" xr:uid="{00000000-0004-0000-0000-0000FE030000}"/>
    <hyperlink ref="W444" r:id="rId1024" xr:uid="{00000000-0004-0000-0000-0000FF030000}"/>
    <hyperlink ref="P445" r:id="rId1025" xr:uid="{00000000-0004-0000-0000-000000040000}"/>
    <hyperlink ref="W445" r:id="rId1026" xr:uid="{00000000-0004-0000-0000-000001040000}"/>
    <hyperlink ref="P446" r:id="rId1027" xr:uid="{00000000-0004-0000-0000-000002040000}"/>
    <hyperlink ref="W446" r:id="rId1028" xr:uid="{00000000-0004-0000-0000-000003040000}"/>
    <hyperlink ref="P447" r:id="rId1029" xr:uid="{00000000-0004-0000-0000-000004040000}"/>
    <hyperlink ref="W447" r:id="rId1030" xr:uid="{00000000-0004-0000-0000-000005040000}"/>
    <hyperlink ref="P448" r:id="rId1031" xr:uid="{00000000-0004-0000-0000-000006040000}"/>
    <hyperlink ref="W448" r:id="rId1032" xr:uid="{00000000-0004-0000-0000-000007040000}"/>
    <hyperlink ref="P449" r:id="rId1033" xr:uid="{00000000-0004-0000-0000-000008040000}"/>
    <hyperlink ref="W449" r:id="rId1034" xr:uid="{00000000-0004-0000-0000-000009040000}"/>
    <hyperlink ref="P450" r:id="rId1035" xr:uid="{00000000-0004-0000-0000-00000A040000}"/>
    <hyperlink ref="W450" r:id="rId1036" xr:uid="{00000000-0004-0000-0000-00000B040000}"/>
    <hyperlink ref="P451" r:id="rId1037" xr:uid="{00000000-0004-0000-0000-00000C040000}"/>
    <hyperlink ref="W451" r:id="rId1038" xr:uid="{00000000-0004-0000-0000-00000D040000}"/>
    <hyperlink ref="P452" r:id="rId1039" xr:uid="{00000000-0004-0000-0000-00000E040000}"/>
    <hyperlink ref="W452" r:id="rId1040" xr:uid="{00000000-0004-0000-0000-00000F040000}"/>
    <hyperlink ref="P453" r:id="rId1041" xr:uid="{00000000-0004-0000-0000-000010040000}"/>
    <hyperlink ref="W453" r:id="rId1042" xr:uid="{00000000-0004-0000-0000-000011040000}"/>
    <hyperlink ref="P454" r:id="rId1043" xr:uid="{00000000-0004-0000-0000-000012040000}"/>
    <hyperlink ref="W454" r:id="rId1044" xr:uid="{00000000-0004-0000-0000-000013040000}"/>
    <hyperlink ref="P455" r:id="rId1045" xr:uid="{00000000-0004-0000-0000-000014040000}"/>
    <hyperlink ref="W455" r:id="rId1046" xr:uid="{00000000-0004-0000-0000-000015040000}"/>
    <hyperlink ref="P456" r:id="rId1047" xr:uid="{00000000-0004-0000-0000-000016040000}"/>
    <hyperlink ref="W456" r:id="rId1048" xr:uid="{00000000-0004-0000-0000-000017040000}"/>
    <hyperlink ref="P457" r:id="rId1049" xr:uid="{00000000-0004-0000-0000-000018040000}"/>
    <hyperlink ref="W457" r:id="rId1050" xr:uid="{00000000-0004-0000-0000-000019040000}"/>
    <hyperlink ref="P458" r:id="rId1051" xr:uid="{00000000-0004-0000-0000-00001A040000}"/>
    <hyperlink ref="W458" r:id="rId1052" xr:uid="{00000000-0004-0000-0000-00001B040000}"/>
    <hyperlink ref="P459" r:id="rId1053" xr:uid="{00000000-0004-0000-0000-00001C040000}"/>
    <hyperlink ref="W459" r:id="rId1054" xr:uid="{00000000-0004-0000-0000-00001D040000}"/>
    <hyperlink ref="P460" r:id="rId1055" xr:uid="{00000000-0004-0000-0000-00001E040000}"/>
    <hyperlink ref="W460" r:id="rId1056" xr:uid="{00000000-0004-0000-0000-00001F040000}"/>
    <hyperlink ref="P461" r:id="rId1057" xr:uid="{00000000-0004-0000-0000-000020040000}"/>
    <hyperlink ref="W461" r:id="rId1058" xr:uid="{00000000-0004-0000-0000-000021040000}"/>
    <hyperlink ref="P462" r:id="rId1059" xr:uid="{00000000-0004-0000-0000-000022040000}"/>
    <hyperlink ref="W462" r:id="rId1060" xr:uid="{00000000-0004-0000-0000-000023040000}"/>
    <hyperlink ref="P463" r:id="rId1061" xr:uid="{00000000-0004-0000-0000-000024040000}"/>
    <hyperlink ref="W463" r:id="rId1062" xr:uid="{00000000-0004-0000-0000-000025040000}"/>
    <hyperlink ref="P464" r:id="rId1063" xr:uid="{00000000-0004-0000-0000-000026040000}"/>
    <hyperlink ref="W464" r:id="rId1064" xr:uid="{00000000-0004-0000-0000-000027040000}"/>
    <hyperlink ref="P465" r:id="rId1065" xr:uid="{00000000-0004-0000-0000-000028040000}"/>
    <hyperlink ref="W465" r:id="rId1066" xr:uid="{00000000-0004-0000-0000-000029040000}"/>
    <hyperlink ref="P466" r:id="rId1067" xr:uid="{00000000-0004-0000-0000-00002A040000}"/>
    <hyperlink ref="W466" r:id="rId1068" xr:uid="{00000000-0004-0000-0000-00002B040000}"/>
    <hyperlink ref="E467" r:id="rId1069" xr:uid="{00000000-0004-0000-0000-00002C040000}"/>
    <hyperlink ref="P467" r:id="rId1070" xr:uid="{00000000-0004-0000-0000-00002D040000}"/>
    <hyperlink ref="W467" r:id="rId1071" xr:uid="{00000000-0004-0000-0000-00002E040000}"/>
    <hyperlink ref="P468" r:id="rId1072" xr:uid="{00000000-0004-0000-0000-00002F040000}"/>
    <hyperlink ref="Q468" r:id="rId1073" xr:uid="{00000000-0004-0000-0000-000030040000}"/>
    <hyperlink ref="W468" r:id="rId1074" xr:uid="{00000000-0004-0000-0000-000031040000}"/>
    <hyperlink ref="P469" r:id="rId1075" xr:uid="{00000000-0004-0000-0000-000032040000}"/>
    <hyperlink ref="W469" r:id="rId1076" xr:uid="{00000000-0004-0000-0000-000033040000}"/>
    <hyperlink ref="P470" r:id="rId1077" xr:uid="{00000000-0004-0000-0000-000034040000}"/>
    <hyperlink ref="W470" r:id="rId1078" xr:uid="{00000000-0004-0000-0000-000035040000}"/>
    <hyperlink ref="P471" r:id="rId1079" xr:uid="{00000000-0004-0000-0000-000036040000}"/>
    <hyperlink ref="W471" r:id="rId1080" xr:uid="{00000000-0004-0000-0000-000037040000}"/>
    <hyperlink ref="P472" r:id="rId1081" xr:uid="{00000000-0004-0000-0000-000038040000}"/>
    <hyperlink ref="W472" r:id="rId1082" xr:uid="{00000000-0004-0000-0000-000039040000}"/>
    <hyperlink ref="P473" r:id="rId1083" xr:uid="{00000000-0004-0000-0000-00003A040000}"/>
    <hyperlink ref="Q473" r:id="rId1084" xr:uid="{00000000-0004-0000-0000-00003B040000}"/>
    <hyperlink ref="W473" r:id="rId1085" xr:uid="{00000000-0004-0000-0000-00003C040000}"/>
    <hyperlink ref="P474" r:id="rId1086" xr:uid="{00000000-0004-0000-0000-00003D040000}"/>
    <hyperlink ref="Q474" r:id="rId1087" xr:uid="{00000000-0004-0000-0000-00003E040000}"/>
    <hyperlink ref="W474" r:id="rId1088" xr:uid="{00000000-0004-0000-0000-00003F040000}"/>
    <hyperlink ref="P475" r:id="rId1089" xr:uid="{00000000-0004-0000-0000-000040040000}"/>
    <hyperlink ref="W475" r:id="rId1090" xr:uid="{00000000-0004-0000-0000-000041040000}"/>
    <hyperlink ref="P476" r:id="rId1091" xr:uid="{00000000-0004-0000-0000-000042040000}"/>
    <hyperlink ref="W476" r:id="rId1092" xr:uid="{00000000-0004-0000-0000-000043040000}"/>
    <hyperlink ref="P477" r:id="rId1093" xr:uid="{00000000-0004-0000-0000-000044040000}"/>
    <hyperlink ref="W477" r:id="rId1094" xr:uid="{00000000-0004-0000-0000-000045040000}"/>
    <hyperlink ref="P478" r:id="rId1095" xr:uid="{00000000-0004-0000-0000-000046040000}"/>
    <hyperlink ref="W478" r:id="rId1096" xr:uid="{00000000-0004-0000-0000-000047040000}"/>
    <hyperlink ref="P479" r:id="rId1097" xr:uid="{00000000-0004-0000-0000-000048040000}"/>
    <hyperlink ref="W479" r:id="rId1098" xr:uid="{00000000-0004-0000-0000-000049040000}"/>
    <hyperlink ref="P480" r:id="rId1099" xr:uid="{00000000-0004-0000-0000-00004A040000}"/>
    <hyperlink ref="W480" r:id="rId1100" xr:uid="{00000000-0004-0000-0000-00004B040000}"/>
    <hyperlink ref="P481" r:id="rId1101" xr:uid="{00000000-0004-0000-0000-00004C040000}"/>
    <hyperlink ref="W481" r:id="rId1102" xr:uid="{00000000-0004-0000-0000-00004D040000}"/>
    <hyperlink ref="P482" r:id="rId1103" xr:uid="{00000000-0004-0000-0000-00004E040000}"/>
    <hyperlink ref="W482" r:id="rId1104" xr:uid="{00000000-0004-0000-0000-00004F040000}"/>
    <hyperlink ref="P483" r:id="rId1105" xr:uid="{00000000-0004-0000-0000-000050040000}"/>
    <hyperlink ref="W483" r:id="rId1106" xr:uid="{00000000-0004-0000-0000-000051040000}"/>
    <hyperlink ref="P484" r:id="rId1107" xr:uid="{00000000-0004-0000-0000-000052040000}"/>
    <hyperlink ref="W484" r:id="rId1108" xr:uid="{00000000-0004-0000-0000-000053040000}"/>
    <hyperlink ref="P485" r:id="rId1109" xr:uid="{00000000-0004-0000-0000-000054040000}"/>
    <hyperlink ref="W485" r:id="rId1110" xr:uid="{00000000-0004-0000-0000-000055040000}"/>
    <hyperlink ref="P486" r:id="rId1111" xr:uid="{00000000-0004-0000-0000-000056040000}"/>
    <hyperlink ref="W486" r:id="rId1112" xr:uid="{00000000-0004-0000-0000-000057040000}"/>
    <hyperlink ref="P487" r:id="rId1113" xr:uid="{00000000-0004-0000-0000-000058040000}"/>
    <hyperlink ref="W487" r:id="rId1114" xr:uid="{00000000-0004-0000-0000-000059040000}"/>
    <hyperlink ref="P488" r:id="rId1115" xr:uid="{00000000-0004-0000-0000-00005A040000}"/>
    <hyperlink ref="W488" r:id="rId1116" xr:uid="{00000000-0004-0000-0000-00005B040000}"/>
    <hyperlink ref="P489" r:id="rId1117" xr:uid="{00000000-0004-0000-0000-00005C040000}"/>
    <hyperlink ref="W489" r:id="rId1118" xr:uid="{00000000-0004-0000-0000-00005D040000}"/>
    <hyperlink ref="P490" r:id="rId1119" xr:uid="{00000000-0004-0000-0000-00005E040000}"/>
    <hyperlink ref="W490" r:id="rId1120" xr:uid="{00000000-0004-0000-0000-00005F040000}"/>
    <hyperlink ref="P491" r:id="rId1121" xr:uid="{00000000-0004-0000-0000-000060040000}"/>
    <hyperlink ref="W491" r:id="rId1122" xr:uid="{00000000-0004-0000-0000-000061040000}"/>
    <hyperlink ref="P492" r:id="rId1123" xr:uid="{00000000-0004-0000-0000-000062040000}"/>
    <hyperlink ref="W492" r:id="rId1124" xr:uid="{00000000-0004-0000-0000-000063040000}"/>
    <hyperlink ref="P493" r:id="rId1125" xr:uid="{00000000-0004-0000-0000-000064040000}"/>
    <hyperlink ref="W493" r:id="rId1126" xr:uid="{00000000-0004-0000-0000-000065040000}"/>
    <hyperlink ref="P494" r:id="rId1127" xr:uid="{00000000-0004-0000-0000-000066040000}"/>
    <hyperlink ref="W494" r:id="rId1128" xr:uid="{00000000-0004-0000-0000-000067040000}"/>
    <hyperlink ref="P495" r:id="rId1129" xr:uid="{00000000-0004-0000-0000-000068040000}"/>
    <hyperlink ref="W495" r:id="rId1130" xr:uid="{00000000-0004-0000-0000-000069040000}"/>
    <hyperlink ref="P496" r:id="rId1131" xr:uid="{00000000-0004-0000-0000-00006A040000}"/>
    <hyperlink ref="W496" r:id="rId1132" xr:uid="{00000000-0004-0000-0000-00006B040000}"/>
    <hyperlink ref="P497" r:id="rId1133" xr:uid="{00000000-0004-0000-0000-00006C040000}"/>
    <hyperlink ref="W497" r:id="rId1134" xr:uid="{00000000-0004-0000-0000-00006D040000}"/>
    <hyperlink ref="P498" r:id="rId1135" xr:uid="{00000000-0004-0000-0000-00006E040000}"/>
    <hyperlink ref="W498" r:id="rId1136" xr:uid="{00000000-0004-0000-0000-00006F040000}"/>
    <hyperlink ref="P499" r:id="rId1137" xr:uid="{00000000-0004-0000-0000-000070040000}"/>
    <hyperlink ref="W499" r:id="rId1138" xr:uid="{00000000-0004-0000-0000-000071040000}"/>
    <hyperlink ref="P500" r:id="rId1139" xr:uid="{00000000-0004-0000-0000-000072040000}"/>
    <hyperlink ref="W500" r:id="rId1140" xr:uid="{00000000-0004-0000-0000-000073040000}"/>
    <hyperlink ref="P501" r:id="rId1141" xr:uid="{00000000-0004-0000-0000-000074040000}"/>
    <hyperlink ref="W501" r:id="rId1142" xr:uid="{00000000-0004-0000-0000-000075040000}"/>
    <hyperlink ref="P502" r:id="rId1143" xr:uid="{00000000-0004-0000-0000-000076040000}"/>
    <hyperlink ref="Q502" r:id="rId1144" xr:uid="{00000000-0004-0000-0000-000077040000}"/>
    <hyperlink ref="W502" r:id="rId1145" xr:uid="{00000000-0004-0000-0000-000078040000}"/>
    <hyperlink ref="E503" r:id="rId1146" xr:uid="{00000000-0004-0000-0000-000079040000}"/>
    <hyperlink ref="P503" r:id="rId1147" xr:uid="{00000000-0004-0000-0000-00007A040000}"/>
    <hyperlink ref="W503" r:id="rId1148" xr:uid="{00000000-0004-0000-0000-00007B040000}"/>
    <hyperlink ref="P504" r:id="rId1149" xr:uid="{00000000-0004-0000-0000-00007C040000}"/>
    <hyperlink ref="W504" r:id="rId1150" xr:uid="{00000000-0004-0000-0000-00007D040000}"/>
    <hyperlink ref="P505" r:id="rId1151" xr:uid="{00000000-0004-0000-0000-00007E040000}"/>
    <hyperlink ref="W505" r:id="rId1152" xr:uid="{00000000-0004-0000-0000-00007F040000}"/>
    <hyperlink ref="P506" r:id="rId1153" xr:uid="{00000000-0004-0000-0000-000080040000}"/>
    <hyperlink ref="W506" r:id="rId1154" xr:uid="{00000000-0004-0000-0000-000081040000}"/>
    <hyperlink ref="P507" r:id="rId1155" xr:uid="{00000000-0004-0000-0000-000082040000}"/>
    <hyperlink ref="W507" r:id="rId1156" xr:uid="{00000000-0004-0000-0000-000083040000}"/>
    <hyperlink ref="P508" r:id="rId1157" xr:uid="{00000000-0004-0000-0000-000084040000}"/>
    <hyperlink ref="W508" r:id="rId1158" xr:uid="{00000000-0004-0000-0000-000085040000}"/>
    <hyperlink ref="P509" r:id="rId1159" xr:uid="{00000000-0004-0000-0000-000086040000}"/>
    <hyperlink ref="W509" r:id="rId1160" xr:uid="{00000000-0004-0000-0000-000087040000}"/>
    <hyperlink ref="E510" r:id="rId1161" xr:uid="{00000000-0004-0000-0000-000088040000}"/>
    <hyperlink ref="P510" r:id="rId1162" xr:uid="{00000000-0004-0000-0000-000089040000}"/>
    <hyperlink ref="W510" r:id="rId1163" xr:uid="{00000000-0004-0000-0000-00008A040000}"/>
    <hyperlink ref="P511" r:id="rId1164" xr:uid="{00000000-0004-0000-0000-00008B040000}"/>
    <hyperlink ref="W511" r:id="rId1165" xr:uid="{00000000-0004-0000-0000-00008C040000}"/>
    <hyperlink ref="E512" r:id="rId1166" xr:uid="{00000000-0004-0000-0000-00008D040000}"/>
    <hyperlink ref="P512" r:id="rId1167" xr:uid="{00000000-0004-0000-0000-00008E040000}"/>
    <hyperlink ref="W512" r:id="rId1168" xr:uid="{00000000-0004-0000-0000-00008F040000}"/>
    <hyperlink ref="E513" r:id="rId1169" xr:uid="{00000000-0004-0000-0000-000090040000}"/>
    <hyperlink ref="P513" r:id="rId1170" xr:uid="{00000000-0004-0000-0000-000091040000}"/>
    <hyperlink ref="W513" r:id="rId1171" xr:uid="{00000000-0004-0000-0000-000092040000}"/>
    <hyperlink ref="P514" r:id="rId1172" xr:uid="{00000000-0004-0000-0000-000093040000}"/>
    <hyperlink ref="W514" r:id="rId1173" xr:uid="{00000000-0004-0000-0000-000094040000}"/>
    <hyperlink ref="P515" r:id="rId1174" xr:uid="{00000000-0004-0000-0000-000095040000}"/>
    <hyperlink ref="W515" r:id="rId1175" xr:uid="{00000000-0004-0000-0000-000096040000}"/>
    <hyperlink ref="P516" r:id="rId1176" xr:uid="{00000000-0004-0000-0000-000097040000}"/>
    <hyperlink ref="W516" r:id="rId1177" xr:uid="{00000000-0004-0000-0000-000098040000}"/>
    <hyperlink ref="E517" r:id="rId1178" xr:uid="{00000000-0004-0000-0000-000099040000}"/>
    <hyperlink ref="P517" r:id="rId1179" xr:uid="{00000000-0004-0000-0000-00009A040000}"/>
    <hyperlink ref="W517" r:id="rId1180" xr:uid="{00000000-0004-0000-0000-00009B040000}"/>
    <hyperlink ref="P518" r:id="rId1181" xr:uid="{00000000-0004-0000-0000-00009C040000}"/>
    <hyperlink ref="W518" r:id="rId1182" xr:uid="{00000000-0004-0000-0000-00009D040000}"/>
    <hyperlink ref="P519" r:id="rId1183" xr:uid="{00000000-0004-0000-0000-00009E040000}"/>
    <hyperlink ref="W519" r:id="rId1184" xr:uid="{00000000-0004-0000-0000-00009F040000}"/>
    <hyperlink ref="W520" r:id="rId1185" xr:uid="{00000000-0004-0000-0000-0000A0040000}"/>
    <hyperlink ref="P521" r:id="rId1186" xr:uid="{00000000-0004-0000-0000-0000A1040000}"/>
    <hyperlink ref="W521" r:id="rId1187" xr:uid="{00000000-0004-0000-0000-0000A2040000}"/>
    <hyperlink ref="P522" r:id="rId1188" xr:uid="{00000000-0004-0000-0000-0000A3040000}"/>
    <hyperlink ref="W522" r:id="rId1189" xr:uid="{00000000-0004-0000-0000-0000A4040000}"/>
    <hyperlink ref="P523" r:id="rId1190" xr:uid="{00000000-0004-0000-0000-0000A5040000}"/>
    <hyperlink ref="W523" r:id="rId1191" xr:uid="{00000000-0004-0000-0000-0000A6040000}"/>
    <hyperlink ref="P524" r:id="rId1192" xr:uid="{00000000-0004-0000-0000-0000A7040000}"/>
    <hyperlink ref="W524" r:id="rId1193" xr:uid="{00000000-0004-0000-0000-0000A8040000}"/>
    <hyperlink ref="P525" r:id="rId1194" xr:uid="{00000000-0004-0000-0000-0000A9040000}"/>
    <hyperlink ref="W525" r:id="rId1195" xr:uid="{00000000-0004-0000-0000-0000AA040000}"/>
    <hyperlink ref="P526" r:id="rId1196" xr:uid="{00000000-0004-0000-0000-0000AB040000}"/>
    <hyperlink ref="W526" r:id="rId1197" xr:uid="{00000000-0004-0000-0000-0000AC040000}"/>
    <hyperlink ref="P527" r:id="rId1198" xr:uid="{00000000-0004-0000-0000-0000AD040000}"/>
    <hyperlink ref="W527" r:id="rId1199" xr:uid="{00000000-0004-0000-0000-0000AE040000}"/>
    <hyperlink ref="E528" r:id="rId1200" xr:uid="{00000000-0004-0000-0000-0000AF040000}"/>
    <hyperlink ref="P528" r:id="rId1201" xr:uid="{00000000-0004-0000-0000-0000B0040000}"/>
    <hyperlink ref="W528" r:id="rId1202" xr:uid="{00000000-0004-0000-0000-0000B1040000}"/>
    <hyperlink ref="E529" r:id="rId1203" xr:uid="{00000000-0004-0000-0000-0000B2040000}"/>
    <hyperlink ref="P529" r:id="rId1204" xr:uid="{00000000-0004-0000-0000-0000B3040000}"/>
    <hyperlink ref="W529" r:id="rId1205" xr:uid="{00000000-0004-0000-0000-0000B4040000}"/>
    <hyperlink ref="E530" r:id="rId1206" xr:uid="{00000000-0004-0000-0000-0000B5040000}"/>
    <hyperlink ref="P530" r:id="rId1207" xr:uid="{00000000-0004-0000-0000-0000B6040000}"/>
    <hyperlink ref="W530" r:id="rId1208" xr:uid="{00000000-0004-0000-0000-0000B7040000}"/>
    <hyperlink ref="E531" r:id="rId1209" xr:uid="{00000000-0004-0000-0000-0000B8040000}"/>
    <hyperlink ref="P531" r:id="rId1210" xr:uid="{00000000-0004-0000-0000-0000B9040000}"/>
    <hyperlink ref="W531" r:id="rId1211" xr:uid="{00000000-0004-0000-0000-0000BA040000}"/>
    <hyperlink ref="E532" r:id="rId1212" xr:uid="{00000000-0004-0000-0000-0000BB040000}"/>
    <hyperlink ref="P532" r:id="rId1213" xr:uid="{00000000-0004-0000-0000-0000BC040000}"/>
    <hyperlink ref="W532" r:id="rId1214" xr:uid="{00000000-0004-0000-0000-0000BD040000}"/>
    <hyperlink ref="E533" r:id="rId1215" xr:uid="{00000000-0004-0000-0000-0000BE040000}"/>
    <hyperlink ref="P533" r:id="rId1216" xr:uid="{00000000-0004-0000-0000-0000BF040000}"/>
    <hyperlink ref="W533" r:id="rId1217" xr:uid="{00000000-0004-0000-0000-0000C0040000}"/>
    <hyperlink ref="E534" r:id="rId1218" xr:uid="{00000000-0004-0000-0000-0000C1040000}"/>
    <hyperlink ref="P534" r:id="rId1219" xr:uid="{00000000-0004-0000-0000-0000C2040000}"/>
    <hyperlink ref="W534" r:id="rId1220" xr:uid="{00000000-0004-0000-0000-0000C3040000}"/>
    <hyperlink ref="P535" r:id="rId1221" xr:uid="{00000000-0004-0000-0000-0000C4040000}"/>
    <hyperlink ref="W535" r:id="rId1222" xr:uid="{00000000-0004-0000-0000-0000C5040000}"/>
    <hyperlink ref="E536" r:id="rId1223" xr:uid="{00000000-0004-0000-0000-0000C6040000}"/>
    <hyperlink ref="P536" r:id="rId1224" xr:uid="{00000000-0004-0000-0000-0000C7040000}"/>
    <hyperlink ref="W536" r:id="rId1225" xr:uid="{00000000-0004-0000-0000-0000C8040000}"/>
    <hyperlink ref="P537" r:id="rId1226" xr:uid="{00000000-0004-0000-0000-0000C9040000}"/>
    <hyperlink ref="W537" r:id="rId1227" xr:uid="{00000000-0004-0000-0000-0000CA040000}"/>
    <hyperlink ref="P538" r:id="rId1228" xr:uid="{00000000-0004-0000-0000-0000CB040000}"/>
    <hyperlink ref="W538" r:id="rId1229" xr:uid="{00000000-0004-0000-0000-0000CC040000}"/>
    <hyperlink ref="P539" r:id="rId1230" xr:uid="{00000000-0004-0000-0000-0000CD040000}"/>
    <hyperlink ref="W539" r:id="rId1231" xr:uid="{00000000-0004-0000-0000-0000CE040000}"/>
    <hyperlink ref="P540" r:id="rId1232" xr:uid="{00000000-0004-0000-0000-0000CF040000}"/>
    <hyperlink ref="W540" r:id="rId1233" xr:uid="{00000000-0004-0000-0000-0000D0040000}"/>
    <hyperlink ref="P541" r:id="rId1234" xr:uid="{00000000-0004-0000-0000-0000D1040000}"/>
    <hyperlink ref="W541" r:id="rId1235" xr:uid="{00000000-0004-0000-0000-0000D2040000}"/>
    <hyperlink ref="P542" r:id="rId1236" xr:uid="{00000000-0004-0000-0000-0000D3040000}"/>
    <hyperlink ref="W542" r:id="rId1237" xr:uid="{00000000-0004-0000-0000-0000D4040000}"/>
    <hyperlink ref="W543" r:id="rId1238" xr:uid="{00000000-0004-0000-0000-0000D5040000}"/>
    <hyperlink ref="P544" r:id="rId1239" xr:uid="{00000000-0004-0000-0000-0000D6040000}"/>
    <hyperlink ref="W544" r:id="rId1240" xr:uid="{00000000-0004-0000-0000-0000D7040000}"/>
    <hyperlink ref="P545" r:id="rId1241" xr:uid="{00000000-0004-0000-0000-0000D8040000}"/>
    <hyperlink ref="W545" r:id="rId1242" xr:uid="{00000000-0004-0000-0000-0000D9040000}"/>
    <hyperlink ref="P546" r:id="rId1243" xr:uid="{00000000-0004-0000-0000-0000DA040000}"/>
    <hyperlink ref="W546" r:id="rId1244" xr:uid="{00000000-0004-0000-0000-0000DB040000}"/>
    <hyperlink ref="P547" r:id="rId1245" xr:uid="{00000000-0004-0000-0000-0000DC040000}"/>
    <hyperlink ref="W547" r:id="rId1246" xr:uid="{00000000-0004-0000-0000-0000DD040000}"/>
    <hyperlink ref="E548" r:id="rId1247" xr:uid="{00000000-0004-0000-0000-0000DE040000}"/>
    <hyperlink ref="P548" r:id="rId1248" xr:uid="{00000000-0004-0000-0000-0000DF040000}"/>
    <hyperlink ref="W548" r:id="rId1249" xr:uid="{00000000-0004-0000-0000-0000E0040000}"/>
    <hyperlink ref="E549" r:id="rId1250" xr:uid="{00000000-0004-0000-0000-0000E1040000}"/>
    <hyperlink ref="P549" r:id="rId1251" xr:uid="{00000000-0004-0000-0000-0000E2040000}"/>
    <hyperlink ref="W549" r:id="rId1252" xr:uid="{00000000-0004-0000-0000-0000E3040000}"/>
    <hyperlink ref="P550" r:id="rId1253" xr:uid="{00000000-0004-0000-0000-0000E4040000}"/>
    <hyperlink ref="W550" r:id="rId1254" xr:uid="{00000000-0004-0000-0000-0000E5040000}"/>
    <hyperlink ref="P551" r:id="rId1255" xr:uid="{00000000-0004-0000-0000-0000E6040000}"/>
    <hyperlink ref="W551" r:id="rId1256" xr:uid="{00000000-0004-0000-0000-0000E7040000}"/>
    <hyperlink ref="P552" r:id="rId1257" xr:uid="{00000000-0004-0000-0000-0000E8040000}"/>
    <hyperlink ref="W552" r:id="rId1258" xr:uid="{00000000-0004-0000-0000-0000E9040000}"/>
    <hyperlink ref="P553" r:id="rId1259" xr:uid="{00000000-0004-0000-0000-0000EA040000}"/>
    <hyperlink ref="Q553" r:id="rId1260" xr:uid="{00000000-0004-0000-0000-0000EB040000}"/>
    <hyperlink ref="W553" r:id="rId1261" xr:uid="{00000000-0004-0000-0000-0000EC040000}"/>
    <hyperlink ref="P554" r:id="rId1262" xr:uid="{00000000-0004-0000-0000-0000ED040000}"/>
    <hyperlink ref="W554" r:id="rId1263" xr:uid="{00000000-0004-0000-0000-0000EE040000}"/>
    <hyperlink ref="P555" r:id="rId1264" xr:uid="{00000000-0004-0000-0000-0000EF040000}"/>
    <hyperlink ref="W555" r:id="rId1265" xr:uid="{00000000-0004-0000-0000-0000F0040000}"/>
    <hyperlink ref="P556" r:id="rId1266" xr:uid="{00000000-0004-0000-0000-0000F1040000}"/>
    <hyperlink ref="W556" r:id="rId1267" xr:uid="{00000000-0004-0000-0000-0000F2040000}"/>
    <hyperlink ref="P557" r:id="rId1268" xr:uid="{00000000-0004-0000-0000-0000F3040000}"/>
    <hyperlink ref="W557" r:id="rId1269" xr:uid="{00000000-0004-0000-0000-0000F4040000}"/>
    <hyperlink ref="P558" r:id="rId1270" xr:uid="{00000000-0004-0000-0000-0000F5040000}"/>
    <hyperlink ref="W558" r:id="rId1271" xr:uid="{00000000-0004-0000-0000-0000F6040000}"/>
    <hyperlink ref="P559" r:id="rId1272" xr:uid="{00000000-0004-0000-0000-0000F7040000}"/>
    <hyperlink ref="W559" r:id="rId1273" xr:uid="{00000000-0004-0000-0000-0000F8040000}"/>
    <hyperlink ref="W560" r:id="rId1274" xr:uid="{00000000-0004-0000-0000-0000F9040000}"/>
    <hyperlink ref="P561" r:id="rId1275" xr:uid="{00000000-0004-0000-0000-0000FA040000}"/>
    <hyperlink ref="W561" r:id="rId1276" xr:uid="{00000000-0004-0000-0000-0000FB040000}"/>
    <hyperlink ref="P562" r:id="rId1277" xr:uid="{00000000-0004-0000-0000-0000FC040000}"/>
    <hyperlink ref="W562" r:id="rId1278" xr:uid="{00000000-0004-0000-0000-0000FD040000}"/>
    <hyperlink ref="P563" r:id="rId1279" xr:uid="{00000000-0004-0000-0000-0000FE040000}"/>
    <hyperlink ref="W563" r:id="rId1280" xr:uid="{00000000-0004-0000-0000-0000FF040000}"/>
    <hyperlink ref="P564" r:id="rId1281" xr:uid="{00000000-0004-0000-0000-000000050000}"/>
    <hyperlink ref="W564" r:id="rId1282" xr:uid="{00000000-0004-0000-0000-000001050000}"/>
    <hyperlink ref="P565" r:id="rId1283" xr:uid="{00000000-0004-0000-0000-000002050000}"/>
    <hyperlink ref="W565" r:id="rId1284" xr:uid="{00000000-0004-0000-0000-000003050000}"/>
    <hyperlink ref="E566" r:id="rId1285" xr:uid="{00000000-0004-0000-0000-000004050000}"/>
    <hyperlink ref="P566" r:id="rId1286" xr:uid="{00000000-0004-0000-0000-000005050000}"/>
    <hyperlink ref="P567" r:id="rId1287" xr:uid="{00000000-0004-0000-0000-000006050000}"/>
    <hyperlink ref="W567" r:id="rId1288" xr:uid="{00000000-0004-0000-0000-000007050000}"/>
    <hyperlink ref="P568" r:id="rId1289" xr:uid="{00000000-0004-0000-0000-000008050000}"/>
    <hyperlink ref="W568" r:id="rId1290" xr:uid="{00000000-0004-0000-0000-000009050000}"/>
    <hyperlink ref="P569" r:id="rId1291" xr:uid="{00000000-0004-0000-0000-00000A050000}"/>
    <hyperlink ref="W569" r:id="rId1292" xr:uid="{00000000-0004-0000-0000-00000B050000}"/>
    <hyperlink ref="P570" r:id="rId1293" xr:uid="{00000000-0004-0000-0000-00000C050000}"/>
    <hyperlink ref="W570" r:id="rId1294" xr:uid="{00000000-0004-0000-0000-00000D050000}"/>
    <hyperlink ref="P571" r:id="rId1295" xr:uid="{00000000-0004-0000-0000-00000E050000}"/>
    <hyperlink ref="W571" r:id="rId1296" xr:uid="{00000000-0004-0000-0000-00000F050000}"/>
    <hyperlink ref="P572" r:id="rId1297" xr:uid="{00000000-0004-0000-0000-000010050000}"/>
    <hyperlink ref="Q572" r:id="rId1298" xr:uid="{00000000-0004-0000-0000-000011050000}"/>
    <hyperlink ref="W572" r:id="rId1299" xr:uid="{00000000-0004-0000-0000-000012050000}"/>
    <hyperlink ref="P573" r:id="rId1300" xr:uid="{00000000-0004-0000-0000-000013050000}"/>
    <hyperlink ref="W573" r:id="rId1301" xr:uid="{00000000-0004-0000-0000-000014050000}"/>
    <hyperlink ref="E574" r:id="rId1302" xr:uid="{00000000-0004-0000-0000-000015050000}"/>
    <hyperlink ref="P574" r:id="rId1303" xr:uid="{00000000-0004-0000-0000-000016050000}"/>
    <hyperlink ref="W574" r:id="rId1304" xr:uid="{00000000-0004-0000-0000-000017050000}"/>
    <hyperlink ref="E575" r:id="rId1305" xr:uid="{00000000-0004-0000-0000-000018050000}"/>
    <hyperlink ref="P575" r:id="rId1306" xr:uid="{00000000-0004-0000-0000-000019050000}"/>
    <hyperlink ref="W575" r:id="rId1307" xr:uid="{00000000-0004-0000-0000-00001A050000}"/>
    <hyperlink ref="E576" r:id="rId1308" xr:uid="{00000000-0004-0000-0000-00001B050000}"/>
    <hyperlink ref="P576" r:id="rId1309" xr:uid="{00000000-0004-0000-0000-00001C050000}"/>
    <hyperlink ref="W576" r:id="rId1310" xr:uid="{00000000-0004-0000-0000-00001D050000}"/>
    <hyperlink ref="P577" r:id="rId1311" xr:uid="{00000000-0004-0000-0000-00001E050000}"/>
    <hyperlink ref="W577" r:id="rId1312" xr:uid="{00000000-0004-0000-0000-00001F050000}"/>
    <hyperlink ref="E578" r:id="rId1313" xr:uid="{00000000-0004-0000-0000-000020050000}"/>
    <hyperlink ref="P578" r:id="rId1314" xr:uid="{00000000-0004-0000-0000-000021050000}"/>
    <hyperlink ref="W578" r:id="rId1315" xr:uid="{00000000-0004-0000-0000-000022050000}"/>
    <hyperlink ref="P579" r:id="rId1316" xr:uid="{00000000-0004-0000-0000-000023050000}"/>
    <hyperlink ref="W579" r:id="rId1317" xr:uid="{00000000-0004-0000-0000-000024050000}"/>
    <hyperlink ref="P580" r:id="rId1318" xr:uid="{00000000-0004-0000-0000-000025050000}"/>
    <hyperlink ref="W580" r:id="rId1319" xr:uid="{00000000-0004-0000-0000-000026050000}"/>
    <hyperlink ref="P581" r:id="rId1320" xr:uid="{00000000-0004-0000-0000-000027050000}"/>
    <hyperlink ref="W581" r:id="rId1321" xr:uid="{00000000-0004-0000-0000-000028050000}"/>
    <hyperlink ref="P582" r:id="rId1322" xr:uid="{00000000-0004-0000-0000-000029050000}"/>
    <hyperlink ref="W582" r:id="rId1323" xr:uid="{00000000-0004-0000-0000-00002A050000}"/>
    <hyperlink ref="P583" r:id="rId1324" xr:uid="{00000000-0004-0000-0000-00002B050000}"/>
    <hyperlink ref="W583" r:id="rId1325" xr:uid="{00000000-0004-0000-0000-00002C050000}"/>
    <hyperlink ref="P584" r:id="rId1326" xr:uid="{00000000-0004-0000-0000-00002D050000}"/>
    <hyperlink ref="W584" r:id="rId1327" xr:uid="{00000000-0004-0000-0000-00002E050000}"/>
    <hyperlink ref="E585" r:id="rId1328" xr:uid="{00000000-0004-0000-0000-00002F050000}"/>
    <hyperlink ref="P585" r:id="rId1329" xr:uid="{00000000-0004-0000-0000-000030050000}"/>
    <hyperlink ref="W585" r:id="rId1330" xr:uid="{00000000-0004-0000-0000-000031050000}"/>
    <hyperlink ref="W586" r:id="rId1331" xr:uid="{00000000-0004-0000-0000-000032050000}"/>
    <hyperlink ref="E587" r:id="rId1332" xr:uid="{00000000-0004-0000-0000-000033050000}"/>
    <hyperlink ref="P587" r:id="rId1333" xr:uid="{00000000-0004-0000-0000-000034050000}"/>
    <hyperlink ref="W587" r:id="rId1334" xr:uid="{00000000-0004-0000-0000-000035050000}"/>
    <hyperlink ref="E588" r:id="rId1335" xr:uid="{00000000-0004-0000-0000-000036050000}"/>
    <hyperlink ref="P588" r:id="rId1336" xr:uid="{00000000-0004-0000-0000-000037050000}"/>
    <hyperlink ref="W588" r:id="rId1337" xr:uid="{00000000-0004-0000-0000-000038050000}"/>
    <hyperlink ref="E589" r:id="rId1338" xr:uid="{00000000-0004-0000-0000-000039050000}"/>
    <hyperlink ref="P589" r:id="rId1339" xr:uid="{00000000-0004-0000-0000-00003A050000}"/>
    <hyperlink ref="W589" r:id="rId1340" xr:uid="{00000000-0004-0000-0000-00003B050000}"/>
    <hyperlink ref="E590" r:id="rId1341" xr:uid="{00000000-0004-0000-0000-00003C050000}"/>
    <hyperlink ref="P590" r:id="rId1342" xr:uid="{00000000-0004-0000-0000-00003D050000}"/>
    <hyperlink ref="W590" r:id="rId1343" xr:uid="{00000000-0004-0000-0000-00003E050000}"/>
    <hyperlink ref="P591" r:id="rId1344" xr:uid="{00000000-0004-0000-0000-00003F050000}"/>
    <hyperlink ref="Q591" r:id="rId1345" xr:uid="{00000000-0004-0000-0000-000040050000}"/>
    <hyperlink ref="W591" r:id="rId1346" xr:uid="{00000000-0004-0000-0000-000041050000}"/>
    <hyperlink ref="P592" r:id="rId1347" xr:uid="{00000000-0004-0000-0000-000042050000}"/>
    <hyperlink ref="W592" r:id="rId1348" xr:uid="{00000000-0004-0000-0000-000043050000}"/>
    <hyperlink ref="P593" r:id="rId1349" xr:uid="{00000000-0004-0000-0000-000044050000}"/>
    <hyperlink ref="W593" r:id="rId1350" xr:uid="{00000000-0004-0000-0000-000045050000}"/>
    <hyperlink ref="W594" r:id="rId1351" xr:uid="{00000000-0004-0000-0000-000046050000}"/>
    <hyperlink ref="P595" r:id="rId1352" xr:uid="{00000000-0004-0000-0000-000047050000}"/>
    <hyperlink ref="W595" r:id="rId1353" xr:uid="{00000000-0004-0000-0000-000048050000}"/>
    <hyperlink ref="P596" r:id="rId1354" xr:uid="{00000000-0004-0000-0000-000049050000}"/>
    <hyperlink ref="W596" r:id="rId1355" xr:uid="{00000000-0004-0000-0000-00004A050000}"/>
    <hyperlink ref="P597" r:id="rId1356" xr:uid="{00000000-0004-0000-0000-00004B050000}"/>
    <hyperlink ref="W597" r:id="rId1357" xr:uid="{00000000-0004-0000-0000-00004C050000}"/>
    <hyperlink ref="P598" r:id="rId1358" xr:uid="{00000000-0004-0000-0000-00004D050000}"/>
    <hyperlink ref="Q598" r:id="rId1359" xr:uid="{00000000-0004-0000-0000-00004E050000}"/>
    <hyperlink ref="W598" r:id="rId1360" xr:uid="{00000000-0004-0000-0000-00004F050000}"/>
    <hyperlink ref="W599" r:id="rId1361" xr:uid="{00000000-0004-0000-0000-000050050000}"/>
    <hyperlink ref="P600" r:id="rId1362" xr:uid="{00000000-0004-0000-0000-000051050000}"/>
    <hyperlink ref="W600" r:id="rId1363" xr:uid="{00000000-0004-0000-0000-000052050000}"/>
    <hyperlink ref="W601" r:id="rId1364" xr:uid="{00000000-0004-0000-0000-000053050000}"/>
    <hyperlink ref="P602" r:id="rId1365" xr:uid="{00000000-0004-0000-0000-000054050000}"/>
    <hyperlink ref="W602" r:id="rId1366" xr:uid="{00000000-0004-0000-0000-000055050000}"/>
    <hyperlink ref="T2" r:id="rId1367" tooltip="KODE REQUEST TOOLS BRANDING BR1" display="KODE REQUEST TOOLS BRANDING BR1" xr:uid="{00000000-0004-0000-0000-000056050000}"/>
    <hyperlink ref="X2" r:id="rId1368" tooltip="EMAIL KODE BRANDING SOREX - TES - BS1" display="EMAIL KODE BRANDING SOREX - TES - BS1" xr:uid="{00000000-0004-0000-0000-000057050000}"/>
    <hyperlink ref="T3" r:id="rId1369" tooltip="KODE REQUEST TOOLS BRANDING BR1" display="KODE REQUEST TOOLS BRANDING BR1" xr:uid="{00000000-0004-0000-0000-000058050000}"/>
    <hyperlink ref="X3" r:id="rId1370" tooltip="EMAIL KODE BRANDING SOREX - REZA BRA - BS2" display="EMAIL KODE BRANDING SOREX - REZA BRA - BS2" xr:uid="{00000000-0004-0000-0000-000059050000}"/>
    <hyperlink ref="T4" r:id="rId1371" tooltip="KODE REQUEST TOOLS BRANDING RB3" display="KODE REQUEST TOOLS BRANDING RB3" xr:uid="{00000000-0004-0000-0000-00005A050000}"/>
    <hyperlink ref="X4" r:id="rId1372" tooltip="EMAIL KODE BRANDING SOREX - reza bra - BS3" display="EMAIL KODE BRANDING SOREX - reza bra - BS3" xr:uid="{00000000-0004-0000-0000-00005B050000}"/>
    <hyperlink ref="T5" r:id="rId1373" tooltip="KODE REQUEST TOOLS BRANDING BS4" display="KODE REQUEST TOOLS BRANDING BS4" xr:uid="{00000000-0004-0000-0000-00005C050000}"/>
    <hyperlink ref="X5" r:id="rId1374" tooltip="EMAIL KODE BRANDING SOREX - Toko mahkota baby - BS4" display="EMAIL KODE BRANDING SOREX - Toko mahkota baby - BS4" xr:uid="{00000000-0004-0000-0000-00005D050000}"/>
    <hyperlink ref="T6" r:id="rId1375" tooltip="KODE REQUEST TOOLS BRANDING BS5" display="KODE REQUEST TOOLS BRANDING BS5" xr:uid="{00000000-0004-0000-0000-00005E050000}"/>
    <hyperlink ref="X6" r:id="rId1376" tooltip="EMAIL KODE BRANDING SOREX - Toko maharani  - BS5" display="EMAIL KODE BRANDING SOREX - Toko maharani  - BS5" xr:uid="{00000000-0004-0000-0000-00005F050000}"/>
    <hyperlink ref="T7" r:id="rId1377" tooltip="KODE REQUEST TOOLS BRANDING BS6" display="KODE REQUEST TOOLS BRANDING BS6" xr:uid="{00000000-0004-0000-0000-000060050000}"/>
    <hyperlink ref="X7" r:id="rId1378" tooltip="EMAIL KODE BRANDING SOREX - Toko bares - BS6" display="EMAIL KODE BRANDING SOREX - Toko bares - BS6" xr:uid="{00000000-0004-0000-0000-000061050000}"/>
    <hyperlink ref="T8" r:id="rId1379" tooltip="KODE REQUEST TOOLS BRANDING BS7" display="KODE REQUEST TOOLS BRANDING BS7" xr:uid="{00000000-0004-0000-0000-000062050000}"/>
    <hyperlink ref="X8" r:id="rId1380" tooltip="EMAIL KODE BRANDING SOREX - Toko kiko - BS7" display="EMAIL KODE BRANDING SOREX - Toko kiko - BS7" xr:uid="{00000000-0004-0000-0000-000063050000}"/>
    <hyperlink ref="T9" r:id="rId1381" tooltip="KODE REQUEST TOOLS BRANDING BS8" display="KODE REQUEST TOOLS BRANDING BS8" xr:uid="{00000000-0004-0000-0000-000064050000}"/>
    <hyperlink ref="X9" r:id="rId1382" tooltip="EMAIL KODE BRANDING SOREX - TRIO PLAZA - BS8" display="EMAIL KODE BRANDING SOREX - TRIO PLAZA - BS8" xr:uid="{00000000-0004-0000-0000-000065050000}"/>
    <hyperlink ref="T10" r:id="rId1383" tooltip="KODE REQUEST TOOLS BRANDING BS9" display="KODE REQUEST TOOLS BRANDING BS9" xr:uid="{00000000-0004-0000-0000-000066050000}"/>
    <hyperlink ref="X10" r:id="rId1384" tooltip="EMAIL KODE BRANDING SOREX - SBA BABY SHOP - BS9" display="EMAIL KODE BRANDING SOREX - SBA BABY SHOP - BS9" xr:uid="{00000000-0004-0000-0000-000067050000}"/>
    <hyperlink ref="T11" r:id="rId1385" tooltip="KODE REQUEST TOOLS BRANDING BS10" display="KODE REQUEST TOOLS BRANDING BS10" xr:uid="{00000000-0004-0000-0000-000068050000}"/>
    <hyperlink ref="X11" r:id="rId1386" tooltip="EMAIL KODE BRANDING SOREX - Alaika Hijab - BS10" display="EMAIL KODE BRANDING SOREX - Alaika Hijab - BS10" xr:uid="{00000000-0004-0000-0000-000069050000}"/>
    <hyperlink ref="T12" r:id="rId1387" tooltip="KODE REQUEST TOOLS BRANDING BS11" display="KODE REQUEST TOOLS BRANDING BS11" xr:uid="{00000000-0004-0000-0000-00006A050000}"/>
    <hyperlink ref="X12" r:id="rId1388" tooltip="EMAIL KODE BRANDING SOREX - NITA - BS11" display="EMAIL KODE BRANDING SOREX - NITA - BS11" xr:uid="{00000000-0004-0000-0000-00006B050000}"/>
    <hyperlink ref="T13" r:id="rId1389" tooltip="KODE REQUEST TOOLS BRANDING BS12" display="KODE REQUEST TOOLS BRANDING BS12" xr:uid="{00000000-0004-0000-0000-00006C050000}"/>
    <hyperlink ref="X13" r:id="rId1390" tooltip="EMAIL KODE BRANDING SOREX - PURNAMA 4 - BS12" display="EMAIL KODE BRANDING SOREX - PURNAMA 4 - BS12" xr:uid="{00000000-0004-0000-0000-00006D050000}"/>
    <hyperlink ref="T14" r:id="rId1391" tooltip="KODE REQUEST TOOLS BRANDING BS13" display="KODE REQUEST TOOLS BRANDING BS13" xr:uid="{00000000-0004-0000-0000-00006E050000}"/>
    <hyperlink ref="X14" r:id="rId1392" tooltip="EMAIL KODE BRANDING SOREX - Toko mahkota fashion - BS13" display="EMAIL KODE BRANDING SOREX - Toko mahkota fashion - BS13" xr:uid="{00000000-0004-0000-0000-00006F050000}"/>
    <hyperlink ref="T15" r:id="rId1393" tooltip="KODE REQUEST TOOLS BRANDING BS14" display="KODE REQUEST TOOLS BRANDING BS14" xr:uid="{00000000-0004-0000-0000-000070050000}"/>
    <hyperlink ref="X15" r:id="rId1394" tooltip="EMAIL KODE BRANDING SOREX - Toko mahkota fashion - BS14" display="EMAIL KODE BRANDING SOREX - Toko mahkota fashion - BS14" xr:uid="{00000000-0004-0000-0000-000071050000}"/>
    <hyperlink ref="T16" r:id="rId1395" tooltip="KODE REQUEST TOOLS BRANDING BS15" display="KODE REQUEST TOOLS BRANDING BS15" xr:uid="{00000000-0004-0000-0000-000072050000}"/>
    <hyperlink ref="X16" r:id="rId1396" tooltip="EMAIL KODE BRANDING SOREX - Toko berkah hj uce - BS15" display="EMAIL KODE BRANDING SOREX - Toko berkah hj uce - BS15" xr:uid="{00000000-0004-0000-0000-000073050000}"/>
    <hyperlink ref="T17" r:id="rId1397" tooltip="KODE REQUEST TOOLS BRANDING BS16" display="KODE REQUEST TOOLS BRANDING BS16" xr:uid="{00000000-0004-0000-0000-000074050000}"/>
    <hyperlink ref="X17" r:id="rId1398" tooltip="EMAIL KODE BRANDING SOREX - Swalayan laris  - BS16" display="EMAIL KODE BRANDING SOREX - Swalayan laris  - BS16" xr:uid="{00000000-0004-0000-0000-000075050000}"/>
    <hyperlink ref="T18" r:id="rId1399" tooltip="KODE REQUEST TOOLS BRANDING BS17" display="KODE REQUEST TOOLS BRANDING BS17" xr:uid="{00000000-0004-0000-0000-000076050000}"/>
    <hyperlink ref="X18" r:id="rId1400" tooltip="EMAIL KODE BRANDING SOREX - IRIAN ( TEUKU.UMAR) - BS17" display="EMAIL KODE BRANDING SOREX - IRIAN ( TEUKU.UMAR) - BS17" xr:uid="{00000000-0004-0000-0000-000077050000}"/>
    <hyperlink ref="T19" r:id="rId1401" tooltip="KODE REQUEST TOOLS BRANDING BS18" display="KODE REQUEST TOOLS BRANDING BS18" xr:uid="{00000000-0004-0000-0000-000078050000}"/>
    <hyperlink ref="X19" r:id="rId1402" tooltip="EMAIL KODE BRANDING SOREX - Monica - BS18" display="EMAIL KODE BRANDING SOREX - Monica - BS18" xr:uid="{00000000-0004-0000-0000-000079050000}"/>
    <hyperlink ref="T20" r:id="rId1403" tooltip="KODE REQUEST TOOLS BRANDING BS19" display="KODE REQUEST TOOLS BRANDING BS19" xr:uid="{00000000-0004-0000-0000-00007A050000}"/>
    <hyperlink ref="X20" r:id="rId1404" tooltip="EMAIL KODE BRANDING SOREX - Toko ramai makmur sentosa - BS19" display="EMAIL KODE BRANDING SOREX - Toko ramai makmur sentosa - BS19" xr:uid="{00000000-0004-0000-0000-00007B050000}"/>
    <hyperlink ref="T21" r:id="rId1405" tooltip="KODE REQUEST TOOLS BRANDING BS20" display="KODE REQUEST TOOLS BRANDING BS20" xr:uid="{00000000-0004-0000-0000-00007C050000}"/>
    <hyperlink ref="X21" r:id="rId1406" tooltip="EMAIL KODE BRANDING SOREX - Swalayan ramai ungaran - BS20" display="EMAIL KODE BRANDING SOREX - Swalayan ramai ungaran - BS20" xr:uid="{00000000-0004-0000-0000-00007D050000}"/>
    <hyperlink ref="T22" r:id="rId1407" tooltip="KODE REQUEST TOOLS BRANDING BS21" display="KODE REQUEST TOOLS BRANDING BS21" xr:uid="{00000000-0004-0000-0000-00007E050000}"/>
    <hyperlink ref="X22" r:id="rId1408" tooltip="EMAIL KODE BRANDING SOREX - Toko sidomumbul [gangwarung] - BS21" display="EMAIL KODE BRANDING SOREX - Toko sidomumbul [gangwarung] - BS21" xr:uid="{00000000-0004-0000-0000-00007F050000}"/>
    <hyperlink ref="T23" r:id="rId1409" tooltip="KODE REQUEST TOOLS BRANDING BS22" display="KODE REQUEST TOOLS BRANDING BS22" xr:uid="{00000000-0004-0000-0000-000080050000}"/>
    <hyperlink ref="X23" r:id="rId1410" tooltip="EMAIL KODE BRANDING SOREX - Toko 23 semarang - BS22" display="EMAIL KODE BRANDING SOREX - Toko 23 semarang - BS22" xr:uid="{00000000-0004-0000-0000-000081050000}"/>
    <hyperlink ref="T24" r:id="rId1411" tooltip="KODE REQUEST TOOLS BRANDING BS23" display="KODE REQUEST TOOLS BRANDING BS23" xr:uid="{00000000-0004-0000-0000-000082050000}"/>
    <hyperlink ref="X24" r:id="rId1412" tooltip="EMAIL KODE BRANDING SOREX - PT. Ilufa Jaya Samarinda - BS23" display="EMAIL KODE BRANDING SOREX - PT. Ilufa Jaya Samarinda - BS23" xr:uid="{00000000-0004-0000-0000-000083050000}"/>
    <hyperlink ref="T25" r:id="rId1413" tooltip="KODE REQUEST TOOLS BRANDING BS24" display="KODE REQUEST TOOLS BRANDING BS24" xr:uid="{00000000-0004-0000-0000-000084050000}"/>
    <hyperlink ref="X25" r:id="rId1414" tooltip="EMAIL KODE BRANDING SOREX - AHMAD GROSIR / NANDO REZA - BS24" display="EMAIL KODE BRANDING SOREX - AHMAD GROSIR / NANDO REZA - BS24" xr:uid="{00000000-0004-0000-0000-000085050000}"/>
    <hyperlink ref="T26" r:id="rId1415" tooltip="KODE REQUEST TOOLS BRANDING BS25" display="KODE REQUEST TOOLS BRANDING BS25" xr:uid="{00000000-0004-0000-0000-000086050000}"/>
    <hyperlink ref="X26" r:id="rId1416" tooltip="EMAIL KODE BRANDING SOREX - WS Godean - BS25" display="EMAIL KODE BRANDING SOREX - WS Godean - BS25" xr:uid="{00000000-0004-0000-0000-000087050000}"/>
    <hyperlink ref="T27" r:id="rId1417" tooltip="KODE REQUEST TOOLS BRANDING BS26" display="KODE REQUEST TOOLS BRANDING BS26" xr:uid="{00000000-0004-0000-0000-000088050000}"/>
    <hyperlink ref="X27" r:id="rId1418" tooltip="EMAIL KODE BRANDING SOREX - Mitra Purwodadi - BS26" display="EMAIL KODE BRANDING SOREX - Mitra Purwodadi - BS26" xr:uid="{00000000-0004-0000-0000-000089050000}"/>
    <hyperlink ref="T28" r:id="rId1419" tooltip="KODE REQUEST TOOLS BRANDING BS27" display="KODE REQUEST TOOLS BRANDING BS27" xr:uid="{00000000-0004-0000-0000-00008A050000}"/>
    <hyperlink ref="X28" r:id="rId1420" tooltip="EMAIL KODE BRANDING SOREX - Putri Jaya - BS27" display="EMAIL KODE BRANDING SOREX - Putri Jaya - BS27" xr:uid="{00000000-0004-0000-0000-00008B050000}"/>
    <hyperlink ref="T29" r:id="rId1421" tooltip="KODE REQUEST TOOLS BRANDING BS28" display="KODE REQUEST TOOLS BRANDING BS28" xr:uid="{00000000-0004-0000-0000-00008C050000}"/>
    <hyperlink ref="X29" r:id="rId1422" tooltip="EMAIL KODE BRANDING SOREX - Putri Jaya - BS28" display="EMAIL KODE BRANDING SOREX - Putri Jaya - BS28" xr:uid="{00000000-0004-0000-0000-00008D050000}"/>
    <hyperlink ref="T30" r:id="rId1423" tooltip="KODE REQUEST TOOLS BRANDING BS29" display="KODE REQUEST TOOLS BRANDING BS29" xr:uid="{00000000-0004-0000-0000-00008E050000}"/>
    <hyperlink ref="X30" r:id="rId1424" tooltip="EMAIL KODE BRANDING SOREX - Toko nur slamet - BS29" display="EMAIL KODE BRANDING SOREX - Toko nur slamet - BS29" xr:uid="{00000000-0004-0000-0000-00008F050000}"/>
    <hyperlink ref="T31" r:id="rId1425" tooltip="KODE REQUEST TOOLS BRANDING BS30" display="KODE REQUEST TOOLS BRANDING BS30" xr:uid="{00000000-0004-0000-0000-000090050000}"/>
    <hyperlink ref="X31" r:id="rId1426" tooltip="EMAIL KODE BRANDING SOREX - PROGO - BS30" display="EMAIL KODE BRANDING SOREX - PROGO - BS30" xr:uid="{00000000-0004-0000-0000-000091050000}"/>
    <hyperlink ref="T32" r:id="rId1427" tooltip="KODE REQUEST TOOLS BRANDING BS31" display="KODE REQUEST TOOLS BRANDING BS31" xr:uid="{00000000-0004-0000-0000-000092050000}"/>
    <hyperlink ref="X32" r:id="rId1428" tooltip="EMAIL KODE BRANDING SOREX - Aini Collection - BS31" display="EMAIL KODE BRANDING SOREX - Aini Collection - BS31" xr:uid="{00000000-0004-0000-0000-000093050000}"/>
    <hyperlink ref="T33" r:id="rId1429" tooltip="KODE REQUEST TOOLS BRANDING BS32" display="KODE REQUEST TOOLS BRANDING BS32" xr:uid="{00000000-0004-0000-0000-000094050000}"/>
    <hyperlink ref="X33" r:id="rId1430" tooltip="EMAIL KODE BRANDING SOREX - Toko damayanti wiradesa - BS32" display="EMAIL KODE BRANDING SOREX - Toko damayanti wiradesa - BS32" xr:uid="{00000000-0004-0000-0000-000095050000}"/>
    <hyperlink ref="T34" r:id="rId1431" tooltip="KODE REQUEST TOOLS BRANDING BS33" display="KODE REQUEST TOOLS BRANDING BS33" xr:uid="{00000000-0004-0000-0000-000096050000}"/>
    <hyperlink ref="X34" r:id="rId1432" tooltip="EMAIL KODE BRANDING SOREX - PINK LADIES - BS33" display="EMAIL KODE BRANDING SOREX - PINK LADIES - BS33" xr:uid="{00000000-0004-0000-0000-000097050000}"/>
    <hyperlink ref="T35" r:id="rId1433" tooltip="KODE REQUEST TOOLS BRANDING BS34" display="KODE REQUEST TOOLS BRANDING BS34" xr:uid="{00000000-0004-0000-0000-000098050000}"/>
    <hyperlink ref="X35" r:id="rId1434" tooltip="EMAIL KODE BRANDING SOREX - PINK LADIES - BS34" display="EMAIL KODE BRANDING SOREX - PINK LADIES - BS34" xr:uid="{00000000-0004-0000-0000-000099050000}"/>
    <hyperlink ref="T36" r:id="rId1435" tooltip="KODE REQUEST TOOLS BRANDING BS35" display="KODE REQUEST TOOLS BRANDING BS35" xr:uid="{00000000-0004-0000-0000-00009A050000}"/>
    <hyperlink ref="X36" r:id="rId1436" tooltip="EMAIL KODE BRANDING SOREX - IBU RONA - BS35" display="EMAIL KODE BRANDING SOREX - IBU RONA - BS35" xr:uid="{00000000-0004-0000-0000-00009B050000}"/>
    <hyperlink ref="T37" r:id="rId1437" tooltip="KODE REQUEST TOOLS BRANDING BS36" display="KODE REQUEST TOOLS BRANDING BS36" xr:uid="{00000000-0004-0000-0000-00009C050000}"/>
    <hyperlink ref="X37" r:id="rId1438" tooltip="EMAIL KODE BRANDING SOREX - AMANDA - BS36" display="EMAIL KODE BRANDING SOREX - AMANDA - BS36" xr:uid="{00000000-0004-0000-0000-00009D050000}"/>
    <hyperlink ref="T38" r:id="rId1439" tooltip="KODE REQUEST TOOLS BRANDING BS37" display="KODE REQUEST TOOLS BRANDING BS37" xr:uid="{00000000-0004-0000-0000-00009E050000}"/>
    <hyperlink ref="X38" r:id="rId1440" tooltip="EMAIL KODE BRANDING SOREX - UNGU - BS37" display="EMAIL KODE BRANDING SOREX - UNGU - BS37" xr:uid="{00000000-0004-0000-0000-00009F050000}"/>
    <hyperlink ref="T39" r:id="rId1441" tooltip="KODE REQUEST TOOLS BRANDING BS38" display="KODE REQUEST TOOLS BRANDING BS38" xr:uid="{00000000-0004-0000-0000-0000A0050000}"/>
    <hyperlink ref="X39" r:id="rId1442" tooltip="EMAIL KODE BRANDING SOREX - RINI UNDERWEAR - BS38" display="EMAIL KODE BRANDING SOREX - RINI UNDERWEAR - BS38" xr:uid="{00000000-0004-0000-0000-0000A1050000}"/>
    <hyperlink ref="T40" r:id="rId1443" tooltip="KODE REQUEST TOOLS BRANDING BS39" display="KODE REQUEST TOOLS BRANDING BS39" xr:uid="{00000000-0004-0000-0000-0000A2050000}"/>
    <hyperlink ref="X40" r:id="rId1444" tooltip="EMAIL KODE BRANDING SOREX - Luwes Kartasura - BS39" display="EMAIL KODE BRANDING SOREX - Luwes Kartasura - BS39" xr:uid="{00000000-0004-0000-0000-0000A3050000}"/>
    <hyperlink ref="T41" r:id="rId1445" tooltip="KODE REQUEST TOOLS BRANDING BS40" display="KODE REQUEST TOOLS BRANDING BS40" xr:uid="{00000000-0004-0000-0000-0000A4050000}"/>
    <hyperlink ref="X41" r:id="rId1446" tooltip="EMAIL KODE BRANDING SOREX - Putra mandar - BS40" display="EMAIL KODE BRANDING SOREX - Putra mandar - BS40" xr:uid="{00000000-0004-0000-0000-0000A5050000}"/>
    <hyperlink ref="T42" r:id="rId1447" tooltip="KODE REQUEST TOOLS BRANDING BS41" display="KODE REQUEST TOOLS BRANDING BS41" xr:uid="{00000000-0004-0000-0000-0000A6050000}"/>
    <hyperlink ref="X42" r:id="rId1448" tooltip="EMAIL KODE BRANDING SOREX - Toserba Sido Agung - BS41" display="EMAIL KODE BRANDING SOREX - Toserba Sido Agung - BS41" xr:uid="{00000000-0004-0000-0000-0000A7050000}"/>
    <hyperlink ref="T43" r:id="rId1449" tooltip="KODE REQUEST TOOLS BRANDING BS42" display="KODE REQUEST TOOLS BRANDING BS42" xr:uid="{00000000-0004-0000-0000-0000A8050000}"/>
    <hyperlink ref="X43" r:id="rId1450" tooltip="EMAIL KODE BRANDING SOREX - OZORA 35 - BS42" display="EMAIL KODE BRANDING SOREX - OZORA 35 - BS42" xr:uid="{00000000-0004-0000-0000-0000A9050000}"/>
    <hyperlink ref="T44" r:id="rId1451" tooltip="KODE REQUEST TOOLS BRANDING BS43" display="KODE REQUEST TOOLS BRANDING BS43" xr:uid="{00000000-0004-0000-0000-0000AA050000}"/>
    <hyperlink ref="X44" r:id="rId1452" tooltip="EMAIL KODE BRANDING SOREX - Afkyta Bh - BS43" display="EMAIL KODE BRANDING SOREX - Afkyta Bh - BS43" xr:uid="{00000000-0004-0000-0000-0000AB050000}"/>
    <hyperlink ref="T45" r:id="rId1453" tooltip="KODE REQUEST TOOLS BRANDING BS44" display="KODE REQUEST TOOLS BRANDING BS44" xr:uid="{00000000-0004-0000-0000-0000AC050000}"/>
    <hyperlink ref="X45" r:id="rId1454" tooltip="EMAIL KODE BRANDING SOREX - Swalayan laris group temanggung - BS44" display="EMAIL KODE BRANDING SOREX - Swalayan laris group temanggung - BS44" xr:uid="{00000000-0004-0000-0000-0000AD050000}"/>
    <hyperlink ref="T46" r:id="rId1455" tooltip="KODE REQUEST TOOLS BRANDING BS45" display="KODE REQUEST TOOLS BRANDING BS45" xr:uid="{00000000-0004-0000-0000-0000AE050000}"/>
    <hyperlink ref="X46" r:id="rId1456" tooltip="EMAIL KODE BRANDING SOREX - Toko afkyta bh - BS45" display="EMAIL KODE BRANDING SOREX - Toko afkyta bh - BS45" xr:uid="{00000000-0004-0000-0000-0000AF050000}"/>
    <hyperlink ref="T47" r:id="rId1457" tooltip="KODE REQUEST TOOLS BRANDING BS46" display="KODE REQUEST TOOLS BRANDING BS46" xr:uid="{00000000-0004-0000-0000-0000B0050000}"/>
    <hyperlink ref="X47" r:id="rId1458" tooltip="EMAIL KODE BRANDING SOREX - Toserba Mulia Bantul - BS46" display="EMAIL KODE BRANDING SOREX - Toserba Mulia Bantul - BS46" xr:uid="{00000000-0004-0000-0000-0000B1050000}"/>
    <hyperlink ref="T48" r:id="rId1459" tooltip="KODE REQUEST TOOLS BRANDING BS47" display="KODE REQUEST TOOLS BRANDING BS47" xr:uid="{00000000-0004-0000-0000-0000B2050000}"/>
    <hyperlink ref="X48" r:id="rId1460" tooltip="EMAIL KODE BRANDING SOREX - VARIA STORE - BS47" display="EMAIL KODE BRANDING SOREX - VARIA STORE - BS47" xr:uid="{00000000-0004-0000-0000-0000B3050000}"/>
    <hyperlink ref="T49" r:id="rId1461" tooltip="KODE REQUEST TOOLS BRANDING BS48" display="KODE REQUEST TOOLS BRANDING BS48" xr:uid="{00000000-0004-0000-0000-0000B4050000}"/>
    <hyperlink ref="X49" r:id="rId1462" tooltip="EMAIL KODE BRANDING SOREX - VARIA STORE - BS48" display="EMAIL KODE BRANDING SOREX - VARIA STORE - BS48" xr:uid="{00000000-0004-0000-0000-0000B5050000}"/>
    <hyperlink ref="T50" r:id="rId1463" tooltip="KODE REQUEST TOOLS BRANDING BS49" display="KODE REQUEST TOOLS BRANDING BS49" xr:uid="{00000000-0004-0000-0000-0000B6050000}"/>
    <hyperlink ref="X50" r:id="rId1464" tooltip="EMAIL KODE BRANDING SOREX - COTONELLA - BS49" display="EMAIL KODE BRANDING SOREX - COTONELLA - BS49" xr:uid="{00000000-0004-0000-0000-0000B7050000}"/>
    <hyperlink ref="T51" r:id="rId1465" tooltip="KODE REQUEST TOOLS BRANDING BS50" display="KODE REQUEST TOOLS BRANDING BS50" xr:uid="{00000000-0004-0000-0000-0000B8050000}"/>
    <hyperlink ref="X51" r:id="rId1466" tooltip="EMAIL KODE BRANDING SOREX - Toko farhan jaya - BS50" display="EMAIL KODE BRANDING SOREX - Toko farhan jaya - BS50" xr:uid="{00000000-0004-0000-0000-0000B9050000}"/>
    <hyperlink ref="T52" r:id="rId1467" tooltip="KODE REQUEST TOOLS BRANDING BS51" display="KODE REQUEST TOOLS BRANDING BS51" xr:uid="{00000000-0004-0000-0000-0000BA050000}"/>
    <hyperlink ref="X52" r:id="rId1468" tooltip="EMAIL KODE BRANDING SOREX - Toko busana ayu - BS51" display="EMAIL KODE BRANDING SOREX - Toko busana ayu - BS51" xr:uid="{00000000-0004-0000-0000-0000BB050000}"/>
    <hyperlink ref="T53" r:id="rId1469" tooltip="KODE REQUEST TOOLS BRANDING BS52" display="KODE REQUEST TOOLS BRANDING BS52" xr:uid="{00000000-0004-0000-0000-0000BC050000}"/>
    <hyperlink ref="X53" r:id="rId1470" tooltip="EMAIL KODE BRANDING SOREX - Toko al multazam - BS52" display="EMAIL KODE BRANDING SOREX - Toko al multazam - BS52" xr:uid="{00000000-0004-0000-0000-0000BD050000}"/>
    <hyperlink ref="T54" r:id="rId1471" tooltip="KODE REQUEST TOOLS BRANDING BS53" display="KODE REQUEST TOOLS BRANDING BS53" xr:uid="{00000000-0004-0000-0000-0000BE050000}"/>
    <hyperlink ref="X54" r:id="rId1472" tooltip="EMAIL KODE BRANDING SOREX - Toko bebiku  - BS53" display="EMAIL KODE BRANDING SOREX - Toko bebiku  - BS53" xr:uid="{00000000-0004-0000-0000-0000BF050000}"/>
    <hyperlink ref="T55" r:id="rId1473" tooltip="KODE REQUEST TOOLS BRANDING BS54" display="KODE REQUEST TOOLS BRANDING BS54" xr:uid="{00000000-0004-0000-0000-0000C0050000}"/>
    <hyperlink ref="X55" r:id="rId1474" tooltip="EMAIL KODE BRANDING SOREX - New star baby shop - BS54" display="EMAIL KODE BRANDING SOREX - New star baby shop - BS54" xr:uid="{00000000-0004-0000-0000-0000C1050000}"/>
    <hyperlink ref="T56" r:id="rId1475" tooltip="KODE REQUEST TOOLS BRANDING BS55" display="KODE REQUEST TOOLS BRANDING BS55" xr:uid="{00000000-0004-0000-0000-0000C2050000}"/>
    <hyperlink ref="X56" r:id="rId1476" tooltip="EMAIL KODE BRANDING SOREX - Bsm serba 35 - BS55" display="EMAIL KODE BRANDING SOREX - Bsm serba 35 - BS55" xr:uid="{00000000-0004-0000-0000-0000C3050000}"/>
    <hyperlink ref="T57" r:id="rId1477" tooltip="KODE REQUEST TOOLS BRANDING BS56" display="KODE REQUEST TOOLS BRANDING BS56" xr:uid="{00000000-0004-0000-0000-0000C4050000}"/>
    <hyperlink ref="X57" r:id="rId1478" tooltip="EMAIL KODE BRANDING SOREX - AL keisha fashion - BS56" display="EMAIL KODE BRANDING SOREX - AL keisha fashion - BS56" xr:uid="{00000000-0004-0000-0000-0000C5050000}"/>
    <hyperlink ref="T58" r:id="rId1479" tooltip="KODE REQUEST TOOLS BRANDING BS57" display="KODE REQUEST TOOLS BRANDING BS57" xr:uid="{00000000-0004-0000-0000-0000C6050000}"/>
    <hyperlink ref="X58" r:id="rId1480" tooltip="EMAIL KODE BRANDING SOREX - SWALAYAN PURNAMA 3 - BS57" display="EMAIL KODE BRANDING SOREX - SWALAYAN PURNAMA 3 - BS57" xr:uid="{00000000-0004-0000-0000-0000C7050000}"/>
    <hyperlink ref="T59" r:id="rId1481" tooltip="KODE REQUEST TOOLS BRANDING BS58" display="KODE REQUEST TOOLS BRANDING BS58" xr:uid="{00000000-0004-0000-0000-0000C8050000}"/>
    <hyperlink ref="X59" r:id="rId1482" tooltip="EMAIL KODE BRANDING SOREX - HERI JAYA - BS58" display="EMAIL KODE BRANDING SOREX - HERI JAYA - BS58" xr:uid="{00000000-0004-0000-0000-0000C9050000}"/>
    <hyperlink ref="T60" r:id="rId1483" tooltip="KODE REQUEST TOOLS BRANDING BS59" display="KODE REQUEST TOOLS BRANDING BS59" xr:uid="{00000000-0004-0000-0000-0000CA050000}"/>
    <hyperlink ref="X60" r:id="rId1484" tooltip="EMAIL KODE BRANDING SOREX - TW COLLECTION - BS59" display="EMAIL KODE BRANDING SOREX - TW COLLECTION - BS59" xr:uid="{00000000-0004-0000-0000-0000CB050000}"/>
    <hyperlink ref="T61" r:id="rId1485" tooltip="KODE REQUEST TOOLS BRANDING BS60" display="KODE REQUEST TOOLS BRANDING BS60" xr:uid="{00000000-0004-0000-0000-0000CC050000}"/>
    <hyperlink ref="X61" r:id="rId1486" tooltip="EMAIL KODE BRANDING SOREX - TW COLLECTION - BS60" display="EMAIL KODE BRANDING SOREX - TW COLLECTION - BS60" xr:uid="{00000000-0004-0000-0000-0000CD050000}"/>
    <hyperlink ref="T62" r:id="rId1487" tooltip="KODE REQUEST TOOLS BRANDING BS61" display="KODE REQUEST TOOLS BRANDING BS61" xr:uid="{00000000-0004-0000-0000-0000CE050000}"/>
    <hyperlink ref="X62" r:id="rId1488" tooltip="EMAIL KODE BRANDING SOREX - TW COLLECTION - BS61" display="EMAIL KODE BRANDING SOREX - TW COLLECTION - BS61" xr:uid="{00000000-0004-0000-0000-0000CF050000}"/>
    <hyperlink ref="T63" r:id="rId1489" tooltip="KODE REQUEST TOOLS BRANDING BS62" display="KODE REQUEST TOOLS BRANDING BS62" xr:uid="{00000000-0004-0000-0000-0000D0050000}"/>
    <hyperlink ref="X63" r:id="rId1490" tooltip="EMAIL KODE BRANDING SOREX - MUCSHIN GROUP - BS62" display="EMAIL KODE BRANDING SOREX - MUCSHIN GROUP - BS62" xr:uid="{00000000-0004-0000-0000-0000D1050000}"/>
    <hyperlink ref="T64" r:id="rId1491" tooltip="KODE REQUEST TOOLS BRANDING BS63" display="KODE REQUEST TOOLS BRANDING BS63" xr:uid="{00000000-0004-0000-0000-0000D2050000}"/>
    <hyperlink ref="X64" r:id="rId1492" tooltip="EMAIL KODE BRANDING SOREX - Dyah Mode Underwear - BS63" display="EMAIL KODE BRANDING SOREX - Dyah Mode Underwear - BS63" xr:uid="{00000000-0004-0000-0000-0000D3050000}"/>
    <hyperlink ref="T65" r:id="rId1493" tooltip="KODE REQUEST TOOLS BRANDING BS64" display="KODE REQUEST TOOLS BRANDING BS64" xr:uid="{00000000-0004-0000-0000-0000D4050000}"/>
    <hyperlink ref="X65" r:id="rId1494" tooltip="EMAIL KODE BRANDING SOREX - Dyah Mode Underwear - BS64" display="EMAIL KODE BRANDING SOREX - Dyah Mode Underwear - BS64" xr:uid="{00000000-0004-0000-0000-0000D5050000}"/>
    <hyperlink ref="T66" r:id="rId1495" tooltip="KODE REQUEST TOOLS BRANDING BS65" display="KODE REQUEST TOOLS BRANDING BS65" xr:uid="{00000000-0004-0000-0000-0000D6050000}"/>
    <hyperlink ref="X66" r:id="rId1496" tooltip="EMAIL KODE BRANDING SOREX - CILUKBA ( KOTABUMI ) - BS65" display="EMAIL KODE BRANDING SOREX - CILUKBA ( KOTABUMI ) - BS65" xr:uid="{00000000-0004-0000-0000-0000D7050000}"/>
    <hyperlink ref="T67" r:id="rId1497" tooltip="KODE REQUEST TOOLS BRANDING BS66" display="KODE REQUEST TOOLS BRANDING BS66" xr:uid="{00000000-0004-0000-0000-0000D8050000}"/>
    <hyperlink ref="X67" r:id="rId1498" tooltip="EMAIL KODE BRANDING SOREX - LONDON KIDS - BS66" display="EMAIL KODE BRANDING SOREX - LONDON KIDS - BS66" xr:uid="{00000000-0004-0000-0000-0000D9050000}"/>
    <hyperlink ref="T68" r:id="rId1499" tooltip="KODE REQUEST TOOLS BRANDING BS67" display="KODE REQUEST TOOLS BRANDING BS67" xr:uid="{00000000-0004-0000-0000-0000DA050000}"/>
    <hyperlink ref="X68" r:id="rId1500" tooltip="EMAIL KODE BRANDING SOREX - MR.SEHATI - BS67" display="EMAIL KODE BRANDING SOREX - MR.SEHATI - BS67" xr:uid="{00000000-0004-0000-0000-0000DB050000}"/>
    <hyperlink ref="T69" r:id="rId1501" tooltip="KODE REQUEST TOOLS BRANDING BS68" display="KODE REQUEST TOOLS BRANDING BS68" xr:uid="{00000000-0004-0000-0000-0000DC050000}"/>
    <hyperlink ref="X69" r:id="rId1502" tooltip="EMAIL KODE BRANDING SOREX - duta - BS68" display="EMAIL KODE BRANDING SOREX - duta - BS68" xr:uid="{00000000-0004-0000-0000-0000DD050000}"/>
    <hyperlink ref="T70" r:id="rId1503" tooltip="KODE REQUEST TOOLS BRANDING BS69" display="KODE REQUEST TOOLS BRANDING BS69" xr:uid="{00000000-0004-0000-0000-0000DE050000}"/>
    <hyperlink ref="X70" r:id="rId1504" tooltip="EMAIL KODE BRANDING SOREX - duta - BS69" display="EMAIL KODE BRANDING SOREX - duta - BS69" xr:uid="{00000000-0004-0000-0000-0000DF050000}"/>
    <hyperlink ref="T71" r:id="rId1505" tooltip="KODE REQUEST TOOLS BRANDING BS70" display="KODE REQUEST TOOLS BRANDING BS70" xr:uid="{00000000-0004-0000-0000-0000E0050000}"/>
    <hyperlink ref="X71" r:id="rId1506" tooltip="EMAIL KODE BRANDING SOREX - duta - BS70" display="EMAIL KODE BRANDING SOREX - duta - BS70" xr:uid="{00000000-0004-0000-0000-0000E1050000}"/>
    <hyperlink ref="T72" r:id="rId1507" tooltip="KODE REQUEST TOOLS BRANDING BS71" display="KODE REQUEST TOOLS BRANDING BS71" xr:uid="{00000000-0004-0000-0000-0000E2050000}"/>
    <hyperlink ref="X72" r:id="rId1508" tooltip="EMAIL KODE BRANDING SOREX - duta - BS71" display="EMAIL KODE BRANDING SOREX - duta - BS71" xr:uid="{00000000-0004-0000-0000-0000E3050000}"/>
    <hyperlink ref="T73" r:id="rId1509" tooltip="KODE REQUEST TOOLS BRANDING BS72" display="KODE REQUEST TOOLS BRANDING BS72" xr:uid="{00000000-0004-0000-0000-0000E4050000}"/>
    <hyperlink ref="X73" r:id="rId1510" tooltip="EMAIL KODE BRANDING SOREX - duta - BS72" display="EMAIL KODE BRANDING SOREX - duta - BS72" xr:uid="{00000000-0004-0000-0000-0000E5050000}"/>
    <hyperlink ref="T74" r:id="rId1511" tooltip="KODE REQUEST TOOLS BRANDING BS73" display="KODE REQUEST TOOLS BRANDING BS73" xr:uid="{00000000-0004-0000-0000-0000E6050000}"/>
    <hyperlink ref="X74" r:id="rId1512" tooltip="EMAIL KODE BRANDING SOREX - duta - BS73" display="EMAIL KODE BRANDING SOREX - duta - BS73" xr:uid="{00000000-0004-0000-0000-0000E7050000}"/>
    <hyperlink ref="T75" r:id="rId1513" tooltip="KODE REQUEST TOOLS BRANDING BS74" display="KODE REQUEST TOOLS BRANDING BS74" xr:uid="{00000000-0004-0000-0000-0000E8050000}"/>
    <hyperlink ref="X75" r:id="rId1514" tooltip="EMAIL KODE BRANDING SOREX - duta - BS74" display="EMAIL KODE BRANDING SOREX - duta - BS74" xr:uid="{00000000-0004-0000-0000-0000E9050000}"/>
    <hyperlink ref="T76" r:id="rId1515" tooltip="KODE REQUEST TOOLS BRANDING BS75" display="KODE REQUEST TOOLS BRANDING BS75" xr:uid="{00000000-0004-0000-0000-0000EA050000}"/>
    <hyperlink ref="X76" r:id="rId1516" tooltip="EMAIL KODE BRANDING SOREX - TATA COLLECTION - BS75" display="EMAIL KODE BRANDING SOREX - TATA COLLECTION - BS75" xr:uid="{00000000-0004-0000-0000-0000EB050000}"/>
    <hyperlink ref="T77" r:id="rId1517" tooltip="KODE REQUEST TOOLS BRANDING BS76" display="KODE REQUEST TOOLS BRANDING BS76" xr:uid="{00000000-0004-0000-0000-0000EC050000}"/>
    <hyperlink ref="X77" r:id="rId1518" tooltip="EMAIL KODE BRANDING SOREX - FARAND COLLECTION - BS76" display="EMAIL KODE BRANDING SOREX - FARAND COLLECTION - BS76" xr:uid="{00000000-0004-0000-0000-0000ED050000}"/>
    <hyperlink ref="X78" r:id="rId1519" tooltip="EMAIL KODE BRANDING SOREX - Toko 12 bintang - BS77" display="EMAIL KODE BRANDING SOREX - Toko 12 bintang - BS77" xr:uid="{00000000-0004-0000-0000-0000EE050000}"/>
    <hyperlink ref="X79" r:id="rId1520" tooltip="EMAIL KODE BRANDING SOREX - Toko ananda pojok - BS78" display="EMAIL KODE BRANDING SOREX - Toko ananda pojok - BS78" xr:uid="{00000000-0004-0000-0000-0000EF050000}"/>
    <hyperlink ref="X80" r:id="rId1521" tooltip="EMAIL KODE BRANDING SOREX - duta - BS79" display="EMAIL KODE BRANDING SOREX - duta - BS79" xr:uid="{00000000-0004-0000-0000-0000F0050000}"/>
    <hyperlink ref="X81" r:id="rId1522" tooltip="EMAIL KODE BRANDING SOREX - yanto boyok - BS80" display="EMAIL KODE BRANDING SOREX - yanto boyok - BS80" xr:uid="{00000000-0004-0000-0000-0000F1050000}"/>
    <hyperlink ref="X82" r:id="rId1523" tooltip="EMAIL KODE BRANDING SOREX - RINI UNDERWEAR - BS81" display="EMAIL KODE BRANDING SOREX - RINI UNDERWEAR - BS81" xr:uid="{00000000-0004-0000-0000-0000F2050000}"/>
    <hyperlink ref="X83" r:id="rId1524" tooltip="EMAIL KODE BRANDING SOREX - TOKO SUCI - BS82" display="EMAIL KODE BRANDING SOREX - TOKO SUCI - BS82" xr:uid="{00000000-0004-0000-0000-0000F3050000}"/>
    <hyperlink ref="X84" r:id="rId1525" tooltip="EMAIL KODE BRANDING SOREX - TOKO SUCI - BS83" display="EMAIL KODE BRANDING SOREX - TOKO SUCI - BS83" xr:uid="{00000000-0004-0000-0000-0000F4050000}"/>
    <hyperlink ref="X85" r:id="rId1526" tooltip="EMAIL KODE BRANDING SOREX - NAILA UNDERWEAR - BS84" display="EMAIL KODE BRANDING SOREX - NAILA UNDERWEAR - BS84" xr:uid="{00000000-0004-0000-0000-0000F5050000}"/>
    <hyperlink ref="X86" r:id="rId1527" tooltip="EMAIL KODE BRANDING SOREX - Toko vanbaby - BS85" display="EMAIL KODE BRANDING SOREX - Toko vanbaby - BS85" xr:uid="{00000000-0004-0000-0000-0000F6050000}"/>
    <hyperlink ref="X87" r:id="rId1528" tooltip="EMAIL KODE BRANDING SOREX - Toko sugeng - BS86" display="EMAIL KODE BRANDING SOREX - Toko sugeng - BS86" xr:uid="{00000000-0004-0000-0000-0000F7050000}"/>
    <hyperlink ref="X88" r:id="rId1529" tooltip="EMAIL KODE BRANDING SOREX - Turi jaya - BS87" display="EMAIL KODE BRANDING SOREX - Turi jaya - BS87" xr:uid="{00000000-0004-0000-0000-0000F8050000}"/>
    <hyperlink ref="X89" r:id="rId1530" tooltip="EMAIL KODE BRANDING SOREX - A2 Collection - BS88" display="EMAIL KODE BRANDING SOREX - A2 Collection - BS88" xr:uid="{00000000-0004-0000-0000-0000F9050000}"/>
    <hyperlink ref="X90" r:id="rId1531" tooltip="EMAIL KODE BRANDING SOREX - Toko grand warna agung - BS89" display="EMAIL KODE BRANDING SOREX - Toko grand warna agung - BS89" xr:uid="{00000000-0004-0000-0000-0000FA050000}"/>
    <hyperlink ref="X91" r:id="rId1532" tooltip="EMAIL KODE BRANDING SOREX - Toko surya baby shop - BS90" display="EMAIL KODE BRANDING SOREX - Toko surya baby shop - BS90" xr:uid="{00000000-0004-0000-0000-0000FB050000}"/>
    <hyperlink ref="X92" r:id="rId1533" tooltip="EMAIL KODE BRANDING SOREX - Duta  - BS91" display="EMAIL KODE BRANDING SOREX - Duta  - BS91" xr:uid="{00000000-0004-0000-0000-0000FC050000}"/>
    <hyperlink ref="X93" r:id="rId1534" tooltip="EMAIL KODE REQUEST BRANDING SOREX" display="EMAIL KODE REQUEST BRANDING SOREX" xr:uid="{00000000-0004-0000-0000-0000FD050000}"/>
    <hyperlink ref="X94" r:id="rId1535" tooltip="EMAIL KODE REQUEST BRANDING SOREX" display="EMAIL KODE REQUEST BRANDING SOREX" xr:uid="{00000000-0004-0000-0000-0000FE050000}"/>
    <hyperlink ref="X95" r:id="rId1536" tooltip="EMAIL KODE REQUEST BRANDING SOREX" display="EMAIL KODE REQUEST BRANDING SOREX" xr:uid="{00000000-0004-0000-0000-0000FF050000}"/>
    <hyperlink ref="X96" r:id="rId1537" tooltip="EMAIL KODE REQUEST BRANDING SOREX" display="EMAIL KODE REQUEST BRANDING SOREX" xr:uid="{00000000-0004-0000-0000-000000060000}"/>
    <hyperlink ref="X97" r:id="rId1538" tooltip="EMAIL KODE REQUEST BRANDING SOREX" display="EMAIL KODE REQUEST BRANDING SOREX" xr:uid="{00000000-0004-0000-0000-000001060000}"/>
    <hyperlink ref="X98" r:id="rId1539" tooltip="EMAIL KODE REQUEST BRANDING SOREX" display="EMAIL KODE REQUEST BRANDING SOREX" xr:uid="{00000000-0004-0000-0000-000002060000}"/>
    <hyperlink ref="X99" r:id="rId1540" tooltip="EMAIL KODE REQUEST BRANDING SOREX" display="EMAIL KODE REQUEST BRANDING SOREX" xr:uid="{00000000-0004-0000-0000-000003060000}"/>
    <hyperlink ref="X100" r:id="rId1541" tooltip="EMAIL KODE REQUEST BRANDING SOREX" display="EMAIL KODE REQUEST BRANDING SOREX" xr:uid="{00000000-0004-0000-0000-000004060000}"/>
    <hyperlink ref="X101" r:id="rId1542" tooltip="EMAIL KODE REQUEST BRANDING SOREX" display="EMAIL KODE REQUEST BRANDING SOREX" xr:uid="{00000000-0004-0000-0000-000005060000}"/>
    <hyperlink ref="X102" r:id="rId1543" tooltip="EMAIL KODE REQUEST BRANDING SOREX" display="EMAIL KODE REQUEST BRANDING SOREX" xr:uid="{00000000-0004-0000-0000-000006060000}"/>
    <hyperlink ref="X103" r:id="rId1544" tooltip="EMAIL KODE REQUEST BRANDING SOREX" display="EMAIL KODE REQUEST BRANDING SOREX" xr:uid="{00000000-0004-0000-0000-000007060000}"/>
    <hyperlink ref="X104" r:id="rId1545" tooltip="EMAIL KODE REQUEST BRANDING SOREX" display="EMAIL KODE REQUEST BRANDING SOREX" xr:uid="{00000000-0004-0000-0000-000008060000}"/>
    <hyperlink ref="X105" r:id="rId1546" tooltip="EMAIL KODE REQUEST BRANDING SOREX" display="EMAIL KODE REQUEST BRANDING SOREX" xr:uid="{00000000-0004-0000-0000-000009060000}"/>
    <hyperlink ref="X106" r:id="rId1547" tooltip="EMAIL KODE REQUEST BRANDING SOREX" display="EMAIL KODE REQUEST BRANDING SOREX" xr:uid="{00000000-0004-0000-0000-00000A060000}"/>
    <hyperlink ref="X107" r:id="rId1548" tooltip="EMAIL KODE REQUEST BRANDING SOREX" display="EMAIL KODE REQUEST BRANDING SOREX" xr:uid="{00000000-0004-0000-0000-00000B060000}"/>
    <hyperlink ref="X108" r:id="rId1549" tooltip="EMAIL KODE REQUEST BRANDING SOREX" display="EMAIL KODE REQUEST BRANDING SOREX" xr:uid="{00000000-0004-0000-0000-00000C060000}"/>
    <hyperlink ref="X109" r:id="rId1550" tooltip="EMAIL KODE REQUEST BRANDING SOREX" display="EMAIL KODE REQUEST BRANDING SOREX" xr:uid="{00000000-0004-0000-0000-00000D060000}"/>
    <hyperlink ref="X110" r:id="rId1551" tooltip="EMAIL KODE REQUEST BRANDING SOREX" display="EMAIL KODE REQUEST BRANDING SOREX" xr:uid="{00000000-0004-0000-0000-00000E060000}"/>
    <hyperlink ref="X111" r:id="rId1552" tooltip="EMAIL KODE REQUEST BRANDING SOREX" display="EMAIL KODE REQUEST BRANDING SOREX" xr:uid="{00000000-0004-0000-0000-00000F060000}"/>
    <hyperlink ref="X112" r:id="rId1553" tooltip="EMAIL KODE REQUEST BRANDING SOREX" display="EMAIL KODE REQUEST BRANDING SOREX" xr:uid="{00000000-0004-0000-0000-000010060000}"/>
    <hyperlink ref="X113" r:id="rId1554" tooltip="EMAIL KODE REQUEST BRANDING SOREX" display="EMAIL KODE REQUEST BRANDING SOREX" xr:uid="{00000000-0004-0000-0000-000011060000}"/>
    <hyperlink ref="X114" r:id="rId1555" tooltip="EMAIL KODE REQUEST BRANDING SOREX" display="EMAIL KODE REQUEST BRANDING SOREX" xr:uid="{00000000-0004-0000-0000-000012060000}"/>
    <hyperlink ref="X115" r:id="rId1556" tooltip="EMAIL KODE REQUEST BRANDING SOREX" display="EMAIL KODE REQUEST BRANDING SOREX" xr:uid="{00000000-0004-0000-0000-000013060000}"/>
    <hyperlink ref="X116" r:id="rId1557" tooltip="EMAIL KODE REQUEST BRANDING SOREX" display="EMAIL KODE REQUEST BRANDING SOREX" xr:uid="{00000000-0004-0000-0000-000014060000}"/>
    <hyperlink ref="X117" r:id="rId1558" tooltip="EMAIL KODE REQUEST BRANDING SOREX" display="EMAIL KODE REQUEST BRANDING SOREX" xr:uid="{00000000-0004-0000-0000-000015060000}"/>
    <hyperlink ref="X118" r:id="rId1559" tooltip="EMAIL KODE REQUEST BRANDING SOREX" display="EMAIL KODE REQUEST BRANDING SOREX" xr:uid="{00000000-0004-0000-0000-000016060000}"/>
    <hyperlink ref="X119" r:id="rId1560" tooltip="EMAIL KODE REQUEST BRANDING SOREX" display="EMAIL KODE REQUEST BRANDING SOREX" xr:uid="{00000000-0004-0000-0000-000017060000}"/>
    <hyperlink ref="X120" r:id="rId1561" tooltip="EMAIL KODE REQUEST BRANDING SOREX" display="EMAIL KODE REQUEST BRANDING SOREX" xr:uid="{00000000-0004-0000-0000-000018060000}"/>
    <hyperlink ref="X121" r:id="rId1562" tooltip="EMAIL KODE REQUEST BRANDING SOREX" display="EMAIL KODE REQUEST BRANDING SOREX" xr:uid="{00000000-0004-0000-0000-000019060000}"/>
    <hyperlink ref="X122" r:id="rId1563" tooltip="EMAIL KODE REQUEST BRANDING SOREX" display="EMAIL KODE REQUEST BRANDING SOREX" xr:uid="{00000000-0004-0000-0000-00001A060000}"/>
    <hyperlink ref="X123" r:id="rId1564" tooltip="EMAIL KODE REQUEST BRANDING SOREX" display="EMAIL KODE REQUEST BRANDING SOREX" xr:uid="{00000000-0004-0000-0000-00001B060000}"/>
    <hyperlink ref="X124" r:id="rId1565" tooltip="EMAIL KODE REQUEST BRANDING SOREX" display="EMAIL KODE REQUEST BRANDING SOREX" xr:uid="{00000000-0004-0000-0000-00001C060000}"/>
    <hyperlink ref="X125" r:id="rId1566" tooltip="EMAIL KODE REQUEST BRANDING SOREX" display="EMAIL KODE REQUEST BRANDING SOREX" xr:uid="{00000000-0004-0000-0000-00001D060000}"/>
    <hyperlink ref="X126" r:id="rId1567" tooltip="EMAIL KODE REQUEST BRANDING SOREX" display="EMAIL KODE REQUEST BRANDING SOREX" xr:uid="{00000000-0004-0000-0000-00001E060000}"/>
    <hyperlink ref="X127" r:id="rId1568" tooltip="EMAIL KODE REQUEST BRANDING SOREX" display="EMAIL KODE REQUEST BRANDING SOREX" xr:uid="{00000000-0004-0000-0000-00001F060000}"/>
    <hyperlink ref="X128" r:id="rId1569" tooltip="EMAIL KODE REQUEST BRANDING SOREX" display="EMAIL KODE REQUEST BRANDING SOREX" xr:uid="{00000000-0004-0000-0000-000020060000}"/>
    <hyperlink ref="X129" r:id="rId1570" tooltip="EMAIL KODE REQUEST BRANDING SOREX" display="EMAIL KODE REQUEST BRANDING SOREX" xr:uid="{00000000-0004-0000-0000-000021060000}"/>
    <hyperlink ref="X130" r:id="rId1571" tooltip="EMAIL KODE REQUEST BRANDING SOREX" display="EMAIL KODE REQUEST BRANDING SOREX" xr:uid="{00000000-0004-0000-0000-000022060000}"/>
    <hyperlink ref="X131" r:id="rId1572" tooltip="EMAIL KODE REQUEST BRANDING SOREX" display="EMAIL KODE REQUEST BRANDING SOREX" xr:uid="{00000000-0004-0000-0000-000023060000}"/>
    <hyperlink ref="X132" r:id="rId1573" tooltip="EMAIL KODE REQUEST BRANDING SOREX" display="EMAIL KODE REQUEST BRANDING SOREX" xr:uid="{00000000-0004-0000-0000-000024060000}"/>
    <hyperlink ref="X133" r:id="rId1574" tooltip="EMAIL KODE REQUEST BRANDING SOREX" display="EMAIL KODE REQUEST BRANDING SOREX" xr:uid="{00000000-0004-0000-0000-000025060000}"/>
    <hyperlink ref="X134" r:id="rId1575" tooltip="EMAIL KODE REQUEST BRANDING SOREX" display="EMAIL KODE REQUEST BRANDING SOREX" xr:uid="{00000000-0004-0000-0000-000026060000}"/>
    <hyperlink ref="X135" r:id="rId1576" tooltip="EMAIL KODE REQUEST BRANDING SOREX" display="EMAIL KODE REQUEST BRANDING SOREX" xr:uid="{00000000-0004-0000-0000-000027060000}"/>
    <hyperlink ref="X136" r:id="rId1577" tooltip="EMAIL KODE REQUEST BRANDING SOREX" display="EMAIL KODE REQUEST BRANDING SOREX" xr:uid="{00000000-0004-0000-0000-000028060000}"/>
    <hyperlink ref="X137" r:id="rId1578" tooltip="EMAIL KODE REQUEST BRANDING SOREX" display="EMAIL KODE REQUEST BRANDING SOREX" xr:uid="{00000000-0004-0000-0000-000029060000}"/>
    <hyperlink ref="X138" r:id="rId1579" tooltip="EMAIL KODE REQUEST BRANDING SOREX" display="EMAIL KODE REQUEST BRANDING SOREX" xr:uid="{00000000-0004-0000-0000-00002A060000}"/>
    <hyperlink ref="X139" r:id="rId1580" tooltip="EMAIL KODE REQUEST BRANDING SOREX" display="EMAIL KODE REQUEST BRANDING SOREX" xr:uid="{00000000-0004-0000-0000-00002B060000}"/>
    <hyperlink ref="X140" r:id="rId1581" tooltip="EMAIL KODE REQUEST BRANDING SOREX" display="EMAIL KODE REQUEST BRANDING SOREX" xr:uid="{00000000-0004-0000-0000-00002C060000}"/>
    <hyperlink ref="X141" r:id="rId1582" tooltip="EMAIL KODE REQUEST BRANDING SOREX" display="EMAIL KODE REQUEST BRANDING SOREX" xr:uid="{00000000-0004-0000-0000-00002D060000}"/>
    <hyperlink ref="X142" r:id="rId1583" tooltip="EMAIL KODE REQUEST BRANDING SOREX" display="EMAIL KODE REQUEST BRANDING SOREX" xr:uid="{00000000-0004-0000-0000-00002E060000}"/>
    <hyperlink ref="X143" r:id="rId1584" tooltip="EMAIL KODE REQUEST BRANDING SOREX" display="EMAIL KODE REQUEST BRANDING SOREX" xr:uid="{00000000-0004-0000-0000-00002F060000}"/>
    <hyperlink ref="X144" r:id="rId1585" tooltip="EMAIL KODE REQUEST BRANDING SOREX" display="EMAIL KODE REQUEST BRANDING SOREX" xr:uid="{00000000-0004-0000-0000-000030060000}"/>
    <hyperlink ref="X145" r:id="rId1586" tooltip="EMAIL KODE REQUEST BRANDING SOREX" display="EMAIL KODE REQUEST BRANDING SOREX" xr:uid="{00000000-0004-0000-0000-000031060000}"/>
    <hyperlink ref="X146" r:id="rId1587" tooltip="EMAIL KODE REQUEST BRANDING SOREX" display="EMAIL KODE REQUEST BRANDING SOREX" xr:uid="{00000000-0004-0000-0000-000032060000}"/>
    <hyperlink ref="X147" r:id="rId1588" tooltip="EMAIL KODE REQUEST BRANDING SOREX" display="EMAIL KODE REQUEST BRANDING SOREX" xr:uid="{00000000-0004-0000-0000-000033060000}"/>
    <hyperlink ref="X148" r:id="rId1589" tooltip="EMAIL KODE REQUEST BRANDING SOREX" display="EMAIL KODE REQUEST BRANDING SOREX" xr:uid="{00000000-0004-0000-0000-000034060000}"/>
    <hyperlink ref="X149" r:id="rId1590" tooltip="EMAIL KODE REQUEST BRANDING SOREX" display="EMAIL KODE REQUEST BRANDING SOREX" xr:uid="{00000000-0004-0000-0000-000035060000}"/>
    <hyperlink ref="X150" r:id="rId1591" tooltip="EMAIL KODE REQUEST BRANDING SOREX" display="EMAIL KODE REQUEST BRANDING SOREX" xr:uid="{00000000-0004-0000-0000-000036060000}"/>
    <hyperlink ref="X151" r:id="rId1592" tooltip="EMAIL KODE REQUEST BRANDING SOREX" display="EMAIL KODE REQUEST BRANDING SOREX" xr:uid="{00000000-0004-0000-0000-000037060000}"/>
    <hyperlink ref="X152" r:id="rId1593" tooltip="EMAIL KODE REQUEST BRANDING SOREX" display="EMAIL KODE REQUEST BRANDING SOREX" xr:uid="{00000000-0004-0000-0000-000038060000}"/>
    <hyperlink ref="X153" r:id="rId1594" tooltip="EMAIL KODE REQUEST BRANDING SOREX" display="EMAIL KODE REQUEST BRANDING SOREX" xr:uid="{00000000-0004-0000-0000-000039060000}"/>
    <hyperlink ref="X154" r:id="rId1595" tooltip="EMAIL KODE REQUEST BRANDING SOREX" display="EMAIL KODE REQUEST BRANDING SOREX" xr:uid="{00000000-0004-0000-0000-00003A060000}"/>
    <hyperlink ref="X155" r:id="rId1596" tooltip="EMAIL KODE REQUEST BRANDING SOREX" display="EMAIL KODE REQUEST BRANDING SOREX" xr:uid="{00000000-0004-0000-0000-00003B060000}"/>
    <hyperlink ref="X156" r:id="rId1597" tooltip="EMAIL KODE REQUEST BRANDING SOREX" display="EMAIL KODE REQUEST BRANDING SOREX" xr:uid="{00000000-0004-0000-0000-00003C060000}"/>
    <hyperlink ref="X157" r:id="rId1598" tooltip="EMAIL KODE REQUEST BRANDING SOREX" display="EMAIL KODE REQUEST BRANDING SOREX" xr:uid="{00000000-0004-0000-0000-00003D060000}"/>
    <hyperlink ref="X158" r:id="rId1599" tooltip="EMAIL KODE REQUEST BRANDING SOREX" display="EMAIL KODE REQUEST BRANDING SOREX" xr:uid="{00000000-0004-0000-0000-00003E060000}"/>
    <hyperlink ref="X159" r:id="rId1600" tooltip="EMAIL KODE REQUEST BRANDING SOREX" display="EMAIL KODE REQUEST BRANDING SOREX" xr:uid="{00000000-0004-0000-0000-00003F060000}"/>
    <hyperlink ref="X160" r:id="rId1601" tooltip="EMAIL KODE REQUEST BRANDING SOREX" display="EMAIL KODE REQUEST BRANDING SOREX" xr:uid="{00000000-0004-0000-0000-000040060000}"/>
    <hyperlink ref="X161" r:id="rId1602" tooltip="EMAIL KODE REQUEST BRANDING SOREX" display="EMAIL KODE REQUEST BRANDING SOREX" xr:uid="{00000000-0004-0000-0000-000041060000}"/>
    <hyperlink ref="X162" r:id="rId1603" tooltip="EMAIL KODE REQUEST BRANDING SOREX" display="EMAIL KODE REQUEST BRANDING SOREX" xr:uid="{00000000-0004-0000-0000-000042060000}"/>
    <hyperlink ref="X163" r:id="rId1604" tooltip="EMAIL KODE REQUEST BRANDING SOREX" display="EMAIL KODE REQUEST BRANDING SOREX" xr:uid="{00000000-0004-0000-0000-000043060000}"/>
    <hyperlink ref="X164" r:id="rId1605" tooltip="EMAIL KODE REQUEST BRANDING SOREX" display="EMAIL KODE REQUEST BRANDING SOREX" xr:uid="{00000000-0004-0000-0000-000044060000}"/>
    <hyperlink ref="X165" r:id="rId1606" tooltip="EMAIL KODE REQUEST BRANDING SOREX" display="EMAIL KODE REQUEST BRANDING SOREX" xr:uid="{00000000-0004-0000-0000-000045060000}"/>
    <hyperlink ref="X166" r:id="rId1607" tooltip="EMAIL KODE REQUEST BRANDING SOREX" display="EMAIL KODE REQUEST BRANDING SOREX" xr:uid="{00000000-0004-0000-0000-000046060000}"/>
    <hyperlink ref="X167" r:id="rId1608" tooltip="EMAIL KODE REQUEST BRANDING SOREX" display="EMAIL KODE REQUEST BRANDING SOREX" xr:uid="{00000000-0004-0000-0000-000047060000}"/>
    <hyperlink ref="X168" r:id="rId1609" tooltip="EMAIL KODE REQUEST BRANDING SOREX" display="EMAIL KODE REQUEST BRANDING SOREX" xr:uid="{00000000-0004-0000-0000-000048060000}"/>
    <hyperlink ref="X169" r:id="rId1610" tooltip="EMAIL KODE REQUEST BRANDING SOREX" display="EMAIL KODE REQUEST BRANDING SOREX" xr:uid="{00000000-0004-0000-0000-000049060000}"/>
    <hyperlink ref="X170" r:id="rId1611" tooltip="EMAIL KODE REQUEST BRANDING SOREX" display="EMAIL KODE REQUEST BRANDING SOREX" xr:uid="{00000000-0004-0000-0000-00004A060000}"/>
    <hyperlink ref="X171" r:id="rId1612" tooltip="EMAIL KODE REQUEST BRANDING SOREX" display="EMAIL KODE REQUEST BRANDING SOREX" xr:uid="{00000000-0004-0000-0000-00004B060000}"/>
    <hyperlink ref="X172" r:id="rId1613" tooltip="EMAIL KODE REQUEST BRANDING SOREX" display="EMAIL KODE REQUEST BRANDING SOREX" xr:uid="{00000000-0004-0000-0000-00004C060000}"/>
    <hyperlink ref="X173" r:id="rId1614" tooltip="EMAIL KODE REQUEST BRANDING SOREX" display="EMAIL KODE REQUEST BRANDING SOREX" xr:uid="{00000000-0004-0000-0000-00004D060000}"/>
    <hyperlink ref="X174" r:id="rId1615" tooltip="EMAIL KODE REQUEST BRANDING SOREX" display="EMAIL KODE REQUEST BRANDING SOREX" xr:uid="{00000000-0004-0000-0000-00004E060000}"/>
    <hyperlink ref="X175" r:id="rId1616" tooltip="EMAIL KODE REQUEST BRANDING SOREX" display="EMAIL KODE REQUEST BRANDING SOREX" xr:uid="{00000000-0004-0000-0000-00004F060000}"/>
    <hyperlink ref="X176" r:id="rId1617" tooltip="EMAIL KODE REQUEST BRANDING SOREX" display="EMAIL KODE REQUEST BRANDING SOREX" xr:uid="{00000000-0004-0000-0000-000050060000}"/>
    <hyperlink ref="X177" r:id="rId1618" tooltip="EMAIL KODE REQUEST BRANDING SOREX" display="EMAIL KODE REQUEST BRANDING SOREX" xr:uid="{00000000-0004-0000-0000-000051060000}"/>
    <hyperlink ref="X178" r:id="rId1619" tooltip="EMAIL KODE REQUEST BRANDING SOREX" display="EMAIL KODE REQUEST BRANDING SOREX" xr:uid="{00000000-0004-0000-0000-000052060000}"/>
    <hyperlink ref="X179" r:id="rId1620" tooltip="EMAIL KODE REQUEST BRANDING SOREX" display="EMAIL KODE REQUEST BRANDING SOREX" xr:uid="{00000000-0004-0000-0000-000053060000}"/>
    <hyperlink ref="X180" r:id="rId1621" tooltip="EMAIL KODE REQUEST BRANDING SOREX" display="EMAIL KODE REQUEST BRANDING SOREX" xr:uid="{00000000-0004-0000-0000-000054060000}"/>
    <hyperlink ref="X181" r:id="rId1622" tooltip="EMAIL KODE REQUEST BRANDING SOREX" display="EMAIL KODE REQUEST BRANDING SOREX" xr:uid="{00000000-0004-0000-0000-000055060000}"/>
    <hyperlink ref="X182" r:id="rId1623" tooltip="EMAIL KODE REQUEST BRANDING SOREX" display="EMAIL KODE REQUEST BRANDING SOREX" xr:uid="{00000000-0004-0000-0000-000056060000}"/>
    <hyperlink ref="X183" r:id="rId1624" tooltip="EMAIL KODE REQUEST BRANDING SOREX" display="EMAIL KODE REQUEST BRANDING SOREX" xr:uid="{00000000-0004-0000-0000-000057060000}"/>
    <hyperlink ref="X184" r:id="rId1625" tooltip="EMAIL KODE REQUEST BRANDING SOREX" display="EMAIL KODE REQUEST BRANDING SOREX" xr:uid="{00000000-0004-0000-0000-000058060000}"/>
    <hyperlink ref="X185" r:id="rId1626" tooltip="EMAIL KODE REQUEST BRANDING SOREX" display="EMAIL KODE REQUEST BRANDING SOREX" xr:uid="{00000000-0004-0000-0000-000059060000}"/>
    <hyperlink ref="X186" r:id="rId1627" tooltip="EMAIL KODE REQUEST BRANDING SOREX" display="EMAIL KODE REQUEST BRANDING SOREX" xr:uid="{00000000-0004-0000-0000-00005A060000}"/>
    <hyperlink ref="X187" r:id="rId1628" tooltip="EMAIL KODE REQUEST BRANDING SOREX" display="EMAIL KODE REQUEST BRANDING SOREX" xr:uid="{00000000-0004-0000-0000-00005B060000}"/>
    <hyperlink ref="X188" r:id="rId1629" tooltip="EMAIL KODE REQUEST BRANDING SOREX" display="EMAIL KODE REQUEST BRANDING SOREX" xr:uid="{00000000-0004-0000-0000-00005C060000}"/>
    <hyperlink ref="X189" r:id="rId1630" tooltip="EMAIL KODE REQUEST BRANDING SOREX" display="EMAIL KODE REQUEST BRANDING SOREX" xr:uid="{00000000-0004-0000-0000-00005D060000}"/>
    <hyperlink ref="X190" r:id="rId1631" tooltip="EMAIL KODE REQUEST BRANDING SOREX" display="EMAIL KODE REQUEST BRANDING SOREX" xr:uid="{00000000-0004-0000-0000-00005E060000}"/>
    <hyperlink ref="X191" r:id="rId1632" tooltip="EMAIL KODE REQUEST BRANDING SOREX" display="EMAIL KODE REQUEST BRANDING SOREX" xr:uid="{00000000-0004-0000-0000-00005F060000}"/>
    <hyperlink ref="X192" r:id="rId1633" tooltip="EMAIL KODE REQUEST BRANDING SOREX" display="EMAIL KODE REQUEST BRANDING SOREX" xr:uid="{00000000-0004-0000-0000-000060060000}"/>
    <hyperlink ref="X193" r:id="rId1634" tooltip="EMAIL KODE REQUEST BRANDING SOREX" display="EMAIL KODE REQUEST BRANDING SOREX" xr:uid="{00000000-0004-0000-0000-000061060000}"/>
    <hyperlink ref="X194" r:id="rId1635" tooltip="EMAIL KODE REQUEST BRANDING SOREX" display="EMAIL KODE REQUEST BRANDING SOREX" xr:uid="{00000000-0004-0000-0000-000062060000}"/>
    <hyperlink ref="X195" r:id="rId1636" tooltip="EMAIL KODE REQUEST BRANDING SOREX" display="EMAIL KODE REQUEST BRANDING SOREX" xr:uid="{00000000-0004-0000-0000-000063060000}"/>
    <hyperlink ref="X196" r:id="rId1637" tooltip="EMAIL KODE REQUEST BRANDING SOREX" display="EMAIL KODE REQUEST BRANDING SOREX" xr:uid="{00000000-0004-0000-0000-000064060000}"/>
    <hyperlink ref="X197" r:id="rId1638" tooltip="EMAIL KODE REQUEST BRANDING SOREX" display="EMAIL KODE REQUEST BRANDING SOREX" xr:uid="{00000000-0004-0000-0000-000065060000}"/>
    <hyperlink ref="X198" r:id="rId1639" tooltip="EMAIL KODE REQUEST BRANDING SOREX" display="EMAIL KODE REQUEST BRANDING SOREX" xr:uid="{00000000-0004-0000-0000-000066060000}"/>
    <hyperlink ref="X199" r:id="rId1640" tooltip="EMAIL KODE REQUEST BRANDING SOREX" display="EMAIL KODE REQUEST BRANDING SOREX" xr:uid="{00000000-0004-0000-0000-000067060000}"/>
    <hyperlink ref="X200" r:id="rId1641" tooltip="EMAIL KODE REQUEST BRANDING SOREX" display="EMAIL KODE REQUEST BRANDING SOREX" xr:uid="{00000000-0004-0000-0000-000068060000}"/>
    <hyperlink ref="X201" r:id="rId1642" tooltip="EMAIL KODE REQUEST BRANDING SOREX" display="EMAIL KODE REQUEST BRANDING SOREX" xr:uid="{00000000-0004-0000-0000-000069060000}"/>
    <hyperlink ref="X202" r:id="rId1643" tooltip="EMAIL KODE REQUEST BRANDING SOREX" display="EMAIL KODE REQUEST BRANDING SOREX" xr:uid="{00000000-0004-0000-0000-00006A060000}"/>
    <hyperlink ref="X203" r:id="rId1644" tooltip="EMAIL KODE REQUEST BRANDING SOREX" display="EMAIL KODE REQUEST BRANDING SOREX" xr:uid="{00000000-0004-0000-0000-00006B060000}"/>
    <hyperlink ref="X204" r:id="rId1645" tooltip="EMAIL KODE REQUEST BRANDING SOREX" display="EMAIL KODE REQUEST BRANDING SOREX" xr:uid="{00000000-0004-0000-0000-00006C060000}"/>
    <hyperlink ref="X205" r:id="rId1646" tooltip="EMAIL KODE REQUEST BRANDING SOREX" display="EMAIL KODE REQUEST BRANDING SOREX" xr:uid="{00000000-0004-0000-0000-00006D060000}"/>
    <hyperlink ref="X206" r:id="rId1647" tooltip="EMAIL KODE REQUEST BRANDING SOREX" display="EMAIL KODE REQUEST BRANDING SOREX" xr:uid="{00000000-0004-0000-0000-00006E060000}"/>
    <hyperlink ref="X207" r:id="rId1648" tooltip="EMAIL KODE REQUEST BRANDING SOREX" display="EMAIL KODE REQUEST BRANDING SOREX" xr:uid="{00000000-0004-0000-0000-00006F060000}"/>
    <hyperlink ref="X208" r:id="rId1649" tooltip="EMAIL KODE REQUEST BRANDING SOREX" display="EMAIL KODE REQUEST BRANDING SOREX" xr:uid="{00000000-0004-0000-0000-000070060000}"/>
    <hyperlink ref="X209" r:id="rId1650" tooltip="EMAIL KODE REQUEST BRANDING SOREX" display="EMAIL KODE REQUEST BRANDING SOREX" xr:uid="{00000000-0004-0000-0000-000071060000}"/>
    <hyperlink ref="X210" r:id="rId1651" tooltip="EMAIL KODE REQUEST BRANDING SOREX" display="EMAIL KODE REQUEST BRANDING SOREX" xr:uid="{00000000-0004-0000-0000-000072060000}"/>
    <hyperlink ref="X211" r:id="rId1652" tooltip="EMAIL KODE REQUEST BRANDING SOREX" display="EMAIL KODE REQUEST BRANDING SOREX" xr:uid="{00000000-0004-0000-0000-000073060000}"/>
    <hyperlink ref="X212" r:id="rId1653" tooltip="EMAIL KODE REQUEST BRANDING SOREX" display="EMAIL KODE REQUEST BRANDING SOREX" xr:uid="{00000000-0004-0000-0000-000074060000}"/>
    <hyperlink ref="X213" r:id="rId1654" tooltip="EMAIL KODE REQUEST BRANDING SOREX" display="EMAIL KODE REQUEST BRANDING SOREX" xr:uid="{00000000-0004-0000-0000-000075060000}"/>
    <hyperlink ref="X214" r:id="rId1655" tooltip="EMAIL KODE REQUEST BRANDING SOREX" display="EMAIL KODE REQUEST BRANDING SOREX" xr:uid="{00000000-0004-0000-0000-000076060000}"/>
    <hyperlink ref="X215" r:id="rId1656" tooltip="EMAIL KODE REQUEST BRANDING SOREX" display="EMAIL KODE REQUEST BRANDING SOREX" xr:uid="{00000000-0004-0000-0000-000077060000}"/>
    <hyperlink ref="X216" r:id="rId1657" tooltip="EMAIL KODE REQUEST BRANDING SOREX" display="EMAIL KODE REQUEST BRANDING SOREX" xr:uid="{00000000-0004-0000-0000-000078060000}"/>
    <hyperlink ref="X217" r:id="rId1658" tooltip="EMAIL KODE REQUEST BRANDING SOREX" display="EMAIL KODE REQUEST BRANDING SOREX" xr:uid="{00000000-0004-0000-0000-000079060000}"/>
    <hyperlink ref="X218" r:id="rId1659" tooltip="EMAIL KODE REQUEST BRANDING SOREX" display="EMAIL KODE REQUEST BRANDING SOREX" xr:uid="{00000000-0004-0000-0000-00007A060000}"/>
    <hyperlink ref="X219" r:id="rId1660" tooltip="EMAIL KODE REQUEST BRANDING SOREX" display="EMAIL KODE REQUEST BRANDING SOREX" xr:uid="{00000000-0004-0000-0000-00007B060000}"/>
    <hyperlink ref="X220" r:id="rId1661" tooltip="EMAIL KODE REQUEST BRANDING SOREX" display="EMAIL KODE REQUEST BRANDING SOREX" xr:uid="{00000000-0004-0000-0000-00007C060000}"/>
    <hyperlink ref="X221" r:id="rId1662" tooltip="EMAIL KODE REQUEST BRANDING SOREX" display="EMAIL KODE REQUEST BRANDING SOREX" xr:uid="{00000000-0004-0000-0000-00007D060000}"/>
    <hyperlink ref="X222" r:id="rId1663" tooltip="EMAIL KODE REQUEST BRANDING SOREX" display="EMAIL KODE REQUEST BRANDING SOREX" xr:uid="{00000000-0004-0000-0000-00007E060000}"/>
    <hyperlink ref="X223" r:id="rId1664" tooltip="EMAIL KODE REQUEST BRANDING SOREX" display="EMAIL KODE REQUEST BRANDING SOREX" xr:uid="{00000000-0004-0000-0000-00007F060000}"/>
    <hyperlink ref="X224" r:id="rId1665" tooltip="EMAIL KODE REQUEST BRANDING SOREX" display="EMAIL KODE REQUEST BRANDING SOREX" xr:uid="{00000000-0004-0000-0000-000080060000}"/>
    <hyperlink ref="X225" r:id="rId1666" tooltip="EMAIL KODE REQUEST BRANDING SOREX" display="EMAIL KODE REQUEST BRANDING SOREX" xr:uid="{00000000-0004-0000-0000-000081060000}"/>
    <hyperlink ref="X226" r:id="rId1667" tooltip="EMAIL KODE REQUEST BRANDING SOREX" display="EMAIL KODE REQUEST BRANDING SOREX" xr:uid="{00000000-0004-0000-0000-000082060000}"/>
    <hyperlink ref="X227" r:id="rId1668" tooltip="EMAIL KODE REQUEST BRANDING SOREX" display="EMAIL KODE REQUEST BRANDING SOREX" xr:uid="{00000000-0004-0000-0000-000083060000}"/>
    <hyperlink ref="X228" r:id="rId1669" tooltip="EMAIL KODE REQUEST BRANDING SOREX" display="EMAIL KODE REQUEST BRANDING SOREX" xr:uid="{00000000-0004-0000-0000-000084060000}"/>
    <hyperlink ref="X229" r:id="rId1670" tooltip="EMAIL KODE REQUEST BRANDING SOREX" display="EMAIL KODE REQUEST BRANDING SOREX" xr:uid="{00000000-0004-0000-0000-000085060000}"/>
    <hyperlink ref="X230" r:id="rId1671" tooltip="EMAIL KODE REQUEST BRANDING SOREX" display="EMAIL KODE REQUEST BRANDING SOREX" xr:uid="{00000000-0004-0000-0000-000086060000}"/>
    <hyperlink ref="X231" r:id="rId1672" tooltip="EMAIL KODE REQUEST BRANDING SOREX" display="EMAIL KODE REQUEST BRANDING SOREX" xr:uid="{00000000-0004-0000-0000-000087060000}"/>
    <hyperlink ref="X232" r:id="rId1673" tooltip="EMAIL KODE REQUEST BRANDING SOREX" display="EMAIL KODE REQUEST BRANDING SOREX" xr:uid="{00000000-0004-0000-0000-000088060000}"/>
    <hyperlink ref="X233" r:id="rId1674" tooltip="EMAIL KODE REQUEST BRANDING SOREX" display="EMAIL KODE REQUEST BRANDING SOREX" xr:uid="{00000000-0004-0000-0000-000089060000}"/>
    <hyperlink ref="X234" r:id="rId1675" tooltip="EMAIL KODE REQUEST BRANDING SOREX" display="EMAIL KODE REQUEST BRANDING SOREX" xr:uid="{00000000-0004-0000-0000-00008A060000}"/>
    <hyperlink ref="X235" r:id="rId1676" tooltip="EMAIL KODE REQUEST BRANDING SOREX" display="EMAIL KODE REQUEST BRANDING SOREX" xr:uid="{00000000-0004-0000-0000-00008B060000}"/>
    <hyperlink ref="X236" r:id="rId1677" tooltip="EMAIL KODE REQUEST BRANDING SOREX" display="EMAIL KODE REQUEST BRANDING SOREX" xr:uid="{00000000-0004-0000-0000-00008C060000}"/>
    <hyperlink ref="X237" r:id="rId1678" tooltip="EMAIL KODE REQUEST BRANDING SOREX" display="EMAIL KODE REQUEST BRANDING SOREX" xr:uid="{00000000-0004-0000-0000-00008D060000}"/>
    <hyperlink ref="X238" r:id="rId1679" tooltip="EMAIL KODE REQUEST BRANDING SOREX" display="EMAIL KODE REQUEST BRANDING SOREX" xr:uid="{00000000-0004-0000-0000-00008E060000}"/>
    <hyperlink ref="X239" r:id="rId1680" tooltip="EMAIL KODE REQUEST BRANDING SOREX" display="EMAIL KODE REQUEST BRANDING SOREX" xr:uid="{00000000-0004-0000-0000-00008F060000}"/>
    <hyperlink ref="X240" r:id="rId1681" tooltip="EMAIL KODE REQUEST BRANDING SOREX" display="EMAIL KODE REQUEST BRANDING SOREX" xr:uid="{00000000-0004-0000-0000-000090060000}"/>
    <hyperlink ref="X241" r:id="rId1682" tooltip="EMAIL KODE REQUEST BRANDING SOREX" display="EMAIL KODE REQUEST BRANDING SOREX" xr:uid="{00000000-0004-0000-0000-000091060000}"/>
    <hyperlink ref="X242" r:id="rId1683" tooltip="EMAIL KODE REQUEST BRANDING SOREX" display="EMAIL KODE REQUEST BRANDING SOREX" xr:uid="{00000000-0004-0000-0000-000092060000}"/>
    <hyperlink ref="X243" r:id="rId1684" tooltip="EMAIL KODE REQUEST BRANDING SOREX" display="EMAIL KODE REQUEST BRANDING SOREX" xr:uid="{00000000-0004-0000-0000-000093060000}"/>
    <hyperlink ref="X244" r:id="rId1685" tooltip="EMAIL KODE REQUEST BRANDING SOREX" display="EMAIL KODE REQUEST BRANDING SOREX" xr:uid="{00000000-0004-0000-0000-000094060000}"/>
    <hyperlink ref="X245" r:id="rId1686" tooltip="EMAIL KODE REQUEST BRANDING SOREX" display="EMAIL KODE REQUEST BRANDING SOREX" xr:uid="{00000000-0004-0000-0000-000095060000}"/>
    <hyperlink ref="X246" r:id="rId1687" tooltip="EMAIL KODE REQUEST BRANDING SOREX" display="EMAIL KODE REQUEST BRANDING SOREX" xr:uid="{00000000-0004-0000-0000-000096060000}"/>
    <hyperlink ref="X247" r:id="rId1688" tooltip="EMAIL KODE REQUEST BRANDING SOREX" display="EMAIL KODE REQUEST BRANDING SOREX" xr:uid="{00000000-0004-0000-0000-000097060000}"/>
    <hyperlink ref="X248" r:id="rId1689" tooltip="EMAIL KODE REQUEST BRANDING SOREX" display="EMAIL KODE REQUEST BRANDING SOREX" xr:uid="{00000000-0004-0000-0000-000098060000}"/>
    <hyperlink ref="X249" r:id="rId1690" tooltip="EMAIL KODE REQUEST BRANDING SOREX" display="EMAIL KODE REQUEST BRANDING SOREX" xr:uid="{00000000-0004-0000-0000-000099060000}"/>
    <hyperlink ref="X250" r:id="rId1691" tooltip="EMAIL KODE REQUEST BRANDING SOREX" display="EMAIL KODE REQUEST BRANDING SOREX" xr:uid="{00000000-0004-0000-0000-00009A060000}"/>
    <hyperlink ref="X251" r:id="rId1692" tooltip="EMAIL KODE REQUEST BRANDING SOREX" display="EMAIL KODE REQUEST BRANDING SOREX" xr:uid="{00000000-0004-0000-0000-00009B060000}"/>
    <hyperlink ref="X252" r:id="rId1693" tooltip="EMAIL KODE REQUEST BRANDING SOREX" display="EMAIL KODE REQUEST BRANDING SOREX" xr:uid="{00000000-0004-0000-0000-00009C060000}"/>
    <hyperlink ref="X253" r:id="rId1694" tooltip="EMAIL KODE REQUEST BRANDING SOREX" display="EMAIL KODE REQUEST BRANDING SOREX" xr:uid="{00000000-0004-0000-0000-00009D060000}"/>
    <hyperlink ref="X254" r:id="rId1695" tooltip="EMAIL KODE REQUEST BRANDING SOREX" display="EMAIL KODE REQUEST BRANDING SOREX" xr:uid="{00000000-0004-0000-0000-00009E060000}"/>
    <hyperlink ref="X255" r:id="rId1696" tooltip="EMAIL KODE REQUEST BRANDING SOREX" display="EMAIL KODE REQUEST BRANDING SOREX" xr:uid="{00000000-0004-0000-0000-00009F060000}"/>
    <hyperlink ref="X256" r:id="rId1697" tooltip="EMAIL KODE REQUEST BRANDING SOREX" display="EMAIL KODE REQUEST BRANDING SOREX" xr:uid="{00000000-0004-0000-0000-0000A0060000}"/>
    <hyperlink ref="X257" r:id="rId1698" tooltip="EMAIL KODE REQUEST BRANDING SOREX" display="EMAIL KODE REQUEST BRANDING SOREX" xr:uid="{00000000-0004-0000-0000-0000A1060000}"/>
    <hyperlink ref="X258" r:id="rId1699" tooltip="EMAIL KODE REQUEST BRANDING SOREX" display="EMAIL KODE REQUEST BRANDING SOREX" xr:uid="{00000000-0004-0000-0000-0000A2060000}"/>
    <hyperlink ref="X259" r:id="rId1700" tooltip="EMAIL KODE REQUEST BRANDING SOREX" display="EMAIL KODE REQUEST BRANDING SOREX" xr:uid="{00000000-0004-0000-0000-0000A3060000}"/>
    <hyperlink ref="X260" r:id="rId1701" tooltip="EMAIL KODE REQUEST BRANDING SOREX" display="EMAIL KODE REQUEST BRANDING SOREX" xr:uid="{00000000-0004-0000-0000-0000A4060000}"/>
    <hyperlink ref="X261" r:id="rId1702" tooltip="EMAIL KODE REQUEST BRANDING SOREX" display="EMAIL KODE REQUEST BRANDING SOREX" xr:uid="{00000000-0004-0000-0000-0000A5060000}"/>
    <hyperlink ref="X262" r:id="rId1703" tooltip="EMAIL KODE REQUEST BRANDING SOREX" display="EMAIL KODE REQUEST BRANDING SOREX" xr:uid="{00000000-0004-0000-0000-0000A6060000}"/>
    <hyperlink ref="X263" r:id="rId1704" tooltip="EMAIL KODE REQUEST BRANDING SOREX" display="EMAIL KODE REQUEST BRANDING SOREX" xr:uid="{00000000-0004-0000-0000-0000A7060000}"/>
    <hyperlink ref="X264" r:id="rId1705" tooltip="EMAIL KODE REQUEST BRANDING SOREX" display="EMAIL KODE REQUEST BRANDING SOREX" xr:uid="{00000000-0004-0000-0000-0000A8060000}"/>
    <hyperlink ref="X265" r:id="rId1706" tooltip="EMAIL KODE REQUEST BRANDING SOREX" display="EMAIL KODE REQUEST BRANDING SOREX" xr:uid="{00000000-0004-0000-0000-0000A9060000}"/>
    <hyperlink ref="X266" r:id="rId1707" tooltip="EMAIL KODE REQUEST BRANDING SOREX" display="EMAIL KODE REQUEST BRANDING SOREX" xr:uid="{00000000-0004-0000-0000-0000AA060000}"/>
    <hyperlink ref="X267" r:id="rId1708" tooltip="EMAIL KODE REQUEST BRANDING SOREX" display="EMAIL KODE REQUEST BRANDING SOREX" xr:uid="{00000000-0004-0000-0000-0000AB060000}"/>
    <hyperlink ref="X268" r:id="rId1709" tooltip="EMAIL KODE REQUEST BRANDING SOREX" display="EMAIL KODE REQUEST BRANDING SOREX" xr:uid="{00000000-0004-0000-0000-0000AC060000}"/>
    <hyperlink ref="X269" r:id="rId1710" tooltip="EMAIL KODE REQUEST BRANDING SOREX" display="EMAIL KODE REQUEST BRANDING SOREX" xr:uid="{00000000-0004-0000-0000-0000AD060000}"/>
    <hyperlink ref="X270" r:id="rId1711" tooltip="EMAIL KODE REQUEST BRANDING SOREX" display="EMAIL KODE REQUEST BRANDING SOREX" xr:uid="{00000000-0004-0000-0000-0000AE060000}"/>
    <hyperlink ref="X271" r:id="rId1712" tooltip="EMAIL KODE REQUEST BRANDING SOREX" display="EMAIL KODE REQUEST BRANDING SOREX" xr:uid="{00000000-0004-0000-0000-0000AF060000}"/>
    <hyperlink ref="X272" r:id="rId1713" tooltip="EMAIL KODE REQUEST BRANDING SOREX" display="EMAIL KODE REQUEST BRANDING SOREX" xr:uid="{00000000-0004-0000-0000-0000B0060000}"/>
    <hyperlink ref="X273" r:id="rId1714" tooltip="EMAIL KODE REQUEST BRANDING SOREX" display="EMAIL KODE REQUEST BRANDING SOREX" xr:uid="{00000000-0004-0000-0000-0000B1060000}"/>
    <hyperlink ref="X274" r:id="rId1715" tooltip="EMAIL KODE REQUEST BRANDING SOREX" display="EMAIL KODE REQUEST BRANDING SOREX" xr:uid="{00000000-0004-0000-0000-0000B2060000}"/>
    <hyperlink ref="X275" r:id="rId1716" tooltip="EMAIL KODE REQUEST BRANDING SOREX" display="EMAIL KODE REQUEST BRANDING SOREX" xr:uid="{00000000-0004-0000-0000-0000B3060000}"/>
    <hyperlink ref="X276" r:id="rId1717" tooltip="EMAIL KODE REQUEST BRANDING SOREX" display="EMAIL KODE REQUEST BRANDING SOREX" xr:uid="{00000000-0004-0000-0000-0000B4060000}"/>
    <hyperlink ref="X277" r:id="rId1718" tooltip="EMAIL KODE REQUEST BRANDING SOREX" display="EMAIL KODE REQUEST BRANDING SOREX" xr:uid="{00000000-0004-0000-0000-0000B5060000}"/>
    <hyperlink ref="X278" r:id="rId1719" tooltip="EMAIL KODE REQUEST BRANDING SOREX" display="EMAIL KODE REQUEST BRANDING SOREX" xr:uid="{00000000-0004-0000-0000-0000B6060000}"/>
    <hyperlink ref="X279" r:id="rId1720" tooltip="EMAIL KODE REQUEST BRANDING SOREX" display="EMAIL KODE REQUEST BRANDING SOREX" xr:uid="{00000000-0004-0000-0000-0000B7060000}"/>
    <hyperlink ref="X280" r:id="rId1721" tooltip="EMAIL KODE REQUEST BRANDING SOREX" display="EMAIL KODE REQUEST BRANDING SOREX" xr:uid="{00000000-0004-0000-0000-0000B8060000}"/>
    <hyperlink ref="X281" r:id="rId1722" tooltip="EMAIL KODE REQUEST BRANDING SOREX" display="EMAIL KODE REQUEST BRANDING SOREX" xr:uid="{00000000-0004-0000-0000-0000B9060000}"/>
    <hyperlink ref="X282" r:id="rId1723" tooltip="EMAIL KODE REQUEST BRANDING SOREX" display="EMAIL KODE REQUEST BRANDING SOREX" xr:uid="{00000000-0004-0000-0000-0000BA060000}"/>
    <hyperlink ref="X283" r:id="rId1724" tooltip="EMAIL KODE REQUEST BRANDING SOREX" display="EMAIL KODE REQUEST BRANDING SOREX" xr:uid="{00000000-0004-0000-0000-0000BB060000}"/>
    <hyperlink ref="X284" r:id="rId1725" tooltip="EMAIL KODE REQUEST BRANDING SOREX" display="EMAIL KODE REQUEST BRANDING SOREX" xr:uid="{00000000-0004-0000-0000-0000BC060000}"/>
    <hyperlink ref="X285" r:id="rId1726" tooltip="EMAIL KODE REQUEST BRANDING SOREX" display="EMAIL KODE REQUEST BRANDING SOREX" xr:uid="{00000000-0004-0000-0000-0000BD060000}"/>
    <hyperlink ref="X286" r:id="rId1727" tooltip="EMAIL KODE REQUEST BRANDING SOREX" display="EMAIL KODE REQUEST BRANDING SOREX" xr:uid="{00000000-0004-0000-0000-0000BE060000}"/>
    <hyperlink ref="X287" r:id="rId1728" tooltip="EMAIL KODE REQUEST BRANDING SOREX" display="EMAIL KODE REQUEST BRANDING SOREX" xr:uid="{00000000-0004-0000-0000-0000BF060000}"/>
    <hyperlink ref="X288" r:id="rId1729" tooltip="EMAIL KODE REQUEST BRANDING SOREX" display="EMAIL KODE REQUEST BRANDING SOREX" xr:uid="{00000000-0004-0000-0000-0000C0060000}"/>
    <hyperlink ref="X289" r:id="rId1730" tooltip="EMAIL KODE REQUEST BRANDING SOREX" display="EMAIL KODE REQUEST BRANDING SOREX" xr:uid="{00000000-0004-0000-0000-0000C1060000}"/>
    <hyperlink ref="X290" r:id="rId1731" tooltip="EMAIL KODE REQUEST BRANDING SOREX" display="EMAIL KODE REQUEST BRANDING SOREX" xr:uid="{00000000-0004-0000-0000-0000C2060000}"/>
    <hyperlink ref="X291" r:id="rId1732" tooltip="EMAIL KODE REQUEST BRANDING SOREX" display="EMAIL KODE REQUEST BRANDING SOREX" xr:uid="{00000000-0004-0000-0000-0000C3060000}"/>
    <hyperlink ref="X292" r:id="rId1733" tooltip="EMAIL KODE REQUEST BRANDING SOREX" display="EMAIL KODE REQUEST BRANDING SOREX" xr:uid="{00000000-0004-0000-0000-0000C4060000}"/>
    <hyperlink ref="X293" r:id="rId1734" tooltip="EMAIL KODE REQUEST BRANDING SOREX" display="EMAIL KODE REQUEST BRANDING SOREX" xr:uid="{00000000-0004-0000-0000-0000C5060000}"/>
    <hyperlink ref="X294" r:id="rId1735" tooltip="EMAIL KODE REQUEST BRANDING SOREX" display="EMAIL KODE REQUEST BRANDING SOREX" xr:uid="{00000000-0004-0000-0000-0000C6060000}"/>
    <hyperlink ref="X295" r:id="rId1736" tooltip="EMAIL KODE REQUEST BRANDING SOREX" display="EMAIL KODE REQUEST BRANDING SOREX" xr:uid="{00000000-0004-0000-0000-0000C7060000}"/>
    <hyperlink ref="X296" r:id="rId1737" tooltip="EMAIL KODE REQUEST BRANDING SOREX" display="EMAIL KODE REQUEST BRANDING SOREX" xr:uid="{00000000-0004-0000-0000-0000C8060000}"/>
    <hyperlink ref="X297" r:id="rId1738" tooltip="EMAIL KODE REQUEST BRANDING SOREX" display="EMAIL KODE REQUEST BRANDING SOREX" xr:uid="{00000000-0004-0000-0000-0000C9060000}"/>
    <hyperlink ref="X298" r:id="rId1739" tooltip="EMAIL KODE REQUEST BRANDING SOREX" display="EMAIL KODE REQUEST BRANDING SOREX" xr:uid="{00000000-0004-0000-0000-0000CA060000}"/>
    <hyperlink ref="X299" r:id="rId1740" tooltip="EMAIL KODE REQUEST BRANDING SOREX" display="EMAIL KODE REQUEST BRANDING SOREX" xr:uid="{00000000-0004-0000-0000-0000CB060000}"/>
    <hyperlink ref="X300" r:id="rId1741" tooltip="EMAIL KODE REQUEST BRANDING SOREX" display="EMAIL KODE REQUEST BRANDING SOREX" xr:uid="{00000000-0004-0000-0000-0000CC060000}"/>
    <hyperlink ref="X301" r:id="rId1742" tooltip="EMAIL KODE REQUEST BRANDING SOREX" display="EMAIL KODE REQUEST BRANDING SOREX" xr:uid="{00000000-0004-0000-0000-0000CD060000}"/>
    <hyperlink ref="X302" r:id="rId1743" tooltip="EMAIL KODE REQUEST BRANDING SOREX" display="EMAIL KODE REQUEST BRANDING SOREX" xr:uid="{00000000-0004-0000-0000-0000CE060000}"/>
    <hyperlink ref="X303" r:id="rId1744" tooltip="EMAIL KODE REQUEST BRANDING SOREX" display="EMAIL KODE REQUEST BRANDING SOREX" xr:uid="{00000000-0004-0000-0000-0000CF060000}"/>
    <hyperlink ref="X304" r:id="rId1745" tooltip="EMAIL KODE REQUEST BRANDING SOREX" display="EMAIL KODE REQUEST BRANDING SOREX" xr:uid="{00000000-0004-0000-0000-0000D0060000}"/>
    <hyperlink ref="X305" r:id="rId1746" tooltip="EMAIL KODE REQUEST BRANDING SOREX" display="EMAIL KODE REQUEST BRANDING SOREX" xr:uid="{00000000-0004-0000-0000-0000D1060000}"/>
    <hyperlink ref="X306" r:id="rId1747" tooltip="EMAIL KODE REQUEST BRANDING SOREX" display="EMAIL KODE REQUEST BRANDING SOREX" xr:uid="{00000000-0004-0000-0000-0000D2060000}"/>
    <hyperlink ref="X307" r:id="rId1748" tooltip="EMAIL KODE REQUEST BRANDING SOREX" display="EMAIL KODE REQUEST BRANDING SOREX" xr:uid="{00000000-0004-0000-0000-0000D3060000}"/>
    <hyperlink ref="X308" r:id="rId1749" tooltip="EMAIL KODE REQUEST BRANDING SOREX" display="EMAIL KODE REQUEST BRANDING SOREX" xr:uid="{00000000-0004-0000-0000-0000D4060000}"/>
    <hyperlink ref="X309" r:id="rId1750" tooltip="EMAIL KODE REQUEST BRANDING SOREX" display="EMAIL KODE REQUEST BRANDING SOREX" xr:uid="{00000000-0004-0000-0000-0000D5060000}"/>
    <hyperlink ref="X310" r:id="rId1751" tooltip="EMAIL KODE REQUEST BRANDING SOREX" display="EMAIL KODE REQUEST BRANDING SOREX" xr:uid="{00000000-0004-0000-0000-0000D6060000}"/>
    <hyperlink ref="X311" r:id="rId1752" tooltip="EMAIL KODE REQUEST BRANDING SOREX" display="EMAIL KODE REQUEST BRANDING SOREX" xr:uid="{00000000-0004-0000-0000-0000D7060000}"/>
    <hyperlink ref="X312" r:id="rId1753" tooltip="EMAIL KODE REQUEST BRANDING SOREX" display="EMAIL KODE REQUEST BRANDING SOREX" xr:uid="{00000000-0004-0000-0000-0000D8060000}"/>
    <hyperlink ref="X313" r:id="rId1754" tooltip="EMAIL KODE REQUEST BRANDING SOREX" display="EMAIL KODE REQUEST BRANDING SOREX" xr:uid="{00000000-0004-0000-0000-0000D9060000}"/>
    <hyperlink ref="X314" r:id="rId1755" tooltip="EMAIL KODE REQUEST BRANDING SOREX" display="EMAIL KODE REQUEST BRANDING SOREX" xr:uid="{00000000-0004-0000-0000-0000DA060000}"/>
    <hyperlink ref="X315" r:id="rId1756" tooltip="EMAIL KODE REQUEST BRANDING SOREX" display="EMAIL KODE REQUEST BRANDING SOREX" xr:uid="{00000000-0004-0000-0000-0000DB060000}"/>
    <hyperlink ref="X316" r:id="rId1757" tooltip="EMAIL KODE REQUEST BRANDING SOREX" display="EMAIL KODE REQUEST BRANDING SOREX" xr:uid="{00000000-0004-0000-0000-0000DC060000}"/>
    <hyperlink ref="X317" r:id="rId1758" tooltip="EMAIL KODE REQUEST BRANDING SOREX" display="EMAIL KODE REQUEST BRANDING SOREX" xr:uid="{00000000-0004-0000-0000-0000DD060000}"/>
    <hyperlink ref="X318" r:id="rId1759" tooltip="EMAIL KODE REQUEST BRANDING SOREX" display="EMAIL KODE REQUEST BRANDING SOREX" xr:uid="{00000000-0004-0000-0000-0000DE060000}"/>
    <hyperlink ref="X319" r:id="rId1760" tooltip="EMAIL KODE REQUEST BRANDING SOREX" display="EMAIL KODE REQUEST BRANDING SOREX" xr:uid="{00000000-0004-0000-0000-0000DF060000}"/>
    <hyperlink ref="X320" r:id="rId1761" tooltip="EMAIL KODE REQUEST BRANDING SOREX" display="EMAIL KODE REQUEST BRANDING SOREX" xr:uid="{00000000-0004-0000-0000-0000E0060000}"/>
    <hyperlink ref="X321" r:id="rId1762" tooltip="EMAIL KODE REQUEST BRANDING SOREX" display="EMAIL KODE REQUEST BRANDING SOREX" xr:uid="{00000000-0004-0000-0000-0000E1060000}"/>
    <hyperlink ref="X322" r:id="rId1763" tooltip="EMAIL KODE REQUEST BRANDING SOREX" display="EMAIL KODE REQUEST BRANDING SOREX" xr:uid="{00000000-0004-0000-0000-0000E2060000}"/>
    <hyperlink ref="X323" r:id="rId1764" tooltip="EMAIL KODE REQUEST BRANDING SOREX" display="EMAIL KODE REQUEST BRANDING SOREX" xr:uid="{00000000-0004-0000-0000-0000E3060000}"/>
    <hyperlink ref="X324" r:id="rId1765" tooltip="EMAIL KODE REQUEST BRANDING SOREX" display="EMAIL KODE REQUEST BRANDING SOREX" xr:uid="{00000000-0004-0000-0000-0000E4060000}"/>
    <hyperlink ref="X325" r:id="rId1766" tooltip="EMAIL KODE REQUEST BRANDING SOREX" display="EMAIL KODE REQUEST BRANDING SOREX" xr:uid="{00000000-0004-0000-0000-0000E5060000}"/>
    <hyperlink ref="X326" r:id="rId1767" tooltip="EMAIL KODE REQUEST BRANDING SOREX" display="EMAIL KODE REQUEST BRANDING SOREX" xr:uid="{00000000-0004-0000-0000-0000E6060000}"/>
    <hyperlink ref="X327" r:id="rId1768" tooltip="EMAIL KODE REQUEST BRANDING SOREX" display="EMAIL KODE REQUEST BRANDING SOREX" xr:uid="{00000000-0004-0000-0000-0000E7060000}"/>
    <hyperlink ref="X328" r:id="rId1769" tooltip="EMAIL KODE REQUEST BRANDING SOREX" display="EMAIL KODE REQUEST BRANDING SOREX" xr:uid="{00000000-0004-0000-0000-0000E8060000}"/>
    <hyperlink ref="X329" r:id="rId1770" tooltip="EMAIL KODE REQUEST BRANDING SOREX" display="EMAIL KODE REQUEST BRANDING SOREX" xr:uid="{00000000-0004-0000-0000-0000E9060000}"/>
    <hyperlink ref="X330" r:id="rId1771" tooltip="EMAIL KODE REQUEST BRANDING SOREX" display="EMAIL KODE REQUEST BRANDING SOREX" xr:uid="{00000000-0004-0000-0000-0000EA060000}"/>
    <hyperlink ref="X331" r:id="rId1772" tooltip="EMAIL KODE REQUEST BRANDING SOREX" display="EMAIL KODE REQUEST BRANDING SOREX" xr:uid="{00000000-0004-0000-0000-0000EB060000}"/>
    <hyperlink ref="X332" r:id="rId1773" tooltip="EMAIL KODE REQUEST BRANDING SOREX" display="EMAIL KODE REQUEST BRANDING SOREX" xr:uid="{00000000-0004-0000-0000-0000EC060000}"/>
    <hyperlink ref="X333" r:id="rId1774" tooltip="EMAIL KODE REQUEST BRANDING SOREX" display="EMAIL KODE REQUEST BRANDING SOREX" xr:uid="{00000000-0004-0000-0000-0000ED060000}"/>
    <hyperlink ref="X334" r:id="rId1775" tooltip="EMAIL KODE REQUEST BRANDING SOREX" display="EMAIL KODE REQUEST BRANDING SOREX" xr:uid="{00000000-0004-0000-0000-0000EE060000}"/>
    <hyperlink ref="X335" r:id="rId1776" tooltip="EMAIL KODE REQUEST BRANDING SOREX" display="EMAIL KODE REQUEST BRANDING SOREX" xr:uid="{00000000-0004-0000-0000-0000EF060000}"/>
    <hyperlink ref="X336" r:id="rId1777" tooltip="EMAIL KODE REQUEST BRANDING SOREX" display="EMAIL KODE REQUEST BRANDING SOREX" xr:uid="{00000000-0004-0000-0000-0000F0060000}"/>
    <hyperlink ref="X338" r:id="rId1778" tooltip="EMAIL KODE REQUEST BRANDING SOREX" display="EMAIL KODE REQUEST BRANDING SOREX" xr:uid="{00000000-0004-0000-0000-0000F1060000}"/>
    <hyperlink ref="X339" r:id="rId1779" tooltip="EMAIL KODE REQUEST BRANDING SOREX" display="EMAIL KODE REQUEST BRANDING SOREX" xr:uid="{00000000-0004-0000-0000-0000F2060000}"/>
    <hyperlink ref="X340" r:id="rId1780" tooltip="EMAIL KODE REQUEST BRANDING SOREX" display="EMAIL KODE REQUEST BRANDING SOREX" xr:uid="{00000000-0004-0000-0000-0000F3060000}"/>
    <hyperlink ref="X341" r:id="rId1781" tooltip="EMAIL KODE REQUEST BRANDING SOREX" display="EMAIL KODE REQUEST BRANDING SOREX" xr:uid="{00000000-0004-0000-0000-0000F4060000}"/>
    <hyperlink ref="X342" r:id="rId1782" tooltip="EMAIL KODE REQUEST BRANDING SOREX" display="EMAIL KODE REQUEST BRANDING SOREX" xr:uid="{00000000-0004-0000-0000-0000F5060000}"/>
    <hyperlink ref="X343" r:id="rId1783" tooltip="EMAIL KODE REQUEST BRANDING SOREX" display="EMAIL KODE REQUEST BRANDING SOREX" xr:uid="{00000000-0004-0000-0000-0000F6060000}"/>
    <hyperlink ref="X344" r:id="rId1784" tooltip="EMAIL KODE REQUEST BRANDING SOREX" display="EMAIL KODE REQUEST BRANDING SOREX" xr:uid="{00000000-0004-0000-0000-0000F7060000}"/>
    <hyperlink ref="X345" r:id="rId1785" tooltip="EMAIL KODE REQUEST BRANDING SOREX" display="EMAIL KODE REQUEST BRANDING SOREX" xr:uid="{00000000-0004-0000-0000-0000F8060000}"/>
    <hyperlink ref="X346" r:id="rId1786" tooltip="EMAIL KODE REQUEST BRANDING SOREX" display="EMAIL KODE REQUEST BRANDING SOREX" xr:uid="{00000000-0004-0000-0000-0000F9060000}"/>
    <hyperlink ref="X347" r:id="rId1787" tooltip="EMAIL KODE REQUEST BRANDING SOREX" display="EMAIL KODE REQUEST BRANDING SOREX" xr:uid="{00000000-0004-0000-0000-0000FA060000}"/>
    <hyperlink ref="X348" r:id="rId1788" tooltip="EMAIL KODE REQUEST BRANDING SOREX" display="EMAIL KODE REQUEST BRANDING SOREX" xr:uid="{00000000-0004-0000-0000-0000FB060000}"/>
    <hyperlink ref="X349" r:id="rId1789" tooltip="EMAIL KODE REQUEST BRANDING SOREX" display="EMAIL KODE REQUEST BRANDING SOREX" xr:uid="{00000000-0004-0000-0000-0000FC060000}"/>
    <hyperlink ref="X350" r:id="rId1790" tooltip="EMAIL KODE REQUEST BRANDING SOREX" display="EMAIL KODE REQUEST BRANDING SOREX" xr:uid="{00000000-0004-0000-0000-0000FD060000}"/>
    <hyperlink ref="X351" r:id="rId1791" tooltip="EMAIL KODE REQUEST BRANDING SOREX" display="EMAIL KODE REQUEST BRANDING SOREX" xr:uid="{00000000-0004-0000-0000-0000FE060000}"/>
    <hyperlink ref="X352" r:id="rId1792" tooltip="EMAIL KODE REQUEST BRANDING SOREX" display="EMAIL KODE REQUEST BRANDING SOREX" xr:uid="{00000000-0004-0000-0000-0000FF060000}"/>
    <hyperlink ref="X353" r:id="rId1793" tooltip="EMAIL KODE REQUEST BRANDING SOREX" display="EMAIL KODE REQUEST BRANDING SOREX" xr:uid="{00000000-0004-0000-0000-000000070000}"/>
    <hyperlink ref="X354" r:id="rId1794" tooltip="EMAIL KODE REQUEST BRANDING SOREX" display="EMAIL KODE REQUEST BRANDING SOREX" xr:uid="{00000000-0004-0000-0000-000001070000}"/>
    <hyperlink ref="X355" r:id="rId1795" tooltip="EMAIL KODE REQUEST BRANDING SOREX" display="EMAIL KODE REQUEST BRANDING SOREX" xr:uid="{00000000-0004-0000-0000-000002070000}"/>
    <hyperlink ref="X356" r:id="rId1796" tooltip="EMAIL KODE REQUEST BRANDING SOREX" display="EMAIL KODE REQUEST BRANDING SOREX" xr:uid="{00000000-0004-0000-0000-000003070000}"/>
    <hyperlink ref="X357" r:id="rId1797" tooltip="EMAIL KODE REQUEST BRANDING SOREX" display="EMAIL KODE REQUEST BRANDING SOREX" xr:uid="{00000000-0004-0000-0000-000004070000}"/>
    <hyperlink ref="X358" r:id="rId1798" tooltip="EMAIL KODE REQUEST BRANDING SOREX" display="EMAIL KODE REQUEST BRANDING SOREX" xr:uid="{00000000-0004-0000-0000-000005070000}"/>
    <hyperlink ref="X359" r:id="rId1799" tooltip="EMAIL KODE REQUEST BRANDING SOREX" display="EMAIL KODE REQUEST BRANDING SOREX" xr:uid="{00000000-0004-0000-0000-000006070000}"/>
    <hyperlink ref="X360" r:id="rId1800" tooltip="EMAIL KODE REQUEST BRANDING SOREX" display="EMAIL KODE REQUEST BRANDING SOREX" xr:uid="{00000000-0004-0000-0000-000007070000}"/>
    <hyperlink ref="X361" r:id="rId1801" tooltip="EMAIL KODE REQUEST BRANDING SOREX" display="EMAIL KODE REQUEST BRANDING SOREX" xr:uid="{00000000-0004-0000-0000-000008070000}"/>
    <hyperlink ref="X362" r:id="rId1802" tooltip="EMAIL KODE REQUEST BRANDING SOREX" display="EMAIL KODE REQUEST BRANDING SOREX" xr:uid="{00000000-0004-0000-0000-000009070000}"/>
    <hyperlink ref="X363" r:id="rId1803" tooltip="EMAIL KODE REQUEST BRANDING SOREX" display="EMAIL KODE REQUEST BRANDING SOREX" xr:uid="{00000000-0004-0000-0000-00000A070000}"/>
    <hyperlink ref="X364" r:id="rId1804" tooltip="EMAIL KODE REQUEST BRANDING SOREX" display="EMAIL KODE REQUEST BRANDING SOREX" xr:uid="{00000000-0004-0000-0000-00000B070000}"/>
    <hyperlink ref="X365" r:id="rId1805" tooltip="EMAIL KODE REQUEST BRANDING SOREX" display="EMAIL KODE REQUEST BRANDING SOREX" xr:uid="{00000000-0004-0000-0000-00000C070000}"/>
    <hyperlink ref="X366" r:id="rId1806" tooltip="EMAIL KODE REQUEST BRANDING SOREX" display="EMAIL KODE REQUEST BRANDING SOREX" xr:uid="{00000000-0004-0000-0000-00000D070000}"/>
    <hyperlink ref="X367" r:id="rId1807" tooltip="EMAIL KODE REQUEST BRANDING SOREX" display="EMAIL KODE REQUEST BRANDING SOREX" xr:uid="{00000000-0004-0000-0000-00000E070000}"/>
    <hyperlink ref="X368" r:id="rId1808" tooltip="EMAIL KODE REQUEST BRANDING SOREX" display="EMAIL KODE REQUEST BRANDING SOREX" xr:uid="{00000000-0004-0000-0000-00000F070000}"/>
    <hyperlink ref="X369" r:id="rId1809" tooltip="EMAIL KODE REQUEST BRANDING SOREX" display="EMAIL KODE REQUEST BRANDING SOREX" xr:uid="{00000000-0004-0000-0000-000010070000}"/>
    <hyperlink ref="X370" r:id="rId1810" tooltip="EMAIL KODE REQUEST BRANDING SOREX" display="EMAIL KODE REQUEST BRANDING SOREX" xr:uid="{00000000-0004-0000-0000-000011070000}"/>
    <hyperlink ref="X371" r:id="rId1811" tooltip="EMAIL KODE REQUEST BRANDING SOREX" display="EMAIL KODE REQUEST BRANDING SOREX" xr:uid="{00000000-0004-0000-0000-000012070000}"/>
    <hyperlink ref="X372" r:id="rId1812" tooltip="EMAIL KODE REQUEST BRANDING SOREX" display="EMAIL KODE REQUEST BRANDING SOREX" xr:uid="{00000000-0004-0000-0000-000013070000}"/>
    <hyperlink ref="X373" r:id="rId1813" tooltip="EMAIL KODE REQUEST BRANDING SOREX" display="EMAIL KODE REQUEST BRANDING SOREX" xr:uid="{00000000-0004-0000-0000-000014070000}"/>
    <hyperlink ref="X374" r:id="rId1814" tooltip="EMAIL KODE REQUEST BRANDING SOREX" display="EMAIL KODE REQUEST BRANDING SOREX" xr:uid="{00000000-0004-0000-0000-000015070000}"/>
    <hyperlink ref="X375" r:id="rId1815" tooltip="EMAIL KODE REQUEST BRANDING SOREX" display="EMAIL KODE REQUEST BRANDING SOREX" xr:uid="{00000000-0004-0000-0000-000016070000}"/>
    <hyperlink ref="X376" r:id="rId1816" tooltip="EMAIL KODE REQUEST BRANDING SOREX" display="EMAIL KODE REQUEST BRANDING SOREX" xr:uid="{00000000-0004-0000-0000-000017070000}"/>
    <hyperlink ref="X377" r:id="rId1817" tooltip="EMAIL KODE REQUEST BRANDING SOREX" display="EMAIL KODE REQUEST BRANDING SOREX" xr:uid="{00000000-0004-0000-0000-000018070000}"/>
    <hyperlink ref="X378" r:id="rId1818" tooltip="EMAIL KODE REQUEST BRANDING SOREX" display="EMAIL KODE REQUEST BRANDING SOREX" xr:uid="{00000000-0004-0000-0000-000019070000}"/>
    <hyperlink ref="X379" r:id="rId1819" tooltip="EMAIL KODE REQUEST BRANDING SOREX" display="EMAIL KODE REQUEST BRANDING SOREX" xr:uid="{00000000-0004-0000-0000-00001A070000}"/>
    <hyperlink ref="X380" r:id="rId1820" tooltip="EMAIL KODE REQUEST BRANDING SOREX" display="EMAIL KODE REQUEST BRANDING SOREX" xr:uid="{00000000-0004-0000-0000-00001B070000}"/>
    <hyperlink ref="X381" r:id="rId1821" tooltip="EMAIL KODE REQUEST BRANDING SOREX" display="EMAIL KODE REQUEST BRANDING SOREX" xr:uid="{00000000-0004-0000-0000-00001C070000}"/>
    <hyperlink ref="X382" r:id="rId1822" tooltip="EMAIL KODE REQUEST BRANDING SOREX" display="EMAIL KODE REQUEST BRANDING SOREX" xr:uid="{00000000-0004-0000-0000-00001D070000}"/>
    <hyperlink ref="X383" r:id="rId1823" tooltip="EMAIL KODE REQUEST BRANDING SOREX" display="EMAIL KODE REQUEST BRANDING SOREX" xr:uid="{00000000-0004-0000-0000-00001E070000}"/>
    <hyperlink ref="X384" r:id="rId1824" tooltip="EMAIL KODE REQUEST BRANDING SOREX" display="EMAIL KODE REQUEST BRANDING SOREX" xr:uid="{00000000-0004-0000-0000-00001F070000}"/>
    <hyperlink ref="X385" r:id="rId1825" tooltip="EMAIL KODE REQUEST BRANDING SOREX" display="EMAIL KODE REQUEST BRANDING SOREX" xr:uid="{00000000-0004-0000-0000-000020070000}"/>
    <hyperlink ref="X386" r:id="rId1826" tooltip="EMAIL KODE REQUEST BRANDING SOREX" display="EMAIL KODE REQUEST BRANDING SOREX" xr:uid="{00000000-0004-0000-0000-000021070000}"/>
    <hyperlink ref="X387" r:id="rId1827" tooltip="EMAIL KODE REQUEST BRANDING SOREX" display="EMAIL KODE REQUEST BRANDING SOREX" xr:uid="{00000000-0004-0000-0000-000022070000}"/>
    <hyperlink ref="X388" r:id="rId1828" tooltip="EMAIL KODE REQUEST BRANDING SOREX" display="EMAIL KODE REQUEST BRANDING SOREX" xr:uid="{00000000-0004-0000-0000-000023070000}"/>
    <hyperlink ref="X389" r:id="rId1829" tooltip="EMAIL KODE REQUEST BRANDING SOREX" display="EMAIL KODE REQUEST BRANDING SOREX" xr:uid="{00000000-0004-0000-0000-000024070000}"/>
    <hyperlink ref="X390" r:id="rId1830" tooltip="EMAIL KODE REQUEST BRANDING SOREX" display="EMAIL KODE REQUEST BRANDING SOREX" xr:uid="{00000000-0004-0000-0000-000025070000}"/>
    <hyperlink ref="X391" r:id="rId1831" tooltip="EMAIL KODE REQUEST BRANDING SOREX" display="EMAIL KODE REQUEST BRANDING SOREX" xr:uid="{00000000-0004-0000-0000-000026070000}"/>
    <hyperlink ref="X392" r:id="rId1832" tooltip="EMAIL KODE REQUEST BRANDING SOREX" display="EMAIL KODE REQUEST BRANDING SOREX" xr:uid="{00000000-0004-0000-0000-000027070000}"/>
    <hyperlink ref="X393" r:id="rId1833" tooltip="EMAIL KODE REQUEST BRANDING SOREX" display="EMAIL KODE REQUEST BRANDING SOREX" xr:uid="{00000000-0004-0000-0000-000028070000}"/>
    <hyperlink ref="X394" r:id="rId1834" tooltip="EMAIL KODE REQUEST BRANDING SOREX" display="EMAIL KODE REQUEST BRANDING SOREX" xr:uid="{00000000-0004-0000-0000-000029070000}"/>
    <hyperlink ref="X395" r:id="rId1835" tooltip="EMAIL KODE REQUEST BRANDING SOREX" display="EMAIL KODE REQUEST BRANDING SOREX" xr:uid="{00000000-0004-0000-0000-00002A070000}"/>
    <hyperlink ref="X396" r:id="rId1836" tooltip="EMAIL KODE REQUEST BRANDING SOREX" display="EMAIL KODE REQUEST BRANDING SOREX" xr:uid="{00000000-0004-0000-0000-00002B070000}"/>
    <hyperlink ref="X397" r:id="rId1837" tooltip="EMAIL KODE REQUEST BRANDING SOREX" display="EMAIL KODE REQUEST BRANDING SOREX" xr:uid="{00000000-0004-0000-0000-00002C070000}"/>
    <hyperlink ref="X398" r:id="rId1838" tooltip="EMAIL KODE REQUEST BRANDING SOREX" display="EMAIL KODE REQUEST BRANDING SOREX" xr:uid="{00000000-0004-0000-0000-00002D070000}"/>
    <hyperlink ref="X399" r:id="rId1839" tooltip="EMAIL KODE REQUEST BRANDING SOREX" display="EMAIL KODE REQUEST BRANDING SOREX" xr:uid="{00000000-0004-0000-0000-00002E070000}"/>
    <hyperlink ref="X400" r:id="rId1840" tooltip="EMAIL KODE REQUEST BRANDING SOREX" display="EMAIL KODE REQUEST BRANDING SOREX" xr:uid="{00000000-0004-0000-0000-00002F070000}"/>
    <hyperlink ref="X401" r:id="rId1841" tooltip="EMAIL KODE REQUEST BRANDING SOREX" display="EMAIL KODE REQUEST BRANDING SOREX" xr:uid="{00000000-0004-0000-0000-000030070000}"/>
    <hyperlink ref="X402" r:id="rId1842" tooltip="EMAIL KODE REQUEST BRANDING SOREX" display="EMAIL KODE REQUEST BRANDING SOREX" xr:uid="{00000000-0004-0000-0000-000031070000}"/>
    <hyperlink ref="X403" r:id="rId1843" tooltip="EMAIL KODE REQUEST BRANDING SOREX" display="EMAIL KODE REQUEST BRANDING SOREX" xr:uid="{00000000-0004-0000-0000-000032070000}"/>
    <hyperlink ref="X404" r:id="rId1844" tooltip="EMAIL KODE REQUEST BRANDING SOREX" display="EMAIL KODE REQUEST BRANDING SOREX" xr:uid="{00000000-0004-0000-0000-000033070000}"/>
    <hyperlink ref="X405" r:id="rId1845" tooltip="EMAIL KODE REQUEST BRANDING SOREX" display="EMAIL KODE REQUEST BRANDING SOREX" xr:uid="{00000000-0004-0000-0000-000034070000}"/>
    <hyperlink ref="X406" r:id="rId1846" tooltip="EMAIL KODE REQUEST BRANDING SOREX" display="EMAIL KODE REQUEST BRANDING SOREX" xr:uid="{00000000-0004-0000-0000-000035070000}"/>
    <hyperlink ref="X407" r:id="rId1847" tooltip="EMAIL KODE REQUEST BRANDING SOREX" display="EMAIL KODE REQUEST BRANDING SOREX" xr:uid="{00000000-0004-0000-0000-000036070000}"/>
    <hyperlink ref="X408" r:id="rId1848" tooltip="EMAIL KODE REQUEST BRANDING SOREX" display="EMAIL KODE REQUEST BRANDING SOREX" xr:uid="{00000000-0004-0000-0000-000037070000}"/>
    <hyperlink ref="X409" r:id="rId1849" tooltip="EMAIL KODE REQUEST BRANDING SOREX" display="EMAIL KODE REQUEST BRANDING SOREX" xr:uid="{00000000-0004-0000-0000-000038070000}"/>
    <hyperlink ref="X410" r:id="rId1850" tooltip="EMAIL KODE REQUEST BRANDING SOREX" display="EMAIL KODE REQUEST BRANDING SOREX" xr:uid="{00000000-0004-0000-0000-000039070000}"/>
    <hyperlink ref="X411" r:id="rId1851" tooltip="EMAIL KODE REQUEST BRANDING SOREX" display="EMAIL KODE REQUEST BRANDING SOREX" xr:uid="{00000000-0004-0000-0000-00003A070000}"/>
    <hyperlink ref="X412" r:id="rId1852" tooltip="EMAIL KODE REQUEST BRANDING SOREX" display="EMAIL KODE REQUEST BRANDING SOREX" xr:uid="{00000000-0004-0000-0000-00003B070000}"/>
    <hyperlink ref="X413" r:id="rId1853" tooltip="EMAIL KODE REQUEST BRANDING SOREX" display="EMAIL KODE REQUEST BRANDING SOREX" xr:uid="{00000000-0004-0000-0000-00003C070000}"/>
    <hyperlink ref="X414" r:id="rId1854" tooltip="EMAIL KODE REQUEST BRANDING SOREX" display="EMAIL KODE REQUEST BRANDING SOREX" xr:uid="{00000000-0004-0000-0000-00003D070000}"/>
    <hyperlink ref="X415" r:id="rId1855" tooltip="EMAIL KODE REQUEST BRANDING SOREX" display="EMAIL KODE REQUEST BRANDING SOREX" xr:uid="{00000000-0004-0000-0000-00003E070000}"/>
    <hyperlink ref="X416" r:id="rId1856" tooltip="EMAIL KODE REQUEST BRANDING SOREX" display="EMAIL KODE REQUEST BRANDING SOREX" xr:uid="{00000000-0004-0000-0000-00003F070000}"/>
    <hyperlink ref="X417" r:id="rId1857" tooltip="EMAIL KODE REQUEST BRANDING SOREX" display="EMAIL KODE REQUEST BRANDING SOREX" xr:uid="{00000000-0004-0000-0000-000040070000}"/>
    <hyperlink ref="X418" r:id="rId1858" tooltip="EMAIL KODE REQUEST BRANDING SOREX" display="EMAIL KODE REQUEST BRANDING SOREX" xr:uid="{00000000-0004-0000-0000-000041070000}"/>
    <hyperlink ref="X419" r:id="rId1859" tooltip="EMAIL KODE REQUEST BRANDING SOREX" display="EMAIL KODE REQUEST BRANDING SOREX" xr:uid="{00000000-0004-0000-0000-000042070000}"/>
    <hyperlink ref="X420" r:id="rId1860" tooltip="EMAIL KODE REQUEST BRANDING SOREX" display="EMAIL KODE REQUEST BRANDING SOREX" xr:uid="{00000000-0004-0000-0000-000043070000}"/>
    <hyperlink ref="X421" r:id="rId1861" tooltip="EMAIL KODE REQUEST BRANDING SOREX" display="EMAIL KODE REQUEST BRANDING SOREX" xr:uid="{00000000-0004-0000-0000-000044070000}"/>
    <hyperlink ref="X422" r:id="rId1862" tooltip="EMAIL KODE REQUEST BRANDING SOREX" display="EMAIL KODE REQUEST BRANDING SOREX" xr:uid="{00000000-0004-0000-0000-000045070000}"/>
    <hyperlink ref="X423" r:id="rId1863" tooltip="EMAIL KODE REQUEST BRANDING SOREX" display="EMAIL KODE REQUEST BRANDING SOREX" xr:uid="{00000000-0004-0000-0000-000046070000}"/>
    <hyperlink ref="X424" r:id="rId1864" tooltip="EMAIL KODE REQUEST BRANDING SOREX" display="EMAIL KODE REQUEST BRANDING SOREX" xr:uid="{00000000-0004-0000-0000-000047070000}"/>
    <hyperlink ref="X425" r:id="rId1865" tooltip="EMAIL KODE REQUEST BRANDING SOREX" display="EMAIL KODE REQUEST BRANDING SOREX" xr:uid="{00000000-0004-0000-0000-000048070000}"/>
    <hyperlink ref="X426" r:id="rId1866" tooltip="EMAIL KODE REQUEST BRANDING SOREX" display="EMAIL KODE REQUEST BRANDING SOREX" xr:uid="{00000000-0004-0000-0000-000049070000}"/>
    <hyperlink ref="X427" r:id="rId1867" tooltip="EMAIL KODE REQUEST BRANDING SOREX" display="EMAIL KODE REQUEST BRANDING SOREX" xr:uid="{00000000-0004-0000-0000-00004A070000}"/>
    <hyperlink ref="X428" r:id="rId1868" tooltip="EMAIL KODE REQUEST BRANDING SOREX" display="EMAIL KODE REQUEST BRANDING SOREX" xr:uid="{00000000-0004-0000-0000-00004B070000}"/>
    <hyperlink ref="X429" r:id="rId1869" tooltip="EMAIL KODE REQUEST BRANDING SOREX" display="EMAIL KODE REQUEST BRANDING SOREX" xr:uid="{00000000-0004-0000-0000-00004C070000}"/>
    <hyperlink ref="X430" r:id="rId1870" tooltip="EMAIL KODE REQUEST BRANDING SOREX" display="EMAIL KODE REQUEST BRANDING SOREX" xr:uid="{00000000-0004-0000-0000-00004D070000}"/>
    <hyperlink ref="X431" r:id="rId1871" tooltip="EMAIL KODE REQUEST BRANDING SOREX" display="EMAIL KODE REQUEST BRANDING SOREX" xr:uid="{00000000-0004-0000-0000-00004E070000}"/>
    <hyperlink ref="X432" r:id="rId1872" tooltip="EMAIL KODE REQUEST BRANDING SOREX" display="EMAIL KODE REQUEST BRANDING SOREX" xr:uid="{00000000-0004-0000-0000-00004F070000}"/>
    <hyperlink ref="X433" r:id="rId1873" tooltip="EMAIL KODE REQUEST BRANDING SOREX" display="EMAIL KODE REQUEST BRANDING SOREX" xr:uid="{00000000-0004-0000-0000-000050070000}"/>
    <hyperlink ref="X434" r:id="rId1874" tooltip="EMAIL KODE REQUEST BRANDING SOREX" display="EMAIL KODE REQUEST BRANDING SOREX" xr:uid="{00000000-0004-0000-0000-000051070000}"/>
    <hyperlink ref="X435" r:id="rId1875" tooltip="EMAIL KODE REQUEST BRANDING SOREX" display="EMAIL KODE REQUEST BRANDING SOREX" xr:uid="{00000000-0004-0000-0000-000052070000}"/>
    <hyperlink ref="X436" r:id="rId1876" tooltip="EMAIL KODE REQUEST BRANDING SOREX" display="EMAIL KODE REQUEST BRANDING SOREX" xr:uid="{00000000-0004-0000-0000-000053070000}"/>
    <hyperlink ref="X437" r:id="rId1877" tooltip="EMAIL KODE REQUEST BRANDING SOREX" display="EMAIL KODE REQUEST BRANDING SOREX" xr:uid="{00000000-0004-0000-0000-000054070000}"/>
    <hyperlink ref="X438" r:id="rId1878" tooltip="EMAIL KODE REQUEST BRANDING SOREX" display="EMAIL KODE REQUEST BRANDING SOREX" xr:uid="{00000000-0004-0000-0000-000055070000}"/>
    <hyperlink ref="X439" r:id="rId1879" tooltip="EMAIL KODE REQUEST BRANDING SOREX" display="EMAIL KODE REQUEST BRANDING SOREX" xr:uid="{00000000-0004-0000-0000-000056070000}"/>
    <hyperlink ref="X440" r:id="rId1880" tooltip="EMAIL KODE REQUEST BRANDING SOREX" display="EMAIL KODE REQUEST BRANDING SOREX" xr:uid="{00000000-0004-0000-0000-000057070000}"/>
    <hyperlink ref="X441" r:id="rId1881" tooltip="EMAIL KODE REQUEST BRANDING SOREX" display="EMAIL KODE REQUEST BRANDING SOREX" xr:uid="{00000000-0004-0000-0000-000058070000}"/>
    <hyperlink ref="X442" r:id="rId1882" tooltip="EMAIL KODE REQUEST BRANDING SOREX" display="EMAIL KODE REQUEST BRANDING SOREX" xr:uid="{00000000-0004-0000-0000-000059070000}"/>
    <hyperlink ref="X443" r:id="rId1883" tooltip="EMAIL KODE REQUEST BRANDING SOREX" display="EMAIL KODE REQUEST BRANDING SOREX" xr:uid="{00000000-0004-0000-0000-00005A070000}"/>
    <hyperlink ref="X444" r:id="rId1884" tooltip="EMAIL KODE REQUEST BRANDING SOREX" display="EMAIL KODE REQUEST BRANDING SOREX" xr:uid="{00000000-0004-0000-0000-00005B070000}"/>
    <hyperlink ref="X445" r:id="rId1885" tooltip="EMAIL KODE REQUEST BRANDING SOREX" display="EMAIL KODE REQUEST BRANDING SOREX" xr:uid="{00000000-0004-0000-0000-00005C070000}"/>
    <hyperlink ref="X446" r:id="rId1886" tooltip="EMAIL KODE REQUEST BRANDING SOREX" display="EMAIL KODE REQUEST BRANDING SOREX" xr:uid="{00000000-0004-0000-0000-00005D070000}"/>
    <hyperlink ref="X447" r:id="rId1887" tooltip="EMAIL KODE REQUEST BRANDING SOREX" display="EMAIL KODE REQUEST BRANDING SOREX" xr:uid="{00000000-0004-0000-0000-00005E070000}"/>
    <hyperlink ref="X448" r:id="rId1888" tooltip="EMAIL KODE REQUEST BRANDING SOREX" display="EMAIL KODE REQUEST BRANDING SOREX" xr:uid="{00000000-0004-0000-0000-00005F070000}"/>
    <hyperlink ref="X449" r:id="rId1889" tooltip="EMAIL KODE REQUEST BRANDING SOREX" display="EMAIL KODE REQUEST BRANDING SOREX" xr:uid="{00000000-0004-0000-0000-000060070000}"/>
    <hyperlink ref="X450" r:id="rId1890" tooltip="EMAIL KODE REQUEST BRANDING SOREX" display="EMAIL KODE REQUEST BRANDING SOREX" xr:uid="{00000000-0004-0000-0000-000061070000}"/>
    <hyperlink ref="X451" r:id="rId1891" tooltip="EMAIL KODE REQUEST BRANDING SOREX" display="EMAIL KODE REQUEST BRANDING SOREX" xr:uid="{00000000-0004-0000-0000-000062070000}"/>
    <hyperlink ref="X452" r:id="rId1892" tooltip="EMAIL KODE REQUEST BRANDING SOREX" display="EMAIL KODE REQUEST BRANDING SOREX" xr:uid="{00000000-0004-0000-0000-000063070000}"/>
    <hyperlink ref="X453" r:id="rId1893" tooltip="EMAIL KODE REQUEST BRANDING SOREX" display="EMAIL KODE REQUEST BRANDING SOREX" xr:uid="{00000000-0004-0000-0000-000064070000}"/>
    <hyperlink ref="X454" r:id="rId1894" tooltip="EMAIL KODE REQUEST BRANDING SOREX" display="EMAIL KODE REQUEST BRANDING SOREX" xr:uid="{00000000-0004-0000-0000-000065070000}"/>
    <hyperlink ref="X455" r:id="rId1895" tooltip="EMAIL KODE REQUEST BRANDING SOREX" display="EMAIL KODE REQUEST BRANDING SOREX" xr:uid="{00000000-0004-0000-0000-000066070000}"/>
    <hyperlink ref="X456" r:id="rId1896" tooltip="EMAIL KODE REQUEST BRANDING SOREX" display="EMAIL KODE REQUEST BRANDING SOREX" xr:uid="{00000000-0004-0000-0000-000067070000}"/>
    <hyperlink ref="X457" r:id="rId1897" tooltip="EMAIL KODE REQUEST BRANDING SOREX" display="EMAIL KODE REQUEST BRANDING SOREX" xr:uid="{00000000-0004-0000-0000-000068070000}"/>
    <hyperlink ref="X458" r:id="rId1898" tooltip="EMAIL KODE REQUEST BRANDING SOREX" display="EMAIL KODE REQUEST BRANDING SOREX" xr:uid="{00000000-0004-0000-0000-000069070000}"/>
    <hyperlink ref="X459" r:id="rId1899" tooltip="EMAIL KODE REQUEST BRANDING SOREX" display="EMAIL KODE REQUEST BRANDING SOREX" xr:uid="{00000000-0004-0000-0000-00006A070000}"/>
    <hyperlink ref="X460" r:id="rId1900" tooltip="EMAIL KODE REQUEST BRANDING SOREX" display="EMAIL KODE REQUEST BRANDING SOREX" xr:uid="{00000000-0004-0000-0000-00006B070000}"/>
    <hyperlink ref="X461" r:id="rId1901" tooltip="EMAIL KODE REQUEST BRANDING SOREX" display="EMAIL KODE REQUEST BRANDING SOREX" xr:uid="{00000000-0004-0000-0000-00006C070000}"/>
    <hyperlink ref="X462" r:id="rId1902" tooltip="EMAIL KODE REQUEST BRANDING SOREX" display="EMAIL KODE REQUEST BRANDING SOREX" xr:uid="{00000000-0004-0000-0000-00006D070000}"/>
    <hyperlink ref="X463" r:id="rId1903" tooltip="EMAIL KODE REQUEST BRANDING SOREX" display="EMAIL KODE REQUEST BRANDING SOREX" xr:uid="{00000000-0004-0000-0000-00006E070000}"/>
    <hyperlink ref="X464" r:id="rId1904" tooltip="EMAIL KODE REQUEST BRANDING SOREX" display="EMAIL KODE REQUEST BRANDING SOREX" xr:uid="{00000000-0004-0000-0000-00006F070000}"/>
    <hyperlink ref="X465" r:id="rId1905" tooltip="EMAIL KODE REQUEST BRANDING SOREX" display="EMAIL KODE REQUEST BRANDING SOREX" xr:uid="{00000000-0004-0000-0000-000070070000}"/>
    <hyperlink ref="X466" r:id="rId1906" tooltip="EMAIL KODE REQUEST BRANDING SOREX" display="EMAIL KODE REQUEST BRANDING SOREX" xr:uid="{00000000-0004-0000-0000-000071070000}"/>
    <hyperlink ref="X467" r:id="rId1907" tooltip="EMAIL KODE REQUEST BRANDING SOREX" display="EMAIL KODE REQUEST BRANDING SOREX" xr:uid="{00000000-0004-0000-0000-000072070000}"/>
    <hyperlink ref="X468" r:id="rId1908" tooltip="EMAIL KODE REQUEST BRANDING SOREX" display="EMAIL KODE REQUEST BRANDING SOREX" xr:uid="{00000000-0004-0000-0000-000073070000}"/>
    <hyperlink ref="X469" r:id="rId1909" tooltip="EMAIL KODE REQUEST BRANDING SOREX" display="EMAIL KODE REQUEST BRANDING SOREX" xr:uid="{00000000-0004-0000-0000-000074070000}"/>
    <hyperlink ref="X470" r:id="rId1910" tooltip="EMAIL KODE REQUEST BRANDING SOREX" display="EMAIL KODE REQUEST BRANDING SOREX" xr:uid="{00000000-0004-0000-0000-000075070000}"/>
    <hyperlink ref="X471" r:id="rId1911" tooltip="EMAIL KODE REQUEST BRANDING SOREX" display="EMAIL KODE REQUEST BRANDING SOREX" xr:uid="{00000000-0004-0000-0000-000076070000}"/>
    <hyperlink ref="X472" r:id="rId1912" tooltip="EMAIL KODE REQUEST BRANDING SOREX" display="EMAIL KODE REQUEST BRANDING SOREX" xr:uid="{00000000-0004-0000-0000-000077070000}"/>
    <hyperlink ref="X473" r:id="rId1913" tooltip="EMAIL KODE REQUEST BRANDING SOREX" display="EMAIL KODE REQUEST BRANDING SOREX" xr:uid="{00000000-0004-0000-0000-000078070000}"/>
    <hyperlink ref="X474" r:id="rId1914" tooltip="EMAIL KODE REQUEST BRANDING SOREX" display="EMAIL KODE REQUEST BRANDING SOREX" xr:uid="{00000000-0004-0000-0000-000079070000}"/>
    <hyperlink ref="X475" r:id="rId1915" tooltip="EMAIL KODE REQUEST BRANDING SOREX" display="EMAIL KODE REQUEST BRANDING SOREX" xr:uid="{00000000-0004-0000-0000-00007A070000}"/>
    <hyperlink ref="X476" r:id="rId1916" tooltip="EMAIL KODE REQUEST BRANDING SOREX" display="EMAIL KODE REQUEST BRANDING SOREX" xr:uid="{00000000-0004-0000-0000-00007B070000}"/>
    <hyperlink ref="X477" r:id="rId1917" tooltip="EMAIL KODE REQUEST BRANDING SOREX" display="EMAIL KODE REQUEST BRANDING SOREX" xr:uid="{00000000-0004-0000-0000-00007C070000}"/>
    <hyperlink ref="X478" r:id="rId1918" tooltip="EMAIL KODE REQUEST BRANDING SOREX" display="EMAIL KODE REQUEST BRANDING SOREX" xr:uid="{00000000-0004-0000-0000-00007D070000}"/>
    <hyperlink ref="X479" r:id="rId1919" tooltip="EMAIL KODE REQUEST BRANDING SOREX" display="EMAIL KODE REQUEST BRANDING SOREX" xr:uid="{00000000-0004-0000-0000-00007E070000}"/>
    <hyperlink ref="X480" r:id="rId1920" tooltip="EMAIL KODE REQUEST BRANDING SOREX" display="EMAIL KODE REQUEST BRANDING SOREX" xr:uid="{00000000-0004-0000-0000-00007F070000}"/>
    <hyperlink ref="X481" r:id="rId1921" tooltip="EMAIL KODE REQUEST BRANDING SOREX" display="EMAIL KODE REQUEST BRANDING SOREX" xr:uid="{00000000-0004-0000-0000-000080070000}"/>
    <hyperlink ref="X482" r:id="rId1922" tooltip="EMAIL KODE REQUEST BRANDING SOREX" display="EMAIL KODE REQUEST BRANDING SOREX" xr:uid="{00000000-0004-0000-0000-000081070000}"/>
    <hyperlink ref="X483" r:id="rId1923" tooltip="EMAIL KODE REQUEST BRANDING SOREX" display="EMAIL KODE REQUEST BRANDING SOREX" xr:uid="{00000000-0004-0000-0000-000082070000}"/>
    <hyperlink ref="X484" r:id="rId1924" tooltip="EMAIL KODE REQUEST BRANDING SOREX" display="EMAIL KODE REQUEST BRANDING SOREX" xr:uid="{00000000-0004-0000-0000-000083070000}"/>
    <hyperlink ref="X485" r:id="rId1925" tooltip="EMAIL KODE REQUEST BRANDING SOREX" display="EMAIL KODE REQUEST BRANDING SOREX" xr:uid="{00000000-0004-0000-0000-000084070000}"/>
    <hyperlink ref="X486" r:id="rId1926" tooltip="EMAIL KODE REQUEST BRANDING SOREX" display="EMAIL KODE REQUEST BRANDING SOREX" xr:uid="{00000000-0004-0000-0000-000085070000}"/>
    <hyperlink ref="X487" r:id="rId1927" tooltip="EMAIL KODE REQUEST BRANDING SOREX" display="EMAIL KODE REQUEST BRANDING SOREX" xr:uid="{00000000-0004-0000-0000-000086070000}"/>
    <hyperlink ref="X488" r:id="rId1928" tooltip="EMAIL KODE REQUEST BRANDING SOREX" display="EMAIL KODE REQUEST BRANDING SOREX" xr:uid="{00000000-0004-0000-0000-000087070000}"/>
    <hyperlink ref="X489" r:id="rId1929" tooltip="EMAIL KODE REQUEST BRANDING SOREX" display="EMAIL KODE REQUEST BRANDING SOREX" xr:uid="{00000000-0004-0000-0000-000088070000}"/>
    <hyperlink ref="X490" r:id="rId1930" tooltip="EMAIL KODE REQUEST BRANDING SOREX" display="EMAIL KODE REQUEST BRANDING SOREX" xr:uid="{00000000-0004-0000-0000-000089070000}"/>
    <hyperlink ref="X491" r:id="rId1931" tooltip="EMAIL KODE REQUEST BRANDING SOREX" display="EMAIL KODE REQUEST BRANDING SOREX" xr:uid="{00000000-0004-0000-0000-00008A070000}"/>
    <hyperlink ref="X492" r:id="rId1932" tooltip="EMAIL KODE REQUEST BRANDING SOREX" display="EMAIL KODE REQUEST BRANDING SOREX" xr:uid="{00000000-0004-0000-0000-00008B070000}"/>
    <hyperlink ref="X493" r:id="rId1933" tooltip="EMAIL KODE REQUEST BRANDING SOREX" display="EMAIL KODE REQUEST BRANDING SOREX" xr:uid="{00000000-0004-0000-0000-00008C070000}"/>
    <hyperlink ref="X494" r:id="rId1934" tooltip="EMAIL KODE REQUEST BRANDING SOREX" display="EMAIL KODE REQUEST BRANDING SOREX" xr:uid="{00000000-0004-0000-0000-00008D070000}"/>
    <hyperlink ref="X495" r:id="rId1935" tooltip="EMAIL KODE REQUEST BRANDING SOREX" display="EMAIL KODE REQUEST BRANDING SOREX" xr:uid="{00000000-0004-0000-0000-00008E070000}"/>
    <hyperlink ref="X496" r:id="rId1936" tooltip="EMAIL KODE REQUEST BRANDING SOREX" display="EMAIL KODE REQUEST BRANDING SOREX" xr:uid="{00000000-0004-0000-0000-00008F070000}"/>
    <hyperlink ref="X497" r:id="rId1937" tooltip="EMAIL KODE REQUEST BRANDING SOREX" display="EMAIL KODE REQUEST BRANDING SOREX" xr:uid="{00000000-0004-0000-0000-000090070000}"/>
    <hyperlink ref="X498" r:id="rId1938" tooltip="EMAIL KODE REQUEST BRANDING SOREX" display="EMAIL KODE REQUEST BRANDING SOREX" xr:uid="{00000000-0004-0000-0000-000091070000}"/>
    <hyperlink ref="X499" r:id="rId1939" tooltip="EMAIL KODE REQUEST BRANDING SOREX" display="EMAIL KODE REQUEST BRANDING SOREX" xr:uid="{00000000-0004-0000-0000-000092070000}"/>
    <hyperlink ref="X500" r:id="rId1940" tooltip="EMAIL KODE REQUEST BRANDING SOREX" display="EMAIL KODE REQUEST BRANDING SOREX" xr:uid="{00000000-0004-0000-0000-000093070000}"/>
    <hyperlink ref="X501" r:id="rId1941" tooltip="EMAIL KODE REQUEST BRANDING SOREX" display="EMAIL KODE REQUEST BRANDING SOREX" xr:uid="{00000000-0004-0000-0000-000094070000}"/>
    <hyperlink ref="X502" r:id="rId1942" tooltip="EMAIL KODE REQUEST BRANDING SOREX" display="EMAIL KODE REQUEST BRANDING SOREX" xr:uid="{00000000-0004-0000-0000-000095070000}"/>
    <hyperlink ref="X503" r:id="rId1943" tooltip="EMAIL KODE REQUEST BRANDING SOREX" display="EMAIL KODE REQUEST BRANDING SOREX" xr:uid="{00000000-0004-0000-0000-000096070000}"/>
    <hyperlink ref="X504" r:id="rId1944" tooltip="EMAIL KODE REQUEST BRANDING SOREX" display="EMAIL KODE REQUEST BRANDING SOREX" xr:uid="{00000000-0004-0000-0000-000097070000}"/>
    <hyperlink ref="X505" r:id="rId1945" tooltip="EMAIL KODE REQUEST BRANDING SOREX" display="EMAIL KODE REQUEST BRANDING SOREX" xr:uid="{00000000-0004-0000-0000-000098070000}"/>
    <hyperlink ref="X506" r:id="rId1946" tooltip="EMAIL KODE REQUEST BRANDING SOREX" display="EMAIL KODE REQUEST BRANDING SOREX" xr:uid="{00000000-0004-0000-0000-000099070000}"/>
    <hyperlink ref="X507" r:id="rId1947" tooltip="EMAIL KODE REQUEST BRANDING SOREX" display="EMAIL KODE REQUEST BRANDING SOREX" xr:uid="{00000000-0004-0000-0000-00009A070000}"/>
    <hyperlink ref="X508" r:id="rId1948" tooltip="EMAIL KODE REQUEST BRANDING SOREX" display="EMAIL KODE REQUEST BRANDING SOREX" xr:uid="{00000000-0004-0000-0000-00009B070000}"/>
    <hyperlink ref="X509" r:id="rId1949" tooltip="EMAIL KODE REQUEST BRANDING SOREX" display="EMAIL KODE REQUEST BRANDING SOREX" xr:uid="{00000000-0004-0000-0000-00009C070000}"/>
    <hyperlink ref="X510" r:id="rId1950" tooltip="EMAIL KODE REQUEST BRANDING SOREX" display="EMAIL KODE REQUEST BRANDING SOREX" xr:uid="{00000000-0004-0000-0000-00009D070000}"/>
    <hyperlink ref="X511" r:id="rId1951" tooltip="EMAIL KODE REQUEST BRANDING SOREX" display="EMAIL KODE REQUEST BRANDING SOREX" xr:uid="{00000000-0004-0000-0000-00009E070000}"/>
    <hyperlink ref="X512" r:id="rId1952" tooltip="EMAIL KODE REQUEST BRANDING SOREX" display="EMAIL KODE REQUEST BRANDING SOREX" xr:uid="{00000000-0004-0000-0000-00009F070000}"/>
    <hyperlink ref="X513" r:id="rId1953" tooltip="EMAIL KODE REQUEST BRANDING SOREX" display="EMAIL KODE REQUEST BRANDING SOREX" xr:uid="{00000000-0004-0000-0000-0000A0070000}"/>
    <hyperlink ref="X514" r:id="rId1954" tooltip="EMAIL KODE REQUEST BRANDING SOREX" display="EMAIL KODE REQUEST BRANDING SOREX" xr:uid="{00000000-0004-0000-0000-0000A1070000}"/>
    <hyperlink ref="X515" r:id="rId1955" tooltip="EMAIL KODE REQUEST BRANDING SOREX" display="EMAIL KODE REQUEST BRANDING SOREX" xr:uid="{00000000-0004-0000-0000-0000A2070000}"/>
    <hyperlink ref="X516" r:id="rId1956" tooltip="EMAIL KODE REQUEST BRANDING SOREX" display="EMAIL KODE REQUEST BRANDING SOREX" xr:uid="{00000000-0004-0000-0000-0000A3070000}"/>
    <hyperlink ref="X517" r:id="rId1957" tooltip="EMAIL KODE REQUEST BRANDING SOREX" display="EMAIL KODE REQUEST BRANDING SOREX" xr:uid="{00000000-0004-0000-0000-0000A4070000}"/>
    <hyperlink ref="X518" r:id="rId1958" tooltip="EMAIL KODE REQUEST BRANDING SOREX" display="EMAIL KODE REQUEST BRANDING SOREX" xr:uid="{00000000-0004-0000-0000-0000A5070000}"/>
    <hyperlink ref="X519" r:id="rId1959" tooltip="EMAIL KODE REQUEST BRANDING SOREX" display="EMAIL KODE REQUEST BRANDING SOREX" xr:uid="{00000000-0004-0000-0000-0000A6070000}"/>
    <hyperlink ref="X520" r:id="rId1960" tooltip="EMAIL KODE REQUEST BRANDING SOREX" display="EMAIL KODE REQUEST BRANDING SOREX" xr:uid="{00000000-0004-0000-0000-0000A7070000}"/>
    <hyperlink ref="X521" r:id="rId1961" tooltip="EMAIL KODE REQUEST BRANDING SOREX" display="EMAIL KODE REQUEST BRANDING SOREX" xr:uid="{00000000-0004-0000-0000-0000A8070000}"/>
    <hyperlink ref="X522" r:id="rId1962" tooltip="EMAIL KODE REQUEST BRANDING SOREX" display="EMAIL KODE REQUEST BRANDING SOREX" xr:uid="{00000000-0004-0000-0000-0000A9070000}"/>
    <hyperlink ref="X523" r:id="rId1963" tooltip="EMAIL KODE REQUEST BRANDING SOREX" display="EMAIL KODE REQUEST BRANDING SOREX" xr:uid="{00000000-0004-0000-0000-0000AA070000}"/>
    <hyperlink ref="X524" r:id="rId1964" tooltip="EMAIL KODE REQUEST BRANDING SOREX" display="EMAIL KODE REQUEST BRANDING SOREX" xr:uid="{00000000-0004-0000-0000-0000AB070000}"/>
    <hyperlink ref="X525" r:id="rId1965" tooltip="EMAIL KODE REQUEST BRANDING SOREX" display="EMAIL KODE REQUEST BRANDING SOREX" xr:uid="{00000000-0004-0000-0000-0000AC070000}"/>
    <hyperlink ref="X526" r:id="rId1966" tooltip="EMAIL KODE REQUEST BRANDING SOREX" display="EMAIL KODE REQUEST BRANDING SOREX" xr:uid="{00000000-0004-0000-0000-0000AD070000}"/>
    <hyperlink ref="X527" r:id="rId1967" tooltip="EMAIL KODE REQUEST BRANDING SOREX" display="EMAIL KODE REQUEST BRANDING SOREX" xr:uid="{00000000-0004-0000-0000-0000AE070000}"/>
    <hyperlink ref="X528" r:id="rId1968" tooltip="EMAIL KODE REQUEST BRANDING SOREX" display="EMAIL KODE REQUEST BRANDING SOREX" xr:uid="{00000000-0004-0000-0000-0000AF070000}"/>
    <hyperlink ref="X529" r:id="rId1969" tooltip="EMAIL KODE REQUEST BRANDING SOREX" display="EMAIL KODE REQUEST BRANDING SOREX" xr:uid="{00000000-0004-0000-0000-0000B0070000}"/>
    <hyperlink ref="X530" r:id="rId1970" tooltip="EMAIL KODE REQUEST BRANDING SOREX" display="EMAIL KODE REQUEST BRANDING SOREX" xr:uid="{00000000-0004-0000-0000-0000B1070000}"/>
    <hyperlink ref="X531" r:id="rId1971" tooltip="EMAIL KODE REQUEST BRANDING SOREX" display="EMAIL KODE REQUEST BRANDING SOREX" xr:uid="{00000000-0004-0000-0000-0000B2070000}"/>
    <hyperlink ref="X532" r:id="rId1972" tooltip="EMAIL KODE REQUEST BRANDING SOREX" display="EMAIL KODE REQUEST BRANDING SOREX" xr:uid="{00000000-0004-0000-0000-0000B3070000}"/>
    <hyperlink ref="X533" r:id="rId1973" tooltip="EMAIL KODE REQUEST BRANDING SOREX" display="EMAIL KODE REQUEST BRANDING SOREX" xr:uid="{00000000-0004-0000-0000-0000B4070000}"/>
    <hyperlink ref="X534" r:id="rId1974" tooltip="EMAIL KODE REQUEST BRANDING SOREX" display="EMAIL KODE REQUEST BRANDING SOREX" xr:uid="{00000000-0004-0000-0000-0000B5070000}"/>
    <hyperlink ref="X535" r:id="rId1975" tooltip="EMAIL KODE REQUEST BRANDING SOREX" display="EMAIL KODE REQUEST BRANDING SOREX" xr:uid="{00000000-0004-0000-0000-0000B6070000}"/>
    <hyperlink ref="X536" r:id="rId1976" tooltip="EMAIL KODE REQUEST BRANDING SOREX" display="EMAIL KODE REQUEST BRANDING SOREX" xr:uid="{00000000-0004-0000-0000-0000B7070000}"/>
    <hyperlink ref="X537" r:id="rId1977" tooltip="EMAIL KODE REQUEST BRANDING SOREX" display="EMAIL KODE REQUEST BRANDING SOREX" xr:uid="{00000000-0004-0000-0000-0000B8070000}"/>
    <hyperlink ref="X538" r:id="rId1978" tooltip="EMAIL KODE REQUEST BRANDING SOREX" display="EMAIL KODE REQUEST BRANDING SOREX" xr:uid="{00000000-0004-0000-0000-0000B9070000}"/>
    <hyperlink ref="X539" r:id="rId1979" tooltip="EMAIL KODE REQUEST BRANDING SOREX" display="EMAIL KODE REQUEST BRANDING SOREX" xr:uid="{00000000-0004-0000-0000-0000BA070000}"/>
    <hyperlink ref="X540" r:id="rId1980" tooltip="EMAIL KODE REQUEST BRANDING SOREX" display="EMAIL KODE REQUEST BRANDING SOREX" xr:uid="{00000000-0004-0000-0000-0000BB070000}"/>
    <hyperlink ref="X541" r:id="rId1981" tooltip="EMAIL KODE REQUEST BRANDING SOREX" display="EMAIL KODE REQUEST BRANDING SOREX" xr:uid="{00000000-0004-0000-0000-0000BC070000}"/>
    <hyperlink ref="X542" r:id="rId1982" tooltip="EMAIL KODE REQUEST BRANDING SOREX" display="EMAIL KODE REQUEST BRANDING SOREX" xr:uid="{00000000-0004-0000-0000-0000BD070000}"/>
    <hyperlink ref="X543" r:id="rId1983" tooltip="EMAIL KODE REQUEST BRANDING SOREX" display="EMAIL KODE REQUEST BRANDING SOREX" xr:uid="{00000000-0004-0000-0000-0000BE070000}"/>
    <hyperlink ref="X544" r:id="rId1984" tooltip="EMAIL KODE REQUEST BRANDING SOREX" display="EMAIL KODE REQUEST BRANDING SOREX" xr:uid="{00000000-0004-0000-0000-0000BF070000}"/>
    <hyperlink ref="X545" r:id="rId1985" tooltip="EMAIL KODE REQUEST BRANDING SOREX" display="EMAIL KODE REQUEST BRANDING SOREX" xr:uid="{00000000-0004-0000-0000-0000C0070000}"/>
    <hyperlink ref="X546" r:id="rId1986" tooltip="EMAIL KODE REQUEST BRANDING SOREX" display="EMAIL KODE REQUEST BRANDING SOREX" xr:uid="{00000000-0004-0000-0000-0000C1070000}"/>
    <hyperlink ref="X547" r:id="rId1987" tooltip="EMAIL KODE REQUEST BRANDING SOREX" display="EMAIL KODE REQUEST BRANDING SOREX" xr:uid="{00000000-0004-0000-0000-0000C2070000}"/>
    <hyperlink ref="X548" r:id="rId1988" tooltip="EMAIL KODE REQUEST BRANDING SOREX" display="EMAIL KODE REQUEST BRANDING SOREX" xr:uid="{00000000-0004-0000-0000-0000C3070000}"/>
    <hyperlink ref="X549" r:id="rId1989" tooltip="EMAIL KODE REQUEST BRANDING SOREX" display="EMAIL KODE REQUEST BRANDING SOREX" xr:uid="{00000000-0004-0000-0000-0000C4070000}"/>
    <hyperlink ref="X550" r:id="rId1990" tooltip="EMAIL KODE REQUEST BRANDING SOREX" display="EMAIL KODE REQUEST BRANDING SOREX" xr:uid="{00000000-0004-0000-0000-0000C5070000}"/>
    <hyperlink ref="X551" r:id="rId1991" tooltip="EMAIL KODE REQUEST BRANDING SOREX" display="EMAIL KODE REQUEST BRANDING SOREX" xr:uid="{00000000-0004-0000-0000-0000C6070000}"/>
    <hyperlink ref="X552" r:id="rId1992" tooltip="EMAIL KODE REQUEST BRANDING SOREX" display="EMAIL KODE REQUEST BRANDING SOREX" xr:uid="{00000000-0004-0000-0000-0000C7070000}"/>
    <hyperlink ref="X553" r:id="rId1993" tooltip="EMAIL KODE REQUEST BRANDING SOREX" display="EMAIL KODE REQUEST BRANDING SOREX" xr:uid="{00000000-0004-0000-0000-0000C8070000}"/>
    <hyperlink ref="X554" r:id="rId1994" tooltip="EMAIL KODE REQUEST BRANDING SOREX" display="EMAIL KODE REQUEST BRANDING SOREX" xr:uid="{00000000-0004-0000-0000-0000C9070000}"/>
    <hyperlink ref="X555" r:id="rId1995" tooltip="EMAIL KODE REQUEST BRANDING SOREX" display="EMAIL KODE REQUEST BRANDING SOREX" xr:uid="{00000000-0004-0000-0000-0000CA070000}"/>
    <hyperlink ref="X556" r:id="rId1996" tooltip="EMAIL KODE REQUEST BRANDING SOREX" display="EMAIL KODE REQUEST BRANDING SOREX" xr:uid="{00000000-0004-0000-0000-0000CB070000}"/>
    <hyperlink ref="X557" r:id="rId1997" tooltip="EMAIL KODE REQUEST BRANDING SOREX" display="EMAIL KODE REQUEST BRANDING SOREX" xr:uid="{00000000-0004-0000-0000-0000CC070000}"/>
    <hyperlink ref="X558" r:id="rId1998" tooltip="EMAIL KODE REQUEST BRANDING SOREX" display="EMAIL KODE REQUEST BRANDING SOREX" xr:uid="{00000000-0004-0000-0000-0000CD070000}"/>
    <hyperlink ref="X559" r:id="rId1999" tooltip="EMAIL KODE REQUEST BRANDING SOREX" display="EMAIL KODE REQUEST BRANDING SOREX" xr:uid="{00000000-0004-0000-0000-0000CE070000}"/>
    <hyperlink ref="X560" r:id="rId2000" tooltip="EMAIL KODE REQUEST BRANDING SOREX" display="EMAIL KODE REQUEST BRANDING SOREX" xr:uid="{00000000-0004-0000-0000-0000CF070000}"/>
    <hyperlink ref="X561" r:id="rId2001" tooltip="EMAIL KODE REQUEST BRANDING SOREX" display="EMAIL KODE REQUEST BRANDING SOREX" xr:uid="{00000000-0004-0000-0000-0000D0070000}"/>
    <hyperlink ref="X562" r:id="rId2002" tooltip="EMAIL KODE REQUEST BRANDING SOREX" display="EMAIL KODE REQUEST BRANDING SOREX" xr:uid="{00000000-0004-0000-0000-0000D1070000}"/>
    <hyperlink ref="X563" r:id="rId2003" tooltip="EMAIL KODE REQUEST BRANDING SOREX" display="EMAIL KODE REQUEST BRANDING SOREX" xr:uid="{00000000-0004-0000-0000-0000D2070000}"/>
    <hyperlink ref="X564" r:id="rId2004" tooltip="EMAIL KODE REQUEST BRANDING SOREX" display="EMAIL KODE REQUEST BRANDING SOREX" xr:uid="{00000000-0004-0000-0000-0000D3070000}"/>
    <hyperlink ref="X565" r:id="rId2005" tooltip="EMAIL KODE REQUEST BRANDING SOREX" display="EMAIL KODE REQUEST BRANDING SOREX" xr:uid="{00000000-0004-0000-0000-0000D4070000}"/>
    <hyperlink ref="X567" r:id="rId2006" tooltip="EMAIL KODE REQUEST BRANDING SOREX" display="EMAIL KODE REQUEST BRANDING SOREX" xr:uid="{00000000-0004-0000-0000-0000D5070000}"/>
    <hyperlink ref="X568" r:id="rId2007" tooltip="EMAIL KODE REQUEST BRANDING SOREX" display="EMAIL KODE REQUEST BRANDING SOREX" xr:uid="{00000000-0004-0000-0000-0000D6070000}"/>
    <hyperlink ref="X569" r:id="rId2008" tooltip="EMAIL KODE REQUEST BRANDING SOREX" display="EMAIL KODE REQUEST BRANDING SOREX" xr:uid="{00000000-0004-0000-0000-0000D7070000}"/>
    <hyperlink ref="X570" r:id="rId2009" tooltip="EMAIL KODE REQUEST BRANDING SOREX" display="EMAIL KODE REQUEST BRANDING SOREX" xr:uid="{00000000-0004-0000-0000-0000D8070000}"/>
    <hyperlink ref="X571" r:id="rId2010" tooltip="EMAIL KODE REQUEST BRANDING SOREX" display="EMAIL KODE REQUEST BRANDING SOREX" xr:uid="{00000000-0004-0000-0000-0000D9070000}"/>
    <hyperlink ref="X572" r:id="rId2011" tooltip="EMAIL KODE REQUEST BRANDING SOREX" display="EMAIL KODE REQUEST BRANDING SOREX" xr:uid="{00000000-0004-0000-0000-0000DA070000}"/>
    <hyperlink ref="X573" r:id="rId2012" tooltip="EMAIL KODE REQUEST BRANDING SOREX" display="EMAIL KODE REQUEST BRANDING SOREX" xr:uid="{00000000-0004-0000-0000-0000DB070000}"/>
    <hyperlink ref="X574" r:id="rId2013" tooltip="EMAIL KODE REQUEST BRANDING SOREX" display="EMAIL KODE REQUEST BRANDING SOREX" xr:uid="{00000000-0004-0000-0000-0000DC070000}"/>
    <hyperlink ref="X575" r:id="rId2014" tooltip="EMAIL KODE REQUEST BRANDING SOREX" display="EMAIL KODE REQUEST BRANDING SOREX" xr:uid="{00000000-0004-0000-0000-0000DD070000}"/>
    <hyperlink ref="X576" r:id="rId2015" tooltip="EMAIL KODE REQUEST BRANDING SOREX" display="EMAIL KODE REQUEST BRANDING SOREX" xr:uid="{00000000-0004-0000-0000-0000DE070000}"/>
    <hyperlink ref="X577" r:id="rId2016" tooltip="EMAIL KODE REQUEST BRANDING SOREX" display="EMAIL KODE REQUEST BRANDING SOREX" xr:uid="{00000000-0004-0000-0000-0000DF070000}"/>
    <hyperlink ref="X578" r:id="rId2017" tooltip="EMAIL KODE REQUEST BRANDING SOREX" display="EMAIL KODE REQUEST BRANDING SOREX" xr:uid="{00000000-0004-0000-0000-0000E0070000}"/>
    <hyperlink ref="X579" r:id="rId2018" tooltip="EMAIL KODE REQUEST BRANDING SOREX" display="EMAIL KODE REQUEST BRANDING SOREX" xr:uid="{00000000-0004-0000-0000-0000E1070000}"/>
    <hyperlink ref="X580" r:id="rId2019" tooltip="EMAIL KODE REQUEST BRANDING SOREX" display="EMAIL KODE REQUEST BRANDING SOREX" xr:uid="{00000000-0004-0000-0000-0000E2070000}"/>
    <hyperlink ref="X581" r:id="rId2020" tooltip="EMAIL KODE REQUEST BRANDING SOREX" display="EMAIL KODE REQUEST BRANDING SOREX" xr:uid="{00000000-0004-0000-0000-0000E3070000}"/>
    <hyperlink ref="X582" r:id="rId2021" tooltip="EMAIL KODE REQUEST BRANDING SOREX" display="EMAIL KODE REQUEST BRANDING SOREX" xr:uid="{00000000-0004-0000-0000-0000E4070000}"/>
    <hyperlink ref="X583" r:id="rId2022" tooltip="EMAIL KODE REQUEST BRANDING SOREX" display="EMAIL KODE REQUEST BRANDING SOREX" xr:uid="{00000000-0004-0000-0000-0000E5070000}"/>
    <hyperlink ref="X584" r:id="rId2023" tooltip="EMAIL KODE REQUEST BRANDING SOREX" display="EMAIL KODE REQUEST BRANDING SOREX" xr:uid="{00000000-0004-0000-0000-0000E6070000}"/>
    <hyperlink ref="X585" r:id="rId2024" tooltip="EMAIL KODE REQUEST BRANDING SOREX" display="EMAIL KODE REQUEST BRANDING SOREX" xr:uid="{00000000-0004-0000-0000-0000E7070000}"/>
    <hyperlink ref="X586" r:id="rId2025" tooltip="EMAIL KODE REQUEST BRANDING SOREX" display="EMAIL KODE REQUEST BRANDING SOREX" xr:uid="{00000000-0004-0000-0000-0000E8070000}"/>
    <hyperlink ref="X587" r:id="rId2026" tooltip="EMAIL KODE REQUEST BRANDING SOREX" display="EMAIL KODE REQUEST BRANDING SOREX" xr:uid="{00000000-0004-0000-0000-0000E9070000}"/>
    <hyperlink ref="X588" r:id="rId2027" tooltip="EMAIL KODE REQUEST BRANDING SOREX" display="EMAIL KODE REQUEST BRANDING SOREX" xr:uid="{00000000-0004-0000-0000-0000EA070000}"/>
    <hyperlink ref="X589" r:id="rId2028" tooltip="EMAIL KODE REQUEST BRANDING SOREX" display="EMAIL KODE REQUEST BRANDING SOREX" xr:uid="{00000000-0004-0000-0000-0000EB070000}"/>
    <hyperlink ref="X590" r:id="rId2029" tooltip="EMAIL KODE REQUEST BRANDING SOREX" display="EMAIL KODE REQUEST BRANDING SOREX" xr:uid="{00000000-0004-0000-0000-0000EC070000}"/>
    <hyperlink ref="X591" r:id="rId2030" tooltip="EMAIL KODE REQUEST BRANDING SOREX" display="EMAIL KODE REQUEST BRANDING SOREX" xr:uid="{00000000-0004-0000-0000-0000ED070000}"/>
    <hyperlink ref="X592" r:id="rId2031" tooltip="EMAIL KODE REQUEST BRANDING SOREX" display="EMAIL KODE REQUEST BRANDING SOREX" xr:uid="{00000000-0004-0000-0000-0000EE070000}"/>
    <hyperlink ref="X593" r:id="rId2032" tooltip="EMAIL KODE REQUEST BRANDING SOREX" display="EMAIL KODE REQUEST BRANDING SOREX" xr:uid="{00000000-0004-0000-0000-0000EF070000}"/>
    <hyperlink ref="X594" r:id="rId2033" tooltip="EMAIL KODE REQUEST BRANDING SOREX" display="EMAIL KODE REQUEST BRANDING SOREX" xr:uid="{00000000-0004-0000-0000-0000F0070000}"/>
    <hyperlink ref="X595" r:id="rId2034" tooltip="EMAIL KODE REQUEST BRANDING SOREX" display="EMAIL KODE REQUEST BRANDING SOREX" xr:uid="{00000000-0004-0000-0000-0000F1070000}"/>
    <hyperlink ref="X596" r:id="rId2035" tooltip="EMAIL KODE REQUEST BRANDING SOREX" display="EMAIL KODE REQUEST BRANDING SOREX" xr:uid="{00000000-0004-0000-0000-0000F2070000}"/>
    <hyperlink ref="X597" r:id="rId2036" tooltip="EMAIL KODE REQUEST BRANDING SOREX" display="EMAIL KODE REQUEST BRANDING SOREX" xr:uid="{00000000-0004-0000-0000-0000F3070000}"/>
    <hyperlink ref="X598" r:id="rId2037" tooltip="EMAIL KODE REQUEST BRANDING SOREX" display="EMAIL KODE REQUEST BRANDING SOREX" xr:uid="{00000000-0004-0000-0000-0000F4070000}"/>
    <hyperlink ref="X599" r:id="rId2038" tooltip="EMAIL KODE REQUEST BRANDING SOREX" display="EMAIL KODE REQUEST BRANDING SOREX" xr:uid="{00000000-0004-0000-0000-0000F5070000}"/>
    <hyperlink ref="X600" r:id="rId2039" tooltip="EMAIL KODE REQUEST BRANDING SOREX" display="EMAIL KODE REQUEST BRANDING SOREX" xr:uid="{00000000-0004-0000-0000-0000F6070000}"/>
    <hyperlink ref="X601" r:id="rId2040" tooltip="EMAIL KODE REQUEST BRANDING SOREX" display="EMAIL KODE REQUEST BRANDING SOREX" xr:uid="{00000000-0004-0000-0000-0000F7070000}"/>
    <hyperlink ref="X602" r:id="rId2041" tooltip="EMAIL KODE REQUEST BRANDING SOREX" display="EMAIL KODE REQUEST BRANDING SOREX" xr:uid="{00000000-0004-0000-0000-0000F807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defaultColWidth="12.5546875" defaultRowHeight="15.75" customHeight="1" x14ac:dyDescent="0.25"/>
  <sheetData>
    <row r="1" spans="1:2" x14ac:dyDescent="0.25">
      <c r="A1" t="s">
        <v>4784</v>
      </c>
      <c r="B1" t="s">
        <v>4785</v>
      </c>
    </row>
    <row r="2" spans="1:2" x14ac:dyDescent="0.25">
      <c r="A2" t="s">
        <v>4786</v>
      </c>
      <c r="B2" t="s">
        <v>4787</v>
      </c>
    </row>
    <row r="3" spans="1:2" x14ac:dyDescent="0.25">
      <c r="A3" t="s">
        <v>4788</v>
      </c>
      <c r="B3" t="s">
        <v>4789</v>
      </c>
    </row>
    <row r="4" spans="1:2" x14ac:dyDescent="0.25">
      <c r="A4" t="s">
        <v>4790</v>
      </c>
      <c r="B4" t="s">
        <v>4791</v>
      </c>
    </row>
    <row r="5" spans="1:2" x14ac:dyDescent="0.25">
      <c r="A5" t="s">
        <v>4792</v>
      </c>
      <c r="B5" t="s">
        <v>4793</v>
      </c>
    </row>
    <row r="6" spans="1:2" x14ac:dyDescent="0.25">
      <c r="A6" t="s">
        <v>4794</v>
      </c>
      <c r="B6" t="s">
        <v>4789</v>
      </c>
    </row>
    <row r="7" spans="1:2" x14ac:dyDescent="0.25">
      <c r="A7" t="s">
        <v>4795</v>
      </c>
      <c r="B7" t="s">
        <v>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2"/>
  <sheetViews>
    <sheetView workbookViewId="0"/>
  </sheetViews>
  <sheetFormatPr defaultColWidth="12.5546875" defaultRowHeight="15.75" customHeight="1" x14ac:dyDescent="0.25"/>
  <sheetData>
    <row r="1" spans="1:29" x14ac:dyDescent="0.25">
      <c r="A1" t="s">
        <v>4797</v>
      </c>
      <c r="B1" t="s">
        <v>4798</v>
      </c>
      <c r="C1" t="s">
        <v>4799</v>
      </c>
      <c r="D1" t="s">
        <v>4800</v>
      </c>
      <c r="E1" t="s">
        <v>4801</v>
      </c>
      <c r="F1" t="s">
        <v>4802</v>
      </c>
      <c r="G1" t="s">
        <v>4803</v>
      </c>
      <c r="H1" t="s">
        <v>4804</v>
      </c>
      <c r="I1" t="s">
        <v>4805</v>
      </c>
      <c r="J1" t="s">
        <v>4806</v>
      </c>
      <c r="K1" t="s">
        <v>4807</v>
      </c>
      <c r="L1" t="s">
        <v>4808</v>
      </c>
      <c r="M1" t="s">
        <v>4809</v>
      </c>
      <c r="N1" t="s">
        <v>4810</v>
      </c>
      <c r="O1" t="s">
        <v>4811</v>
      </c>
      <c r="P1" t="s">
        <v>4812</v>
      </c>
      <c r="Q1" t="s">
        <v>4813</v>
      </c>
      <c r="R1" t="s">
        <v>4814</v>
      </c>
      <c r="S1" t="s">
        <v>4815</v>
      </c>
      <c r="T1" t="s">
        <v>4816</v>
      </c>
      <c r="U1" t="s">
        <v>4817</v>
      </c>
      <c r="V1" t="s">
        <v>4818</v>
      </c>
      <c r="W1" t="s">
        <v>4819</v>
      </c>
      <c r="X1" t="s">
        <v>4820</v>
      </c>
      <c r="Y1" t="s">
        <v>4821</v>
      </c>
      <c r="Z1" t="s">
        <v>4822</v>
      </c>
      <c r="AA1" t="s">
        <v>4823</v>
      </c>
      <c r="AB1" t="s">
        <v>4824</v>
      </c>
      <c r="AC1" t="s">
        <v>4825</v>
      </c>
    </row>
    <row r="2" spans="1:29" x14ac:dyDescent="0.25">
      <c r="A2" t="s">
        <v>4826</v>
      </c>
      <c r="B2" t="s">
        <v>4827</v>
      </c>
      <c r="C2" t="s">
        <v>4828</v>
      </c>
      <c r="D2">
        <v>603661013</v>
      </c>
      <c r="E2">
        <v>1</v>
      </c>
      <c r="F2">
        <v>2</v>
      </c>
      <c r="G2" t="s">
        <v>4829</v>
      </c>
      <c r="H2" t="s">
        <v>4830</v>
      </c>
      <c r="I2" t="s">
        <v>4830</v>
      </c>
      <c r="J2" t="s">
        <v>4831</v>
      </c>
      <c r="K2" t="s">
        <v>4832</v>
      </c>
      <c r="L2" t="s">
        <v>4832</v>
      </c>
      <c r="M2" t="s">
        <v>4833</v>
      </c>
      <c r="N2" t="b">
        <v>1</v>
      </c>
      <c r="O2" t="s">
        <v>4834</v>
      </c>
      <c r="P2" t="b">
        <v>1</v>
      </c>
      <c r="Q2">
        <v>1</v>
      </c>
      <c r="R2" t="b">
        <v>1</v>
      </c>
      <c r="S2" t="b">
        <v>1</v>
      </c>
      <c r="T2" t="s">
        <v>4835</v>
      </c>
      <c r="X2" t="b">
        <v>0</v>
      </c>
      <c r="Y2" t="s">
        <v>4836</v>
      </c>
      <c r="Z2" t="s">
        <v>4837</v>
      </c>
      <c r="AA2" t="b">
        <v>0</v>
      </c>
      <c r="AB2" t="s">
        <v>4838</v>
      </c>
      <c r="AC2" t="s">
        <v>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NVScriptsProperties</vt:lpstr>
      <vt:lpstr>DO NOT DELETE - AutoCrat Job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INV02SLS-011</dc:creator>
  <cp:keywords/>
  <dc:description/>
  <cp:lastModifiedBy>Benny Dwiyanto</cp:lastModifiedBy>
  <dcterms:created xsi:type="dcterms:W3CDTF">2025-01-22T03:19:09Z</dcterms:created>
  <dcterms:modified xsi:type="dcterms:W3CDTF">2025-02-14T09:52:41Z</dcterms:modified>
  <cp:category/>
</cp:coreProperties>
</file>