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c/courses/0_Penn/myrepo/penndsbootcamp/excel-challenge/"/>
    </mc:Choice>
  </mc:AlternateContent>
  <xr:revisionPtr revIDLastSave="0" documentId="13_ncr:1_{3EBF30AA-842A-4340-BE0F-96CB805C0F0C}" xr6:coauthVersionLast="47" xr6:coauthVersionMax="47" xr10:uidLastSave="{00000000-0000-0000-0000-000000000000}"/>
  <bookViews>
    <workbookView xWindow="34360" yWindow="2000" windowWidth="29320" windowHeight="18800" xr2:uid="{00000000-000D-0000-FFFF-FFFF00000000}"/>
  </bookViews>
  <sheets>
    <sheet name="Crowdfunding" sheetId="1" r:id="rId1"/>
    <sheet name="OutcomeByCountryCat" sheetId="2" r:id="rId2"/>
    <sheet name="OutcomeByCountrySubCat" sheetId="3" r:id="rId3"/>
    <sheet name="OutcomeByCatYear" sheetId="4" r:id="rId4"/>
    <sheet name="Bonus" sheetId="5" r:id="rId5"/>
    <sheet name="BonusStatsAnalysis" sheetId="6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2" i="6"/>
  <c r="M3" i="6"/>
  <c r="M2" i="6"/>
  <c r="K3" i="6"/>
  <c r="K2" i="6"/>
  <c r="J3" i="6"/>
  <c r="J2" i="6"/>
  <c r="I3" i="6"/>
  <c r="I2" i="6"/>
  <c r="H3" i="6"/>
  <c r="H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B12" i="5"/>
  <c r="C12" i="5"/>
  <c r="C11" i="5"/>
  <c r="C10" i="5"/>
  <c r="C9" i="5"/>
  <c r="C8" i="5"/>
  <c r="C7" i="5"/>
  <c r="C6" i="5"/>
  <c r="C5" i="5"/>
  <c r="C4" i="5"/>
  <c r="C3" i="5"/>
  <c r="C2" i="5"/>
  <c r="B11" i="5"/>
  <c r="B13" i="5"/>
  <c r="B10" i="5"/>
  <c r="B9" i="5"/>
  <c r="B8" i="5"/>
  <c r="B7" i="5"/>
  <c r="B6" i="5"/>
  <c r="B5" i="5"/>
  <c r="B4" i="5"/>
  <c r="B3" i="5"/>
  <c r="B2" i="5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5" i="1"/>
  <c r="O5" i="1"/>
  <c r="N6" i="1"/>
  <c r="O6" i="1"/>
  <c r="N7" i="1"/>
  <c r="O7" i="1"/>
  <c r="N8" i="1"/>
  <c r="O8" i="1"/>
  <c r="N9" i="1"/>
  <c r="O9" i="1"/>
  <c r="N4" i="1"/>
  <c r="O4" i="1"/>
  <c r="O3" i="1"/>
  <c r="N3" i="1"/>
  <c r="O2" i="1"/>
  <c r="N2" i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2" i="1" a="1"/>
  <c r="S2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3" i="1" a="1"/>
  <c r="S3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9" i="1"/>
  <c r="F8" i="1"/>
  <c r="F7" i="1"/>
  <c r="F6" i="1"/>
  <c r="F5" i="1"/>
  <c r="F4" i="1"/>
  <c r="F3" i="1"/>
  <c r="F2" i="1"/>
  <c r="B14" i="5" l="1"/>
  <c r="D14" i="5"/>
  <c r="C14" i="5"/>
  <c r="E2" i="5"/>
  <c r="H2" i="5" s="1"/>
  <c r="E10" i="5"/>
  <c r="H10" i="5" s="1"/>
  <c r="E3" i="5"/>
  <c r="G3" i="5" s="1"/>
  <c r="E5" i="5"/>
  <c r="F5" i="5" s="1"/>
  <c r="E9" i="5"/>
  <c r="F9" i="5" s="1"/>
  <c r="E8" i="5"/>
  <c r="H8" i="5" s="1"/>
  <c r="E7" i="5"/>
  <c r="F7" i="5" s="1"/>
  <c r="E6" i="5"/>
  <c r="F6" i="5" s="1"/>
  <c r="E13" i="5"/>
  <c r="F13" i="5" s="1"/>
  <c r="E4" i="5"/>
  <c r="H4" i="5" s="1"/>
  <c r="E12" i="5"/>
  <c r="H12" i="5" s="1"/>
  <c r="E11" i="5"/>
  <c r="H11" i="5" s="1"/>
  <c r="F2" i="5" l="1"/>
  <c r="E14" i="5"/>
  <c r="G10" i="5"/>
  <c r="G2" i="5"/>
  <c r="F3" i="5"/>
  <c r="F10" i="5"/>
  <c r="H3" i="5"/>
  <c r="H5" i="5"/>
  <c r="G5" i="5"/>
  <c r="G12" i="5"/>
  <c r="G13" i="5"/>
  <c r="F8" i="5"/>
  <c r="G4" i="5"/>
  <c r="H13" i="5"/>
  <c r="F12" i="5"/>
  <c r="H6" i="5"/>
  <c r="G6" i="5"/>
  <c r="F11" i="5"/>
  <c r="F4" i="5"/>
  <c r="H7" i="5"/>
  <c r="G7" i="5"/>
  <c r="G8" i="5"/>
  <c r="H9" i="5"/>
  <c r="G9" i="5"/>
  <c r="G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<sst xmlns="http://schemas.openxmlformats.org/spreadsheetml/2006/main" count="7063" uniqueCount="2113">
  <si>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</si>
  <si>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</si>
  <si>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</si>
  <si>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</si>
  <si>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</si>
  <si>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</si>
  <si>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</si>
  <si>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</si>
  <si>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</si>
  <si>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</si>
  <si>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</si>
  <si>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</si>
  <si>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</si>
  <si>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</si>
  <si>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</si>
  <si>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</si>
  <si>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</si>
  <si>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</si>
  <si>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</si>
  <si>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</si>
  <si>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</si>
  <si>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</si>
  <si>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</si>
  <si>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</si>
  <si>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</si>
  <si>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</si>
  <si>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</si>
  <si>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</si>
  <si>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</si>
  <si>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</si>
  <si>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</si>
  <si>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</si>
  <si>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</si>
  <si>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</si>
  <si>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</si>
  <si>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</si>
  <si>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</si>
  <si>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</si>
  <si>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</si>
  <si>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</si>
  <si>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</si>
  <si>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</si>
  <si>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</si>
  <si>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</si>
  <si>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</si>
  <si>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</si>
  <si>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</si>
  <si>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</si>
  <si>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</si>
  <si>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</si>
  <si>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</si>
  <si>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</si>
  <si>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</si>
  <si>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</si>
  <si>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</si>
  <si>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</si>
  <si>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</si>
  <si>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</si>
  <si>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</si>
  <si>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</si>
  <si>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</si>
  <si>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</si>
  <si>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</si>
  <si>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</si>
  <si>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</si>
  <si>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</si>
  <si>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</si>
  <si>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</si>
  <si>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</si>
  <si>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</si>
  <si>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</si>
  <si>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</si>
  <si>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</si>
  <si>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</si>
  <si>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</si>
  <si>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</si>
  <si>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</si>
  <si>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</si>
  <si>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</si>
  <si>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</si>
  <si>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</si>
  <si>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</si>
  <si>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</si>
  <si>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</si>
  <si>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</si>
  <si>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</si>
  <si>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</si>
  <si>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</si>
  <si>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</si>
  <si>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</si>
  <si>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</si>
  <si>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</si>
  <si>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</si>
  <si>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</si>
  <si>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</si>
  <si>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</si>
  <si>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</si>
  <si>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</si>
  <si>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</si>
  <si>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</si>
  <si>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</si>
  <si>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</si>
  <si>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</si>
  <si>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</si>
  <si>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</si>
  <si>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</si>
  <si>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</si>
  <si>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</si>
  <si>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</si>
  <si>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</si>
  <si>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</si>
  <si>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</si>
  <si>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</si>
  <si>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</si>
  <si>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</si>
  <si>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</si>
  <si>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</si>
  <si>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</si>
  <si>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</si>
  <si>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</si>
  <si>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</si>
  <si>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</si>
  <si>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</si>
  <si>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</si>
  <si>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</si>
  <si>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</si>
  <si>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</si>
  <si>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</si>
  <si>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</si>
  <si>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</si>
  <si>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</si>
  <si>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</si>
  <si>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</si>
  <si>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</si>
  <si>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</si>
  <si>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</si>
  <si>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</si>
  <si>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</si>
  <si>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</si>
  <si>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</si>
  <si>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</si>
  <si>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</si>
  <si>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</si>
  <si>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</si>
  <si>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</si>
  <si>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</si>
  <si>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</si>
  <si>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</si>
  <si>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</si>
  <si>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</si>
  <si>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</si>
  <si>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</si>
  <si>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</si>
  <si>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</si>
  <si>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</si>
  <si>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</si>
  <si>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</si>
  <si>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</si>
  <si>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</si>
  <si>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</si>
  <si>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</si>
  <si>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</si>
  <si>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</si>
  <si>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</si>
  <si>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</si>
  <si>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</si>
  <si>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</si>
  <si>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</si>
  <si>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</si>
  <si>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</si>
  <si>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</si>
  <si>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</si>
  <si>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</si>
  <si>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</si>
  <si>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</si>
  <si>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</si>
  <si>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</si>
  <si>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</si>
  <si>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</si>
  <si>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</si>
  <si>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</si>
  <si>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</si>
  <si>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</si>
  <si>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</si>
  <si>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</si>
  <si>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</si>
  <si>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</si>
  <si>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</si>
  <si>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</si>
  <si>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</si>
  <si>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</si>
  <si>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</si>
  <si>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</si>
  <si>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</si>
  <si>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</si>
  <si>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</si>
  <si>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</si>
  <si>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</si>
  <si>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</si>
  <si>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</si>
  <si>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</si>
  <si>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</si>
  <si>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</si>
  <si>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</si>
  <si>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</si>
  <si>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</si>
  <si>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</si>
  <si>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</si>
  <si>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</si>
  <si>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</si>
  <si>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</si>
  <si>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</si>
  <si>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</si>
  <si>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</si>
  <si>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</si>
  <si>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</si>
  <si>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</si>
  <si>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</si>
  <si>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</si>
  <si>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</si>
  <si>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</si>
  <si>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</si>
  <si>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</si>
  <si>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</si>
  <si>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</si>
  <si>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</si>
  <si>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</si>
  <si>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</si>
  <si>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</si>
  <si>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</si>
  <si>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</si>
  <si>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</si>
  <si>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</si>
  <si>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</si>
  <si>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</si>
  <si>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</si>
  <si>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</si>
  <si>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</si>
  <si>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</si>
  <si>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</si>
  <si>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</si>
  <si>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</si>
  <si>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</si>
  <si>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</si>
  <si>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</si>
  <si>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</si>
  <si>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</si>
  <si>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</si>
  <si>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</si>
  <si>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</si>
  <si>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</si>
  <si>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</si>
  <si>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</si>
  <si>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</si>
  <si>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</si>
  <si>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</si>
  <si>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</si>
  <si>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</si>
  <si>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</si>
  <si>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</si>
  <si>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</si>
  <si>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</si>
  <si>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</si>
  <si>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</si>
  <si>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</si>
  <si>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</si>
  <si>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</si>
  <si>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</si>
  <si>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</si>
  <si>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</si>
  <si>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</si>
  <si>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</si>
  <si>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</si>
  <si>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</si>
  <si>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</si>
  <si>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</si>
  <si>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</si>
  <si>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</si>
  <si>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</si>
  <si>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</si>
  <si>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</si>
  <si>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</si>
  <si>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</si>
  <si>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</si>
  <si>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</si>
  <si>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</si>
  <si>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</si>
  <si>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</si>
  <si>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</si>
  <si>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</si>
  <si>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</si>
  <si>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</si>
  <si>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</si>
  <si>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</si>
  <si>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</si>
  <si>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</si>
  <si>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</si>
  <si>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</si>
  <si>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</si>
  <si>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</si>
  <si>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</si>
  <si>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</si>
  <si>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</si>
  <si>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</si>
  <si>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</si>
  <si>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</si>
  <si>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</si>
  <si>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</si>
  <si>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</si>
  <si>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</si>
  <si>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</si>
  <si>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</si>
  <si>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</si>
  <si>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</si>
  <si>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</si>
  <si>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</si>
  <si>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</si>
  <si>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</si>
  <si>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</si>
  <si>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</si>
  <si>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</si>
  <si>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</si>
  <si>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</si>
  <si>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</si>
  <si>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</si>
  <si>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</si>
  <si>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</si>
  <si>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</si>
  <si>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</si>
  <si>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</si>
  <si>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</si>
  <si>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</si>
  <si>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</si>
  <si>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</si>
  <si>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</si>
  <si>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</si>
  <si>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</si>
  <si>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</si>
  <si>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</si>
  <si>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</si>
  <si>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</si>
  <si>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</si>
  <si>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</si>
  <si>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</si>
  <si>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</si>
  <si>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</si>
  <si>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</si>
  <si>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</si>
  <si>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</si>
  <si>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</si>
  <si>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</si>
  <si>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</si>
  <si>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</si>
  <si>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</si>
  <si>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</si>
  <si>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</si>
  <si>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</si>
  <si>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</si>
  <si>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</si>
  <si>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</si>
  <si>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</si>
  <si>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</si>
  <si>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</si>
  <si>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</si>
  <si>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</si>
  <si>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</si>
  <si>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</si>
  <si>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</si>
  <si>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</si>
  <si>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</si>
  <si>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</si>
  <si>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</si>
  <si>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</si>
  <si>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</si>
  <si>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</si>
  <si>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</si>
  <si>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</si>
  <si>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</si>
  <si>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</si>
  <si>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</si>
  <si>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</si>
  <si>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</si>
  <si>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</si>
  <si>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</si>
  <si>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</si>
  <si>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</si>
  <si>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</si>
  <si>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</si>
  <si>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</si>
  <si>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</si>
  <si>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</si>
  <si>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</si>
  <si>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</si>
  <si>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</si>
  <si>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</si>
  <si>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</si>
  <si>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</si>
  <si>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</si>
  <si>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</si>
  <si>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</si>
  <si>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</si>
  <si>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</si>
  <si>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</si>
  <si>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</si>
  <si>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</si>
  <si>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</si>
  <si>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</si>
  <si>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</si>
  <si>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</si>
  <si>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</si>
  <si>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</si>
  <si>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</si>
  <si>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</si>
  <si>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</si>
  <si>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</si>
  <si>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</si>
  <si>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</si>
  <si>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</si>
  <si>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</si>
  <si>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</si>
  <si>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</si>
  <si>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</si>
  <si>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</si>
  <si>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</si>
  <si>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</si>
  <si>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</si>
  <si>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</si>
  <si>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</si>
  <si>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</si>
  <si>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</si>
  <si>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</si>
  <si>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</si>
  <si>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</si>
  <si>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</si>
  <si>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</si>
  <si>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</si>
  <si>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</si>
  <si>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</si>
  <si>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</si>
  <si>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</si>
  <si>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</si>
  <si>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</si>
  <si>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</si>
  <si>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</si>
  <si>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</si>
  <si>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</si>
  <si>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</si>
  <si>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</si>
  <si>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</si>
  <si>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</si>
  <si>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</si>
  <si>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</si>
  <si>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</si>
  <si>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</si>
  <si>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</si>
  <si>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</si>
  <si>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</si>
  <si>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</si>
  <si>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</si>
  <si>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</si>
  <si>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</si>
  <si>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</si>
  <si>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</si>
  <si>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</si>
  <si>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</si>
  <si>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</si>
  <si>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</si>
  <si>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</si>
  <si>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</si>
  <si>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</si>
  <si>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</si>
  <si>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</si>
  <si>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</si>
  <si>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</si>
  <si>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</si>
  <si>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</si>
  <si>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</si>
  <si>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</si>
  <si>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</si>
  <si>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</si>
  <si>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</si>
  <si>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</si>
  <si>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</si>
  <si>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</si>
  <si>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</si>
  <si>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</si>
  <si>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</si>
  <si>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</si>
  <si>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</si>
  <si>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</si>
  <si>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</si>
  <si>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</si>
  <si>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</si>
  <si>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</si>
  <si>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</si>
  <si>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</si>
  <si>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</si>
  <si>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</si>
  <si>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</si>
  <si>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</si>
  <si>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</si>
  <si>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</si>
  <si>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</si>
  <si>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</si>
  <si>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</si>
  <si>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</si>
  <si>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</si>
  <si>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</si>
  <si>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</si>
  <si>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</si>
  <si>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</si>
  <si>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</si>
  <si>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</si>
  <si>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</si>
  <si>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</si>
  <si>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</si>
  <si>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</si>
  <si>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</si>
  <si>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</si>
  <si>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</si>
  <si>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</si>
  <si>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</si>
  <si>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</si>
  <si>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</si>
  <si>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</si>
  <si>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</si>
  <si>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</si>
  <si>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</si>
  <si>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</si>
  <si>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</si>
  <si>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</si>
  <si>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</si>
  <si>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</si>
  <si>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</si>
  <si>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</si>
  <si>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</si>
  <si>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</si>
  <si>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</si>
  <si>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</si>
  <si>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</si>
  <si>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</si>
  <si>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</si>
  <si>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</si>
  <si>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</si>
  <si>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</si>
  <si>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</si>
  <si>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</si>
  <si>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</si>
  <si>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</si>
  <si>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</si>
  <si>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</si>
  <si>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</si>
  <si>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</si>
  <si>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</si>
  <si>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</si>
  <si>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</si>
  <si>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</si>
  <si>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</si>
  <si>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</si>
  <si>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</si>
  <si>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</si>
  <si>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</si>
  <si>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</si>
  <si>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</si>
  <si>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</si>
  <si>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</si>
  <si>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</si>
  <si>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</si>
  <si>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</si>
  <si>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</si>
  <si>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</si>
  <si>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</si>
  <si>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</si>
  <si>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</si>
  <si>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</si>
  <si>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</si>
  <si>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</si>
  <si>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</si>
  <si>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</si>
  <si>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</si>
  <si>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</si>
  <si>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</si>
  <si>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</si>
  <si>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</si>
  <si>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</si>
  <si>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</si>
  <si>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</si>
  <si>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</si>
  <si>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</si>
  <si>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</si>
  <si>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</si>
  <si>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</si>
  <si>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</si>
  <si>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</si>
  <si>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</si>
  <si>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</si>
  <si>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</si>
  <si>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</si>
  <si>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</si>
  <si>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</si>
  <si>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</si>
  <si>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</si>
  <si>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</si>
  <si>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</si>
  <si>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</si>
  <si>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</si>
  <si>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</si>
  <si>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</si>
  <si>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</si>
  <si>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</si>
  <si>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</si>
  <si>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</si>
  <si>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</si>
  <si>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</si>
  <si>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</si>
  <si>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</si>
  <si>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</si>
  <si>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</si>
  <si>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</si>
  <si>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</si>
  <si>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</si>
  <si>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</si>
  <si>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</si>
  <si>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</si>
  <si>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</si>
  <si>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</si>
  <si>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</si>
  <si>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</si>
  <si>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</si>
  <si>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</si>
  <si>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</si>
  <si>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</si>
  <si>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</si>
  <si>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</si>
  <si>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</si>
  <si>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</si>
  <si>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</si>
  <si>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</si>
  <si>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</si>
  <si>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</si>
  <si>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</si>
  <si>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</si>
  <si>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</si>
  <si>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</si>
  <si>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</si>
  <si>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</si>
  <si>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</si>
  <si>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</si>
  <si>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</si>
  <si>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</si>
  <si>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</si>
  <si>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</si>
  <si>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</si>
  <si>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</si>
  <si>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</si>
  <si>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</si>
  <si>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</si>
  <si>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</si>
  <si>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</si>
  <si>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</si>
  <si>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</si>
  <si>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</si>
  <si>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</si>
  <si>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</si>
  <si>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</si>
  <si>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</si>
  <si>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</si>
  <si>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</si>
  <si>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</si>
  <si>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</si>
  <si>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</si>
  <si>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</si>
  <si>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</si>
  <si>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</si>
  <si>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</si>
  <si>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</si>
  <si>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</si>
  <si>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</si>
  <si>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</si>
  <si>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</si>
  <si>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</si>
  <si>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</si>
  <si>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</si>
  <si>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</si>
  <si>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</si>
  <si>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</si>
  <si>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</si>
  <si>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</si>
  <si>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</si>
  <si>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</si>
  <si>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</si>
  <si>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</si>
  <si>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</si>
  <si>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</si>
  <si>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</si>
  <si>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</si>
  <si>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</si>
  <si>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</si>
  <si>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</si>
  <si>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</si>
  <si>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</si>
  <si>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</si>
  <si>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</si>
  <si>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</si>
  <si>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</si>
  <si>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</si>
  <si>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</si>
  <si>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</si>
  <si>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</si>
  <si>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</si>
  <si>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</si>
  <si>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</si>
  <si>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</si>
  <si>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</si>
  <si>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</si>
  <si>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</si>
  <si>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</si>
  <si>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</si>
  <si>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</si>
  <si>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</si>
  <si>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</si>
  <si>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</si>
  <si>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</si>
  <si>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</si>
  <si>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</si>
  <si>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</si>
  <si>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</si>
  <si>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</si>
  <si>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</si>
  <si>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</si>
  <si>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</si>
  <si>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</si>
  <si>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</si>
  <si>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</si>
  <si>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</si>
  <si>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</si>
  <si>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</si>
  <si>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</si>
  <si>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</si>
  <si>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</si>
  <si>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</si>
  <si>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</si>
  <si>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</si>
  <si>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</si>
  <si>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</si>
  <si>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</si>
  <si>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</si>
  <si>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</si>
  <si>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</si>
  <si>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</si>
  <si>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</si>
  <si>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</si>
  <si>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</si>
  <si>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</si>
  <si>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</si>
  <si>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</si>
  <si>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</si>
  <si>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</si>
  <si>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</si>
  <si>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</si>
  <si>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</si>
  <si>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</si>
  <si>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</si>
  <si>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</si>
  <si>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</si>
  <si>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</si>
  <si>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</si>
  <si>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</si>
  <si>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</si>
  <si>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</si>
  <si>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</si>
  <si>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</si>
  <si>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</si>
  <si>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</si>
  <si>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</si>
  <si>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</si>
  <si>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</si>
  <si>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</si>
  <si>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</si>
  <si>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</si>
  <si>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</si>
  <si>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</si>
  <si>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</si>
  <si>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</si>
  <si>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</si>
  <si>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</si>
  <si>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</si>
  <si>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</si>
  <si>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</si>
  <si>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</si>
  <si>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</si>
  <si>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</si>
  <si>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</si>
  <si>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</si>
  <si>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</si>
  <si>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</si>
  <si>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</si>
  <si>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</si>
  <si>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</si>
  <si>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</si>
  <si>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</si>
  <si>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</si>
  <si>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</si>
  <si>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</si>
  <si>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</si>
  <si>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</si>
  <si>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</si>
  <si>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</si>
  <si>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</si>
  <si>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</si>
  <si>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</si>
  <si>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</si>
  <si>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</si>
  <si>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</si>
  <si>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</si>
  <si>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</si>
  <si>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</si>
  <si>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</si>
  <si>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</si>
  <si>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</si>
  <si>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</si>
  <si>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</si>
  <si>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</si>
  <si>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</si>
  <si>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</si>
  <si>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</si>
  <si>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</si>
  <si>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</si>
  <si>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</si>
  <si>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</si>
  <si>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</si>
  <si>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</si>
  <si>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</si>
  <si>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</si>
  <si>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</si>
  <si>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</si>
  <si>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</si>
  <si>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</si>
  <si>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</si>
  <si>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</si>
  <si>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</si>
  <si>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</si>
  <si>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</si>
  <si>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</si>
  <si>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</si>
  <si>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</si>
  <si>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</si>
  <si>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</si>
  <si>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</si>
  <si>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</si>
  <si>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</si>
  <si>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</si>
  <si>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</si>
  <si>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</si>
  <si>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</si>
  <si>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</si>
  <si>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</si>
  <si>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</si>
  <si>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</si>
  <si>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</si>
  <si>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</si>
  <si>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</si>
  <si>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</si>
  <si>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</si>
  <si>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</si>
  <si>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</si>
  <si>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</si>
  <si>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</si>
  <si>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</si>
  <si>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</si>
  <si>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</si>
  <si>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</si>
  <si>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</si>
  <si>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</si>
  <si>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</si>
  <si>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</si>
  <si>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</si>
  <si>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</si>
  <si>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</si>
  <si>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</si>
  <si>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</si>
  <si>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</si>
  <si>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</si>
  <si>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</si>
  <si>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</si>
  <si>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</si>
  <si>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</si>
  <si>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</si>
  <si>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</si>
  <si>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</si>
  <si>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</si>
  <si>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</si>
  <si>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</si>
  <si>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</si>
  <si>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</si>
  <si>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</si>
  <si>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</si>
  <si>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</si>
  <si>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</si>
  <si>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</si>
  <si>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</si>
  <si>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</si>
  <si>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</si>
  <si>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</si>
  <si>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</si>
  <si>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</si>
  <si>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</si>
  <si>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</si>
  <si>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</si>
  <si>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</si>
  <si>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</si>
  <si>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</si>
  <si>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</si>
  <si>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</si>
  <si>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</si>
  <si>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</si>
  <si>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</si>
  <si>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</si>
  <si>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</si>
  <si>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</si>
  <si>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</si>
  <si>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</si>
  <si>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</si>
  <si>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</si>
  <si>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</si>
  <si>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</si>
  <si>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</si>
  <si>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</si>
  <si>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</si>
  <si>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</si>
  <si>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</si>
  <si>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</si>
  <si>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</si>
  <si>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</si>
  <si>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</si>
  <si>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</si>
  <si>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</si>
  <si>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</si>
  <si>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</si>
  <si>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</si>
  <si>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</si>
  <si>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</si>
  <si>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</si>
  <si>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</si>
  <si>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</si>
  <si>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</si>
  <si>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</si>
  <si>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</si>
  <si>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</si>
  <si>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</si>
  <si>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</si>
  <si>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</si>
  <si>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</si>
  <si>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</si>
  <si>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</si>
  <si>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</si>
  <si>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</si>
  <si>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</si>
  <si>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</si>
  <si>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</si>
  <si>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</si>
  <si>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</si>
  <si>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</si>
  <si>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</si>
  <si>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</si>
  <si>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</si>
  <si>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</si>
  <si>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</si>
  <si>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</si>
  <si>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</si>
  <si>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</si>
  <si>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</si>
  <si>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</si>
  <si>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</si>
  <si>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</si>
  <si>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</si>
  <si>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</si>
  <si>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</si>
  <si>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</si>
  <si>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</si>
  <si>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</si>
  <si>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</si>
  <si>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</si>
  <si>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</si>
  <si>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</si>
  <si>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</si>
  <si>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</si>
  <si>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</si>
  <si>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</si>
  <si>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</si>
  <si>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</si>
  <si>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</si>
  <si>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</si>
  <si>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</si>
  <si>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</si>
  <si>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</si>
  <si>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</si>
  <si>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</si>
  <si>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</si>
  <si>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</si>
  <si>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</si>
  <si>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</si>
  <si>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</si>
  <si>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</si>
  <si>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</si>
  <si>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</si>
  <si>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</si>
  <si>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</si>
  <si>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</si>
  <si>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</si>
  <si>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</si>
  <si>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</si>
  <si>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</si>
  <si>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</si>
  <si>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</si>
  <si>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</si>
  <si>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</si>
  <si>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</si>
  <si>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</si>
  <si>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</si>
  <si>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</si>
  <si>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</si>
  <si>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</si>
  <si>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</si>
  <si>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</si>
  <si>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</si>
  <si>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</si>
  <si>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</si>
  <si>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</si>
  <si>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</si>
  <si>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</si>
  <si>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</si>
  <si>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</si>
  <si>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</si>
  <si>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</si>
  <si>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</si>
  <si>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</si>
  <si>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</si>
  <si>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</si>
  <si>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</si>
  <si>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</si>
  <si>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</si>
  <si>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</si>
  <si>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</si>
  <si>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</si>
  <si>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</si>
  <si>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</si>
  <si>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</si>
  <si>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</si>
  <si>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</si>
  <si>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</si>
  <si>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</si>
  <si>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</si>
  <si>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</si>
  <si>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</si>
  <si>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</si>
  <si>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</si>
  <si>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</si>
  <si>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</si>
  <si>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</si>
  <si>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</si>
  <si>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</si>
  <si>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</si>
  <si>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</si>
  <si>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</si>
  <si>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</si>
  <si>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</si>
  <si>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</si>
  <si>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</si>
  <si>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</si>
  <si>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</si>
  <si>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</si>
  <si>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</si>
  <si>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</si>
  <si>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</si>
  <si>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</si>
  <si>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</si>
  <si>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</si>
  <si>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</si>
  <si>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</si>
  <si>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</si>
  <si>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</si>
  <si>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</si>
  <si>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</si>
  <si>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</si>
  <si>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</si>
  <si>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</si>
  <si>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</si>
  <si>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</si>
  <si>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</si>
  <si>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</si>
  <si>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</si>
  <si>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</si>
  <si>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</si>
  <si>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</si>
  <si>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</si>
  <si>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</si>
  <si>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</si>
  <si>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</si>
  <si>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</si>
  <si>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</si>
  <si>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</si>
  <si>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</si>
  <si>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</si>
  <si>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</si>
  <si>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</si>
  <si>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</si>
  <si>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</si>
  <si>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</si>
  <si>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</si>
  <si>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</si>
  <si>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</si>
  <si>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</si>
  <si>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</si>
  <si>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</si>
  <si>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</si>
  <si>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</si>
  <si>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</si>
  <si>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</si>
  <si>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</si>
  <si>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</si>
  <si>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</si>
  <si>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</si>
  <si>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</si>
  <si>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</si>
  <si>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</si>
  <si>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</si>
  <si>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</si>
  <si>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</si>
  <si>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</si>
  <si>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</si>
  <si>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</si>
  <si>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</si>
  <si>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</si>
  <si>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</si>
  <si>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</si>
  <si>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</si>
  <si>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</si>
  <si>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</si>
  <si>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</si>
  <si>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</si>
  <si>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</si>
  <si>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</si>
  <si>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</si>
  <si>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</si>
  <si>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</si>
  <si>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</si>
  <si>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</si>
  <si>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</si>
  <si>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</si>
  <si>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</si>
  <si>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</si>
  <si>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</si>
  <si>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</si>
  <si>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</si>
  <si>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</si>
  <si>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</si>
  <si>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</si>
  <si>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</si>
  <si>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</si>
  <si>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</si>
  <si>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</si>
  <si>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</si>
  <si>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</si>
  <si>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</si>
  <si>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</si>
  <si>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</si>
  <si>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</si>
  <si>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</si>
  <si>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</si>
  <si>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</si>
  <si>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</si>
  <si>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</si>
  <si>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</si>
  <si>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</si>
  <si>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</si>
  <si>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</si>
  <si>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</si>
  <si>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</si>
  <si>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</si>
  <si>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</si>
  <si>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</si>
  <si>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</si>
  <si>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</si>
  <si>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</si>
  <si>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</si>
  <si>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</si>
  <si>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</si>
  <si>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</si>
  <si>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</si>
  <si>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</si>
  <si>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</si>
  <si>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</si>
  <si>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</si>
  <si>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</si>
  <si>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</si>
  <si>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</si>
  <si>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</si>
  <si>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</si>
  <si>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</si>
  <si>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</si>
  <si>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</si>
  <si>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</si>
  <si>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</si>
  <si>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</si>
  <si>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</si>
  <si>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</si>
  <si>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</si>
  <si>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</si>
  <si>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</si>
  <si>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</si>
  <si>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</si>
  <si>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</si>
  <si>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</si>
  <si>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</si>
  <si>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</si>
  <si>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</si>
  <si>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</si>
  <si>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</si>
  <si>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</si>
  <si>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</si>
  <si>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</si>
  <si>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</si>
  <si>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</si>
  <si>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</si>
  <si>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</si>
  <si>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</si>
  <si>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</si>
  <si>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</si>
  <si>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</si>
  <si>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</si>
  <si>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</si>
  <si>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</si>
  <si>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</si>
  <si>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</si>
  <si>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</si>
  <si>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</si>
  <si>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</si>
  <si>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</si>
  <si>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</si>
  <si>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</si>
  <si>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</si>
  <si>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</si>
  <si>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</si>
  <si>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</si>
  <si>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</si>
  <si>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</si>
  <si>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</si>
  <si>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</si>
  <si>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</si>
  <si>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</si>
  <si>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</si>
  <si>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</si>
  <si>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</si>
  <si>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</si>
  <si>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</si>
  <si>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</si>
  <si>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</si>
  <si>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</si>
  <si>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</si>
  <si>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</si>
  <si>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</si>
  <si>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</si>
  <si>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</si>
  <si>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</si>
  <si>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</si>
  <si>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</si>
  <si>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</si>
  <si>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</si>
  <si>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</si>
  <si>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</si>
  <si>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</si>
  <si>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</si>
  <si>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</si>
  <si>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</si>
  <si>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</si>
  <si>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</si>
  <si>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</si>
  <si>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</si>
  <si>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</si>
  <si>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</si>
  <si>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</si>
  <si>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</si>
  <si>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</si>
  <si>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</si>
  <si>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</si>
  <si>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</si>
  <si>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</si>
  <si>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</si>
  <si>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</si>
  <si>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</si>
  <si>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</si>
  <si>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</si>
  <si>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</si>
  <si>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</si>
  <si>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</si>
  <si>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</si>
  <si>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</si>
  <si>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</si>
  <si>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</si>
  <si>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</si>
  <si>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</si>
  <si>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</si>
  <si>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</si>
  <si>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</si>
  <si>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</si>
  <si>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</si>
  <si>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</si>
  <si>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</si>
  <si>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</si>
  <si>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</si>
  <si>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</si>
  <si>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</si>
  <si>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</si>
  <si>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</si>
  <si>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</si>
  <si>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</si>
  <si>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</si>
  <si>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</si>
  <si>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</si>
  <si>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</si>
  <si>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</si>
  <si>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</si>
  <si>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</si>
  <si>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</si>
  <si>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</si>
  <si>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</si>
  <si>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</si>
  <si>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</si>
  <si>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</si>
  <si>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</si>
  <si>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</si>
  <si>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</si>
  <si>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</si>
  <si>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</si>
  <si>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</si>
  <si>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</si>
  <si>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</si>
  <si>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</si>
  <si>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</si>
  <si>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</si>
  <si>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</si>
  <si>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</si>
  <si>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</si>
  <si>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</si>
  <si>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</si>
  <si>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</si>
  <si>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</si>
  <si>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</si>
  <si>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</si>
  <si>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</si>
  <si>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</si>
  <si>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</si>
  <si>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</si>
  <si>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</si>
  <si>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</si>
  <si>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</si>
  <si>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</si>
  <si>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</si>
  <si>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</si>
  <si>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</si>
  <si>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</si>
  <si>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</si>
  <si>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</si>
  <si>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</si>
  <si>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</si>
  <si>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</si>
  <si>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</si>
  <si>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</si>
  <si>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</si>
  <si>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</si>
  <si>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</si>
  <si>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</si>
  <si>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</si>
  <si>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</si>
  <si>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</si>
  <si>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</si>
  <si>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</si>
  <si>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</si>
  <si>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</si>
  <si>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</si>
  <si>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</si>
  <si>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</si>
  <si>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</si>
  <si>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</si>
  <si>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</si>
  <si>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</si>
  <si>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</si>
  <si>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</si>
  <si>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</si>
  <si>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</si>
  <si>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</si>
  <si>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</si>
  <si>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</si>
  <si>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</si>
  <si>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</si>
  <si>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</si>
  <si>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</si>
  <si>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</si>
  <si>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</si>
  <si>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</si>
  <si>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</si>
  <si>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</si>
  <si>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</si>
  <si>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</si>
  <si>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</si>
  <si>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</si>
  <si>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</si>
  <si>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</si>
  <si>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</si>
  <si>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</si>
  <si>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</si>
  <si>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</si>
  <si>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</si>
  <si>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</si>
  <si>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</si>
  <si>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</si>
  <si>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</si>
  <si>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</si>
  <si>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</si>
  <si>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</si>
  <si>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</si>
  <si>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</si>
  <si>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</si>
  <si>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</si>
  <si>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</si>
  <si>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</si>
  <si>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</si>
  <si>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</si>
  <si>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</si>
  <si>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</si>
  <si>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</si>
  <si>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</si>
  <si>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</si>
  <si>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</si>
  <si>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</si>
  <si>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</si>
  <si>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</si>
  <si>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</si>
  <si>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</si>
  <si>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</si>
  <si>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</si>
  <si>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</si>
  <si>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</si>
  <si>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</si>
  <si>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</si>
  <si>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</si>
  <si>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</si>
  <si>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</si>
  <si>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</si>
  <si>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</si>
  <si>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</si>
  <si>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</si>
  <si>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</si>
  <si>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</si>
  <si>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</si>
  <si>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</si>
  <si>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</si>
  <si>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</si>
  <si>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</si>
  <si>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</si>
  <si>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</si>
  <si>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</si>
  <si>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</si>
  <si>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</si>
  <si>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</si>
  <si>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</si>
  <si>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</si>
  <si>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</si>
  <si>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</si>
  <si>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</si>
  <si>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</si>
  <si>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</si>
  <si>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</si>
  <si>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</si>
  <si>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</si>
  <si>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</si>
  <si>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</si>
  <si>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</si>
  <si>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</si>
  <si>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</si>
  <si>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</si>
  <si>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</si>
  <si>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</si>
  <si>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</si>
  <si>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</si>
  <si>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</si>
  <si>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</si>
  <si>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</si>
  <si>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</si>
  <si>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</si>
  <si>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</si>
  <si>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</si>
  <si>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</si>
  <si>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</si>
  <si>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</si>
  <si>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</si>
  <si>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</si>
  <si>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</si>
  <si>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</si>
  <si>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</si>
  <si>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</si>
  <si>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</si>
  <si>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</si>
  <si>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</si>
  <si>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</si>
  <si>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</si>
  <si>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</si>
  <si>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</si>
  <si>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</si>
  <si>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</si>
  <si>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</si>
  <si>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</si>
  <si>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</si>
  <si>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</si>
  <si>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</si>
  <si>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</si>
  <si>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</si>
  <si>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</si>
  <si>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</si>
  <si>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</si>
  <si>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</si>
  <si>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</si>
  <si>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</si>
  <si>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</si>
  <si>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</si>
  <si>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</si>
  <si>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</si>
  <si>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</si>
  <si>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</si>
  <si>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</si>
  <si>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</si>
  <si>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</si>
  <si>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</si>
  <si>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</si>
  <si>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</si>
  <si>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</si>
  <si>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</si>
  <si>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</si>
  <si>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</si>
  <si>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</si>
  <si>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</si>
  <si>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</si>
  <si>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</si>
  <si>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</si>
  <si>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</si>
  <si>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</si>
  <si>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</si>
  <si>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</si>
  <si>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</si>
  <si>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</si>
  <si>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</si>
  <si>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</si>
  <si>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</si>
  <si>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</si>
  <si>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</si>
  <si>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</si>
  <si>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</si>
  <si>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</si>
  <si>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</si>
  <si>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</si>
  <si>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</si>
  <si>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</si>
  <si>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</si>
  <si>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</si>
  <si>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</si>
  <si>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</si>
  <si>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</si>
  <si>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</si>
  <si>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</si>
  <si>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</si>
  <si>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</si>
  <si>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</si>
  <si>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</si>
  <si>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</si>
  <si>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</si>
  <si>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</si>
  <si>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</si>
  <si>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</si>
  <si>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</si>
  <si>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</si>
  <si>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</si>
  <si>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</si>
  <si>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</si>
  <si>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</si>
  <si>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</si>
  <si>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</si>
  <si>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</si>
  <si>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</si>
  <si>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</si>
  <si>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</si>
  <si>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</si>
  <si>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</si>
  <si>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</si>
  <si>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</si>
  <si>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</si>
  <si>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</si>
  <si>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</si>
  <si>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</si>
  <si>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</si>
  <si>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</si>
  <si>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</si>
  <si>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</si>
  <si>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</si>
  <si>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</si>
  <si>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</si>
  <si>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</si>
  <si>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</si>
  <si>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</si>
  <si>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</si>
  <si>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</si>
  <si>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</si>
  <si>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</si>
  <si>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</si>
  <si>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</si>
  <si>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</si>
  <si>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</si>
  <si>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</si>
  <si>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</si>
  <si>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</si>
  <si>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</si>
  <si>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</si>
  <si>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</si>
  <si>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</si>
  <si>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</si>
  <si>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</si>
  <si>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</si>
  <si>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</si>
  <si>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</si>
  <si>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</si>
  <si>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</si>
  <si>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</si>
  <si>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</si>
  <si>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</si>
  <si>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</si>
  <si>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</si>
  <si>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</si>
  <si>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</si>
  <si>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</si>
  <si>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</si>
  <si>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</si>
  <si>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</si>
  <si>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</si>
  <si>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</si>
  <si>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</si>
  <si>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</si>
  <si>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</si>
  <si>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</si>
  <si>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</si>
  <si>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</si>
  <si>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</si>
  <si>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</si>
  <si>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</si>
  <si>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</si>
  <si>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</si>
  <si>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</si>
  <si>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</si>
  <si>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</si>
  <si>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</si>
  <si>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</si>
  <si>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</si>
  <si>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</si>
  <si>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</si>
  <si>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</si>
  <si>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</si>
  <si>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</si>
  <si>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</si>
  <si>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</si>
  <si>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</si>
  <si>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</si>
  <si>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</si>
  <si>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</si>
  <si>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</si>
  <si>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</si>
  <si>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</si>
  <si>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</si>
  <si>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</si>
  <si>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</si>
  <si>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</si>
  <si>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</si>
  <si>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</si>
  <si>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</si>
  <si>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</si>
  <si>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</si>
  <si>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</si>
  <si>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</si>
  <si>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</si>
  <si>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</si>
  <si>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</si>
  <si>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</si>
  <si>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</si>
  <si>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</si>
  <si>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</si>
  <si>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</si>
  <si>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</si>
  <si>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</si>
  <si>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</si>
  <si>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</si>
  <si>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</si>
  <si>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</si>
  <si>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</si>
  <si>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</si>
  <si>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</si>
  <si>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</si>
  <si>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</si>
  <si>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</si>
  <si>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</si>
  <si>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</si>
  <si>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</si>
  <si>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</si>
  <si>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</si>
  <si>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</si>
  <si>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</si>
  <si>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</si>
  <si>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</si>
  <si>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</si>
  <si>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</si>
  <si>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</si>
  <si>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</si>
  <si>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</si>
  <si>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</si>
  <si>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</si>
  <si>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</si>
  <si>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</si>
  <si>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</si>
  <si>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</si>
  <si>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</si>
  <si>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</si>
  <si>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</si>
  <si>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</si>
  <si>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</si>
  <si>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</si>
  <si>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</si>
  <si>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</si>
  <si>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</si>
  <si>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</si>
  <si>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</si>
  <si>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</si>
  <si>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</si>
  <si>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</si>
  <si>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</si>
  <si>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</si>
  <si>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</si>
  <si>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</si>
  <si>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</si>
  <si>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</si>
  <si>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</si>
  <si>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</si>
  <si>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</si>
  <si>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</si>
  <si>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</si>
  <si>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</si>
  <si>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</si>
  <si>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</si>
  <si>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</si>
  <si>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</si>
  <si>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</si>
  <si>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</si>
  <si>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</si>
  <si>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</si>
  <si>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</si>
  <si>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</si>
  <si>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</si>
  <si>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</si>
  <si>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</si>
  <si>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</si>
  <si>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</si>
  <si>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</si>
  <si>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</si>
  <si>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</si>
  <si>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</si>
  <si>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</si>
  <si>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</si>
  <si>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</si>
  <si>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</si>
  <si>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</si>
  <si>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</si>
  <si>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</si>
  <si>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</si>
  <si>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</si>
  <si>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</si>
  <si>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</si>
  <si>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</si>
  <si>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</si>
  <si>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</si>
  <si>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</si>
  <si>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</si>
  <si>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</si>
  <si>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</si>
  <si>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</si>
  <si>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</si>
  <si>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</si>
  <si>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</si>
  <si>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</si>
  <si>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</si>
  <si>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</si>
  <si>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</si>
  <si>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</si>
  <si>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</si>
  <si>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</si>
  <si>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</si>
  <si>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</si>
  <si>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</si>
  <si>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</si>
  <si>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</si>
  <si>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</si>
  <si>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</si>
  <si>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</si>
  <si>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</si>
  <si>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</si>
  <si>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</si>
  <si>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</si>
  <si>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</si>
  <si>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</si>
  <si>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</si>
  <si>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</si>
  <si>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</si>
  <si>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</si>
  <si>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</si>
  <si>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</si>
  <si>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</si>
  <si>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</si>
  <si>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</si>
  <si>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</si>
  <si>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</si>
  <si>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</si>
  <si>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</si>
  <si>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</si>
  <si>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</si>
  <si>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</si>
  <si>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</si>
  <si>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</si>
  <si>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</si>
  <si>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</si>
  <si>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</si>
  <si>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</si>
  <si>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</si>
  <si>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</si>
  <si>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</si>
  <si>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</si>
  <si>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</si>
  <si>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</si>
  <si>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</si>
  <si>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</si>
  <si>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</si>
  <si>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</si>
  <si>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</si>
  <si>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</si>
  <si>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</si>
  <si>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</si>
  <si>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</si>
  <si>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</si>
  <si>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</si>
  <si>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</si>
  <si>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</si>
  <si>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</si>
  <si>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</si>
  <si>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</si>
  <si>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</si>
  <si>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</si>
  <si>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</si>
  <si>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</si>
  <si>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</si>
  <si>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</si>
  <si>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</si>
  <si>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</si>
  <si>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</si>
  <si>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</si>
  <si>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</si>
  <si>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</si>
  <si>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</si>
  <si>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</si>
  <si>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</si>
  <si>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</si>
  <si>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</si>
  <si>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</si>
  <si>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</si>
  <si>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</si>
  <si>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</si>
  <si>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</si>
  <si>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</si>
  <si>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</si>
  <si>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</si>
  <si>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</si>
  <si>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</si>
  <si>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</si>
  <si>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</si>
  <si>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</si>
  <si>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</si>
  <si>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</si>
  <si>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</si>
  <si>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</si>
  <si>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</si>
  <si>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</si>
  <si>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</si>
  <si>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</si>
  <si>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</si>
  <si>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</si>
  <si>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</si>
  <si>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</si>
  <si>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</si>
  <si>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</si>
  <si>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</si>
  <si>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</si>
  <si>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</si>
  <si>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</si>
  <si>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</si>
  <si>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</si>
  <si>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</si>
  <si>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</si>
  <si>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</si>
  <si>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</si>
  <si>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</si>
  <si>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</si>
  <si>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</si>
  <si>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</si>
  <si>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</si>
  <si>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</si>
  <si>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</si>
  <si>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</si>
  <si>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</si>
  <si>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</si>
  <si>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</si>
  <si>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</si>
  <si>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</si>
  <si>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</si>
  <si>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</si>
  <si>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</si>
  <si>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</si>
  <si>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</si>
  <si>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</si>
  <si>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</si>
  <si>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</si>
  <si>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</si>
  <si>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</si>
  <si>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</si>
  <si>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</si>
  <si>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</si>
  <si>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</si>
  <si>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</si>
  <si>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</si>
  <si>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</si>
  <si>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</si>
  <si>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</si>
  <si>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</si>
  <si>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</si>
  <si>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</si>
  <si>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</si>
  <si>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</si>
  <si>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</si>
  <si>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</si>
  <si>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</si>
  <si>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</si>
  <si>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</si>
  <si>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</si>
  <si>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</si>
  <si>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</si>
  <si>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</si>
  <si>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</si>
  <si>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</si>
  <si>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</si>
  <si>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</si>
  <si>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</si>
  <si>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</si>
  <si>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</si>
  <si>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</si>
  <si>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</si>
  <si>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</si>
  <si>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</si>
  <si>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</si>
  <si>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</si>
  <si>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</si>
  <si>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</si>
  <si>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</si>
  <si>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</si>
  <si>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</si>
  <si>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</si>
  <si>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</si>
  <si>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</si>
  <si>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</si>
  <si>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</si>
  <si>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</si>
  <si>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</si>
  <si>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</si>
  <si>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</si>
  <si>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</si>
  <si>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</si>
  <si>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</si>
  <si>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</si>
  <si>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</si>
  <si>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</si>
  <si>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</si>
  <si>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</si>
  <si>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</si>
  <si>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</si>
  <si>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</si>
  <si>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</si>
  <si>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</si>
  <si>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</si>
  <si>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</si>
  <si>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</si>
  <si>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</si>
  <si>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</si>
  <si>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</si>
  <si>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</si>
  <si>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</si>
  <si>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</si>
  <si>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</si>
  <si>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</si>
  <si>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</si>
  <si>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</si>
  <si>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</si>
  <si>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</si>
  <si>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</si>
  <si>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</si>
  <si>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</si>
  <si>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</si>
  <si>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</si>
  <si>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</si>
  <si>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</si>
  <si>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</si>
  <si>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</si>
  <si>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</si>
  <si>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</si>
  <si>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</si>
  <si>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</si>
  <si>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</si>
  <si>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</si>
  <si>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</si>
  <si>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</si>
  <si>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</si>
  <si>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</si>
  <si>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</si>
  <si>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</si>
  <si>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</si>
  <si>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Count of outcome</t>
  </si>
  <si>
    <t>Column Labels</t>
  </si>
  <si>
    <t>Grand Total</t>
  </si>
  <si>
    <t>Row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</si>
  <si>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</si>
  <si>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</si>
  <si>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</si>
  <si>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</si>
  <si>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</si>
  <si>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</si>
  <si>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</si>
  <si>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</si>
  <si>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</si>
  <si>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</si>
  <si>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</si>
  <si>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</si>
  <si>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</si>
  <si>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</si>
  <si>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</si>
  <si>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</si>
  <si>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</si>
  <si>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</si>
  <si>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</si>
  <si>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</si>
  <si>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</si>
  <si>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</si>
  <si>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</si>
  <si>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</si>
  <si>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</si>
  <si>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</si>
  <si>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</si>
  <si>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</si>
  <si>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</si>
  <si>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</si>
  <si>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</si>
  <si>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</si>
  <si>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</si>
  <si>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</si>
  <si>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</si>
  <si>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</si>
  <si>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</si>
  <si>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</si>
  <si>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</si>
  <si>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</si>
  <si>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</si>
  <si>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</si>
  <si>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</si>
  <si>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</si>
  <si>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</si>
  <si>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</si>
  <si>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</si>
  <si>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</si>
  <si>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</si>
  <si>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</si>
  <si>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</si>
  <si>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</si>
  <si>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</si>
  <si>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</si>
  <si>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</si>
  <si>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</si>
  <si>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</si>
  <si>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</si>
  <si>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</si>
  <si>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</si>
  <si>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</si>
  <si>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</si>
  <si>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</si>
  <si>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</si>
  <si>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</si>
  <si>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</si>
  <si>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</si>
  <si>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</t>
  </si>
  <si>
    <t>Mean</t>
  </si>
  <si>
    <t>Median</t>
  </si>
  <si>
    <t>Min</t>
  </si>
  <si>
    <t>Max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</si>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</sst>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E23752"/>
      <color rgb="FFE04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[CrowdfundingBook.xlsx]OutcomeByCountryCat!PivotTable1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OutcomeByCountryCat!$B$3:$B$4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OutcomeByCountryCat!$A$5:$A$14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OutcomeByCountryCat!$B$5:$B$14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2-5B40-85C5-C2A005D907E2}"/>
            </c:ext>
          </c:extLst>
        </c:ser>
        <c:ser>
          <c:idx val="1"/>
          <c:order val="1"/>
          <c:tx>
            <c:strRef>
              <c:f>OutcomeByCountryCat!$C$3:$C$4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OutcomeByCountryCat!$A$5:$A$14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OutcomeByCountryCat!$C$5:$C$14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75B-CA47-8781-FE5C2EA266F4}"/>
            </c:ext>
          </c:extLst>
        </c:ser>
        <c:ser>
          <c:idx val="2"/>
          <c:order val="2"/>
          <c:tx>
            <c:strRef>
              <c:f>OutcomeByCountryCat!$D$3:$D$4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OutcomeByCountryCat!$A$5:$A$14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OutcomeByCountryCat!$D$5:$D$14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75B-CA47-8781-FE5C2EA266F4}"/>
            </c:ext>
          </c:extLst>
        </c:ser>
        <c:ser>
          <c:idx val="3"/>
          <c:order val="3"/>
          <c:tx>
            <c:strRef>
              <c:f>OutcomeByCountryCat!$E$3:$E$4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OutcomeByCountryCat!$A$5:$A$14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OutcomeByCountryCat!$E$5:$E$14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75B-CA47-8781-FE5C2EA26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59607583"/>
        <c:axId val="1577603375"/>
      </c:barChart>
      <c:catAx>
        <c:axId val="115960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03375"/>
        <c:crosses val="autoZero"/>
        <c:auto val="1"/>
        <c:lblAlgn val="ctr"/>
        <c:lblOffset val="100"/>
        <c:noMultiLvlLbl val="0"/>
      </c:catAx>
      <c:valAx>
        <c:axId val="157760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0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[CrowdfundingBook.xlsx]OutcomeByCountrySubCat!PivotTable2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OutcomeByCountrySubCat!$B$4:$B$5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OutcomeByCountrySubCat!$A$6:$A$30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OutcomeByCountrySubCat!$B$6:$B$30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4-3F40-83D7-26EF00E9AB55}"/>
            </c:ext>
          </c:extLst>
        </c:ser>
        <c:ser>
          <c:idx val="1"/>
          <c:order val="1"/>
          <c:tx>
            <c:strRef>
              <c:f>OutcomeByCountrySubCat!$C$4:$C$5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OutcomeByCountrySubCat!$A$6:$A$30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OutcomeByCountrySubCat!$C$6:$C$30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B2-0D48-B8AF-15C05F6E2E93}"/>
            </c:ext>
          </c:extLst>
        </c:ser>
        <c:ser>
          <c:idx val="2"/>
          <c:order val="2"/>
          <c:tx>
            <c:strRef>
              <c:f>OutcomeByCountrySubCat!$D$4:$D$5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OutcomeByCountrySubCat!$A$6:$A$30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OutcomeByCountrySubCat!$D$6:$D$30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4B2-0D48-B8AF-15C05F6E2E93}"/>
            </c:ext>
          </c:extLst>
        </c:ser>
        <c:ser>
          <c:idx val="3"/>
          <c:order val="3"/>
          <c:tx>
            <c:strRef>
              <c:f>OutcomeByCountrySubCat!$E$4:$E$5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OutcomeByCountrySubCat!$A$6:$A$30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OutcomeByCountrySubCat!$E$6:$E$30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4B2-0D48-B8AF-15C05F6E2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81928495"/>
        <c:axId val="1181930143"/>
      </c:barChart>
      <c:catAx>
        <c:axId val="118192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30143"/>
        <c:crosses val="autoZero"/>
        <c:auto val="1"/>
        <c:lblAlgn val="ctr"/>
        <c:lblOffset val="100"/>
        <c:noMultiLvlLbl val="0"/>
      </c:catAx>
      <c:valAx>
        <c:axId val="118193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2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[CrowdfundingBook.xlsx]OutcomeByCatYear!PivotTable3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OutcomeByCatYear!$B$4:$B$5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OutcomeByCatYear!$A$6:$A$18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OutcomeByCatYear!$B$6:$B$18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8-C74F-A1E1-4F49D5052E8C}"/>
            </c:ext>
          </c:extLst>
        </c:ser>
        <c:ser>
          <c:idx val="1"/>
          <c:order val="1"/>
          <c:tx>
            <c:strRef>
              <c:f>OutcomeByCatYear!$C$4:$C$5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OutcomeByCatYear!$A$6:$A$18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OutcomeByCatYear!$C$6:$C$18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D3-D646-83A2-F7672EF1E1FA}"/>
            </c:ext>
          </c:extLst>
        </c:ser>
        <c:ser>
          <c:idx val="2"/>
          <c:order val="2"/>
          <c:tx>
            <c:strRef>
              <c:f>OutcomeByCatYear!$D$4:$D$5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OutcomeByCatYear!$A$6:$A$18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OutcomeByCatYear!$D$6:$D$18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D3-D646-83A2-F7672EF1E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503999"/>
        <c:axId val="859703215"/>
      </c:lineChart>
      <c:catAx>
        <c:axId val="85950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03215"/>
        <c:crosses val="autoZero"/>
        <c:auto val="1"/>
        <c:lblAlgn val="ctr"/>
        <c:lblOffset val="100"/>
        <c:noMultiLvlLbl val="0"/>
      </c:catAx>
      <c:valAx>
        <c:axId val="85970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0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B-FE42-9EB9-46E4FEC77BCE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B-FE42-9EB9-46E4FEC77BCE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175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B-FE42-9EB9-46E4FEC77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05263"/>
        <c:axId val="890667407"/>
      </c:lineChart>
      <c:catAx>
        <c:axId val="8909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667407"/>
        <c:crosses val="autoZero"/>
        <c:auto val="1"/>
        <c:lblAlgn val="ctr"/>
        <c:lblOffset val="100"/>
        <c:noMultiLvlLbl val="0"/>
      </c:catAx>
      <c:valAx>
        <c:axId val="89066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0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0</xdr:row>
      <xdr:rowOff>50800</xdr:rowOff>
    </xdr:from>
    <xdr:to>
      <xdr:col>14</xdr:col>
      <xdr:colOff>673100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BF416-306F-9279-1CFA-2BA96B816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25400</xdr:rowOff>
    </xdr:from>
    <xdr:to>
      <xdr:col>15</xdr:col>
      <xdr:colOff>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DB897-69A7-422A-26A6-ABA5D77A4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63500</xdr:rowOff>
    </xdr:from>
    <xdr:to>
      <xdr:col>10</xdr:col>
      <xdr:colOff>330200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8632D-BB53-C789-A8F8-1F3477E70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14</xdr:row>
      <xdr:rowOff>165100</xdr:rowOff>
    </xdr:from>
    <xdr:to>
      <xdr:col>7</xdr:col>
      <xdr:colOff>1206500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45E414-56E1-51DE-DA85-FD1275A3D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Calderaio" refreshedDate="44828.556323032404" createdVersion="8" refreshedVersion="8" minRefreshableVersion="3" recordCount="1000" xr:uid="{493B5B03-AADC-DD43-BBC2-206F5ABF019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7D0B4-D6C3-3A4C-9EFE-340C402B26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E5E88-2037-554D-A44F-9D75BA5173E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93309-EEE4-A942-997A-DAE1019F37B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90" zoomScaleNormal="90" workbookViewId="0"/>
  </sheetViews>
  <sheetFormatPr baseColWidth="10" defaultRowHeight="16" x14ac:dyDescent="0.2"/>
  <cols>
    <col min="1" max="1" width="8.5" bestFit="1" customWidth="1"/>
    <col min="2" max="2" width="31.6640625" style="4" bestFit="1" customWidth="1"/>
    <col min="3" max="3" width="36.5" style="3" bestFit="1" customWidth="1"/>
    <col min="4" max="4" width="10.33203125" bestFit="1" customWidth="1"/>
    <col min="5" max="5" width="13.83203125" bestFit="1" customWidth="1"/>
    <col min="6" max="6" width="20.5" bestFit="1" customWidth="1"/>
    <col min="7" max="7" width="14.6640625" bestFit="1" customWidth="1"/>
    <col min="8" max="8" width="19.1640625" bestFit="1" customWidth="1"/>
    <col min="9" max="9" width="22.1640625" bestFit="1" customWidth="1"/>
    <col min="10" max="10" width="13.5" bestFit="1" customWidth="1"/>
    <col min="11" max="11" width="14.5" bestFit="1" customWidth="1"/>
    <col min="12" max="12" width="17.33203125" bestFit="1" customWidth="1"/>
    <col min="13" max="13" width="14.5" bestFit="1" customWidth="1"/>
    <col min="14" max="14" width="28.33203125" bestFit="1" customWidth="1"/>
    <col min="15" max="15" width="26.83203125" bestFit="1" customWidth="1"/>
    <col min="16" max="16" width="14.83203125" bestFit="1" customWidth="1"/>
    <col min="17" max="17" width="14.5" bestFit="1" customWidth="1"/>
    <col min="18" max="18" width="29.83203125" bestFit="1" customWidth="1"/>
    <col min="19" max="19" width="20.5" bestFit="1" customWidth="1"/>
    <col min="20" max="20" width="18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IF(E2,ROUND((E2/H2),2),0)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O4" si="0">(((L2/60)/60)/24)+DATE(1970,1,1)</f>
        <v>42336.25</v>
      </c>
      <c r="O2" s="8">
        <f t="shared" si="0"/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>ROUND((E3/D3)*100,0)</f>
        <v>1040</v>
      </c>
      <c r="G3" t="s">
        <v>20</v>
      </c>
      <c r="H3">
        <v>158</v>
      </c>
      <c r="I3">
        <f t="shared" ref="I3:I66" si="1">IF(E3,ROUND((E3/H3),2),0)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si="0"/>
        <v>41870.208333333336</v>
      </c>
      <c r="O3" s="8">
        <f t="shared" si="0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 t="shared" ref="F4:F67" si="2">ROUND((E4/D4)*100,0)</f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0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ref="N5:N9" si="3">(((L5/60)/60)/24)+DATE(1970,1,1)</f>
        <v>43688.208333333328</v>
      </c>
      <c r="O5" s="8">
        <f t="shared" ref="O5:O9" si="4"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3"/>
        <v>43485.25</v>
      </c>
      <c r="O6" s="8">
        <f t="shared" si="4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3"/>
        <v>41149.208333333336</v>
      </c>
      <c r="O7" s="8">
        <f t="shared" si="4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3"/>
        <v>42991.208333333328</v>
      </c>
      <c r="O8" s="8">
        <f t="shared" si="4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3"/>
        <v>42229.208333333328</v>
      </c>
      <c r="O9" s="8">
        <f t="shared" si="4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ref="N10:N73" si="5">(((L10/60)/60)/24)+DATE(1970,1,1)</f>
        <v>40399.208333333336</v>
      </c>
      <c r="O10" s="8">
        <f t="shared" ref="O10:O73" si="6"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5"/>
        <v>41536.208333333336</v>
      </c>
      <c r="O11" s="8">
        <f t="shared" si="6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5"/>
        <v>40404.208333333336</v>
      </c>
      <c r="O12" s="8">
        <f t="shared" si="6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5"/>
        <v>40442.208333333336</v>
      </c>
      <c r="O13" s="8">
        <f t="shared" si="6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5"/>
        <v>43760.208333333328</v>
      </c>
      <c r="O14" s="8">
        <f t="shared" si="6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5"/>
        <v>42532.208333333328</v>
      </c>
      <c r="O15" s="8">
        <f t="shared" si="6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5"/>
        <v>40974.25</v>
      </c>
      <c r="O16" s="8">
        <f t="shared" si="6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5"/>
        <v>43809.25</v>
      </c>
      <c r="O17" s="8">
        <f t="shared" si="6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5"/>
        <v>41661.25</v>
      </c>
      <c r="O18" s="8">
        <f t="shared" si="6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5"/>
        <v>40555.25</v>
      </c>
      <c r="O19" s="8">
        <f t="shared" si="6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5"/>
        <v>43351.208333333328</v>
      </c>
      <c r="O20" s="8">
        <f t="shared" si="6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5"/>
        <v>43528.25</v>
      </c>
      <c r="O21" s="8">
        <f t="shared" si="6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5"/>
        <v>41848.208333333336</v>
      </c>
      <c r="O22" s="8">
        <f t="shared" si="6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5"/>
        <v>40770.208333333336</v>
      </c>
      <c r="O23" s="8">
        <f t="shared" si="6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5"/>
        <v>43193.208333333328</v>
      </c>
      <c r="O24" s="8">
        <f t="shared" si="6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5"/>
        <v>43510.25</v>
      </c>
      <c r="O25" s="8">
        <f t="shared" si="6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5"/>
        <v>41811.208333333336</v>
      </c>
      <c r="O26" s="8">
        <f t="shared" si="6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5"/>
        <v>40681.208333333336</v>
      </c>
      <c r="O27" s="8">
        <f t="shared" si="6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5"/>
        <v>43312.208333333328</v>
      </c>
      <c r="O28" s="8">
        <f t="shared" si="6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5"/>
        <v>42280.208333333328</v>
      </c>
      <c r="O29" s="8">
        <f t="shared" si="6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5"/>
        <v>40218.25</v>
      </c>
      <c r="O30" s="8">
        <f t="shared" si="6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5"/>
        <v>43301.208333333328</v>
      </c>
      <c r="O31" s="8">
        <f t="shared" si="6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5"/>
        <v>43609.208333333328</v>
      </c>
      <c r="O32" s="8">
        <f t="shared" si="6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5"/>
        <v>42374.25</v>
      </c>
      <c r="O33" s="8">
        <f t="shared" si="6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5"/>
        <v>43110.25</v>
      </c>
      <c r="O34" s="8">
        <f t="shared" si="6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5"/>
        <v>41917.208333333336</v>
      </c>
      <c r="O35" s="8">
        <f t="shared" si="6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5"/>
        <v>42817.208333333328</v>
      </c>
      <c r="O36" s="8">
        <f t="shared" si="6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5"/>
        <v>43484.25</v>
      </c>
      <c r="O37" s="8">
        <f t="shared" si="6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5"/>
        <v>40600.25</v>
      </c>
      <c r="O38" s="8">
        <f t="shared" si="6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5"/>
        <v>43744.208333333328</v>
      </c>
      <c r="O39" s="8">
        <f t="shared" si="6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5"/>
        <v>40469.208333333336</v>
      </c>
      <c r="O40" s="8">
        <f t="shared" si="6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5"/>
        <v>41330.25</v>
      </c>
      <c r="O41" s="8">
        <f t="shared" si="6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5"/>
        <v>40334.208333333336</v>
      </c>
      <c r="O42" s="8">
        <f t="shared" si="6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5"/>
        <v>41156.208333333336</v>
      </c>
      <c r="O43" s="8">
        <f t="shared" si="6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5"/>
        <v>40728.208333333336</v>
      </c>
      <c r="O44" s="8">
        <f t="shared" si="6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5"/>
        <v>41844.208333333336</v>
      </c>
      <c r="O45" s="8">
        <f t="shared" si="6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5"/>
        <v>43541.208333333328</v>
      </c>
      <c r="O46" s="8">
        <f t="shared" si="6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5"/>
        <v>42676.208333333328</v>
      </c>
      <c r="O47" s="8">
        <f t="shared" si="6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5"/>
        <v>40367.208333333336</v>
      </c>
      <c r="O48" s="8">
        <f t="shared" si="6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5"/>
        <v>41727.208333333336</v>
      </c>
      <c r="O49" s="8">
        <f t="shared" si="6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5"/>
        <v>42180.208333333328</v>
      </c>
      <c r="O50" s="8">
        <f t="shared" si="6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5"/>
        <v>43758.208333333328</v>
      </c>
      <c r="O51" s="8">
        <f t="shared" si="6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17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5"/>
        <v>41487.208333333336</v>
      </c>
      <c r="O52" s="8">
        <f t="shared" si="6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5"/>
        <v>40995.208333333336</v>
      </c>
      <c r="O53" s="8">
        <f t="shared" si="6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5"/>
        <v>40436.208333333336</v>
      </c>
      <c r="O54" s="8">
        <f t="shared" si="6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5"/>
        <v>41779.208333333336</v>
      </c>
      <c r="O55" s="8">
        <f t="shared" si="6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17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5"/>
        <v>43170.25</v>
      </c>
      <c r="O56" s="8">
        <f t="shared" si="6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7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5"/>
        <v>43311.208333333328</v>
      </c>
      <c r="O57" s="8">
        <f t="shared" si="6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5"/>
        <v>42014.25</v>
      </c>
      <c r="O58" s="8">
        <f t="shared" si="6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5"/>
        <v>42979.208333333328</v>
      </c>
      <c r="O59" s="8">
        <f t="shared" si="6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5"/>
        <v>42268.208333333328</v>
      </c>
      <c r="O60" s="8">
        <f t="shared" si="6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5"/>
        <v>42898.208333333328</v>
      </c>
      <c r="O61" s="8">
        <f t="shared" si="6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5"/>
        <v>41107.208333333336</v>
      </c>
      <c r="O62" s="8">
        <f t="shared" si="6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5"/>
        <v>40595.25</v>
      </c>
      <c r="O63" s="8">
        <f t="shared" si="6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7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5"/>
        <v>42160.208333333328</v>
      </c>
      <c r="O64" s="8">
        <f t="shared" si="6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5"/>
        <v>42853.208333333328</v>
      </c>
      <c r="O65" s="8">
        <f t="shared" si="6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5"/>
        <v>43283.208333333328</v>
      </c>
      <c r="O66" s="8">
        <f t="shared" si="6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si="2"/>
        <v>236</v>
      </c>
      <c r="G67" t="s">
        <v>20</v>
      </c>
      <c r="H67">
        <v>236</v>
      </c>
      <c r="I67">
        <f t="shared" ref="I67:I130" si="7">IF(E67,ROUND((E67/H67),2),0)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5"/>
        <v>40570.25</v>
      </c>
      <c r="O67" s="8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ref="F68:F131" si="8">ROUND((E68/D68)*100,0)</f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17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8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8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8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8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8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8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ref="N74:N137" si="9">(((L74/60)/60)/24)+DATE(1970,1,1)</f>
        <v>42186.208333333328</v>
      </c>
      <c r="O74" s="8">
        <f t="shared" ref="O74:O137" si="10"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8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9"/>
        <v>42701.25</v>
      </c>
      <c r="O75" s="8">
        <f t="shared" si="10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8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9"/>
        <v>42456.208333333328</v>
      </c>
      <c r="O76" s="8">
        <f t="shared" si="10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8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9"/>
        <v>43296.208333333328</v>
      </c>
      <c r="O77" s="8">
        <f t="shared" si="10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8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9"/>
        <v>42027.25</v>
      </c>
      <c r="O78" s="8">
        <f t="shared" si="10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8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9"/>
        <v>40448.208333333336</v>
      </c>
      <c r="O79" s="8">
        <f t="shared" si="10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7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8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9"/>
        <v>43206.208333333328</v>
      </c>
      <c r="O80" s="8">
        <f t="shared" si="10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8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9"/>
        <v>43267.208333333328</v>
      </c>
      <c r="O81" s="8">
        <f t="shared" si="10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8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9"/>
        <v>42976.208333333328</v>
      </c>
      <c r="O82" s="8">
        <f t="shared" si="10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8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9"/>
        <v>43062.25</v>
      </c>
      <c r="O83" s="8">
        <f t="shared" si="10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8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9"/>
        <v>43482.25</v>
      </c>
      <c r="O84" s="8">
        <f t="shared" si="10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8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9"/>
        <v>42579.208333333328</v>
      </c>
      <c r="O85" s="8">
        <f t="shared" si="10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8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9"/>
        <v>41118.208333333336</v>
      </c>
      <c r="O86" s="8">
        <f t="shared" si="10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8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9"/>
        <v>40797.208333333336</v>
      </c>
      <c r="O87" s="8">
        <f t="shared" si="10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8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9"/>
        <v>42128.208333333328</v>
      </c>
      <c r="O88" s="8">
        <f t="shared" si="10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17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8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9"/>
        <v>40610.25</v>
      </c>
      <c r="O89" s="8">
        <f t="shared" si="10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8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9"/>
        <v>42110.208333333328</v>
      </c>
      <c r="O90" s="8">
        <f t="shared" si="10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8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9"/>
        <v>40283.208333333336</v>
      </c>
      <c r="O91" s="8">
        <f t="shared" si="10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8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9"/>
        <v>42425.25</v>
      </c>
      <c r="O92" s="8">
        <f t="shared" si="10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8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9"/>
        <v>42588.208333333328</v>
      </c>
      <c r="O93" s="8">
        <f t="shared" si="10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17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8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9"/>
        <v>40352.208333333336</v>
      </c>
      <c r="O94" s="8">
        <f t="shared" si="10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8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9"/>
        <v>41202.208333333336</v>
      </c>
      <c r="O95" s="8">
        <f t="shared" si="10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8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9"/>
        <v>43562.208333333328</v>
      </c>
      <c r="O96" s="8">
        <f t="shared" si="10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8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9"/>
        <v>43752.208333333328</v>
      </c>
      <c r="O97" s="8">
        <f t="shared" si="10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8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9"/>
        <v>40612.25</v>
      </c>
      <c r="O98" s="8">
        <f t="shared" si="10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8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9"/>
        <v>42180.208333333328</v>
      </c>
      <c r="O99" s="8">
        <f t="shared" si="10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8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9"/>
        <v>42212.208333333328</v>
      </c>
      <c r="O100" s="8">
        <f t="shared" si="10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7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8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9"/>
        <v>41968.25</v>
      </c>
      <c r="O101" s="8">
        <f t="shared" si="10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8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9"/>
        <v>40835.208333333336</v>
      </c>
      <c r="O102" s="8">
        <f t="shared" si="10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8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9"/>
        <v>42056.25</v>
      </c>
      <c r="O103" s="8">
        <f t="shared" si="10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8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9"/>
        <v>43234.208333333328</v>
      </c>
      <c r="O104" s="8">
        <f t="shared" si="10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8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9"/>
        <v>40475.208333333336</v>
      </c>
      <c r="O105" s="8">
        <f t="shared" si="10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8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9"/>
        <v>42878.208333333328</v>
      </c>
      <c r="O106" s="8">
        <f t="shared" si="10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8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9"/>
        <v>41366.208333333336</v>
      </c>
      <c r="O107" s="8">
        <f t="shared" si="10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8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9"/>
        <v>43716.208333333328</v>
      </c>
      <c r="O108" s="8">
        <f t="shared" si="10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17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8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9"/>
        <v>43213.208333333328</v>
      </c>
      <c r="O109" s="8">
        <f t="shared" si="10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17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8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9"/>
        <v>41005.208333333336</v>
      </c>
      <c r="O110" s="8">
        <f t="shared" si="10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8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9"/>
        <v>41651.25</v>
      </c>
      <c r="O111" s="8">
        <f t="shared" si="10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8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9"/>
        <v>43354.208333333328</v>
      </c>
      <c r="O112" s="8">
        <f t="shared" si="10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8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9"/>
        <v>41174.208333333336</v>
      </c>
      <c r="O113" s="8">
        <f t="shared" si="10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8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9"/>
        <v>41875.208333333336</v>
      </c>
      <c r="O114" s="8">
        <f t="shared" si="10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8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9"/>
        <v>42990.208333333328</v>
      </c>
      <c r="O115" s="8">
        <f t="shared" si="10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8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9"/>
        <v>43564.208333333328</v>
      </c>
      <c r="O116" s="8">
        <f t="shared" si="10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8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9"/>
        <v>43056.25</v>
      </c>
      <c r="O117" s="8">
        <f t="shared" si="10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17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8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9"/>
        <v>42265.208333333328</v>
      </c>
      <c r="O118" s="8">
        <f t="shared" si="10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8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9"/>
        <v>40808.208333333336</v>
      </c>
      <c r="O119" s="8">
        <f t="shared" si="10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8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9"/>
        <v>41665.25</v>
      </c>
      <c r="O120" s="8">
        <f t="shared" si="10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8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9"/>
        <v>41806.208333333336</v>
      </c>
      <c r="O121" s="8">
        <f t="shared" si="10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8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9"/>
        <v>42111.208333333328</v>
      </c>
      <c r="O122" s="8">
        <f t="shared" si="10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8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9"/>
        <v>41917.208333333336</v>
      </c>
      <c r="O123" s="8">
        <f t="shared" si="10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8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9"/>
        <v>41970.25</v>
      </c>
      <c r="O124" s="8">
        <f t="shared" si="10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8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9"/>
        <v>42332.25</v>
      </c>
      <c r="O125" s="8">
        <f t="shared" si="10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8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9"/>
        <v>43598.208333333328</v>
      </c>
      <c r="O126" s="8">
        <f t="shared" si="10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8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9"/>
        <v>43362.208333333328</v>
      </c>
      <c r="O127" s="8">
        <f t="shared" si="10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8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9"/>
        <v>42596.208333333328</v>
      </c>
      <c r="O128" s="8">
        <f t="shared" si="10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8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9"/>
        <v>40310.208333333336</v>
      </c>
      <c r="O129" s="8">
        <f t="shared" si="10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si="8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9"/>
        <v>40417.208333333336</v>
      </c>
      <c r="O130" s="8">
        <f t="shared" si="10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IF(E131,ROUND((E131/H131),2),0)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9"/>
        <v>42038.25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ref="F132:F195" si="12">ROUND((E132/D132)*100,0)</f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17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ref="N138:N201" si="13">(((L138/60)/60)/24)+DATE(1970,1,1)</f>
        <v>41797.208333333336</v>
      </c>
      <c r="O138" s="8">
        <f t="shared" ref="O138:O201" si="14"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17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7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7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17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7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17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IF(E195,ROUND((E195/H195),2),0)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3"/>
        <v>43198.208333333328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ref="F196:F259" si="16">ROUND((E196/D196)*100,0)</f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6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6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6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6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6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6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ref="N202:N265" si="17">(((L202/60)/60)/24)+DATE(1970,1,1)</f>
        <v>40262.208333333336</v>
      </c>
      <c r="O202" s="8">
        <f t="shared" ref="O202:O265" si="18"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7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6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7"/>
        <v>41845.208333333336</v>
      </c>
      <c r="O203" s="8">
        <f t="shared" si="18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6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7"/>
        <v>40818.208333333336</v>
      </c>
      <c r="O204" s="8">
        <f t="shared" si="18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6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7"/>
        <v>42752.25</v>
      </c>
      <c r="O205" s="8">
        <f t="shared" si="18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6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7"/>
        <v>40636.208333333336</v>
      </c>
      <c r="O206" s="8">
        <f t="shared" si="18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6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7"/>
        <v>43390.208333333328</v>
      </c>
      <c r="O207" s="8">
        <f t="shared" si="18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6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7"/>
        <v>40236.25</v>
      </c>
      <c r="O208" s="8">
        <f t="shared" si="18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17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6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7"/>
        <v>43340.208333333328</v>
      </c>
      <c r="O209" s="8">
        <f t="shared" si="18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6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7"/>
        <v>43048.25</v>
      </c>
      <c r="O210" s="8">
        <f t="shared" si="18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6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7"/>
        <v>42496.208333333328</v>
      </c>
      <c r="O211" s="8">
        <f t="shared" si="18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6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7"/>
        <v>42797.25</v>
      </c>
      <c r="O212" s="8">
        <f t="shared" si="18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17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6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7"/>
        <v>41513.208333333336</v>
      </c>
      <c r="O213" s="8">
        <f t="shared" si="18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7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6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7"/>
        <v>43814.25</v>
      </c>
      <c r="O214" s="8">
        <f t="shared" si="18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6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7"/>
        <v>40488.208333333336</v>
      </c>
      <c r="O215" s="8">
        <f t="shared" si="18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6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7"/>
        <v>40409.208333333336</v>
      </c>
      <c r="O216" s="8">
        <f t="shared" si="18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6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7"/>
        <v>43509.25</v>
      </c>
      <c r="O217" s="8">
        <f t="shared" si="18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6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7"/>
        <v>40869.25</v>
      </c>
      <c r="O218" s="8">
        <f t="shared" si="18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6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7"/>
        <v>43583.208333333328</v>
      </c>
      <c r="O219" s="8">
        <f t="shared" si="18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6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7"/>
        <v>40858.25</v>
      </c>
      <c r="O220" s="8">
        <f t="shared" si="18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6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7"/>
        <v>41137.208333333336</v>
      </c>
      <c r="O221" s="8">
        <f t="shared" si="18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6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7"/>
        <v>40725.208333333336</v>
      </c>
      <c r="O222" s="8">
        <f t="shared" si="18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6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7"/>
        <v>41081.208333333336</v>
      </c>
      <c r="O223" s="8">
        <f t="shared" si="18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6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7"/>
        <v>41914.208333333336</v>
      </c>
      <c r="O224" s="8">
        <f t="shared" si="18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6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7"/>
        <v>42445.208333333328</v>
      </c>
      <c r="O225" s="8">
        <f t="shared" si="18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6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7"/>
        <v>41906.208333333336</v>
      </c>
      <c r="O226" s="8">
        <f t="shared" si="18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6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7"/>
        <v>41762.208333333336</v>
      </c>
      <c r="O227" s="8">
        <f t="shared" si="18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6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7"/>
        <v>40276.208333333336</v>
      </c>
      <c r="O228" s="8">
        <f t="shared" si="18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6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7"/>
        <v>42139.208333333328</v>
      </c>
      <c r="O229" s="8">
        <f t="shared" si="18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6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7"/>
        <v>42613.208333333328</v>
      </c>
      <c r="O230" s="8">
        <f t="shared" si="18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6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7"/>
        <v>42887.208333333328</v>
      </c>
      <c r="O231" s="8">
        <f t="shared" si="18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6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7"/>
        <v>43805.25</v>
      </c>
      <c r="O232" s="8">
        <f t="shared" si="18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6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7"/>
        <v>41415.208333333336</v>
      </c>
      <c r="O233" s="8">
        <f t="shared" si="18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6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7"/>
        <v>42576.208333333328</v>
      </c>
      <c r="O234" s="8">
        <f t="shared" si="18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6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7"/>
        <v>40706.208333333336</v>
      </c>
      <c r="O235" s="8">
        <f t="shared" si="18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6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7"/>
        <v>42969.208333333328</v>
      </c>
      <c r="O236" s="8">
        <f t="shared" si="18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6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7"/>
        <v>42779.25</v>
      </c>
      <c r="O237" s="8">
        <f t="shared" si="18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6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7"/>
        <v>43641.208333333328</v>
      </c>
      <c r="O238" s="8">
        <f t="shared" si="18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6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7"/>
        <v>41754.208333333336</v>
      </c>
      <c r="O239" s="8">
        <f t="shared" si="18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6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7"/>
        <v>43083.25</v>
      </c>
      <c r="O240" s="8">
        <f t="shared" si="18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7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6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7"/>
        <v>42245.208333333328</v>
      </c>
      <c r="O241" s="8">
        <f t="shared" si="18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6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7"/>
        <v>40396.208333333336</v>
      </c>
      <c r="O242" s="8">
        <f t="shared" si="18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6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7"/>
        <v>41742.208333333336</v>
      </c>
      <c r="O243" s="8">
        <f t="shared" si="18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6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7"/>
        <v>42865.208333333328</v>
      </c>
      <c r="O244" s="8">
        <f t="shared" si="18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6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7"/>
        <v>43163.25</v>
      </c>
      <c r="O245" s="8">
        <f t="shared" si="18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6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7"/>
        <v>41834.208333333336</v>
      </c>
      <c r="O246" s="8">
        <f t="shared" si="18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6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7"/>
        <v>41736.208333333336</v>
      </c>
      <c r="O247" s="8">
        <f t="shared" si="18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6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7"/>
        <v>41491.208333333336</v>
      </c>
      <c r="O248" s="8">
        <f t="shared" si="18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6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7"/>
        <v>42726.25</v>
      </c>
      <c r="O249" s="8">
        <f t="shared" si="18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6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7"/>
        <v>42004.25</v>
      </c>
      <c r="O250" s="8">
        <f t="shared" si="18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6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7"/>
        <v>42006.25</v>
      </c>
      <c r="O251" s="8">
        <f t="shared" si="18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6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7"/>
        <v>40203.25</v>
      </c>
      <c r="O252" s="8">
        <f t="shared" si="18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6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7"/>
        <v>41252.25</v>
      </c>
      <c r="O253" s="8">
        <f t="shared" si="18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17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6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7"/>
        <v>41572.208333333336</v>
      </c>
      <c r="O254" s="8">
        <f t="shared" si="18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6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7"/>
        <v>40641.208333333336</v>
      </c>
      <c r="O255" s="8">
        <f t="shared" si="18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17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6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7"/>
        <v>42787.25</v>
      </c>
      <c r="O256" s="8">
        <f t="shared" si="18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17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6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7"/>
        <v>40590.25</v>
      </c>
      <c r="O257" s="8">
        <f t="shared" si="18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si="16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7"/>
        <v>42393.25</v>
      </c>
      <c r="O258" s="8">
        <f t="shared" si="18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IF(E259,ROUND((E259/H259),2),0)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7"/>
        <v>41338.25</v>
      </c>
      <c r="O259" s="8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ref="F260:F323" si="20">ROUND((E260/D260)*100,0)</f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20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20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17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20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20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20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20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ref="N266:N329" si="21">(((L266/60)/60)/24)+DATE(1970,1,1)</f>
        <v>41317.25</v>
      </c>
      <c r="O266" s="8">
        <f t="shared" ref="O266:O329" si="22"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1"/>
        <v>42372.25</v>
      </c>
      <c r="O267" s="8">
        <f t="shared" si="22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20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1"/>
        <v>41950.25</v>
      </c>
      <c r="O268" s="8">
        <f t="shared" si="22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20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1"/>
        <v>41206.208333333336</v>
      </c>
      <c r="O269" s="8">
        <f t="shared" si="22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20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1"/>
        <v>41186.208333333336</v>
      </c>
      <c r="O270" s="8">
        <f t="shared" si="22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20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1"/>
        <v>43496.25</v>
      </c>
      <c r="O271" s="8">
        <f t="shared" si="22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1"/>
        <v>40514.25</v>
      </c>
      <c r="O272" s="8">
        <f t="shared" si="22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17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1"/>
        <v>42345.25</v>
      </c>
      <c r="O273" s="8">
        <f t="shared" si="22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1"/>
        <v>43656.208333333328</v>
      </c>
      <c r="O274" s="8">
        <f t="shared" si="22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1"/>
        <v>42995.208333333328</v>
      </c>
      <c r="O275" s="8">
        <f t="shared" si="22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17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1"/>
        <v>43045.25</v>
      </c>
      <c r="O276" s="8">
        <f t="shared" si="22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20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1"/>
        <v>43561.208333333328</v>
      </c>
      <c r="O277" s="8">
        <f t="shared" si="22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20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1"/>
        <v>41018.208333333336</v>
      </c>
      <c r="O278" s="8">
        <f t="shared" si="22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17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1"/>
        <v>40378.208333333336</v>
      </c>
      <c r="O279" s="8">
        <f t="shared" si="22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20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1"/>
        <v>41239.25</v>
      </c>
      <c r="O280" s="8">
        <f t="shared" si="22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20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1"/>
        <v>43346.208333333328</v>
      </c>
      <c r="O281" s="8">
        <f t="shared" si="22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17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1"/>
        <v>43060.25</v>
      </c>
      <c r="O282" s="8">
        <f t="shared" si="22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20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1"/>
        <v>40979.25</v>
      </c>
      <c r="O283" s="8">
        <f t="shared" si="22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1"/>
        <v>42701.25</v>
      </c>
      <c r="O284" s="8">
        <f t="shared" si="22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17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20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1"/>
        <v>42520.208333333328</v>
      </c>
      <c r="O285" s="8">
        <f t="shared" si="22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1"/>
        <v>41030.208333333336</v>
      </c>
      <c r="O286" s="8">
        <f t="shared" si="22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1"/>
        <v>42623.208333333328</v>
      </c>
      <c r="O287" s="8">
        <f t="shared" si="22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1"/>
        <v>42697.25</v>
      </c>
      <c r="O288" s="8">
        <f t="shared" si="22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20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1"/>
        <v>42122.208333333328</v>
      </c>
      <c r="O289" s="8">
        <f t="shared" si="22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20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1"/>
        <v>40982.208333333336</v>
      </c>
      <c r="O290" s="8">
        <f t="shared" si="22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1"/>
        <v>42219.208333333328</v>
      </c>
      <c r="O291" s="8">
        <f t="shared" si="22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1"/>
        <v>41404.208333333336</v>
      </c>
      <c r="O292" s="8">
        <f t="shared" si="22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20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1"/>
        <v>40831.208333333336</v>
      </c>
      <c r="O293" s="8">
        <f t="shared" si="22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20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1"/>
        <v>40984.208333333336</v>
      </c>
      <c r="O294" s="8">
        <f t="shared" si="22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1"/>
        <v>40456.208333333336</v>
      </c>
      <c r="O295" s="8">
        <f t="shared" si="22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20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1"/>
        <v>43399.208333333328</v>
      </c>
      <c r="O296" s="8">
        <f t="shared" si="22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17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20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1"/>
        <v>41562.208333333336</v>
      </c>
      <c r="O297" s="8">
        <f t="shared" si="22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17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1"/>
        <v>43493.25</v>
      </c>
      <c r="O298" s="8">
        <f t="shared" si="22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1"/>
        <v>41653.25</v>
      </c>
      <c r="O299" s="8">
        <f t="shared" si="22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20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1"/>
        <v>42426.25</v>
      </c>
      <c r="O300" s="8">
        <f t="shared" si="22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17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1"/>
        <v>42432.25</v>
      </c>
      <c r="O301" s="8">
        <f t="shared" si="22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1"/>
        <v>42977.208333333328</v>
      </c>
      <c r="O302" s="8">
        <f t="shared" si="22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7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20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1"/>
        <v>42061.25</v>
      </c>
      <c r="O303" s="8">
        <f t="shared" si="22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20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1"/>
        <v>43345.208333333328</v>
      </c>
      <c r="O304" s="8">
        <f t="shared" si="22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20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1"/>
        <v>42376.25</v>
      </c>
      <c r="O305" s="8">
        <f t="shared" si="22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1"/>
        <v>42589.208333333328</v>
      </c>
      <c r="O306" s="8">
        <f t="shared" si="22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1"/>
        <v>42448.208333333328</v>
      </c>
      <c r="O307" s="8">
        <f t="shared" si="22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20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1"/>
        <v>42930.208333333328</v>
      </c>
      <c r="O308" s="8">
        <f t="shared" si="22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1"/>
        <v>41066.208333333336</v>
      </c>
      <c r="O309" s="8">
        <f t="shared" si="22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1"/>
        <v>40651.208333333336</v>
      </c>
      <c r="O310" s="8">
        <f t="shared" si="22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1"/>
        <v>40807.208333333336</v>
      </c>
      <c r="O311" s="8">
        <f t="shared" si="22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1"/>
        <v>40277.208333333336</v>
      </c>
      <c r="O312" s="8">
        <f t="shared" si="22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1"/>
        <v>40590.25</v>
      </c>
      <c r="O313" s="8">
        <f t="shared" si="22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1"/>
        <v>41572.208333333336</v>
      </c>
      <c r="O314" s="8">
        <f t="shared" si="22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1"/>
        <v>40966.25</v>
      </c>
      <c r="O315" s="8">
        <f t="shared" si="22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20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1"/>
        <v>43536.208333333328</v>
      </c>
      <c r="O316" s="8">
        <f t="shared" si="22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17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20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1"/>
        <v>41783.208333333336</v>
      </c>
      <c r="O317" s="8">
        <f t="shared" si="22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20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1"/>
        <v>43788.25</v>
      </c>
      <c r="O318" s="8">
        <f t="shared" si="22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1"/>
        <v>42869.208333333328</v>
      </c>
      <c r="O319" s="8">
        <f t="shared" si="22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20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1"/>
        <v>41684.25</v>
      </c>
      <c r="O320" s="8">
        <f t="shared" si="22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20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1"/>
        <v>40402.208333333336</v>
      </c>
      <c r="O321" s="8">
        <f t="shared" si="22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si="20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1"/>
        <v>40673.208333333336</v>
      </c>
      <c r="O322" s="8">
        <f t="shared" si="22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IF(E323,ROUND((E323/H323),2),0)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1"/>
        <v>40634.208333333336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ref="F324:F387" si="24">ROUND((E324/D324)*100,0)</f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4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4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17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4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4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4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17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4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ref="N330:N393" si="25">(((L330/60)/60)/24)+DATE(1970,1,1)</f>
        <v>43434.25</v>
      </c>
      <c r="O330" s="8">
        <f t="shared" ref="O330:O393" si="26"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4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5"/>
        <v>42716.25</v>
      </c>
      <c r="O331" s="8">
        <f t="shared" si="26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4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5"/>
        <v>43077.25</v>
      </c>
      <c r="O332" s="8">
        <f t="shared" si="26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4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5"/>
        <v>40896.25</v>
      </c>
      <c r="O333" s="8">
        <f t="shared" si="26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17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4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5"/>
        <v>41361.208333333336</v>
      </c>
      <c r="O334" s="8">
        <f t="shared" si="26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4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5"/>
        <v>43424.25</v>
      </c>
      <c r="O335" s="8">
        <f t="shared" si="26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4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5"/>
        <v>43110.25</v>
      </c>
      <c r="O336" s="8">
        <f t="shared" si="26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4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5"/>
        <v>43784.25</v>
      </c>
      <c r="O337" s="8">
        <f t="shared" si="26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4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5"/>
        <v>40527.25</v>
      </c>
      <c r="O338" s="8">
        <f t="shared" si="26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4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5"/>
        <v>43780.25</v>
      </c>
      <c r="O339" s="8">
        <f t="shared" si="26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4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5"/>
        <v>40821.208333333336</v>
      </c>
      <c r="O340" s="8">
        <f t="shared" si="26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4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5"/>
        <v>42949.208333333328</v>
      </c>
      <c r="O341" s="8">
        <f t="shared" si="26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4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5"/>
        <v>40889.25</v>
      </c>
      <c r="O342" s="8">
        <f t="shared" si="26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7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4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5"/>
        <v>42244.208333333328</v>
      </c>
      <c r="O343" s="8">
        <f t="shared" si="26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4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5"/>
        <v>41475.208333333336</v>
      </c>
      <c r="O344" s="8">
        <f t="shared" si="26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4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5"/>
        <v>41597.25</v>
      </c>
      <c r="O345" s="8">
        <f t="shared" si="26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4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5"/>
        <v>43122.25</v>
      </c>
      <c r="O346" s="8">
        <f t="shared" si="26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4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5"/>
        <v>42194.208333333328</v>
      </c>
      <c r="O347" s="8">
        <f t="shared" si="26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4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5"/>
        <v>42971.208333333328</v>
      </c>
      <c r="O348" s="8">
        <f t="shared" si="26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4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5"/>
        <v>42046.25</v>
      </c>
      <c r="O349" s="8">
        <f t="shared" si="26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4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5"/>
        <v>42782.25</v>
      </c>
      <c r="O350" s="8">
        <f t="shared" si="26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4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5"/>
        <v>42930.208333333328</v>
      </c>
      <c r="O351" s="8">
        <f t="shared" si="26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4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5"/>
        <v>42144.208333333328</v>
      </c>
      <c r="O352" s="8">
        <f t="shared" si="26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4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5"/>
        <v>42240.208333333328</v>
      </c>
      <c r="O353" s="8">
        <f t="shared" si="26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4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5"/>
        <v>42315.25</v>
      </c>
      <c r="O354" s="8">
        <f t="shared" si="26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4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5"/>
        <v>43651.208333333328</v>
      </c>
      <c r="O355" s="8">
        <f t="shared" si="26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4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5"/>
        <v>41520.208333333336</v>
      </c>
      <c r="O356" s="8">
        <f t="shared" si="26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4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5"/>
        <v>42757.25</v>
      </c>
      <c r="O357" s="8">
        <f t="shared" si="26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4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5"/>
        <v>40922.25</v>
      </c>
      <c r="O358" s="8">
        <f t="shared" si="26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4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5"/>
        <v>42250.208333333328</v>
      </c>
      <c r="O359" s="8">
        <f t="shared" si="26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4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5"/>
        <v>43322.208333333328</v>
      </c>
      <c r="O360" s="8">
        <f t="shared" si="26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4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5"/>
        <v>40782.208333333336</v>
      </c>
      <c r="O361" s="8">
        <f t="shared" si="26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4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5"/>
        <v>40544.25</v>
      </c>
      <c r="O362" s="8">
        <f t="shared" si="26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4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5"/>
        <v>43015.208333333328</v>
      </c>
      <c r="O363" s="8">
        <f t="shared" si="26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4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5"/>
        <v>40570.25</v>
      </c>
      <c r="O364" s="8">
        <f t="shared" si="26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4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5"/>
        <v>40904.25</v>
      </c>
      <c r="O365" s="8">
        <f t="shared" si="26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4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5"/>
        <v>43164.25</v>
      </c>
      <c r="O366" s="8">
        <f t="shared" si="26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4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5"/>
        <v>42733.25</v>
      </c>
      <c r="O367" s="8">
        <f t="shared" si="26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4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5"/>
        <v>40546.25</v>
      </c>
      <c r="O368" s="8">
        <f t="shared" si="26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4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5"/>
        <v>41930.208333333336</v>
      </c>
      <c r="O369" s="8">
        <f t="shared" si="26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4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5"/>
        <v>40464.208333333336</v>
      </c>
      <c r="O370" s="8">
        <f t="shared" si="26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4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5"/>
        <v>41308.25</v>
      </c>
      <c r="O371" s="8">
        <f t="shared" si="26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4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5"/>
        <v>43570.208333333328</v>
      </c>
      <c r="O372" s="8">
        <f t="shared" si="26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4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5"/>
        <v>42043.25</v>
      </c>
      <c r="O373" s="8">
        <f t="shared" si="26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4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5"/>
        <v>42012.25</v>
      </c>
      <c r="O374" s="8">
        <f t="shared" si="26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4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5"/>
        <v>42964.208333333328</v>
      </c>
      <c r="O375" s="8">
        <f t="shared" si="26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4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5"/>
        <v>43476.25</v>
      </c>
      <c r="O376" s="8">
        <f t="shared" si="26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4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5"/>
        <v>42293.208333333328</v>
      </c>
      <c r="O377" s="8">
        <f t="shared" si="26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4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5"/>
        <v>41826.208333333336</v>
      </c>
      <c r="O378" s="8">
        <f t="shared" si="26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4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5"/>
        <v>43760.208333333328</v>
      </c>
      <c r="O379" s="8">
        <f t="shared" si="26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4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5"/>
        <v>43241.208333333328</v>
      </c>
      <c r="O380" s="8">
        <f t="shared" si="26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4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5"/>
        <v>40843.208333333336</v>
      </c>
      <c r="O381" s="8">
        <f t="shared" si="26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4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5"/>
        <v>41448.208333333336</v>
      </c>
      <c r="O382" s="8">
        <f t="shared" si="26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4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5"/>
        <v>42163.208333333328</v>
      </c>
      <c r="O383" s="8">
        <f t="shared" si="26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17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4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5"/>
        <v>43024.208333333328</v>
      </c>
      <c r="O384" s="8">
        <f t="shared" si="26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4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5"/>
        <v>43509.25</v>
      </c>
      <c r="O385" s="8">
        <f t="shared" si="26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si="24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5"/>
        <v>42776.25</v>
      </c>
      <c r="O386" s="8">
        <f t="shared" si="26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IF(E387,ROUND((E387/H387),2),0)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5"/>
        <v>43553.208333333328</v>
      </c>
      <c r="O387" s="8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ref="F388:F451" si="28">ROUND((E388/D388)*100,0)</f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8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8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8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8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8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8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ref="N394:N457" si="29">(((L394/60)/60)/24)+DATE(1970,1,1)</f>
        <v>40549.25</v>
      </c>
      <c r="O394" s="8">
        <f t="shared" ref="O394:O457" si="30"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8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9"/>
        <v>42933.208333333328</v>
      </c>
      <c r="O395" s="8">
        <f t="shared" si="3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8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9"/>
        <v>41484.208333333336</v>
      </c>
      <c r="O396" s="8">
        <f t="shared" si="3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8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9"/>
        <v>40885.25</v>
      </c>
      <c r="O397" s="8">
        <f t="shared" si="3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8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9"/>
        <v>43378.208333333328</v>
      </c>
      <c r="O398" s="8">
        <f t="shared" si="3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8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9"/>
        <v>41417.208333333336</v>
      </c>
      <c r="O399" s="8">
        <f t="shared" si="3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7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8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9"/>
        <v>43228.208333333328</v>
      </c>
      <c r="O400" s="8">
        <f t="shared" si="3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8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9"/>
        <v>40576.25</v>
      </c>
      <c r="O401" s="8">
        <f t="shared" si="3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17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8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9"/>
        <v>41502.208333333336</v>
      </c>
      <c r="O402" s="8">
        <f t="shared" si="3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8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9"/>
        <v>43765.208333333328</v>
      </c>
      <c r="O403" s="8">
        <f t="shared" si="3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8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9"/>
        <v>40914.25</v>
      </c>
      <c r="O404" s="8">
        <f t="shared" si="3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8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9"/>
        <v>40310.208333333336</v>
      </c>
      <c r="O405" s="8">
        <f t="shared" si="3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8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9"/>
        <v>43053.25</v>
      </c>
      <c r="O406" s="8">
        <f t="shared" si="3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8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9"/>
        <v>43255.208333333328</v>
      </c>
      <c r="O407" s="8">
        <f t="shared" si="3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8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9"/>
        <v>41304.25</v>
      </c>
      <c r="O408" s="8">
        <f t="shared" si="3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8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9"/>
        <v>43751.208333333328</v>
      </c>
      <c r="O409" s="8">
        <f t="shared" si="3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8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9"/>
        <v>42541.208333333328</v>
      </c>
      <c r="O410" s="8">
        <f t="shared" si="3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8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9"/>
        <v>42843.208333333328</v>
      </c>
      <c r="O411" s="8">
        <f t="shared" si="3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8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9"/>
        <v>42122.208333333328</v>
      </c>
      <c r="O412" s="8">
        <f t="shared" si="3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8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9"/>
        <v>42884.208333333328</v>
      </c>
      <c r="O413" s="8">
        <f t="shared" si="3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8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9"/>
        <v>41642.25</v>
      </c>
      <c r="O414" s="8">
        <f t="shared" si="3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8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9"/>
        <v>43431.25</v>
      </c>
      <c r="O415" s="8">
        <f t="shared" si="3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8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9"/>
        <v>40288.208333333336</v>
      </c>
      <c r="O416" s="8">
        <f t="shared" si="3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8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9"/>
        <v>40921.25</v>
      </c>
      <c r="O417" s="8">
        <f t="shared" si="3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17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8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9"/>
        <v>40560.25</v>
      </c>
      <c r="O418" s="8">
        <f t="shared" si="3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8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9"/>
        <v>43407.208333333328</v>
      </c>
      <c r="O419" s="8">
        <f t="shared" si="3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8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9"/>
        <v>41035.208333333336</v>
      </c>
      <c r="O420" s="8">
        <f t="shared" si="3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8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9"/>
        <v>40899.25</v>
      </c>
      <c r="O421" s="8">
        <f t="shared" si="3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8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9"/>
        <v>42911.208333333328</v>
      </c>
      <c r="O422" s="8">
        <f t="shared" si="3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8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9"/>
        <v>42915.208333333328</v>
      </c>
      <c r="O423" s="8">
        <f t="shared" si="3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8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9"/>
        <v>40285.208333333336</v>
      </c>
      <c r="O424" s="8">
        <f t="shared" si="3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8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9"/>
        <v>40808.208333333336</v>
      </c>
      <c r="O425" s="8">
        <f t="shared" si="3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8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9"/>
        <v>43208.208333333328</v>
      </c>
      <c r="O426" s="8">
        <f t="shared" si="3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8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9"/>
        <v>42213.208333333328</v>
      </c>
      <c r="O427" s="8">
        <f t="shared" si="3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8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9"/>
        <v>41332.25</v>
      </c>
      <c r="O428" s="8">
        <f t="shared" si="3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8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9"/>
        <v>41895.208333333336</v>
      </c>
      <c r="O429" s="8">
        <f t="shared" si="3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8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9"/>
        <v>40585.25</v>
      </c>
      <c r="O430" s="8">
        <f t="shared" si="3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8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9"/>
        <v>41680.25</v>
      </c>
      <c r="O431" s="8">
        <f t="shared" si="3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7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8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9"/>
        <v>43737.208333333328</v>
      </c>
      <c r="O432" s="8">
        <f t="shared" si="3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8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9"/>
        <v>43273.208333333328</v>
      </c>
      <c r="O433" s="8">
        <f t="shared" si="3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8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9"/>
        <v>41761.208333333336</v>
      </c>
      <c r="O434" s="8">
        <f t="shared" si="3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8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9"/>
        <v>41603.25</v>
      </c>
      <c r="O435" s="8">
        <f t="shared" si="3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8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9"/>
        <v>42705.25</v>
      </c>
      <c r="O436" s="8">
        <f t="shared" si="3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8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9"/>
        <v>41988.25</v>
      </c>
      <c r="O437" s="8">
        <f t="shared" si="3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8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9"/>
        <v>43575.208333333328</v>
      </c>
      <c r="O438" s="8">
        <f t="shared" si="3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8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9"/>
        <v>42260.208333333328</v>
      </c>
      <c r="O439" s="8">
        <f t="shared" si="3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17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8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9"/>
        <v>41337.25</v>
      </c>
      <c r="O440" s="8">
        <f t="shared" si="3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8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9"/>
        <v>42680.208333333328</v>
      </c>
      <c r="O441" s="8">
        <f t="shared" si="3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8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9"/>
        <v>42916.208333333328</v>
      </c>
      <c r="O442" s="8">
        <f t="shared" si="3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8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9"/>
        <v>41025.208333333336</v>
      </c>
      <c r="O443" s="8">
        <f t="shared" si="3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8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9"/>
        <v>42980.208333333328</v>
      </c>
      <c r="O444" s="8">
        <f t="shared" si="3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8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9"/>
        <v>40451.208333333336</v>
      </c>
      <c r="O445" s="8">
        <f t="shared" si="3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8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9"/>
        <v>40748.208333333336</v>
      </c>
      <c r="O446" s="8">
        <f t="shared" si="3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8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9"/>
        <v>40515.25</v>
      </c>
      <c r="O447" s="8">
        <f t="shared" si="3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8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9"/>
        <v>41261.25</v>
      </c>
      <c r="O448" s="8">
        <f t="shared" si="3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7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8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9"/>
        <v>43088.25</v>
      </c>
      <c r="O449" s="8">
        <f t="shared" si="3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si="28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9"/>
        <v>41378.208333333336</v>
      </c>
      <c r="O450" s="8">
        <f t="shared" si="3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IF(E451,ROUND((E451/H451),2),0)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9"/>
        <v>43530.25</v>
      </c>
      <c r="O451" s="8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ref="F452:F515" si="32">ROUND((E452/D452)*100,0)</f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32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17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32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17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32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32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32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32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ref="N458:N521" si="33">(((L458/60)/60)/24)+DATE(1970,1,1)</f>
        <v>43141.25</v>
      </c>
      <c r="O458" s="8">
        <f t="shared" ref="O458:O521" si="34"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32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3"/>
        <v>42657.208333333328</v>
      </c>
      <c r="O459" s="8">
        <f t="shared" si="34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32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3"/>
        <v>40265.208333333336</v>
      </c>
      <c r="O460" s="8">
        <f t="shared" si="34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32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3"/>
        <v>42001.25</v>
      </c>
      <c r="O461" s="8">
        <f t="shared" si="34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32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3"/>
        <v>40399.208333333336</v>
      </c>
      <c r="O462" s="8">
        <f t="shared" si="34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32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3"/>
        <v>41757.208333333336</v>
      </c>
      <c r="O463" s="8">
        <f t="shared" si="34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32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3"/>
        <v>41304.25</v>
      </c>
      <c r="O464" s="8">
        <f t="shared" si="34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32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3"/>
        <v>41639.25</v>
      </c>
      <c r="O465" s="8">
        <f t="shared" si="34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32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3"/>
        <v>43142.25</v>
      </c>
      <c r="O466" s="8">
        <f t="shared" si="34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32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3"/>
        <v>43127.25</v>
      </c>
      <c r="O467" s="8">
        <f t="shared" si="34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32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3"/>
        <v>41409.208333333336</v>
      </c>
      <c r="O468" s="8">
        <f t="shared" si="34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17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32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3"/>
        <v>42331.25</v>
      </c>
      <c r="O469" s="8">
        <f t="shared" si="34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32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3"/>
        <v>43569.208333333328</v>
      </c>
      <c r="O470" s="8">
        <f t="shared" si="34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32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3"/>
        <v>42142.208333333328</v>
      </c>
      <c r="O471" s="8">
        <f t="shared" si="34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32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3"/>
        <v>42716.25</v>
      </c>
      <c r="O472" s="8">
        <f t="shared" si="34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32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3"/>
        <v>41031.208333333336</v>
      </c>
      <c r="O473" s="8">
        <f t="shared" si="34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7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32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3"/>
        <v>43535.208333333328</v>
      </c>
      <c r="O474" s="8">
        <f t="shared" si="34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32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3"/>
        <v>43277.208333333328</v>
      </c>
      <c r="O475" s="8">
        <f t="shared" si="34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32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3"/>
        <v>41989.25</v>
      </c>
      <c r="O476" s="8">
        <f t="shared" si="34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32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3"/>
        <v>41450.208333333336</v>
      </c>
      <c r="O477" s="8">
        <f t="shared" si="34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17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32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3"/>
        <v>43322.208333333328</v>
      </c>
      <c r="O478" s="8">
        <f t="shared" si="34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32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3"/>
        <v>40720.208333333336</v>
      </c>
      <c r="O479" s="8">
        <f t="shared" si="34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32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3"/>
        <v>42072.208333333328</v>
      </c>
      <c r="O480" s="8">
        <f t="shared" si="34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32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3"/>
        <v>42945.208333333328</v>
      </c>
      <c r="O481" s="8">
        <f t="shared" si="34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32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3"/>
        <v>40248.25</v>
      </c>
      <c r="O482" s="8">
        <f t="shared" si="34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17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32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3"/>
        <v>41913.208333333336</v>
      </c>
      <c r="O483" s="8">
        <f t="shared" si="34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17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32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3"/>
        <v>40963.25</v>
      </c>
      <c r="O484" s="8">
        <f t="shared" si="34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32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3"/>
        <v>43811.25</v>
      </c>
      <c r="O485" s="8">
        <f t="shared" si="34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32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3"/>
        <v>41855.208333333336</v>
      </c>
      <c r="O486" s="8">
        <f t="shared" si="34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17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32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3"/>
        <v>43626.208333333328</v>
      </c>
      <c r="O487" s="8">
        <f t="shared" si="34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32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3"/>
        <v>43168.25</v>
      </c>
      <c r="O488" s="8">
        <f t="shared" si="34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32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3"/>
        <v>42845.208333333328</v>
      </c>
      <c r="O489" s="8">
        <f t="shared" si="34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32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3"/>
        <v>42403.25</v>
      </c>
      <c r="O490" s="8">
        <f t="shared" si="34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32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3"/>
        <v>40406.208333333336</v>
      </c>
      <c r="O491" s="8">
        <f t="shared" si="34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32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3"/>
        <v>43786.25</v>
      </c>
      <c r="O492" s="8">
        <f t="shared" si="34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32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3"/>
        <v>41456.208333333336</v>
      </c>
      <c r="O493" s="8">
        <f t="shared" si="34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32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3"/>
        <v>40336.208333333336</v>
      </c>
      <c r="O494" s="8">
        <f t="shared" si="34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32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3"/>
        <v>43645.208333333328</v>
      </c>
      <c r="O495" s="8">
        <f t="shared" si="34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32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3"/>
        <v>40990.208333333336</v>
      </c>
      <c r="O496" s="8">
        <f t="shared" si="34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32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3"/>
        <v>41800.208333333336</v>
      </c>
      <c r="O497" s="8">
        <f t="shared" si="34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32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3"/>
        <v>42876.208333333328</v>
      </c>
      <c r="O498" s="8">
        <f t="shared" si="34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32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3"/>
        <v>42724.25</v>
      </c>
      <c r="O499" s="8">
        <f t="shared" si="34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32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3"/>
        <v>42005.25</v>
      </c>
      <c r="O500" s="8">
        <f t="shared" si="34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17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32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3"/>
        <v>42444.208333333328</v>
      </c>
      <c r="O501" s="8">
        <f t="shared" si="34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32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3"/>
        <v>41395.208333333336</v>
      </c>
      <c r="O502" s="8">
        <f t="shared" si="34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32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3"/>
        <v>41345.208333333336</v>
      </c>
      <c r="O503" s="8">
        <f t="shared" si="34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32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3"/>
        <v>41117.208333333336</v>
      </c>
      <c r="O504" s="8">
        <f t="shared" si="34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17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32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3"/>
        <v>42186.208333333328</v>
      </c>
      <c r="O505" s="8">
        <f t="shared" si="34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32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3"/>
        <v>42142.208333333328</v>
      </c>
      <c r="O506" s="8">
        <f t="shared" si="34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32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3"/>
        <v>41341.25</v>
      </c>
      <c r="O507" s="8">
        <f t="shared" si="34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32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3"/>
        <v>43062.25</v>
      </c>
      <c r="O508" s="8">
        <f t="shared" si="34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32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3"/>
        <v>41373.208333333336</v>
      </c>
      <c r="O509" s="8">
        <f t="shared" si="34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32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3"/>
        <v>43310.208333333328</v>
      </c>
      <c r="O510" s="8">
        <f t="shared" si="34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32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3"/>
        <v>41034.208333333336</v>
      </c>
      <c r="O511" s="8">
        <f t="shared" si="34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32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3"/>
        <v>43251.208333333328</v>
      </c>
      <c r="O512" s="8">
        <f t="shared" si="34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32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3"/>
        <v>43671.208333333328</v>
      </c>
      <c r="O513" s="8">
        <f t="shared" si="34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si="32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3"/>
        <v>41825.208333333336</v>
      </c>
      <c r="O514" s="8">
        <f t="shared" si="34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IF(E515,ROUND((E515/H515),2),0)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3"/>
        <v>40430.208333333336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ref="F516:F579" si="36">ROUND((E516/D516)*100,0)</f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6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6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6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17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6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6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6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ref="N522:N585" si="37">(((L522/60)/60)/24)+DATE(1970,1,1)</f>
        <v>43574.208333333328</v>
      </c>
      <c r="O522" s="8">
        <f t="shared" ref="O522:O585" si="38"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6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7"/>
        <v>42605.208333333328</v>
      </c>
      <c r="O523" s="8">
        <f t="shared" si="38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17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6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7"/>
        <v>41093.208333333336</v>
      </c>
      <c r="O524" s="8">
        <f t="shared" si="38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6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7"/>
        <v>40241.25</v>
      </c>
      <c r="O525" s="8">
        <f t="shared" si="38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6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7"/>
        <v>40294.208333333336</v>
      </c>
      <c r="O526" s="8">
        <f t="shared" si="38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7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6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7"/>
        <v>40505.25</v>
      </c>
      <c r="O527" s="8">
        <f t="shared" si="38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6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7"/>
        <v>42364.25</v>
      </c>
      <c r="O528" s="8">
        <f t="shared" si="38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6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7"/>
        <v>42405.25</v>
      </c>
      <c r="O529" s="8">
        <f t="shared" si="38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6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7"/>
        <v>41601.25</v>
      </c>
      <c r="O530" s="8">
        <f t="shared" si="38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6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7"/>
        <v>41769.208333333336</v>
      </c>
      <c r="O531" s="8">
        <f t="shared" si="38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17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6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7"/>
        <v>40421.208333333336</v>
      </c>
      <c r="O532" s="8">
        <f t="shared" si="38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6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7"/>
        <v>41589.25</v>
      </c>
      <c r="O533" s="8">
        <f t="shared" si="38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6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7"/>
        <v>43125.25</v>
      </c>
      <c r="O534" s="8">
        <f t="shared" si="38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6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7"/>
        <v>41479.208333333336</v>
      </c>
      <c r="O535" s="8">
        <f t="shared" si="38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6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7"/>
        <v>43329.208333333328</v>
      </c>
      <c r="O536" s="8">
        <f t="shared" si="38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6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7"/>
        <v>43259.208333333328</v>
      </c>
      <c r="O537" s="8">
        <f t="shared" si="38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6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7"/>
        <v>40414.208333333336</v>
      </c>
      <c r="O538" s="8">
        <f t="shared" si="38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6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7"/>
        <v>43342.208333333328</v>
      </c>
      <c r="O539" s="8">
        <f t="shared" si="38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6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7"/>
        <v>41539.208333333336</v>
      </c>
      <c r="O540" s="8">
        <f t="shared" si="38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6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7"/>
        <v>43647.208333333328</v>
      </c>
      <c r="O541" s="8">
        <f t="shared" si="38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6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7"/>
        <v>43225.208333333328</v>
      </c>
      <c r="O542" s="8">
        <f t="shared" si="38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6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7"/>
        <v>42165.208333333328</v>
      </c>
      <c r="O543" s="8">
        <f t="shared" si="38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6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7"/>
        <v>42391.25</v>
      </c>
      <c r="O544" s="8">
        <f t="shared" si="38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6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7"/>
        <v>41528.208333333336</v>
      </c>
      <c r="O545" s="8">
        <f t="shared" si="38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17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6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7"/>
        <v>42377.25</v>
      </c>
      <c r="O546" s="8">
        <f t="shared" si="38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6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7"/>
        <v>43824.25</v>
      </c>
      <c r="O547" s="8">
        <f t="shared" si="38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6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7"/>
        <v>43360.208333333328</v>
      </c>
      <c r="O548" s="8">
        <f t="shared" si="38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6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7"/>
        <v>42029.25</v>
      </c>
      <c r="O549" s="8">
        <f t="shared" si="38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6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7"/>
        <v>42461.208333333328</v>
      </c>
      <c r="O550" s="8">
        <f t="shared" si="38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6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7"/>
        <v>41422.208333333336</v>
      </c>
      <c r="O551" s="8">
        <f t="shared" si="38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17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6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7"/>
        <v>40968.25</v>
      </c>
      <c r="O552" s="8">
        <f t="shared" si="38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6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7"/>
        <v>41993.25</v>
      </c>
      <c r="O553" s="8">
        <f t="shared" si="38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6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7"/>
        <v>42700.25</v>
      </c>
      <c r="O554" s="8">
        <f t="shared" si="38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17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6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7"/>
        <v>40545.25</v>
      </c>
      <c r="O555" s="8">
        <f t="shared" si="38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6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7"/>
        <v>42723.25</v>
      </c>
      <c r="O556" s="8">
        <f t="shared" si="38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6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7"/>
        <v>41731.208333333336</v>
      </c>
      <c r="O557" s="8">
        <f t="shared" si="38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6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7"/>
        <v>40792.208333333336</v>
      </c>
      <c r="O558" s="8">
        <f t="shared" si="38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6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7"/>
        <v>42279.208333333328</v>
      </c>
      <c r="O559" s="8">
        <f t="shared" si="38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6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7"/>
        <v>42424.25</v>
      </c>
      <c r="O560" s="8">
        <f t="shared" si="38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6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7"/>
        <v>42584.208333333328</v>
      </c>
      <c r="O561" s="8">
        <f t="shared" si="38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6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7"/>
        <v>40865.25</v>
      </c>
      <c r="O562" s="8">
        <f t="shared" si="38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6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7"/>
        <v>40833.208333333336</v>
      </c>
      <c r="O563" s="8">
        <f t="shared" si="38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6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7"/>
        <v>43536.208333333328</v>
      </c>
      <c r="O564" s="8">
        <f t="shared" si="38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6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7"/>
        <v>43417.25</v>
      </c>
      <c r="O565" s="8">
        <f t="shared" si="38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6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7"/>
        <v>42078.208333333328</v>
      </c>
      <c r="O566" s="8">
        <f t="shared" si="38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6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7"/>
        <v>40862.25</v>
      </c>
      <c r="O567" s="8">
        <f t="shared" si="38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6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7"/>
        <v>42424.25</v>
      </c>
      <c r="O568" s="8">
        <f t="shared" si="38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17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6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7"/>
        <v>41830.208333333336</v>
      </c>
      <c r="O569" s="8">
        <f t="shared" si="38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6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7"/>
        <v>40374.208333333336</v>
      </c>
      <c r="O570" s="8">
        <f t="shared" si="38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6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7"/>
        <v>40554.25</v>
      </c>
      <c r="O571" s="8">
        <f t="shared" si="38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6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7"/>
        <v>41993.25</v>
      </c>
      <c r="O572" s="8">
        <f t="shared" si="38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6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7"/>
        <v>42174.208333333328</v>
      </c>
      <c r="O573" s="8">
        <f t="shared" si="38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6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7"/>
        <v>42275.208333333328</v>
      </c>
      <c r="O574" s="8">
        <f t="shared" si="38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6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7"/>
        <v>41761.208333333336</v>
      </c>
      <c r="O575" s="8">
        <f t="shared" si="38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6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7"/>
        <v>43806.25</v>
      </c>
      <c r="O576" s="8">
        <f t="shared" si="38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6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7"/>
        <v>41779.208333333336</v>
      </c>
      <c r="O577" s="8">
        <f t="shared" si="38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17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si="36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7"/>
        <v>43040.208333333328</v>
      </c>
      <c r="O578" s="8">
        <f t="shared" si="38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IF(E579,ROUND((E579/H579),2),0)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7"/>
        <v>40613.25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ref="F580:F643" si="40">ROUND((E580/D580)*100,0)</f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40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40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40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40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17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40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7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40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ref="N586:N649" si="41">(((L586/60)/60)/24)+DATE(1970,1,1)</f>
        <v>41024.208333333336</v>
      </c>
      <c r="O586" s="8">
        <f t="shared" ref="O586:O649" si="42"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40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41"/>
        <v>40255.208333333336</v>
      </c>
      <c r="O587" s="8">
        <f t="shared" si="42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40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41"/>
        <v>40499.25</v>
      </c>
      <c r="O588" s="8">
        <f t="shared" si="42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40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41"/>
        <v>43484.25</v>
      </c>
      <c r="O589" s="8">
        <f t="shared" si="42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40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41"/>
        <v>40262.208333333336</v>
      </c>
      <c r="O590" s="8">
        <f t="shared" si="42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40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41"/>
        <v>42190.208333333328</v>
      </c>
      <c r="O591" s="8">
        <f t="shared" si="42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40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41"/>
        <v>41994.25</v>
      </c>
      <c r="O592" s="8">
        <f t="shared" si="42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40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41"/>
        <v>40373.208333333336</v>
      </c>
      <c r="O593" s="8">
        <f t="shared" si="42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40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41"/>
        <v>41789.208333333336</v>
      </c>
      <c r="O594" s="8">
        <f t="shared" si="42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40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41"/>
        <v>41724.208333333336</v>
      </c>
      <c r="O595" s="8">
        <f t="shared" si="42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40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41"/>
        <v>42548.208333333328</v>
      </c>
      <c r="O596" s="8">
        <f t="shared" si="42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40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41"/>
        <v>40253.208333333336</v>
      </c>
      <c r="O597" s="8">
        <f t="shared" si="42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40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41"/>
        <v>42434.25</v>
      </c>
      <c r="O598" s="8">
        <f t="shared" si="42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40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41"/>
        <v>43786.25</v>
      </c>
      <c r="O599" s="8">
        <f t="shared" si="42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40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41"/>
        <v>40344.208333333336</v>
      </c>
      <c r="O600" s="8">
        <f t="shared" si="42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40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41"/>
        <v>42047.25</v>
      </c>
      <c r="O601" s="8">
        <f t="shared" si="42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40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41"/>
        <v>41485.208333333336</v>
      </c>
      <c r="O602" s="8">
        <f t="shared" si="42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40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41"/>
        <v>41789.208333333336</v>
      </c>
      <c r="O603" s="8">
        <f t="shared" si="42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7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40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41"/>
        <v>42160.208333333328</v>
      </c>
      <c r="O604" s="8">
        <f t="shared" si="42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40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41"/>
        <v>43573.208333333328</v>
      </c>
      <c r="O605" s="8">
        <f t="shared" si="42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40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41"/>
        <v>40565.25</v>
      </c>
      <c r="O606" s="8">
        <f t="shared" si="42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40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41"/>
        <v>42280.208333333328</v>
      </c>
      <c r="O607" s="8">
        <f t="shared" si="42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40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41"/>
        <v>42436.25</v>
      </c>
      <c r="O608" s="8">
        <f t="shared" si="42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40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41"/>
        <v>41721.208333333336</v>
      </c>
      <c r="O609" s="8">
        <f t="shared" si="42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40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41"/>
        <v>43530.25</v>
      </c>
      <c r="O610" s="8">
        <f t="shared" si="42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40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41"/>
        <v>43481.25</v>
      </c>
      <c r="O611" s="8">
        <f t="shared" si="42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17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40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41"/>
        <v>41259.25</v>
      </c>
      <c r="O612" s="8">
        <f t="shared" si="42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40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41"/>
        <v>41480.208333333336</v>
      </c>
      <c r="O613" s="8">
        <f t="shared" si="42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40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41"/>
        <v>40474.208333333336</v>
      </c>
      <c r="O614" s="8">
        <f t="shared" si="42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7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40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41"/>
        <v>42973.208333333328</v>
      </c>
      <c r="O615" s="8">
        <f t="shared" si="42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17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40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41"/>
        <v>42746.25</v>
      </c>
      <c r="O616" s="8">
        <f t="shared" si="42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40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41"/>
        <v>42489.208333333328</v>
      </c>
      <c r="O617" s="8">
        <f t="shared" si="42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40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41"/>
        <v>41537.208333333336</v>
      </c>
      <c r="O618" s="8">
        <f t="shared" si="42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40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41"/>
        <v>41794.208333333336</v>
      </c>
      <c r="O619" s="8">
        <f t="shared" si="42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40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41"/>
        <v>41396.208333333336</v>
      </c>
      <c r="O620" s="8">
        <f t="shared" si="42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40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41"/>
        <v>40669.208333333336</v>
      </c>
      <c r="O621" s="8">
        <f t="shared" si="42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40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41"/>
        <v>42559.208333333328</v>
      </c>
      <c r="O622" s="8">
        <f t="shared" si="42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40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41"/>
        <v>42626.208333333328</v>
      </c>
      <c r="O623" s="8">
        <f t="shared" si="42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40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41"/>
        <v>43205.208333333328</v>
      </c>
      <c r="O624" s="8">
        <f t="shared" si="42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40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41"/>
        <v>42201.208333333328</v>
      </c>
      <c r="O625" s="8">
        <f t="shared" si="42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40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41"/>
        <v>42029.25</v>
      </c>
      <c r="O626" s="8">
        <f t="shared" si="42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40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41"/>
        <v>43857.25</v>
      </c>
      <c r="O627" s="8">
        <f t="shared" si="42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40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41"/>
        <v>40449.208333333336</v>
      </c>
      <c r="O628" s="8">
        <f t="shared" si="42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40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41"/>
        <v>40345.208333333336</v>
      </c>
      <c r="O629" s="8">
        <f t="shared" si="42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40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41"/>
        <v>40455.208333333336</v>
      </c>
      <c r="O630" s="8">
        <f t="shared" si="42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40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41"/>
        <v>42557.208333333328</v>
      </c>
      <c r="O631" s="8">
        <f t="shared" si="42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40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41"/>
        <v>43586.208333333328</v>
      </c>
      <c r="O632" s="8">
        <f t="shared" si="42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40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41"/>
        <v>43550.208333333328</v>
      </c>
      <c r="O633" s="8">
        <f t="shared" si="42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40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41"/>
        <v>41945.208333333336</v>
      </c>
      <c r="O634" s="8">
        <f t="shared" si="42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7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40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41"/>
        <v>42315.25</v>
      </c>
      <c r="O635" s="8">
        <f t="shared" si="42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40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41"/>
        <v>42819.208333333328</v>
      </c>
      <c r="O636" s="8">
        <f t="shared" si="42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40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41"/>
        <v>41314.25</v>
      </c>
      <c r="O637" s="8">
        <f t="shared" si="42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40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41"/>
        <v>40926.25</v>
      </c>
      <c r="O638" s="8">
        <f t="shared" si="42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40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41"/>
        <v>42688.25</v>
      </c>
      <c r="O639" s="8">
        <f t="shared" si="42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40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41"/>
        <v>40386.208333333336</v>
      </c>
      <c r="O640" s="8">
        <f t="shared" si="42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40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41"/>
        <v>43309.208333333328</v>
      </c>
      <c r="O641" s="8">
        <f t="shared" si="42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si="40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41"/>
        <v>42387.25</v>
      </c>
      <c r="O642" s="8">
        <f t="shared" si="42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IF(E643,ROUND((E643/H643),2),0)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1"/>
        <v>42786.25</v>
      </c>
      <c r="O643" s="8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ref="F644:F707" si="44">ROUND((E644/D644)*100,0)</f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4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4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4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4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4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4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ref="N650:N713" si="45">(((L650/60)/60)/24)+DATE(1970,1,1)</f>
        <v>42922.208333333328</v>
      </c>
      <c r="O650" s="8">
        <f t="shared" ref="O650:O713" si="46"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4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5"/>
        <v>40471.208333333336</v>
      </c>
      <c r="O651" s="8">
        <f t="shared" si="46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4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5"/>
        <v>41828.208333333336</v>
      </c>
      <c r="O652" s="8">
        <f t="shared" si="46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4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5"/>
        <v>41692.25</v>
      </c>
      <c r="O653" s="8">
        <f t="shared" si="46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4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5"/>
        <v>42587.208333333328</v>
      </c>
      <c r="O654" s="8">
        <f t="shared" si="46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4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5"/>
        <v>42468.208333333328</v>
      </c>
      <c r="O655" s="8">
        <f t="shared" si="46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4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5"/>
        <v>42240.208333333328</v>
      </c>
      <c r="O656" s="8">
        <f t="shared" si="46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4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5"/>
        <v>42796.25</v>
      </c>
      <c r="O657" s="8">
        <f t="shared" si="46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4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5"/>
        <v>43097.25</v>
      </c>
      <c r="O658" s="8">
        <f t="shared" si="46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4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5"/>
        <v>43096.25</v>
      </c>
      <c r="O659" s="8">
        <f t="shared" si="46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4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5"/>
        <v>42246.208333333328</v>
      </c>
      <c r="O660" s="8">
        <f t="shared" si="46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4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5"/>
        <v>40570.25</v>
      </c>
      <c r="O661" s="8">
        <f t="shared" si="46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4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5"/>
        <v>42237.208333333328</v>
      </c>
      <c r="O662" s="8">
        <f t="shared" si="46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4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5"/>
        <v>40996.208333333336</v>
      </c>
      <c r="O663" s="8">
        <f t="shared" si="46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4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5"/>
        <v>43443.25</v>
      </c>
      <c r="O664" s="8">
        <f t="shared" si="46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4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5"/>
        <v>40458.208333333336</v>
      </c>
      <c r="O665" s="8">
        <f t="shared" si="46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4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5"/>
        <v>40959.25</v>
      </c>
      <c r="O666" s="8">
        <f t="shared" si="46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4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5"/>
        <v>40733.208333333336</v>
      </c>
      <c r="O667" s="8">
        <f t="shared" si="46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4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5"/>
        <v>41516.208333333336</v>
      </c>
      <c r="O668" s="8">
        <f t="shared" si="46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4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5"/>
        <v>41892.208333333336</v>
      </c>
      <c r="O669" s="8">
        <f t="shared" si="46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4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5"/>
        <v>41122.208333333336</v>
      </c>
      <c r="O670" s="8">
        <f t="shared" si="46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4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5"/>
        <v>42912.208333333328</v>
      </c>
      <c r="O671" s="8">
        <f t="shared" si="46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17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4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5"/>
        <v>42425.25</v>
      </c>
      <c r="O672" s="8">
        <f t="shared" si="46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17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4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5"/>
        <v>40390.208333333336</v>
      </c>
      <c r="O673" s="8">
        <f t="shared" si="46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4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5"/>
        <v>43180.208333333328</v>
      </c>
      <c r="O674" s="8">
        <f t="shared" si="46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4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5"/>
        <v>42475.208333333328</v>
      </c>
      <c r="O675" s="8">
        <f t="shared" si="46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4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5"/>
        <v>40774.208333333336</v>
      </c>
      <c r="O676" s="8">
        <f t="shared" si="46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4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5"/>
        <v>43719.208333333328</v>
      </c>
      <c r="O677" s="8">
        <f t="shared" si="46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4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5"/>
        <v>41178.208333333336</v>
      </c>
      <c r="O678" s="8">
        <f t="shared" si="46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4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5"/>
        <v>42561.208333333328</v>
      </c>
      <c r="O679" s="8">
        <f t="shared" si="46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4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5"/>
        <v>43484.25</v>
      </c>
      <c r="O680" s="8">
        <f t="shared" si="46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4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5"/>
        <v>43756.208333333328</v>
      </c>
      <c r="O681" s="8">
        <f t="shared" si="46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17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4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5"/>
        <v>43813.25</v>
      </c>
      <c r="O682" s="8">
        <f t="shared" si="46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4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5"/>
        <v>40898.25</v>
      </c>
      <c r="O683" s="8">
        <f t="shared" si="46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4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5"/>
        <v>41619.25</v>
      </c>
      <c r="O684" s="8">
        <f t="shared" si="46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4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5"/>
        <v>43359.208333333328</v>
      </c>
      <c r="O685" s="8">
        <f t="shared" si="46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4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5"/>
        <v>40358.208333333336</v>
      </c>
      <c r="O686" s="8">
        <f t="shared" si="46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4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5"/>
        <v>42239.208333333328</v>
      </c>
      <c r="O687" s="8">
        <f t="shared" si="46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4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5"/>
        <v>43186.208333333328</v>
      </c>
      <c r="O688" s="8">
        <f t="shared" si="46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4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5"/>
        <v>42806.25</v>
      </c>
      <c r="O689" s="8">
        <f t="shared" si="46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4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5"/>
        <v>43475.25</v>
      </c>
      <c r="O690" s="8">
        <f t="shared" si="46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4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5"/>
        <v>41576.208333333336</v>
      </c>
      <c r="O691" s="8">
        <f t="shared" si="46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4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5"/>
        <v>40874.25</v>
      </c>
      <c r="O692" s="8">
        <f t="shared" si="46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4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5"/>
        <v>41185.208333333336</v>
      </c>
      <c r="O693" s="8">
        <f t="shared" si="46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4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5"/>
        <v>43655.208333333328</v>
      </c>
      <c r="O694" s="8">
        <f t="shared" si="46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17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4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5"/>
        <v>43025.208333333328</v>
      </c>
      <c r="O695" s="8">
        <f t="shared" si="46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4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5"/>
        <v>43066.25</v>
      </c>
      <c r="O696" s="8">
        <f t="shared" si="46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4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5"/>
        <v>42322.25</v>
      </c>
      <c r="O697" s="8">
        <f t="shared" si="46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4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5"/>
        <v>42114.208333333328</v>
      </c>
      <c r="O698" s="8">
        <f t="shared" si="46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7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4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5"/>
        <v>43190.208333333328</v>
      </c>
      <c r="O699" s="8">
        <f t="shared" si="46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4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5"/>
        <v>40871.25</v>
      </c>
      <c r="O700" s="8">
        <f t="shared" si="46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4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5"/>
        <v>43641.208333333328</v>
      </c>
      <c r="O701" s="8">
        <f t="shared" si="46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17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4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5"/>
        <v>40203.25</v>
      </c>
      <c r="O702" s="8">
        <f t="shared" si="46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17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4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5"/>
        <v>40629.208333333336</v>
      </c>
      <c r="O703" s="8">
        <f t="shared" si="46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17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4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5"/>
        <v>41477.208333333336</v>
      </c>
      <c r="O704" s="8">
        <f t="shared" si="46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4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5"/>
        <v>41020.208333333336</v>
      </c>
      <c r="O705" s="8">
        <f t="shared" si="46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si="44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5"/>
        <v>42555.208333333328</v>
      </c>
      <c r="O706" s="8">
        <f t="shared" si="46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IF(E707,ROUND((E707/H707),2),0)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5"/>
        <v>41619.25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ref="F708:F771" si="48">ROUND((E708/D708)*100,0)</f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17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8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8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8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17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8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8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17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8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ref="N714:N777" si="49">(((L714/60)/60)/24)+DATE(1970,1,1)</f>
        <v>42559.208333333328</v>
      </c>
      <c r="O714" s="8">
        <f t="shared" ref="O714:O777" si="50"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8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9"/>
        <v>42604.208333333328</v>
      </c>
      <c r="O715" s="8">
        <f t="shared" si="50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8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9"/>
        <v>41870.208333333336</v>
      </c>
      <c r="O716" s="8">
        <f t="shared" si="50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8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9"/>
        <v>40397.208333333336</v>
      </c>
      <c r="O717" s="8">
        <f t="shared" si="50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8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9"/>
        <v>41465.208333333336</v>
      </c>
      <c r="O718" s="8">
        <f t="shared" si="50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8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9"/>
        <v>40777.208333333336</v>
      </c>
      <c r="O719" s="8">
        <f t="shared" si="50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8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9"/>
        <v>41442.208333333336</v>
      </c>
      <c r="O720" s="8">
        <f t="shared" si="50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8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9"/>
        <v>41058.208333333336</v>
      </c>
      <c r="O721" s="8">
        <f t="shared" si="50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8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9"/>
        <v>43152.25</v>
      </c>
      <c r="O722" s="8">
        <f t="shared" si="50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8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9"/>
        <v>43194.208333333328</v>
      </c>
      <c r="O723" s="8">
        <f t="shared" si="50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8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9"/>
        <v>43045.25</v>
      </c>
      <c r="O724" s="8">
        <f t="shared" si="50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8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9"/>
        <v>42431.25</v>
      </c>
      <c r="O725" s="8">
        <f t="shared" si="50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17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8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9"/>
        <v>41934.208333333336</v>
      </c>
      <c r="O726" s="8">
        <f t="shared" si="50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8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9"/>
        <v>41958.25</v>
      </c>
      <c r="O727" s="8">
        <f t="shared" si="50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8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9"/>
        <v>40476.208333333336</v>
      </c>
      <c r="O728" s="8">
        <f t="shared" si="50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8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9"/>
        <v>43485.25</v>
      </c>
      <c r="O729" s="8">
        <f t="shared" si="50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17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8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9"/>
        <v>42515.208333333328</v>
      </c>
      <c r="O730" s="8">
        <f t="shared" si="50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17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8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9"/>
        <v>41309.25</v>
      </c>
      <c r="O731" s="8">
        <f t="shared" si="50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8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9"/>
        <v>42147.208333333328</v>
      </c>
      <c r="O732" s="8">
        <f t="shared" si="50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8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9"/>
        <v>42939.208333333328</v>
      </c>
      <c r="O733" s="8">
        <f t="shared" si="50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8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9"/>
        <v>42816.208333333328</v>
      </c>
      <c r="O734" s="8">
        <f t="shared" si="50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8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9"/>
        <v>41844.208333333336</v>
      </c>
      <c r="O735" s="8">
        <f t="shared" si="50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8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9"/>
        <v>42763.25</v>
      </c>
      <c r="O736" s="8">
        <f t="shared" si="50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17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8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9"/>
        <v>42459.208333333328</v>
      </c>
      <c r="O737" s="8">
        <f t="shared" si="50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8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9"/>
        <v>42055.25</v>
      </c>
      <c r="O738" s="8">
        <f t="shared" si="50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8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9"/>
        <v>42685.25</v>
      </c>
      <c r="O739" s="8">
        <f t="shared" si="50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7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8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9"/>
        <v>41959.25</v>
      </c>
      <c r="O740" s="8">
        <f t="shared" si="50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8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9"/>
        <v>41089.208333333336</v>
      </c>
      <c r="O741" s="8">
        <f t="shared" si="50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7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8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9"/>
        <v>42769.25</v>
      </c>
      <c r="O742" s="8">
        <f t="shared" si="50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8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9"/>
        <v>40321.208333333336</v>
      </c>
      <c r="O743" s="8">
        <f t="shared" si="50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8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9"/>
        <v>40197.25</v>
      </c>
      <c r="O744" s="8">
        <f t="shared" si="50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8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9"/>
        <v>42298.208333333328</v>
      </c>
      <c r="O745" s="8">
        <f t="shared" si="50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8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9"/>
        <v>43322.208333333328</v>
      </c>
      <c r="O746" s="8">
        <f t="shared" si="50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17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8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9"/>
        <v>40328.208333333336</v>
      </c>
      <c r="O747" s="8">
        <f t="shared" si="50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8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9"/>
        <v>40825.208333333336</v>
      </c>
      <c r="O748" s="8">
        <f t="shared" si="50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8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9"/>
        <v>40423.208333333336</v>
      </c>
      <c r="O749" s="8">
        <f t="shared" si="50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8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9"/>
        <v>40238.25</v>
      </c>
      <c r="O750" s="8">
        <f t="shared" si="50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8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9"/>
        <v>41920.208333333336</v>
      </c>
      <c r="O751" s="8">
        <f t="shared" si="50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8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9"/>
        <v>40360.208333333336</v>
      </c>
      <c r="O752" s="8">
        <f t="shared" si="50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8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9"/>
        <v>42446.208333333328</v>
      </c>
      <c r="O753" s="8">
        <f t="shared" si="50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8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9"/>
        <v>40395.208333333336</v>
      </c>
      <c r="O754" s="8">
        <f t="shared" si="50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8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9"/>
        <v>40321.208333333336</v>
      </c>
      <c r="O755" s="8">
        <f t="shared" si="50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8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9"/>
        <v>41210.208333333336</v>
      </c>
      <c r="O756" s="8">
        <f t="shared" si="50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8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9"/>
        <v>43096.25</v>
      </c>
      <c r="O757" s="8">
        <f t="shared" si="50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7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8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9"/>
        <v>42024.25</v>
      </c>
      <c r="O758" s="8">
        <f t="shared" si="50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8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9"/>
        <v>40675.208333333336</v>
      </c>
      <c r="O759" s="8">
        <f t="shared" si="50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8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9"/>
        <v>41936.208333333336</v>
      </c>
      <c r="O760" s="8">
        <f t="shared" si="50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17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8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9"/>
        <v>43136.25</v>
      </c>
      <c r="O761" s="8">
        <f t="shared" si="50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8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9"/>
        <v>43678.208333333328</v>
      </c>
      <c r="O762" s="8">
        <f t="shared" si="50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8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9"/>
        <v>42938.208333333328</v>
      </c>
      <c r="O763" s="8">
        <f t="shared" si="50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8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9"/>
        <v>41241.25</v>
      </c>
      <c r="O764" s="8">
        <f t="shared" si="50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8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9"/>
        <v>41037.208333333336</v>
      </c>
      <c r="O765" s="8">
        <f t="shared" si="50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8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9"/>
        <v>40676.208333333336</v>
      </c>
      <c r="O766" s="8">
        <f t="shared" si="50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8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9"/>
        <v>42840.208333333328</v>
      </c>
      <c r="O767" s="8">
        <f t="shared" si="50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17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8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9"/>
        <v>43362.208333333328</v>
      </c>
      <c r="O768" s="8">
        <f t="shared" si="50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8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9"/>
        <v>42283.208333333328</v>
      </c>
      <c r="O769" s="8">
        <f t="shared" si="50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si="48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9"/>
        <v>41619.25</v>
      </c>
      <c r="O770" s="8">
        <f t="shared" si="50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IF(E771,ROUND((E771/H771),2),0)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9"/>
        <v>41501.208333333336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ref="F772:F835" si="52">ROUND((E772/D772)*100,0)</f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52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52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52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52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17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52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52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ref="N778:N841" si="53">(((L778/60)/60)/24)+DATE(1970,1,1)</f>
        <v>43650.208333333328</v>
      </c>
      <c r="O778" s="8">
        <f t="shared" ref="O778:O841" si="54"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52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3"/>
        <v>40809.208333333336</v>
      </c>
      <c r="O779" s="8">
        <f t="shared" si="54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52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3"/>
        <v>40768.208333333336</v>
      </c>
      <c r="O780" s="8">
        <f t="shared" si="54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52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3"/>
        <v>42230.208333333328</v>
      </c>
      <c r="O781" s="8">
        <f t="shared" si="54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7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52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3"/>
        <v>42573.208333333328</v>
      </c>
      <c r="O782" s="8">
        <f t="shared" si="54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52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3"/>
        <v>40482.208333333336</v>
      </c>
      <c r="O783" s="8">
        <f t="shared" si="54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52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3"/>
        <v>40603.25</v>
      </c>
      <c r="O784" s="8">
        <f t="shared" si="54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52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3"/>
        <v>41625.25</v>
      </c>
      <c r="O785" s="8">
        <f t="shared" si="54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52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3"/>
        <v>42435.25</v>
      </c>
      <c r="O786" s="8">
        <f t="shared" si="54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52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3"/>
        <v>43582.208333333328</v>
      </c>
      <c r="O787" s="8">
        <f t="shared" si="54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52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3"/>
        <v>43186.208333333328</v>
      </c>
      <c r="O788" s="8">
        <f t="shared" si="54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52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3"/>
        <v>40684.208333333336</v>
      </c>
      <c r="O789" s="8">
        <f t="shared" si="54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52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3"/>
        <v>41202.208333333336</v>
      </c>
      <c r="O790" s="8">
        <f t="shared" si="54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52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3"/>
        <v>41786.208333333336</v>
      </c>
      <c r="O791" s="8">
        <f t="shared" si="54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52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3"/>
        <v>40223.25</v>
      </c>
      <c r="O792" s="8">
        <f t="shared" si="54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52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3"/>
        <v>42715.25</v>
      </c>
      <c r="O793" s="8">
        <f t="shared" si="54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52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3"/>
        <v>41451.208333333336</v>
      </c>
      <c r="O794" s="8">
        <f t="shared" si="54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52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3"/>
        <v>41450.208333333336</v>
      </c>
      <c r="O795" s="8">
        <f t="shared" si="54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52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3"/>
        <v>43091.25</v>
      </c>
      <c r="O796" s="8">
        <f t="shared" si="54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17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52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3"/>
        <v>42675.208333333328</v>
      </c>
      <c r="O797" s="8">
        <f t="shared" si="54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52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3"/>
        <v>41859.208333333336</v>
      </c>
      <c r="O798" s="8">
        <f t="shared" si="54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52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3"/>
        <v>43464.25</v>
      </c>
      <c r="O799" s="8">
        <f t="shared" si="54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52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3"/>
        <v>41060.208333333336</v>
      </c>
      <c r="O800" s="8">
        <f t="shared" si="54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52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3"/>
        <v>42399.25</v>
      </c>
      <c r="O801" s="8">
        <f t="shared" si="54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52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3"/>
        <v>42167.208333333328</v>
      </c>
      <c r="O802" s="8">
        <f t="shared" si="54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52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3"/>
        <v>43830.25</v>
      </c>
      <c r="O803" s="8">
        <f t="shared" si="54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52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3"/>
        <v>43650.208333333328</v>
      </c>
      <c r="O804" s="8">
        <f t="shared" si="54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17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52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3"/>
        <v>43492.25</v>
      </c>
      <c r="O805" s="8">
        <f t="shared" si="54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52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3"/>
        <v>43102.25</v>
      </c>
      <c r="O806" s="8">
        <f t="shared" si="54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17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52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3"/>
        <v>41958.25</v>
      </c>
      <c r="O807" s="8">
        <f t="shared" si="54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52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3"/>
        <v>40973.25</v>
      </c>
      <c r="O808" s="8">
        <f t="shared" si="54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52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3"/>
        <v>43753.208333333328</v>
      </c>
      <c r="O809" s="8">
        <f t="shared" si="54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52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3"/>
        <v>42507.208333333328</v>
      </c>
      <c r="O810" s="8">
        <f t="shared" si="54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52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3"/>
        <v>41135.208333333336</v>
      </c>
      <c r="O811" s="8">
        <f t="shared" si="54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7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52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3"/>
        <v>43067.25</v>
      </c>
      <c r="O812" s="8">
        <f t="shared" si="54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52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3"/>
        <v>42378.25</v>
      </c>
      <c r="O813" s="8">
        <f t="shared" si="54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52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3"/>
        <v>43206.208333333328</v>
      </c>
      <c r="O814" s="8">
        <f t="shared" si="54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52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3"/>
        <v>41148.208333333336</v>
      </c>
      <c r="O815" s="8">
        <f t="shared" si="54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52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3"/>
        <v>42517.208333333328</v>
      </c>
      <c r="O816" s="8">
        <f t="shared" si="54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52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3"/>
        <v>43068.25</v>
      </c>
      <c r="O817" s="8">
        <f t="shared" si="54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7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52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3"/>
        <v>41680.25</v>
      </c>
      <c r="O818" s="8">
        <f t="shared" si="54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52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3"/>
        <v>43589.208333333328</v>
      </c>
      <c r="O819" s="8">
        <f t="shared" si="54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52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3"/>
        <v>43486.25</v>
      </c>
      <c r="O820" s="8">
        <f t="shared" si="54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17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52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3"/>
        <v>41237.25</v>
      </c>
      <c r="O821" s="8">
        <f t="shared" si="54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52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3"/>
        <v>43310.208333333328</v>
      </c>
      <c r="O822" s="8">
        <f t="shared" si="54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52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3"/>
        <v>42794.25</v>
      </c>
      <c r="O823" s="8">
        <f t="shared" si="54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52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3"/>
        <v>41698.25</v>
      </c>
      <c r="O824" s="8">
        <f t="shared" si="54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7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52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3"/>
        <v>41892.208333333336</v>
      </c>
      <c r="O825" s="8">
        <f t="shared" si="54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52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3"/>
        <v>40348.208333333336</v>
      </c>
      <c r="O826" s="8">
        <f t="shared" si="54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52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3"/>
        <v>42941.208333333328</v>
      </c>
      <c r="O827" s="8">
        <f t="shared" si="54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52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3"/>
        <v>40525.25</v>
      </c>
      <c r="O828" s="8">
        <f t="shared" si="54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17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52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3"/>
        <v>40666.208333333336</v>
      </c>
      <c r="O829" s="8">
        <f t="shared" si="54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52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3"/>
        <v>43340.208333333328</v>
      </c>
      <c r="O830" s="8">
        <f t="shared" si="54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52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3"/>
        <v>42164.208333333328</v>
      </c>
      <c r="O831" s="8">
        <f t="shared" si="54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52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3"/>
        <v>43103.25</v>
      </c>
      <c r="O832" s="8">
        <f t="shared" si="54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17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52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3"/>
        <v>40994.208333333336</v>
      </c>
      <c r="O833" s="8">
        <f t="shared" si="54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si="52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3"/>
        <v>42299.208333333328</v>
      </c>
      <c r="O834" s="8">
        <f t="shared" si="54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IF(E835,ROUND((E835/H835),2),0)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3"/>
        <v>40588.25</v>
      </c>
      <c r="O835" s="8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ref="F836:F899" si="56">ROUND((E836/D836)*100,0)</f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6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6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6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6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6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6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ref="N842:N905" si="57">(((L842/60)/60)/24)+DATE(1970,1,1)</f>
        <v>41836.208333333336</v>
      </c>
      <c r="O842" s="8">
        <f t="shared" ref="O842:O905" si="58"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6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7"/>
        <v>42419.25</v>
      </c>
      <c r="O843" s="8">
        <f t="shared" si="58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17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6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7"/>
        <v>43266.208333333328</v>
      </c>
      <c r="O844" s="8">
        <f t="shared" si="58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6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7"/>
        <v>43338.208333333328</v>
      </c>
      <c r="O845" s="8">
        <f t="shared" si="58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6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7"/>
        <v>40930.25</v>
      </c>
      <c r="O846" s="8">
        <f t="shared" si="58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6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7"/>
        <v>43235.208333333328</v>
      </c>
      <c r="O847" s="8">
        <f t="shared" si="58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6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7"/>
        <v>43302.208333333328</v>
      </c>
      <c r="O848" s="8">
        <f t="shared" si="58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6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7"/>
        <v>43107.25</v>
      </c>
      <c r="O849" s="8">
        <f t="shared" si="58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6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7"/>
        <v>40341.208333333336</v>
      </c>
      <c r="O850" s="8">
        <f t="shared" si="58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6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7"/>
        <v>40948.25</v>
      </c>
      <c r="O851" s="8">
        <f t="shared" si="58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7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6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7"/>
        <v>40866.25</v>
      </c>
      <c r="O852" s="8">
        <f t="shared" si="58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17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6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7"/>
        <v>41031.208333333336</v>
      </c>
      <c r="O853" s="8">
        <f t="shared" si="58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17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6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7"/>
        <v>40740.208333333336</v>
      </c>
      <c r="O854" s="8">
        <f t="shared" si="58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6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7"/>
        <v>40714.208333333336</v>
      </c>
      <c r="O855" s="8">
        <f t="shared" si="58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17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6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7"/>
        <v>43787.25</v>
      </c>
      <c r="O856" s="8">
        <f t="shared" si="58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6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7"/>
        <v>40712.208333333336</v>
      </c>
      <c r="O857" s="8">
        <f t="shared" si="58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6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7"/>
        <v>41023.208333333336</v>
      </c>
      <c r="O858" s="8">
        <f t="shared" si="58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17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6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7"/>
        <v>40944.25</v>
      </c>
      <c r="O859" s="8">
        <f t="shared" si="58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17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6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7"/>
        <v>43211.208333333328</v>
      </c>
      <c r="O860" s="8">
        <f t="shared" si="58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17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6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7"/>
        <v>41334.25</v>
      </c>
      <c r="O861" s="8">
        <f t="shared" si="58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17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6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7"/>
        <v>43515.25</v>
      </c>
      <c r="O862" s="8">
        <f t="shared" si="58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6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7"/>
        <v>40258.208333333336</v>
      </c>
      <c r="O863" s="8">
        <f t="shared" si="58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6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7"/>
        <v>40756.208333333336</v>
      </c>
      <c r="O864" s="8">
        <f t="shared" si="58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6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7"/>
        <v>42172.208333333328</v>
      </c>
      <c r="O865" s="8">
        <f t="shared" si="58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6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7"/>
        <v>42601.208333333328</v>
      </c>
      <c r="O866" s="8">
        <f t="shared" si="58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6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7"/>
        <v>41897.208333333336</v>
      </c>
      <c r="O867" s="8">
        <f t="shared" si="58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6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7"/>
        <v>40671.208333333336</v>
      </c>
      <c r="O868" s="8">
        <f t="shared" si="58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6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7"/>
        <v>43382.208333333328</v>
      </c>
      <c r="O869" s="8">
        <f t="shared" si="58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6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7"/>
        <v>41559.208333333336</v>
      </c>
      <c r="O870" s="8">
        <f t="shared" si="58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6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7"/>
        <v>40350.208333333336</v>
      </c>
      <c r="O871" s="8">
        <f t="shared" si="58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6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7"/>
        <v>42240.208333333328</v>
      </c>
      <c r="O872" s="8">
        <f t="shared" si="58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6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7"/>
        <v>43040.208333333328</v>
      </c>
      <c r="O873" s="8">
        <f t="shared" si="58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6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7"/>
        <v>43346.208333333328</v>
      </c>
      <c r="O874" s="8">
        <f t="shared" si="58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6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7"/>
        <v>41647.25</v>
      </c>
      <c r="O875" s="8">
        <f t="shared" si="58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6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7"/>
        <v>40291.208333333336</v>
      </c>
      <c r="O876" s="8">
        <f t="shared" si="58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6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7"/>
        <v>40556.25</v>
      </c>
      <c r="O877" s="8">
        <f t="shared" si="58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17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6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7"/>
        <v>43624.208333333328</v>
      </c>
      <c r="O878" s="8">
        <f t="shared" si="58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6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7"/>
        <v>42577.208333333328</v>
      </c>
      <c r="O879" s="8">
        <f t="shared" si="58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6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7"/>
        <v>43845.25</v>
      </c>
      <c r="O880" s="8">
        <f t="shared" si="58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6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7"/>
        <v>42788.25</v>
      </c>
      <c r="O881" s="8">
        <f t="shared" si="58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6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7"/>
        <v>43667.208333333328</v>
      </c>
      <c r="O882" s="8">
        <f t="shared" si="58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6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7"/>
        <v>42194.208333333328</v>
      </c>
      <c r="O883" s="8">
        <f t="shared" si="58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6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7"/>
        <v>42025.25</v>
      </c>
      <c r="O884" s="8">
        <f t="shared" si="58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6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7"/>
        <v>40323.208333333336</v>
      </c>
      <c r="O885" s="8">
        <f t="shared" si="58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6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7"/>
        <v>41763.208333333336</v>
      </c>
      <c r="O886" s="8">
        <f t="shared" si="58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6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7"/>
        <v>40335.208333333336</v>
      </c>
      <c r="O887" s="8">
        <f t="shared" si="58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6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7"/>
        <v>40416.208333333336</v>
      </c>
      <c r="O888" s="8">
        <f t="shared" si="58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17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6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7"/>
        <v>42202.208333333328</v>
      </c>
      <c r="O889" s="8">
        <f t="shared" si="58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6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7"/>
        <v>42836.208333333328</v>
      </c>
      <c r="O890" s="8">
        <f t="shared" si="58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6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7"/>
        <v>41710.208333333336</v>
      </c>
      <c r="O891" s="8">
        <f t="shared" si="58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6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7"/>
        <v>43640.208333333328</v>
      </c>
      <c r="O892" s="8">
        <f t="shared" si="58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6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7"/>
        <v>40880.25</v>
      </c>
      <c r="O893" s="8">
        <f t="shared" si="58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6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7"/>
        <v>40319.208333333336</v>
      </c>
      <c r="O894" s="8">
        <f t="shared" si="58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6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7"/>
        <v>42170.208333333328</v>
      </c>
      <c r="O895" s="8">
        <f t="shared" si="58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6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7"/>
        <v>41466.208333333336</v>
      </c>
      <c r="O896" s="8">
        <f t="shared" si="58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17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6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7"/>
        <v>43134.25</v>
      </c>
      <c r="O897" s="8">
        <f t="shared" si="58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17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si="56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7"/>
        <v>40738.208333333336</v>
      </c>
      <c r="O898" s="8">
        <f t="shared" si="58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9">IF(E899,ROUND((E899/H899),2),0)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7"/>
        <v>43583.208333333328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ref="F900:F963" si="60">ROUND((E900/D900)*100,0)</f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60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60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60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60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60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60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ref="N906:N969" si="61">(((L906/60)/60)/24)+DATE(1970,1,1)</f>
        <v>41186.208333333336</v>
      </c>
      <c r="O906" s="8">
        <f t="shared" ref="O906:O969" si="62"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60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61"/>
        <v>41536.208333333336</v>
      </c>
      <c r="O907" s="8">
        <f t="shared" si="62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17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60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61"/>
        <v>42868.208333333328</v>
      </c>
      <c r="O908" s="8">
        <f t="shared" si="62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60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61"/>
        <v>40660.208333333336</v>
      </c>
      <c r="O909" s="8">
        <f t="shared" si="62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60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61"/>
        <v>41031.208333333336</v>
      </c>
      <c r="O910" s="8">
        <f t="shared" si="62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60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61"/>
        <v>43255.208333333328</v>
      </c>
      <c r="O911" s="8">
        <f t="shared" si="62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60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61"/>
        <v>42026.25</v>
      </c>
      <c r="O912" s="8">
        <f t="shared" si="62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60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61"/>
        <v>43717.208333333328</v>
      </c>
      <c r="O913" s="8">
        <f t="shared" si="62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60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61"/>
        <v>41157.208333333336</v>
      </c>
      <c r="O914" s="8">
        <f t="shared" si="62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60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61"/>
        <v>43597.208333333328</v>
      </c>
      <c r="O915" s="8">
        <f t="shared" si="62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60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61"/>
        <v>41490.208333333336</v>
      </c>
      <c r="O916" s="8">
        <f t="shared" si="62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60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61"/>
        <v>42976.208333333328</v>
      </c>
      <c r="O917" s="8">
        <f t="shared" si="62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60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61"/>
        <v>41991.25</v>
      </c>
      <c r="O918" s="8">
        <f t="shared" si="62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60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61"/>
        <v>40722.208333333336</v>
      </c>
      <c r="O919" s="8">
        <f t="shared" si="62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60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61"/>
        <v>41117.208333333336</v>
      </c>
      <c r="O920" s="8">
        <f t="shared" si="62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60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61"/>
        <v>43022.208333333328</v>
      </c>
      <c r="O921" s="8">
        <f t="shared" si="62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60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61"/>
        <v>43503.25</v>
      </c>
      <c r="O922" s="8">
        <f t="shared" si="62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60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61"/>
        <v>40951.25</v>
      </c>
      <c r="O923" s="8">
        <f t="shared" si="62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60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61"/>
        <v>43443.25</v>
      </c>
      <c r="O924" s="8">
        <f t="shared" si="62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60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61"/>
        <v>40373.208333333336</v>
      </c>
      <c r="O925" s="8">
        <f t="shared" si="62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60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61"/>
        <v>43769.208333333328</v>
      </c>
      <c r="O926" s="8">
        <f t="shared" si="62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17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60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61"/>
        <v>43000.208333333328</v>
      </c>
      <c r="O927" s="8">
        <f t="shared" si="62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60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61"/>
        <v>42502.208333333328</v>
      </c>
      <c r="O928" s="8">
        <f t="shared" si="62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60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61"/>
        <v>41102.208333333336</v>
      </c>
      <c r="O929" s="8">
        <f t="shared" si="62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60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61"/>
        <v>41637.25</v>
      </c>
      <c r="O930" s="8">
        <f t="shared" si="62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60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61"/>
        <v>42858.208333333328</v>
      </c>
      <c r="O931" s="8">
        <f t="shared" si="62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60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61"/>
        <v>42060.25</v>
      </c>
      <c r="O932" s="8">
        <f t="shared" si="62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60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61"/>
        <v>41818.208333333336</v>
      </c>
      <c r="O933" s="8">
        <f t="shared" si="62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60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61"/>
        <v>41709.208333333336</v>
      </c>
      <c r="O934" s="8">
        <f t="shared" si="62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60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61"/>
        <v>41372.208333333336</v>
      </c>
      <c r="O935" s="8">
        <f t="shared" si="62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60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61"/>
        <v>42422.25</v>
      </c>
      <c r="O936" s="8">
        <f t="shared" si="62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7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60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61"/>
        <v>42209.208333333328</v>
      </c>
      <c r="O937" s="8">
        <f t="shared" si="62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60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61"/>
        <v>43668.208333333328</v>
      </c>
      <c r="O938" s="8">
        <f t="shared" si="62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60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61"/>
        <v>42334.25</v>
      </c>
      <c r="O939" s="8">
        <f t="shared" si="62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60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61"/>
        <v>43263.208333333328</v>
      </c>
      <c r="O940" s="8">
        <f t="shared" si="62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60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61"/>
        <v>40670.208333333336</v>
      </c>
      <c r="O941" s="8">
        <f t="shared" si="62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60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61"/>
        <v>41244.25</v>
      </c>
      <c r="O942" s="8">
        <f t="shared" si="62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60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61"/>
        <v>40552.25</v>
      </c>
      <c r="O943" s="8">
        <f t="shared" si="62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60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61"/>
        <v>40568.25</v>
      </c>
      <c r="O944" s="8">
        <f t="shared" si="62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60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61"/>
        <v>41906.208333333336</v>
      </c>
      <c r="O945" s="8">
        <f t="shared" si="62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60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61"/>
        <v>42776.25</v>
      </c>
      <c r="O946" s="8">
        <f t="shared" si="62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60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61"/>
        <v>41004.208333333336</v>
      </c>
      <c r="O947" s="8">
        <f t="shared" si="62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17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60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61"/>
        <v>40710.208333333336</v>
      </c>
      <c r="O948" s="8">
        <f t="shared" si="62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60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61"/>
        <v>41908.208333333336</v>
      </c>
      <c r="O949" s="8">
        <f t="shared" si="62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60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61"/>
        <v>41985.25</v>
      </c>
      <c r="O950" s="8">
        <f t="shared" si="62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17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60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61"/>
        <v>42112.208333333328</v>
      </c>
      <c r="O951" s="8">
        <f t="shared" si="62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60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61"/>
        <v>43571.208333333328</v>
      </c>
      <c r="O952" s="8">
        <f t="shared" si="62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60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61"/>
        <v>42730.25</v>
      </c>
      <c r="O953" s="8">
        <f t="shared" si="62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60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61"/>
        <v>42591.208333333328</v>
      </c>
      <c r="O954" s="8">
        <f t="shared" si="62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60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61"/>
        <v>42358.25</v>
      </c>
      <c r="O955" s="8">
        <f t="shared" si="62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60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61"/>
        <v>41174.208333333336</v>
      </c>
      <c r="O956" s="8">
        <f t="shared" si="62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17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60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61"/>
        <v>41238.25</v>
      </c>
      <c r="O957" s="8">
        <f t="shared" si="62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60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61"/>
        <v>42360.25</v>
      </c>
      <c r="O958" s="8">
        <f t="shared" si="62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60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61"/>
        <v>40955.25</v>
      </c>
      <c r="O959" s="8">
        <f t="shared" si="62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17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60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61"/>
        <v>40350.208333333336</v>
      </c>
      <c r="O960" s="8">
        <f t="shared" si="62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60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61"/>
        <v>40357.208333333336</v>
      </c>
      <c r="O961" s="8">
        <f t="shared" si="62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si="60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61"/>
        <v>42408.25</v>
      </c>
      <c r="O962" s="8">
        <f t="shared" si="62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7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IF(E963,ROUND((E963/H963),2),0)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1"/>
        <v>40591.25</v>
      </c>
      <c r="O963" s="8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ref="F964:F1001" si="64">ROUND((E964/D964)*100,0)</f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4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4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4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4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4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4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ref="N970:N1001" si="65">(((L970/60)/60)/24)+DATE(1970,1,1)</f>
        <v>40544.25</v>
      </c>
      <c r="O970" s="8">
        <f t="shared" ref="O970:O1001" si="66"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4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5"/>
        <v>43821.25</v>
      </c>
      <c r="O971" s="8">
        <f t="shared" si="66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17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4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5"/>
        <v>40672.208333333336</v>
      </c>
      <c r="O972" s="8">
        <f t="shared" si="66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4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5"/>
        <v>41555.208333333336</v>
      </c>
      <c r="O973" s="8">
        <f t="shared" si="66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17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4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5"/>
        <v>41792.208333333336</v>
      </c>
      <c r="O974" s="8">
        <f t="shared" si="66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4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5"/>
        <v>40522.25</v>
      </c>
      <c r="O975" s="8">
        <f t="shared" si="66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4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5"/>
        <v>41412.208333333336</v>
      </c>
      <c r="O976" s="8">
        <f t="shared" si="66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4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5"/>
        <v>42337.25</v>
      </c>
      <c r="O977" s="8">
        <f t="shared" si="66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4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5"/>
        <v>40571.25</v>
      </c>
      <c r="O978" s="8">
        <f t="shared" si="66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4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5"/>
        <v>43138.25</v>
      </c>
      <c r="O979" s="8">
        <f t="shared" si="66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4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5"/>
        <v>42686.25</v>
      </c>
      <c r="O980" s="8">
        <f t="shared" si="66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4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5"/>
        <v>42078.208333333328</v>
      </c>
      <c r="O981" s="8">
        <f t="shared" si="66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4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5"/>
        <v>42307.208333333328</v>
      </c>
      <c r="O982" s="8">
        <f t="shared" si="66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4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5"/>
        <v>43094.25</v>
      </c>
      <c r="O983" s="8">
        <f t="shared" si="66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4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5"/>
        <v>40743.208333333336</v>
      </c>
      <c r="O984" s="8">
        <f t="shared" si="66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4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5"/>
        <v>43681.208333333328</v>
      </c>
      <c r="O985" s="8">
        <f t="shared" si="66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17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4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5"/>
        <v>43716.208333333328</v>
      </c>
      <c r="O986" s="8">
        <f t="shared" si="66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4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5"/>
        <v>41614.25</v>
      </c>
      <c r="O987" s="8">
        <f t="shared" si="66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7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4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5"/>
        <v>40638.208333333336</v>
      </c>
      <c r="O988" s="8">
        <f t="shared" si="66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4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5"/>
        <v>42852.208333333328</v>
      </c>
      <c r="O989" s="8">
        <f t="shared" si="66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4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5"/>
        <v>42686.25</v>
      </c>
      <c r="O990" s="8">
        <f t="shared" si="66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4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5"/>
        <v>43571.208333333328</v>
      </c>
      <c r="O991" s="8">
        <f t="shared" si="66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4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5"/>
        <v>42432.25</v>
      </c>
      <c r="O992" s="8">
        <f t="shared" si="66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4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5"/>
        <v>41907.208333333336</v>
      </c>
      <c r="O993" s="8">
        <f t="shared" si="66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4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5"/>
        <v>43227.208333333328</v>
      </c>
      <c r="O994" s="8">
        <f t="shared" si="66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4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5"/>
        <v>42362.25</v>
      </c>
      <c r="O995" s="8">
        <f t="shared" si="66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4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5"/>
        <v>41929.208333333336</v>
      </c>
      <c r="O996" s="8">
        <f t="shared" si="66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4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5"/>
        <v>43408.208333333328</v>
      </c>
      <c r="O997" s="8">
        <f t="shared" si="66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4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5"/>
        <v>41276.25</v>
      </c>
      <c r="O998" s="8">
        <f t="shared" si="66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4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5"/>
        <v>41659.25</v>
      </c>
      <c r="O999" s="8">
        <f t="shared" si="66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4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5"/>
        <v>40220.25</v>
      </c>
      <c r="O1000" s="8">
        <f t="shared" si="66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4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5"/>
        <v>42550.208333333328</v>
      </c>
      <c r="O1001" s="8">
        <f t="shared" si="66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successful">
      <formula>NOT(ISERROR(SEARCH("successful",G2)))</formula>
    </cfRule>
    <cfRule type="containsText" dxfId="8" priority="5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951B-A6EF-8446-9B2C-9447D470D12C}">
  <sheetPr codeName="Sheet2"/>
  <dimension ref="A1:F29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2047</v>
      </c>
    </row>
    <row r="3" spans="1:6" x14ac:dyDescent="0.2">
      <c r="A3" s="6" t="s">
        <v>2035</v>
      </c>
      <c r="B3" s="6" t="s">
        <v>2036</v>
      </c>
    </row>
    <row r="4" spans="1:6" x14ac:dyDescent="0.2">
      <c r="A4" s="6" t="s">
        <v>2038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7" t="s">
        <v>2039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">
      <c r="A6" s="7" t="s">
        <v>2033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">
      <c r="A7" s="7" t="s">
        <v>2040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">
      <c r="A8" s="7" t="s">
        <v>2041</v>
      </c>
      <c r="B8" s="5"/>
      <c r="C8" s="5"/>
      <c r="D8" s="5"/>
      <c r="E8" s="5">
        <v>4</v>
      </c>
      <c r="F8" s="5">
        <v>4</v>
      </c>
    </row>
    <row r="9" spans="1:6" x14ac:dyDescent="0.2">
      <c r="A9" s="7" t="s">
        <v>2042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">
      <c r="A10" s="7" t="s">
        <v>2043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">
      <c r="A11" s="7" t="s">
        <v>2044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">
      <c r="A12" s="7" t="s">
        <v>2045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">
      <c r="A13" s="7" t="s">
        <v>2046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">
      <c r="A14" s="7" t="s">
        <v>2037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  <row r="21" spans="5:5" x14ac:dyDescent="0.2">
      <c r="E21" s="7"/>
    </row>
    <row r="22" spans="5:5" x14ac:dyDescent="0.2">
      <c r="E22" s="7"/>
    </row>
    <row r="23" spans="5:5" x14ac:dyDescent="0.2">
      <c r="E23" s="7"/>
    </row>
    <row r="24" spans="5:5" x14ac:dyDescent="0.2">
      <c r="E24" s="7"/>
    </row>
    <row r="25" spans="5:5" x14ac:dyDescent="0.2">
      <c r="E25" s="7"/>
    </row>
    <row r="26" spans="5:5" x14ac:dyDescent="0.2">
      <c r="E26" s="7"/>
    </row>
    <row r="27" spans="5:5" x14ac:dyDescent="0.2">
      <c r="E27" s="7"/>
    </row>
    <row r="28" spans="5:5" x14ac:dyDescent="0.2">
      <c r="E28" s="7"/>
    </row>
    <row r="29" spans="5:5" x14ac:dyDescent="0.2">
      <c r="E29" s="7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E339-7A32-A54E-BE57-2B42DB17485F}">
  <sheetPr codeName="Sheet3"/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2047</v>
      </c>
    </row>
    <row r="2" spans="1:6" x14ac:dyDescent="0.2">
      <c r="A2" s="6" t="s">
        <v>2031</v>
      </c>
      <c r="B2" t="s">
        <v>2047</v>
      </c>
    </row>
    <row r="4" spans="1:6" x14ac:dyDescent="0.2">
      <c r="A4" s="6" t="s">
        <v>2035</v>
      </c>
      <c r="B4" s="6" t="s">
        <v>2036</v>
      </c>
    </row>
    <row r="5" spans="1:6" x14ac:dyDescent="0.2">
      <c r="A5" s="6" t="s">
        <v>2038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7" t="s">
        <v>2048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">
      <c r="A7" s="7" t="s">
        <v>2049</v>
      </c>
      <c r="B7" s="5"/>
      <c r="C7" s="5"/>
      <c r="D7" s="5"/>
      <c r="E7" s="5">
        <v>4</v>
      </c>
      <c r="F7" s="5">
        <v>4</v>
      </c>
    </row>
    <row r="8" spans="1:6" x14ac:dyDescent="0.2">
      <c r="A8" s="7" t="s">
        <v>2050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">
      <c r="A9" s="7" t="s">
        <v>2051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">
      <c r="A10" s="7" t="s">
        <v>2052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2">
      <c r="A11" s="7" t="s">
        <v>2053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2">
      <c r="A12" s="7" t="s">
        <v>2034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2">
      <c r="A13" s="7" t="s">
        <v>2054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2">
      <c r="A14" s="7" t="s">
        <v>2055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2">
      <c r="A15" s="7" t="s">
        <v>2056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2">
      <c r="A16" s="7" t="s">
        <v>2057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2">
      <c r="A17" s="7" t="s">
        <v>2058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">
      <c r="A18" s="7" t="s">
        <v>2059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">
      <c r="A19" s="7" t="s">
        <v>2060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">
      <c r="A20" s="7" t="s">
        <v>2061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2">
      <c r="A21" s="7" t="s">
        <v>2062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2">
      <c r="A22" s="7" t="s">
        <v>2063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2">
      <c r="A23" s="7" t="s">
        <v>2064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">
      <c r="A24" s="7" t="s">
        <v>2065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2">
      <c r="A25" s="7" t="s">
        <v>2066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2">
      <c r="A26" s="7" t="s">
        <v>2067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">
      <c r="A27" s="7" t="s">
        <v>2068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2">
      <c r="A28" s="7" t="s">
        <v>2069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">
      <c r="A29" s="7" t="s">
        <v>2070</v>
      </c>
      <c r="B29" s="5"/>
      <c r="C29" s="5"/>
      <c r="D29" s="5"/>
      <c r="E29" s="5">
        <v>3</v>
      </c>
      <c r="F29" s="5">
        <v>3</v>
      </c>
    </row>
    <row r="30" spans="1:6" x14ac:dyDescent="0.2">
      <c r="A30" s="7" t="s">
        <v>2037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34F2-80DB-DB48-AFF6-267DF6AB1105}">
  <sheetPr codeName="Sheet4"/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2047</v>
      </c>
    </row>
    <row r="2" spans="1:5" x14ac:dyDescent="0.2">
      <c r="A2" s="6" t="s">
        <v>2085</v>
      </c>
      <c r="B2" t="s">
        <v>2047</v>
      </c>
    </row>
    <row r="4" spans="1:5" x14ac:dyDescent="0.2">
      <c r="A4" s="6" t="s">
        <v>2035</v>
      </c>
      <c r="B4" s="6" t="s">
        <v>2036</v>
      </c>
    </row>
    <row r="5" spans="1:5" x14ac:dyDescent="0.2">
      <c r="A5" s="6" t="s">
        <v>2038</v>
      </c>
      <c r="B5" t="s">
        <v>74</v>
      </c>
      <c r="C5" t="s">
        <v>14</v>
      </c>
      <c r="D5" t="s">
        <v>20</v>
      </c>
      <c r="E5" t="s">
        <v>2037</v>
      </c>
    </row>
    <row r="6" spans="1:5" x14ac:dyDescent="0.2">
      <c r="A6" s="9" t="s">
        <v>2073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2">
      <c r="A7" s="9" t="s">
        <v>2074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2">
      <c r="A8" s="9" t="s">
        <v>2075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2">
      <c r="A9" s="9" t="s">
        <v>2076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2">
      <c r="A10" s="9" t="s">
        <v>2077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2">
      <c r="A11" s="9" t="s">
        <v>2078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2">
      <c r="A12" s="9" t="s">
        <v>2079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2">
      <c r="A13" s="9" t="s">
        <v>2080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2">
      <c r="A14" s="9" t="s">
        <v>2081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2">
      <c r="A15" s="9" t="s">
        <v>2082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2">
      <c r="A16" s="9" t="s">
        <v>2083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2">
      <c r="A17" s="9" t="s">
        <v>2084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2">
      <c r="A18" s="9" t="s">
        <v>2037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BF1F-DC09-1E4A-B408-045F44055EC2}">
  <sheetPr codeName="Sheet5"/>
  <dimension ref="A1:H14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1">
        <f>B2/$E2</f>
        <v>0.58823529411764708</v>
      </c>
      <c r="G2" s="11">
        <f>C2/$E2</f>
        <v>0.39215686274509803</v>
      </c>
      <c r="H2" s="11">
        <f>D2/$E2</f>
        <v>1.9607843137254902E-2</v>
      </c>
    </row>
    <row r="3" spans="1:8" x14ac:dyDescent="0.2">
      <c r="A3" t="s">
        <v>2095</v>
      </c>
      <c r="B3">
        <f>COUNTIFS(Crowdfunding!$D:$D,"&gt;=1000",Crowdfunding!$D:$D,"&lt;5000",Crowdfunding!$G:$G,"successful")</f>
        <v>191</v>
      </c>
      <c r="C3">
        <f>COUNTIFS(Crowdfunding!$D:$D,"&gt;=1000",Crowdfunding!$D:$D,"&lt;5000",Crowdfunding!$G:$G,"failed")</f>
        <v>38</v>
      </c>
      <c r="D3">
        <f>COUNTIFS(Crowdfunding!$D:$D,"&gt;=1000",Crowdfunding!$D:$D,"&lt;5000",Crowdfunding!$G:$G,"canceled")</f>
        <v>2</v>
      </c>
      <c r="E3">
        <f t="shared" ref="E3:E13" si="0">SUM(B3:D3)</f>
        <v>231</v>
      </c>
      <c r="F3" s="11">
        <f t="shared" ref="F3:H13" si="1">B3/$E3</f>
        <v>0.82683982683982682</v>
      </c>
      <c r="G3" s="11">
        <f t="shared" si="1"/>
        <v>0.16450216450216451</v>
      </c>
      <c r="H3" s="11">
        <f t="shared" si="1"/>
        <v>8.658008658008658E-3</v>
      </c>
    </row>
    <row r="4" spans="1:8" x14ac:dyDescent="0.2">
      <c r="A4" t="s">
        <v>2096</v>
      </c>
      <c r="B4">
        <f>COUNTIFS(Crowdfunding!$D:$D,"&gt;=5000",Crowdfunding!$D:$D,"&lt;10000",Crowdfunding!$G:$G,"successful")</f>
        <v>164</v>
      </c>
      <c r="C4">
        <f>COUNTIFS(Crowdfunding!$D:$D,"&gt;=5000",Crowdfunding!$D:$D,"&lt;10000",Crowdfunding!$G:$G,"failed")</f>
        <v>126</v>
      </c>
      <c r="D4">
        <f>COUNTIFS(Crowdfunding!$D:$D,"&gt;=5000",Crowdfunding!$D:$D,"&lt;10000",Crowdfunding!$G:$G,"canceled")</f>
        <v>25</v>
      </c>
      <c r="E4">
        <f t="shared" si="0"/>
        <v>315</v>
      </c>
      <c r="F4" s="11">
        <f t="shared" si="1"/>
        <v>0.52063492063492067</v>
      </c>
      <c r="G4" s="11">
        <f t="shared" si="1"/>
        <v>0.4</v>
      </c>
      <c r="H4" s="11">
        <f t="shared" si="1"/>
        <v>7.9365079365079361E-2</v>
      </c>
    </row>
    <row r="5" spans="1:8" x14ac:dyDescent="0.2">
      <c r="A5" t="s">
        <v>2097</v>
      </c>
      <c r="B5">
        <f>COUNTIFS(Crowdfunding!$D:$D,"&gt;=10000",Crowdfunding!$D:$D,"&lt;15000",Crowdfunding!$G:$G,"successful")</f>
        <v>4</v>
      </c>
      <c r="C5">
        <f>COUNTIFS(Crowdfunding!$D:$D,"&gt;=10000",Crowdfunding!$D:$D,"&lt;15000",Crowdfunding!$G:$G,"failed")</f>
        <v>5</v>
      </c>
      <c r="D5">
        <f>COUNTIFS(Crowdfunding!$D:$D,"&gt;=10000",Crowdfunding!$D:$D,"&lt;15000",Crowdfunding!$G:$G,"canceled")</f>
        <v>0</v>
      </c>
      <c r="E5">
        <f t="shared" si="0"/>
        <v>9</v>
      </c>
      <c r="F5" s="11">
        <f t="shared" si="1"/>
        <v>0.44444444444444442</v>
      </c>
      <c r="G5" s="11">
        <f t="shared" si="1"/>
        <v>0.55555555555555558</v>
      </c>
      <c r="H5" s="11">
        <f t="shared" si="1"/>
        <v>0</v>
      </c>
    </row>
    <row r="6" spans="1:8" x14ac:dyDescent="0.2">
      <c r="A6" t="s">
        <v>2098</v>
      </c>
      <c r="B6">
        <f>COUNTIFS(Crowdfunding!$D:$D,"&gt;=15000",Crowdfunding!$D:$D,"&lt;20000",Crowdfunding!$G:$G,"successful")</f>
        <v>10</v>
      </c>
      <c r="C6">
        <f>COUNTIFS(Crowdfunding!$D:$D,"&gt;=15000",Crowdfunding!$D:$D,"&lt;20000",Crowdfunding!$G:$G,"failed")</f>
        <v>0</v>
      </c>
      <c r="D6">
        <f>COUNTIFS(Crowdfunding!$D:$D,"&gt;=15000",Crowdfunding!$D:$D,"&lt;20000",Crowdfunding!$G:$G,"canceled")</f>
        <v>0</v>
      </c>
      <c r="E6">
        <f t="shared" si="0"/>
        <v>10</v>
      </c>
      <c r="F6" s="11">
        <f t="shared" si="1"/>
        <v>1</v>
      </c>
      <c r="G6" s="11">
        <f t="shared" si="1"/>
        <v>0</v>
      </c>
      <c r="H6" s="11">
        <f t="shared" si="1"/>
        <v>0</v>
      </c>
    </row>
    <row r="7" spans="1:8" x14ac:dyDescent="0.2">
      <c r="A7" t="s">
        <v>2099</v>
      </c>
      <c r="B7">
        <f>COUNTIFS(Crowdfunding!$D:$D,"&gt;=20000",Crowdfunding!$D:$D,"&lt;25000",Crowdfunding!$G:$G,"successful")</f>
        <v>7</v>
      </c>
      <c r="C7">
        <f>COUNTIFS(Crowdfunding!$D:$D,"&gt;=20000",Crowdfunding!$D:$D,"&lt;25000",Crowdfunding!$G:$G,"failed")</f>
        <v>0</v>
      </c>
      <c r="D7">
        <f>COUNTIFS(Crowdfunding!$D:$D,"&gt;=20000",Crowdfunding!$D:$D,"&lt;25000",Crowdfunding!$G:$G,"canceled")</f>
        <v>0</v>
      </c>
      <c r="E7">
        <f t="shared" si="0"/>
        <v>7</v>
      </c>
      <c r="F7" s="11">
        <f t="shared" si="1"/>
        <v>1</v>
      </c>
      <c r="G7" s="11">
        <f t="shared" si="1"/>
        <v>0</v>
      </c>
      <c r="H7" s="11">
        <f t="shared" si="1"/>
        <v>0</v>
      </c>
    </row>
    <row r="8" spans="1:8" x14ac:dyDescent="0.2">
      <c r="A8" t="s">
        <v>2100</v>
      </c>
      <c r="B8">
        <f>COUNTIFS(Crowdfunding!$D:$D,"&gt;=25000",Crowdfunding!$D:$D,"&lt;30000",Crowdfunding!$G:$G,"successful")</f>
        <v>11</v>
      </c>
      <c r="C8">
        <f>COUNTIFS(Crowdfunding!$D:$D,"&gt;=25000",Crowdfunding!$D:$D,"&lt;30000",Crowdfunding!$G:$G,"failed")</f>
        <v>3</v>
      </c>
      <c r="D8">
        <f>COUNTIFS(Crowdfunding!$D:$D,"&gt;=25000",Crowdfunding!$D:$D,"&lt;30000",Crowdfunding!$G:$G,"canceled")</f>
        <v>0</v>
      </c>
      <c r="E8">
        <f t="shared" si="0"/>
        <v>14</v>
      </c>
      <c r="F8" s="11">
        <f t="shared" si="1"/>
        <v>0.7857142857142857</v>
      </c>
      <c r="G8" s="11">
        <f t="shared" si="1"/>
        <v>0.21428571428571427</v>
      </c>
      <c r="H8" s="11">
        <f t="shared" si="1"/>
        <v>0</v>
      </c>
    </row>
    <row r="9" spans="1:8" x14ac:dyDescent="0.2">
      <c r="A9" t="s">
        <v>2101</v>
      </c>
      <c r="B9">
        <f>COUNTIFS(Crowdfunding!$D:$D,"&gt;=30000",Crowdfunding!$D:$D,"&lt;35000",Crowdfunding!$G:$G,"successful")</f>
        <v>7</v>
      </c>
      <c r="C9">
        <f>COUNTIFS(Crowdfunding!$D:$D,"&gt;=30000",Crowdfunding!$D:$D,"&lt;35000",Crowdfunding!$G:$G,"failed")</f>
        <v>0</v>
      </c>
      <c r="D9">
        <f>COUNTIFS(Crowdfunding!$D:$D,"&gt;=30000",Crowdfunding!$D:$D,"&lt;35000",Crowdfunding!$G:$G,"canceled")</f>
        <v>0</v>
      </c>
      <c r="E9">
        <f t="shared" si="0"/>
        <v>7</v>
      </c>
      <c r="F9" s="11">
        <f t="shared" si="1"/>
        <v>1</v>
      </c>
      <c r="G9" s="11">
        <f t="shared" si="1"/>
        <v>0</v>
      </c>
      <c r="H9" s="11">
        <f t="shared" si="1"/>
        <v>0</v>
      </c>
    </row>
    <row r="10" spans="1:8" x14ac:dyDescent="0.2">
      <c r="A10" t="s">
        <v>2102</v>
      </c>
      <c r="B10">
        <f>COUNTIFS(Crowdfunding!$D:$D,"&gt;=35000",Crowdfunding!$D:$D,"&lt;40000",Crowdfunding!$G:$G,"successful")</f>
        <v>8</v>
      </c>
      <c r="C10">
        <f>COUNTIFS(Crowdfunding!$D:$D,"&gt;=35000",Crowdfunding!$D:$D,"&lt;40000",Crowdfunding!$G:$G,"failed")</f>
        <v>3</v>
      </c>
      <c r="D10">
        <f>COUNTIFS(Crowdfunding!$D:$D,"&gt;=35000",Crowdfunding!$D:$D,"&lt;40000",Crowdfunding!$G:$G,"canceled")</f>
        <v>1</v>
      </c>
      <c r="E10">
        <f t="shared" si="0"/>
        <v>12</v>
      </c>
      <c r="F10" s="11">
        <f t="shared" si="1"/>
        <v>0.66666666666666663</v>
      </c>
      <c r="G10" s="11">
        <f t="shared" si="1"/>
        <v>0.25</v>
      </c>
      <c r="H10" s="11">
        <f t="shared" si="1"/>
        <v>8.3333333333333329E-2</v>
      </c>
    </row>
    <row r="11" spans="1:8" x14ac:dyDescent="0.2">
      <c r="A11" t="s">
        <v>2103</v>
      </c>
      <c r="B11">
        <f>COUNTIFS(Crowdfunding!$D:$D,"&gt;=40000",Crowdfunding!$D:$D,"&lt;45000",Crowdfunding!$G:$G,"successful")</f>
        <v>11</v>
      </c>
      <c r="C11">
        <f>COUNTIFS(Crowdfunding!$D:$D,"&gt;=40000",Crowdfunding!$D:$D,"&lt;45000",Crowdfunding!$G:$G,"failed")</f>
        <v>3</v>
      </c>
      <c r="D11">
        <f>COUNTIFS(Crowdfunding!$D:$D,"&gt;=40000",Crowdfunding!$D:$D,"&lt;45000",Crowdfunding!$G:$G,"canceled")</f>
        <v>0</v>
      </c>
      <c r="E11">
        <f t="shared" si="0"/>
        <v>14</v>
      </c>
      <c r="F11" s="11">
        <f t="shared" si="1"/>
        <v>0.7857142857142857</v>
      </c>
      <c r="G11" s="11">
        <f t="shared" si="1"/>
        <v>0.21428571428571427</v>
      </c>
      <c r="H11" s="11">
        <f t="shared" si="1"/>
        <v>0</v>
      </c>
    </row>
    <row r="12" spans="1:8" x14ac:dyDescent="0.2">
      <c r="A12" t="s">
        <v>2104</v>
      </c>
      <c r="B12">
        <f>COUNTIFS(Crowdfunding!$D:$D,"&gt;=45000",Crowdfunding!$D:$D,"&lt;50000",Crowdfunding!$G:$G,"successful")</f>
        <v>8</v>
      </c>
      <c r="C12">
        <f>COUNTIFS(Crowdfunding!$D:$D,"&gt;=45000",Crowdfunding!$D:$D,"&lt;50000",Crowdfunding!$G:$G,"failed")</f>
        <v>3</v>
      </c>
      <c r="D12">
        <f>COUNTIFS(Crowdfunding!$D:$D,"&gt;=45000",Crowdfunding!$D:$D,"&lt;50000",Crowdfunding!$G:$G,"canceled")</f>
        <v>0</v>
      </c>
      <c r="E12">
        <f t="shared" si="0"/>
        <v>11</v>
      </c>
      <c r="F12" s="11">
        <f t="shared" si="1"/>
        <v>0.72727272727272729</v>
      </c>
      <c r="G12" s="11">
        <f t="shared" si="1"/>
        <v>0.27272727272727271</v>
      </c>
      <c r="H12" s="11">
        <f t="shared" si="1"/>
        <v>0</v>
      </c>
    </row>
    <row r="13" spans="1:8" x14ac:dyDescent="0.2">
      <c r="A13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1">
        <f t="shared" si="1"/>
        <v>0.3737704918032787</v>
      </c>
      <c r="G13" s="11">
        <f t="shared" si="1"/>
        <v>0.53442622950819674</v>
      </c>
      <c r="H13" s="11">
        <f t="shared" si="1"/>
        <v>9.1803278688524587E-2</v>
      </c>
    </row>
    <row r="14" spans="1:8" x14ac:dyDescent="0.2">
      <c r="B14">
        <f t="shared" ref="B14:E14" si="2">SUM(B2:B13)</f>
        <v>565</v>
      </c>
      <c r="C14">
        <f t="shared" si="2"/>
        <v>364</v>
      </c>
      <c r="D14">
        <f t="shared" si="2"/>
        <v>57</v>
      </c>
      <c r="E14">
        <f t="shared" si="2"/>
        <v>986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805C-ABC8-1D46-80AE-5815CFD1018E}">
  <sheetPr codeName="Sheet6"/>
  <dimension ref="A1:M566"/>
  <sheetViews>
    <sheetView workbookViewId="0"/>
  </sheetViews>
  <sheetFormatPr baseColWidth="10" defaultRowHeight="16" x14ac:dyDescent="0.2"/>
  <cols>
    <col min="1" max="1" width="9.5" bestFit="1" customWidth="1"/>
    <col min="2" max="2" width="12.83203125" bestFit="1" customWidth="1"/>
    <col min="3" max="3" width="12.83203125" customWidth="1"/>
    <col min="4" max="4" width="8.33203125" bestFit="1" customWidth="1"/>
    <col min="5" max="5" width="12.83203125" bestFit="1" customWidth="1"/>
  </cols>
  <sheetData>
    <row r="1" spans="1:13" x14ac:dyDescent="0.2">
      <c r="A1" s="10" t="s">
        <v>4</v>
      </c>
      <c r="B1" s="10" t="s">
        <v>5</v>
      </c>
      <c r="C1" s="10"/>
      <c r="D1" s="10" t="s">
        <v>4</v>
      </c>
      <c r="E1" s="10" t="s">
        <v>5</v>
      </c>
      <c r="F1" s="10"/>
      <c r="G1" s="10" t="s">
        <v>2106</v>
      </c>
      <c r="H1" s="10" t="s">
        <v>2107</v>
      </c>
      <c r="I1" s="10" t="s">
        <v>2108</v>
      </c>
      <c r="J1" s="10" t="s">
        <v>2109</v>
      </c>
      <c r="K1" s="10" t="s">
        <v>2110</v>
      </c>
      <c r="L1" s="10" t="s">
        <v>2111</v>
      </c>
      <c r="M1" s="10" t="s">
        <v>2112</v>
      </c>
    </row>
    <row r="2" spans="1:13" x14ac:dyDescent="0.2">
      <c r="A2" t="s">
        <v>20</v>
      </c>
      <c r="B2">
        <v>158</v>
      </c>
      <c r="D2" t="s">
        <v>14</v>
      </c>
      <c r="E2">
        <v>0</v>
      </c>
      <c r="G2" s="10" t="s">
        <v>20</v>
      </c>
      <c r="H2">
        <f>ROUND(AVERAGE(B2:B566),2)</f>
        <v>851.15</v>
      </c>
      <c r="I2">
        <f>MEDIAN(B2:B566)</f>
        <v>201</v>
      </c>
      <c r="J2">
        <f>MIN(B2:B566)</f>
        <v>16</v>
      </c>
      <c r="K2">
        <f>MAX(B2:B566)</f>
        <v>7295</v>
      </c>
      <c r="L2">
        <f>ROUND(_xlfn.VAR.P(B2:B566),2)</f>
        <v>1603373.73</v>
      </c>
      <c r="M2">
        <f>_xlfn.STDEV.P(B2:B566)</f>
        <v>1266.2439466397898</v>
      </c>
    </row>
    <row r="3" spans="1:13" x14ac:dyDescent="0.2">
      <c r="A3" t="s">
        <v>20</v>
      </c>
      <c r="B3">
        <v>1425</v>
      </c>
      <c r="D3" t="s">
        <v>14</v>
      </c>
      <c r="E3">
        <v>24</v>
      </c>
      <c r="G3" s="10" t="s">
        <v>14</v>
      </c>
      <c r="H3">
        <f>ROUND(AVERAGE(E2:E365),2)</f>
        <v>585.62</v>
      </c>
      <c r="I3">
        <f>MEDIAN(E2:E365)</f>
        <v>114.5</v>
      </c>
      <c r="J3">
        <f>MIN(E2:E365)</f>
        <v>0</v>
      </c>
      <c r="K3">
        <f>MAX(E2:E365)</f>
        <v>6080</v>
      </c>
      <c r="L3">
        <f>ROUND(_xlfn.VAR.P(E2:E365),2)</f>
        <v>921574.68</v>
      </c>
      <c r="M3">
        <f>_xlfn.STDEV.P(E2:E365)</f>
        <v>959.98681331637863</v>
      </c>
    </row>
    <row r="4" spans="1:13" x14ac:dyDescent="0.2">
      <c r="A4" t="s">
        <v>20</v>
      </c>
      <c r="B4">
        <v>174</v>
      </c>
      <c r="D4" t="s">
        <v>14</v>
      </c>
      <c r="E4">
        <v>53</v>
      </c>
    </row>
    <row r="5" spans="1:13" x14ac:dyDescent="0.2">
      <c r="A5" t="s">
        <v>20</v>
      </c>
      <c r="B5">
        <v>227</v>
      </c>
      <c r="D5" t="s">
        <v>14</v>
      </c>
      <c r="E5">
        <v>18</v>
      </c>
    </row>
    <row r="6" spans="1:13" x14ac:dyDescent="0.2">
      <c r="A6" t="s">
        <v>20</v>
      </c>
      <c r="B6">
        <v>220</v>
      </c>
      <c r="D6" t="s">
        <v>14</v>
      </c>
      <c r="E6">
        <v>44</v>
      </c>
    </row>
    <row r="7" spans="1:13" x14ac:dyDescent="0.2">
      <c r="A7" t="s">
        <v>20</v>
      </c>
      <c r="B7">
        <v>98</v>
      </c>
      <c r="D7" t="s">
        <v>14</v>
      </c>
      <c r="E7">
        <v>27</v>
      </c>
    </row>
    <row r="8" spans="1:13" x14ac:dyDescent="0.2">
      <c r="A8" t="s">
        <v>20</v>
      </c>
      <c r="B8">
        <v>100</v>
      </c>
      <c r="D8" t="s">
        <v>14</v>
      </c>
      <c r="E8">
        <v>55</v>
      </c>
    </row>
    <row r="9" spans="1:13" x14ac:dyDescent="0.2">
      <c r="A9" t="s">
        <v>20</v>
      </c>
      <c r="B9">
        <v>1249</v>
      </c>
      <c r="D9" t="s">
        <v>14</v>
      </c>
      <c r="E9">
        <v>200</v>
      </c>
    </row>
    <row r="10" spans="1:13" x14ac:dyDescent="0.2">
      <c r="A10" t="s">
        <v>20</v>
      </c>
      <c r="B10">
        <v>1396</v>
      </c>
      <c r="D10" t="s">
        <v>14</v>
      </c>
      <c r="E10">
        <v>452</v>
      </c>
    </row>
    <row r="11" spans="1:13" x14ac:dyDescent="0.2">
      <c r="A11" t="s">
        <v>20</v>
      </c>
      <c r="B11">
        <v>890</v>
      </c>
      <c r="D11" t="s">
        <v>14</v>
      </c>
      <c r="E11">
        <v>674</v>
      </c>
    </row>
    <row r="12" spans="1:13" x14ac:dyDescent="0.2">
      <c r="A12" t="s">
        <v>20</v>
      </c>
      <c r="B12">
        <v>142</v>
      </c>
      <c r="D12" t="s">
        <v>14</v>
      </c>
      <c r="E12">
        <v>558</v>
      </c>
    </row>
    <row r="13" spans="1:13" x14ac:dyDescent="0.2">
      <c r="A13" t="s">
        <v>20</v>
      </c>
      <c r="B13">
        <v>2673</v>
      </c>
      <c r="D13" t="s">
        <v>14</v>
      </c>
      <c r="E13">
        <v>15</v>
      </c>
    </row>
    <row r="14" spans="1:13" x14ac:dyDescent="0.2">
      <c r="A14" t="s">
        <v>20</v>
      </c>
      <c r="B14">
        <v>163</v>
      </c>
      <c r="D14" t="s">
        <v>14</v>
      </c>
      <c r="E14">
        <v>2307</v>
      </c>
    </row>
    <row r="15" spans="1:13" x14ac:dyDescent="0.2">
      <c r="A15" t="s">
        <v>20</v>
      </c>
      <c r="B15">
        <v>2220</v>
      </c>
      <c r="D15" t="s">
        <v>14</v>
      </c>
      <c r="E15">
        <v>88</v>
      </c>
    </row>
    <row r="16" spans="1:13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OutcomeByCountryCat</vt:lpstr>
      <vt:lpstr>OutcomeByCountrySubCat</vt:lpstr>
      <vt:lpstr>OutcomeByCatYear</vt:lpstr>
      <vt:lpstr>Bonus</vt:lpstr>
      <vt:lpstr>BonusStatsAnalysis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Calderaio</cp:lastModifiedBy>
  <dcterms:created xsi:type="dcterms:W3CDTF">2021-09-29T18:52:28Z</dcterms:created>
  <dcterms:modified xsi:type="dcterms:W3CDTF">2022-09-28T21:34:40Z</dcterms:modified>
</cp:coreProperties>
</file>