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unsw-my.sharepoint.com/personal/z3209715_ad_unsw_edu_au1/Documents/Tamworth 65MW BESS SF/3_Calculation_tools/"/>
    </mc:Choice>
  </mc:AlternateContent>
  <xr:revisionPtr revIDLastSave="65" documentId="13_ncr:1_{14DD42BC-4926-46B7-ADDC-61A05D426922}" xr6:coauthVersionLast="45" xr6:coauthVersionMax="45" xr10:uidLastSave="{70159BAE-EFFB-4785-A8D5-80E9F8E6D6C1}"/>
  <bookViews>
    <workbookView xWindow="-120" yWindow="-120" windowWidth="38640" windowHeight="212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3" l="1"/>
  <c r="E16" i="3"/>
  <c r="E18" i="3"/>
  <c r="P8" i="3"/>
  <c r="P9" i="3"/>
  <c r="P10" i="3"/>
  <c r="P7" i="3"/>
  <c r="E6" i="3"/>
  <c r="E7" i="3"/>
  <c r="E8" i="3"/>
  <c r="E5" i="3"/>
  <c r="G4" i="3"/>
  <c r="H3" i="3"/>
  <c r="G3" i="3"/>
  <c r="L40" i="2" l="1"/>
  <c r="N40" i="2"/>
  <c r="K40" i="2"/>
  <c r="N38" i="2"/>
  <c r="O38" i="2"/>
  <c r="O40" i="2" s="1"/>
  <c r="K44" i="2"/>
  <c r="K38" i="2" l="1"/>
  <c r="F25" i="2"/>
  <c r="B29" i="2"/>
  <c r="E23" i="2" s="1"/>
  <c r="F12" i="2"/>
  <c r="E12" i="2"/>
  <c r="D4" i="2"/>
  <c r="C10" i="2" s="1"/>
  <c r="L38" i="2" l="1"/>
  <c r="D10" i="2"/>
  <c r="B10" i="2"/>
  <c r="E10" i="2" s="1"/>
  <c r="B16" i="2" s="1"/>
  <c r="C16" i="2" s="1"/>
  <c r="E25" i="2"/>
  <c r="B23" i="2"/>
  <c r="B22" i="1"/>
  <c r="M38" i="2" l="1"/>
  <c r="F10" i="2"/>
  <c r="B25" i="2"/>
  <c r="C23" i="2"/>
  <c r="C6" i="1"/>
  <c r="C3" i="1"/>
  <c r="A11" i="1" s="1"/>
  <c r="B11" i="1" s="1"/>
  <c r="A15" i="1" s="1"/>
  <c r="C25" i="2" l="1"/>
  <c r="D23" i="2"/>
</calcChain>
</file>

<file path=xl/sharedStrings.xml><?xml version="1.0" encoding="utf-8"?>
<sst xmlns="http://schemas.openxmlformats.org/spreadsheetml/2006/main" count="151" uniqueCount="80">
  <si>
    <t>P.U.</t>
  </si>
  <si>
    <t>R</t>
  </si>
  <si>
    <t>X</t>
  </si>
  <si>
    <t>Z</t>
  </si>
  <si>
    <t>Farm rating</t>
  </si>
  <si>
    <t>V_base</t>
  </si>
  <si>
    <t>S_base</t>
  </si>
  <si>
    <t>Z_base</t>
  </si>
  <si>
    <t>value</t>
  </si>
  <si>
    <t>S</t>
  </si>
  <si>
    <t>SCR</t>
  </si>
  <si>
    <t>=short rating/farm rating"</t>
  </si>
  <si>
    <t>system base</t>
  </si>
  <si>
    <t>Base Voltage (kV)</t>
  </si>
  <si>
    <t>Base Power (MVA)</t>
  </si>
  <si>
    <t>Base impedance (Ohm)</t>
  </si>
  <si>
    <t>frequency (Hz)</t>
  </si>
  <si>
    <t>plant rating (MVA)</t>
  </si>
  <si>
    <t>if impedance is known</t>
  </si>
  <si>
    <t>Thevenin R (Ohm)</t>
  </si>
  <si>
    <t>Thevenin X(Ohm)</t>
  </si>
  <si>
    <t>equivalent X (Henry)</t>
  </si>
  <si>
    <t>Thevenin Z(OhM)</t>
  </si>
  <si>
    <t>X/R ratio</t>
  </si>
  <si>
    <t>Thevenin R (pu)</t>
  </si>
  <si>
    <t>Thevenin X(pu)</t>
  </si>
  <si>
    <t>equivalent X (pu)</t>
  </si>
  <si>
    <t>Thevenin Z(pu)</t>
  </si>
  <si>
    <t>--</t>
  </si>
  <si>
    <t>SCR calculation</t>
  </si>
  <si>
    <t>Fault Level (MVA)</t>
  </si>
  <si>
    <t>if SCR and X/R ratio is known</t>
  </si>
  <si>
    <t>z</t>
  </si>
  <si>
    <t>x/r</t>
  </si>
  <si>
    <t>Parameter</t>
  </si>
  <si>
    <t>Value</t>
  </si>
  <si>
    <t>Unit</t>
  </si>
  <si>
    <t>Rated capacity</t>
  </si>
  <si>
    <t>MVA</t>
  </si>
  <si>
    <t>Winding 1 nominal</t>
  </si>
  <si>
    <t>kV</t>
  </si>
  <si>
    <t>Winding 2 nominal</t>
  </si>
  <si>
    <t>Specified R</t>
  </si>
  <si>
    <t>% on 75 MVA base</t>
  </si>
  <si>
    <r>
      <t>Specified X</t>
    </r>
    <r>
      <rPr>
        <sz val="8"/>
        <color theme="1"/>
        <rFont val="Times New Roman"/>
        <family val="1"/>
      </rPr>
      <t>  </t>
    </r>
  </si>
  <si>
    <t>R-Zero</t>
  </si>
  <si>
    <t>X-Zero</t>
  </si>
  <si>
    <t>Vector group</t>
  </si>
  <si>
    <t>Dyn11</t>
  </si>
  <si>
    <t>Text</t>
  </si>
  <si>
    <t>HV-LV winding angle</t>
  </si>
  <si>
    <t>o</t>
  </si>
  <si>
    <t>Tap changer type</t>
  </si>
  <si>
    <t>On-load</t>
  </si>
  <si>
    <t>Tap changer winding</t>
  </si>
  <si>
    <t>HV</t>
  </si>
  <si>
    <t>Controlled bus</t>
  </si>
  <si>
    <t>LV</t>
  </si>
  <si>
    <t>Number of taps</t>
  </si>
  <si>
    <t>Qty</t>
  </si>
  <si>
    <t>Tap change step size</t>
  </si>
  <si>
    <t>%</t>
  </si>
  <si>
    <t>R1max</t>
  </si>
  <si>
    <t>pu</t>
  </si>
  <si>
    <t>R1min</t>
  </si>
  <si>
    <t>Vmax</t>
  </si>
  <si>
    <r>
      <t>1.02</t>
    </r>
    <r>
      <rPr>
        <sz val="8"/>
        <color theme="1"/>
        <rFont val="Times New Roman"/>
        <family val="1"/>
      </rPr>
      <t> </t>
    </r>
  </si>
  <si>
    <t>Vmin</t>
  </si>
  <si>
    <r>
      <t> </t>
    </r>
    <r>
      <rPr>
        <sz val="11"/>
        <color theme="1"/>
        <rFont val="Arial"/>
        <family val="2"/>
      </rPr>
      <t>Maximum fault level at PoC is 882.5 MVA in PIA, designed ac circuit breaker capacity is 2 kA in SLD? Confirm?</t>
    </r>
  </si>
  <si>
    <r>
      <t> </t>
    </r>
    <r>
      <rPr>
        <sz val="11"/>
        <color theme="1"/>
        <rFont val="Arial"/>
        <family val="2"/>
      </rPr>
      <t>Suggest this is a typo and should be 20 kA.</t>
    </r>
  </si>
  <si>
    <t>Number of transformers</t>
  </si>
  <si>
    <t>Transformer rated capacity</t>
  </si>
  <si>
    <t>Equivalent transformer rating</t>
  </si>
  <si>
    <t>% on 83.6 MVA base</t>
  </si>
  <si>
    <t>Specified X</t>
  </si>
  <si>
    <t>Dy11</t>
  </si>
  <si>
    <t>Tap change type</t>
  </si>
  <si>
    <t>Off-load</t>
  </si>
  <si>
    <t>Tap changer step size</t>
  </si>
  <si>
    <t>Tap setting (HV:LV)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</si>
</sst>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 x14ac:knownFonts="1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sz val="11"/>
      <color theme="1"/>
      <name val="Arial"/>
      <family val="2"/>
    </font>
    <font>
      <sz val="8"/>
      <color theme="1"/>
      <name val="Arial"/>
      <family val="2"/>
    </font>
    <font>
      <sz val="9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1" xfId="0" applyFill="1" applyBorder="1"/>
    <xf numFmtId="164" fontId="0" fillId="2" borderId="1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0" fontId="0" fillId="3" borderId="0" xfId="0" applyFill="1"/>
    <xf numFmtId="0" fontId="0" fillId="4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164" fontId="0" fillId="4" borderId="1" xfId="0" applyNumberFormat="1" applyFill="1" applyBorder="1"/>
    <xf numFmtId="164" fontId="0" fillId="4" borderId="1" xfId="0" quotePrefix="1" applyNumberForma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 applyBorder="1"/>
    <xf numFmtId="0" fontId="0" fillId="4" borderId="13" xfId="0" applyFill="1" applyBorder="1"/>
    <xf numFmtId="0" fontId="0" fillId="4" borderId="14" xfId="0" applyFill="1" applyBorder="1"/>
    <xf numFmtId="0" fontId="0" fillId="5" borderId="0" xfId="0" applyFill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6" xfId="0" applyFill="1" applyBorder="1"/>
    <xf numFmtId="164" fontId="0" fillId="5" borderId="5" xfId="0" applyNumberFormat="1" applyFill="1" applyBorder="1"/>
    <xf numFmtId="164" fontId="0" fillId="5" borderId="1" xfId="0" applyNumberFormat="1" applyFill="1" applyBorder="1"/>
    <xf numFmtId="164" fontId="0" fillId="5" borderId="1" xfId="0" quotePrefix="1" applyNumberFormat="1" applyFill="1" applyBorder="1" applyAlignment="1">
      <alignment horizontal="center"/>
    </xf>
    <xf numFmtId="0" fontId="0" fillId="5" borderId="13" xfId="0" applyFill="1" applyBorder="1"/>
    <xf numFmtId="0" fontId="0" fillId="5" borderId="0" xfId="0" applyFill="1" applyBorder="1"/>
    <xf numFmtId="0" fontId="0" fillId="5" borderId="14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2" borderId="8" xfId="0" applyFill="1" applyBorder="1"/>
    <xf numFmtId="0" fontId="0" fillId="2" borderId="6" xfId="0" applyFill="1" applyBorder="1"/>
    <xf numFmtId="0" fontId="1" fillId="6" borderId="19" xfId="0" applyFont="1" applyFill="1" applyBorder="1" applyAlignment="1">
      <alignment vertical="center" wrapText="1"/>
    </xf>
    <xf numFmtId="0" fontId="2" fillId="6" borderId="20" xfId="0" applyFont="1" applyFill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5" fillId="0" borderId="22" xfId="0" applyFont="1" applyBorder="1" applyAlignment="1">
      <alignment vertical="center" wrapText="1"/>
    </xf>
    <xf numFmtId="0" fontId="7" fillId="0" borderId="0" xfId="0" applyFont="1" applyAlignment="1">
      <alignment horizontal="justify" vertical="center"/>
    </xf>
    <xf numFmtId="0" fontId="8" fillId="7" borderId="21" xfId="0" applyFont="1" applyFill="1" applyBorder="1" applyAlignment="1">
      <alignment vertical="center" wrapText="1"/>
    </xf>
    <xf numFmtId="0" fontId="8" fillId="7" borderId="22" xfId="0" applyFont="1" applyFill="1" applyBorder="1" applyAlignment="1">
      <alignment vertical="center" wrapText="1"/>
    </xf>
    <xf numFmtId="20" fontId="3" fillId="0" borderId="22" xfId="0" applyNumberFormat="1" applyFont="1" applyBorder="1" applyAlignment="1">
      <alignment vertical="center" wrapText="1"/>
    </xf>
    <xf numFmtId="165" fontId="0" fillId="5" borderId="5" xfId="0" applyNumberFormat="1" applyFill="1" applyBorder="1"/>
    <xf numFmtId="165" fontId="0" fillId="5" borderId="1" xfId="0" applyNumberFormat="1" applyFill="1" applyBorder="1"/>
    <xf numFmtId="0" fontId="0" fillId="5" borderId="0" xfId="0" applyFill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1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291353</xdr:colOff>
      <xdr:row>6</xdr:row>
      <xdr:rowOff>134471</xdr:rowOff>
    </xdr:from>
    <xdr:to>
      <xdr:col>23</xdr:col>
      <xdr:colOff>439942</xdr:colOff>
      <xdr:row>15</xdr:row>
      <xdr:rowOff>169277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50C52A-F363-44A5-8E38-8C55C484E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80294" y="1277471"/>
          <a:ext cx="8620236" cy="176051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25</xdr:col>
      <xdr:colOff>485140</xdr:colOff>
      <xdr:row>36</xdr:row>
      <xdr:rowOff>51645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1E8FB1-892C-4981-8C49-8DF2668B81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94059" y="3272118"/>
          <a:ext cx="9561905" cy="3704762"/>
        </a:xfrm>
        <a:prstGeom prst="rect">
          <a:avLst/>
        </a:prstGeom>
      </xdr:spPr>
    </xdr:pic>
    <xdr:clientData/>
  </xdr:twoCellAnchor>
  <xdr:twoCellAnchor editAs="oneCell">
    <xdr:from>
      <xdr:col>9</xdr:col>
      <xdr:colOff>403412</xdr:colOff>
      <xdr:row>44</xdr:row>
      <xdr:rowOff>33089</xdr:rowOff>
    </xdr:from>
    <xdr:to>
      <xdr:col>25</xdr:col>
      <xdr:colOff>536322</xdr:colOff>
      <xdr:row>67</xdr:row>
      <xdr:rowOff>179294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BB8086-845B-4CEA-9E46-533A5CDA2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92353" y="8504736"/>
          <a:ext cx="9814793" cy="45389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activeCell="D7" sqref="D7"/>
    </sheetView>
  </sheetViews>
  <sheetFormatPr defaultRowHeight="15" x14ac:dyDescent="0.25"/>
  <cols>
    <col min="1" max="3" width="12" bestFit="1" customWidth="1"/>
  </cols>
  <sheetData>
    <row r="1" spans="1:6" x14ac:dyDescent="0.25">
      <c r="A1" t="s">
        <v>0</v>
      </c>
    </row>
    <row r="2" spans="1:6" x14ac:dyDescent="0.25">
      <c r="A2" t="s">
        <v>1</v>
      </c>
      <c r="B2" t="s">
        <v>2</v>
      </c>
      <c r="C2" t="s">
        <v>3</v>
      </c>
      <c r="F2" t="s">
        <v>4</v>
      </c>
    </row>
    <row r="3" spans="1:6" x14ac:dyDescent="0.25">
      <c r="A3">
        <v>6.8399999999999997E-3</v>
      </c>
      <c r="B3">
        <v>4.1338E-2</v>
      </c>
      <c r="C3">
        <f>(A3^2+B3^2)^0.5</f>
        <v>4.1900069737412129E-2</v>
      </c>
      <c r="F3">
        <v>121</v>
      </c>
    </row>
    <row r="5" spans="1:6" x14ac:dyDescent="0.25">
      <c r="A5" t="s">
        <v>5</v>
      </c>
      <c r="B5" t="s">
        <v>6</v>
      </c>
      <c r="C5" t="s">
        <v>7</v>
      </c>
    </row>
    <row r="6" spans="1:6" x14ac:dyDescent="0.25">
      <c r="A6">
        <v>220</v>
      </c>
      <c r="B6">
        <v>100</v>
      </c>
      <c r="C6">
        <f>A6^2/B6</f>
        <v>484</v>
      </c>
    </row>
    <row r="9" spans="1:6" x14ac:dyDescent="0.25">
      <c r="A9" t="s">
        <v>8</v>
      </c>
    </row>
    <row r="10" spans="1:6" x14ac:dyDescent="0.25">
      <c r="A10" t="s">
        <v>3</v>
      </c>
      <c r="B10" t="s">
        <v>9</v>
      </c>
    </row>
    <row r="11" spans="1:6" x14ac:dyDescent="0.25">
      <c r="A11">
        <f>C3*C6</f>
        <v>20.279633752907472</v>
      </c>
      <c r="B11">
        <f>A6^2/A11</f>
        <v>2386.6308726143016</v>
      </c>
    </row>
    <row r="14" spans="1:6" x14ac:dyDescent="0.25">
      <c r="A14" t="s">
        <v>10</v>
      </c>
    </row>
    <row r="15" spans="1:6" x14ac:dyDescent="0.25">
      <c r="A15">
        <f>B11/F3</f>
        <v>19.7242220877215</v>
      </c>
      <c r="B15" s="1" t="s">
        <v>11</v>
      </c>
    </row>
    <row r="22" spans="2:2" x14ac:dyDescent="0.25">
      <c r="B22">
        <f>B3/A3</f>
        <v>6.0435672514619885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3795-76C2-4A73-B27A-FF8FA31F329A}">
  <dimension ref="A1:O49"/>
  <sheetViews>
    <sheetView tabSelected="1" zoomScale="85" zoomScaleNormal="85" workbookViewId="0">
      <selection activeCell="T43" sqref="T43"/>
    </sheetView>
  </sheetViews>
  <sheetFormatPr defaultRowHeight="15" x14ac:dyDescent="0.25"/>
  <cols>
    <col min="2" max="2" width="16.7109375" bestFit="1" customWidth="1"/>
    <col min="3" max="3" width="17.7109375" bestFit="1" customWidth="1"/>
    <col min="4" max="4" width="22" bestFit="1" customWidth="1"/>
    <col min="5" max="5" width="16.5703125" bestFit="1" customWidth="1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 t="s">
        <v>12</v>
      </c>
      <c r="C2" s="7"/>
      <c r="D2" s="7"/>
      <c r="E2" s="7"/>
      <c r="F2" s="7"/>
      <c r="G2" s="7"/>
      <c r="H2" s="7"/>
    </row>
    <row r="3" spans="1:8" x14ac:dyDescent="0.25">
      <c r="A3" s="7"/>
      <c r="B3" s="2" t="s">
        <v>13</v>
      </c>
      <c r="C3" s="2" t="s">
        <v>14</v>
      </c>
      <c r="D3" s="7" t="s">
        <v>15</v>
      </c>
      <c r="E3" s="2" t="s">
        <v>16</v>
      </c>
      <c r="F3" s="2" t="s">
        <v>17</v>
      </c>
      <c r="G3" s="2"/>
      <c r="H3" s="7"/>
    </row>
    <row r="4" spans="1:8" x14ac:dyDescent="0.25">
      <c r="A4" s="7"/>
      <c r="B4" s="2">
        <v>132</v>
      </c>
      <c r="C4" s="2">
        <v>100</v>
      </c>
      <c r="D4" s="7">
        <f>B4^2/C4</f>
        <v>174.24</v>
      </c>
      <c r="E4" s="2">
        <v>50</v>
      </c>
      <c r="F4" s="2">
        <v>83.6</v>
      </c>
      <c r="G4" s="2"/>
      <c r="H4" s="7"/>
    </row>
    <row r="5" spans="1:8" x14ac:dyDescent="0.25">
      <c r="A5" s="7"/>
      <c r="B5" s="7"/>
      <c r="C5" s="7"/>
      <c r="D5" s="7"/>
      <c r="E5" s="7"/>
      <c r="F5" s="7"/>
      <c r="G5" s="7"/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ht="15.75" thickBot="1" x14ac:dyDescent="0.3">
      <c r="A7" s="8"/>
      <c r="B7" s="62" t="s">
        <v>18</v>
      </c>
      <c r="C7" s="62"/>
      <c r="D7" s="62"/>
      <c r="E7" s="62"/>
      <c r="F7" s="62"/>
      <c r="G7" s="8"/>
      <c r="H7" s="8"/>
    </row>
    <row r="8" spans="1:8" x14ac:dyDescent="0.25">
      <c r="A8" s="8"/>
      <c r="B8" s="9"/>
      <c r="C8" s="10"/>
      <c r="D8" s="10"/>
      <c r="E8" s="10"/>
      <c r="F8" s="11"/>
      <c r="G8" s="8"/>
      <c r="H8" s="8"/>
    </row>
    <row r="9" spans="1:8" x14ac:dyDescent="0.25">
      <c r="A9" s="8"/>
      <c r="B9" s="12" t="s">
        <v>19</v>
      </c>
      <c r="C9" s="13" t="s">
        <v>20</v>
      </c>
      <c r="D9" s="13" t="s">
        <v>21</v>
      </c>
      <c r="E9" s="13" t="s">
        <v>22</v>
      </c>
      <c r="F9" s="14" t="s">
        <v>23</v>
      </c>
      <c r="G9" s="8"/>
      <c r="H9" s="8"/>
    </row>
    <row r="10" spans="1:8" x14ac:dyDescent="0.25">
      <c r="A10" s="8"/>
      <c r="B10" s="12">
        <f>B12*$D$4</f>
        <v>66.211200000000005</v>
      </c>
      <c r="C10" s="13">
        <f>C12*$D$4</f>
        <v>165.87648000000002</v>
      </c>
      <c r="D10" s="13">
        <f>C10/(2*PI()*$E$4)</f>
        <v>0.52800123469367832</v>
      </c>
      <c r="E10" s="13">
        <f>(B10^2+C10^2)^0.5</f>
        <v>178.60271448841533</v>
      </c>
      <c r="F10" s="14">
        <f>C10/B10</f>
        <v>2.5052631578947371</v>
      </c>
      <c r="G10" s="8"/>
      <c r="H10" s="8"/>
    </row>
    <row r="11" spans="1:8" x14ac:dyDescent="0.25">
      <c r="A11" s="8"/>
      <c r="B11" s="5" t="s">
        <v>24</v>
      </c>
      <c r="C11" s="3" t="s">
        <v>25</v>
      </c>
      <c r="D11" s="13" t="s">
        <v>26</v>
      </c>
      <c r="E11" s="13" t="s">
        <v>27</v>
      </c>
      <c r="F11" s="14" t="s">
        <v>23</v>
      </c>
      <c r="G11" s="8"/>
      <c r="H11" s="8"/>
    </row>
    <row r="12" spans="1:8" x14ac:dyDescent="0.25">
      <c r="A12" s="8"/>
      <c r="B12" s="6">
        <v>0.38</v>
      </c>
      <c r="C12" s="4">
        <v>0.95199999999999996</v>
      </c>
      <c r="D12" s="16" t="s">
        <v>28</v>
      </c>
      <c r="E12" s="15">
        <f>(B12^2+C12^2)^0.5</f>
        <v>1.0250385358609695</v>
      </c>
      <c r="F12" s="14">
        <f>C12/B12</f>
        <v>2.5052631578947366</v>
      </c>
      <c r="G12" s="8"/>
      <c r="H12" s="8"/>
    </row>
    <row r="13" spans="1:8" x14ac:dyDescent="0.25">
      <c r="A13" s="8"/>
      <c r="B13" s="21"/>
      <c r="C13" s="20"/>
      <c r="D13" s="20"/>
      <c r="E13" s="20"/>
      <c r="F13" s="22"/>
      <c r="G13" s="8"/>
      <c r="H13" s="8"/>
    </row>
    <row r="14" spans="1:8" x14ac:dyDescent="0.25">
      <c r="A14" s="8"/>
      <c r="B14" s="59" t="s">
        <v>29</v>
      </c>
      <c r="C14" s="60"/>
      <c r="D14" s="60"/>
      <c r="E14" s="60"/>
      <c r="F14" s="61"/>
      <c r="G14" s="8"/>
      <c r="H14" s="8"/>
    </row>
    <row r="15" spans="1:8" x14ac:dyDescent="0.25">
      <c r="A15" s="8"/>
      <c r="B15" s="12" t="s">
        <v>30</v>
      </c>
      <c r="C15" s="13" t="s">
        <v>10</v>
      </c>
      <c r="D15" s="13"/>
      <c r="E15" s="13"/>
      <c r="F15" s="14"/>
      <c r="G15" s="8"/>
      <c r="H15" s="8"/>
    </row>
    <row r="16" spans="1:8" ht="15.75" thickBot="1" x14ac:dyDescent="0.3">
      <c r="A16" s="8"/>
      <c r="B16" s="17">
        <f>$B$4^2/E10</f>
        <v>97.557307848925049</v>
      </c>
      <c r="C16" s="18">
        <f>B16/$F$4</f>
        <v>1.1669534431689601</v>
      </c>
      <c r="D16" s="18"/>
      <c r="E16" s="18"/>
      <c r="F16" s="19"/>
      <c r="G16" s="8"/>
      <c r="H16" s="8"/>
    </row>
    <row r="17" spans="1:8" ht="15.75" thickBot="1" x14ac:dyDescent="0.3">
      <c r="A17" s="8"/>
      <c r="B17" s="8"/>
      <c r="C17" s="18"/>
      <c r="D17" s="8"/>
      <c r="E17" s="8"/>
      <c r="F17" s="8"/>
      <c r="G17" s="8"/>
      <c r="H17" s="8"/>
    </row>
    <row r="18" spans="1:8" x14ac:dyDescent="0.25">
      <c r="A18" s="8"/>
      <c r="B18" s="8"/>
      <c r="C18" s="8"/>
      <c r="D18" s="8"/>
      <c r="E18" s="8"/>
      <c r="F18" s="8"/>
      <c r="G18" s="8"/>
      <c r="H18" s="8"/>
    </row>
    <row r="19" spans="1:8" x14ac:dyDescent="0.25">
      <c r="A19" s="8"/>
      <c r="B19" s="8"/>
      <c r="C19" s="8"/>
      <c r="D19" s="8"/>
      <c r="E19" s="8"/>
      <c r="F19" s="8"/>
      <c r="G19" s="8"/>
      <c r="H19" s="8"/>
    </row>
    <row r="20" spans="1:8" ht="15.75" thickBot="1" x14ac:dyDescent="0.3">
      <c r="A20" s="23"/>
      <c r="B20" s="52" t="s">
        <v>31</v>
      </c>
      <c r="C20" s="52"/>
      <c r="D20" s="52"/>
      <c r="E20" s="52"/>
      <c r="F20" s="52"/>
      <c r="G20" s="23"/>
      <c r="H20" s="23"/>
    </row>
    <row r="21" spans="1:8" x14ac:dyDescent="0.25">
      <c r="A21" s="23"/>
      <c r="B21" s="24"/>
      <c r="C21" s="25"/>
      <c r="D21" s="25"/>
      <c r="E21" s="25"/>
      <c r="F21" s="26"/>
      <c r="G21" s="23"/>
      <c r="H21" s="23"/>
    </row>
    <row r="22" spans="1:8" x14ac:dyDescent="0.25">
      <c r="A22" s="23"/>
      <c r="B22" s="27" t="s">
        <v>19</v>
      </c>
      <c r="C22" s="28" t="s">
        <v>20</v>
      </c>
      <c r="D22" s="28" t="s">
        <v>21</v>
      </c>
      <c r="E22" s="28" t="s">
        <v>22</v>
      </c>
      <c r="F22" s="40" t="s">
        <v>23</v>
      </c>
      <c r="G22" s="23"/>
      <c r="H22" s="23"/>
    </row>
    <row r="23" spans="1:8" x14ac:dyDescent="0.25">
      <c r="A23" s="23"/>
      <c r="B23" s="27">
        <f>E23/(F23^2+1)^0.5</f>
        <v>7.5307535426047716</v>
      </c>
      <c r="C23" s="28">
        <f>B23*F23</f>
        <v>21.763877738127793</v>
      </c>
      <c r="D23" s="28">
        <f>C23/(2*PI()*E4)</f>
        <v>6.9276574457413934E-2</v>
      </c>
      <c r="E23" s="28">
        <f>B4^2/B29</f>
        <v>23.029950567025296</v>
      </c>
      <c r="F23" s="40">
        <v>2.89</v>
      </c>
      <c r="G23" s="23"/>
      <c r="H23" s="23"/>
    </row>
    <row r="24" spans="1:8" x14ac:dyDescent="0.25">
      <c r="A24" s="23"/>
      <c r="B24" s="27" t="s">
        <v>24</v>
      </c>
      <c r="C24" s="28" t="s">
        <v>25</v>
      </c>
      <c r="D24" s="28" t="s">
        <v>26</v>
      </c>
      <c r="E24" s="28" t="s">
        <v>27</v>
      </c>
      <c r="F24" s="29" t="s">
        <v>23</v>
      </c>
      <c r="G24" s="23"/>
      <c r="H24" s="23"/>
    </row>
    <row r="25" spans="1:8" x14ac:dyDescent="0.25">
      <c r="A25" s="23"/>
      <c r="B25" s="50">
        <f>B23/D4</f>
        <v>4.3220578182993408E-2</v>
      </c>
      <c r="C25" s="51">
        <f>C23/D4</f>
        <v>0.12490747094885096</v>
      </c>
      <c r="D25" s="32" t="s">
        <v>28</v>
      </c>
      <c r="E25" s="31">
        <f>E23/D4</f>
        <v>0.13217372914959422</v>
      </c>
      <c r="F25" s="29">
        <f>F23</f>
        <v>2.89</v>
      </c>
      <c r="G25" s="23"/>
      <c r="H25" s="23"/>
    </row>
    <row r="26" spans="1:8" x14ac:dyDescent="0.25">
      <c r="A26" s="23"/>
      <c r="B26" s="33"/>
      <c r="C26" s="34"/>
      <c r="D26" s="34"/>
      <c r="E26" s="34"/>
      <c r="F26" s="35"/>
      <c r="G26" s="23"/>
      <c r="H26" s="23"/>
    </row>
    <row r="27" spans="1:8" x14ac:dyDescent="0.25">
      <c r="A27" s="23"/>
      <c r="B27" s="53" t="s">
        <v>29</v>
      </c>
      <c r="C27" s="54"/>
      <c r="D27" s="54"/>
      <c r="E27" s="54"/>
      <c r="F27" s="55"/>
      <c r="G27" s="23"/>
      <c r="H27" s="23"/>
    </row>
    <row r="28" spans="1:8" x14ac:dyDescent="0.25">
      <c r="A28" s="23"/>
      <c r="B28" s="27" t="s">
        <v>30</v>
      </c>
      <c r="C28" s="3" t="s">
        <v>10</v>
      </c>
      <c r="D28" s="28"/>
      <c r="E28" s="28"/>
      <c r="F28" s="29"/>
      <c r="G28" s="23"/>
      <c r="H28" s="23"/>
    </row>
    <row r="29" spans="1:8" ht="15.75" thickBot="1" x14ac:dyDescent="0.3">
      <c r="A29" s="23"/>
      <c r="B29" s="36">
        <f>C29*F4</f>
        <v>756.58</v>
      </c>
      <c r="C29" s="39">
        <v>9.0500000000000007</v>
      </c>
      <c r="D29" s="37"/>
      <c r="E29" s="37"/>
      <c r="F29" s="38"/>
      <c r="G29" s="23"/>
      <c r="H29" s="23"/>
    </row>
    <row r="30" spans="1:8" x14ac:dyDescent="0.25">
      <c r="A30" s="23"/>
      <c r="B30" s="23"/>
      <c r="C30" s="23"/>
      <c r="D30" s="23"/>
      <c r="E30" s="23"/>
      <c r="F30" s="23"/>
      <c r="G30" s="23"/>
      <c r="H30" s="23"/>
    </row>
    <row r="31" spans="1:8" x14ac:dyDescent="0.25">
      <c r="A31" s="23"/>
      <c r="B31" s="23"/>
      <c r="C31" s="23"/>
      <c r="D31" s="23"/>
      <c r="E31" s="23"/>
      <c r="F31" s="23"/>
      <c r="G31" s="23"/>
      <c r="H31" s="23"/>
    </row>
    <row r="32" spans="1:8" x14ac:dyDescent="0.25">
      <c r="A32" s="23"/>
      <c r="B32" s="23"/>
      <c r="C32" s="23"/>
      <c r="D32" s="23"/>
      <c r="E32" s="23"/>
      <c r="F32" s="23"/>
      <c r="G32" s="23"/>
      <c r="H32" s="23"/>
    </row>
    <row r="33" spans="1:15" x14ac:dyDescent="0.25">
      <c r="K33" t="s">
        <v>32</v>
      </c>
      <c r="L33">
        <v>0.11648600000000001</v>
      </c>
      <c r="M33" t="s">
        <v>33</v>
      </c>
      <c r="N33">
        <v>2.1733799999999999</v>
      </c>
    </row>
    <row r="35" spans="1:15" ht="15.75" thickBot="1" x14ac:dyDescent="0.3">
      <c r="K35" s="52" t="s">
        <v>31</v>
      </c>
      <c r="L35" s="52"/>
      <c r="M35" s="52"/>
      <c r="N35" s="52"/>
      <c r="O35" s="52"/>
    </row>
    <row r="36" spans="1:15" x14ac:dyDescent="0.25">
      <c r="K36" s="24"/>
      <c r="L36" s="25"/>
      <c r="M36" s="25"/>
      <c r="N36" s="25"/>
      <c r="O36" s="26"/>
    </row>
    <row r="37" spans="1:15" ht="15.75" thickBot="1" x14ac:dyDescent="0.3">
      <c r="A37" s="23"/>
      <c r="B37" s="63"/>
      <c r="C37" s="63"/>
      <c r="D37" s="63"/>
      <c r="E37" s="63"/>
      <c r="F37" s="63"/>
      <c r="G37" s="23"/>
      <c r="H37" s="23"/>
      <c r="K37" s="27" t="s">
        <v>19</v>
      </c>
      <c r="L37" s="28" t="s">
        <v>20</v>
      </c>
      <c r="M37" s="28" t="s">
        <v>21</v>
      </c>
      <c r="N37" s="28" t="s">
        <v>22</v>
      </c>
      <c r="O37" s="40" t="s">
        <v>23</v>
      </c>
    </row>
    <row r="38" spans="1:15" x14ac:dyDescent="0.25">
      <c r="A38" s="23"/>
      <c r="B38" s="24"/>
      <c r="C38" s="25"/>
      <c r="D38" s="25"/>
      <c r="E38" s="25"/>
      <c r="F38" s="26"/>
      <c r="G38" s="23"/>
      <c r="H38" s="23"/>
      <c r="K38" s="27">
        <f>N38/(O38^2+1)^0.5</f>
        <v>4.8690006207966999E-2</v>
      </c>
      <c r="L38" s="28">
        <f>K38*O38</f>
        <v>0.10582188569227131</v>
      </c>
      <c r="M38" s="28" t="e">
        <f>L38/(2*PI()*N19)</f>
        <v>#DIV/0!</v>
      </c>
      <c r="N38" s="28">
        <f>L33</f>
        <v>0.11648600000000001</v>
      </c>
      <c r="O38" s="40">
        <f>N33</f>
        <v>2.1733799999999999</v>
      </c>
    </row>
    <row r="39" spans="1:15" x14ac:dyDescent="0.25">
      <c r="A39" s="23"/>
      <c r="B39" s="27"/>
      <c r="C39" s="28"/>
      <c r="D39" s="28"/>
      <c r="E39" s="28"/>
      <c r="F39" s="40"/>
      <c r="G39" s="23"/>
      <c r="H39" s="23"/>
      <c r="K39" s="27" t="s">
        <v>24</v>
      </c>
      <c r="L39" s="28" t="s">
        <v>25</v>
      </c>
      <c r="M39" s="28" t="s">
        <v>26</v>
      </c>
      <c r="N39" s="28" t="s">
        <v>27</v>
      </c>
      <c r="O39" s="29" t="s">
        <v>23</v>
      </c>
    </row>
    <row r="40" spans="1:15" x14ac:dyDescent="0.25">
      <c r="A40" s="23"/>
      <c r="B40" s="27"/>
      <c r="C40" s="28"/>
      <c r="D40" s="28"/>
      <c r="E40" s="28"/>
      <c r="F40" s="40"/>
      <c r="G40" s="23"/>
      <c r="H40" s="23"/>
      <c r="K40" s="27">
        <f>N40/(O40^2+1)^0.5</f>
        <v>4.8690006207966999E-2</v>
      </c>
      <c r="L40" s="28">
        <f>K40*O40</f>
        <v>0.10582188569227131</v>
      </c>
      <c r="M40" s="32" t="s">
        <v>28</v>
      </c>
      <c r="N40" s="31">
        <f>L33</f>
        <v>0.11648600000000001</v>
      </c>
      <c r="O40" s="29">
        <f>O38</f>
        <v>2.1733799999999999</v>
      </c>
    </row>
    <row r="41" spans="1:15" x14ac:dyDescent="0.25">
      <c r="A41" s="23"/>
      <c r="B41" s="27"/>
      <c r="C41" s="28"/>
      <c r="D41" s="28"/>
      <c r="E41" s="28"/>
      <c r="F41" s="29"/>
      <c r="G41" s="23"/>
      <c r="H41" s="23"/>
      <c r="K41" s="33"/>
      <c r="L41" s="34"/>
      <c r="M41" s="34"/>
      <c r="N41" s="34"/>
      <c r="O41" s="35"/>
    </row>
    <row r="42" spans="1:15" x14ac:dyDescent="0.25">
      <c r="A42" s="23"/>
      <c r="B42" s="30"/>
      <c r="C42" s="31"/>
      <c r="D42" s="32"/>
      <c r="E42" s="31"/>
      <c r="F42" s="29"/>
      <c r="G42" s="23"/>
      <c r="H42" s="23"/>
      <c r="K42" s="53" t="s">
        <v>29</v>
      </c>
      <c r="L42" s="54"/>
      <c r="M42" s="54"/>
      <c r="N42" s="54"/>
      <c r="O42" s="55"/>
    </row>
    <row r="43" spans="1:15" x14ac:dyDescent="0.25">
      <c r="A43" s="23"/>
      <c r="B43" s="33"/>
      <c r="C43" s="34"/>
      <c r="D43" s="34"/>
      <c r="E43" s="34"/>
      <c r="F43" s="35"/>
      <c r="G43" s="23"/>
      <c r="H43" s="23"/>
      <c r="K43" s="27" t="s">
        <v>30</v>
      </c>
      <c r="L43" s="3" t="s">
        <v>10</v>
      </c>
      <c r="M43" s="28"/>
      <c r="N43" s="28"/>
      <c r="O43" s="29"/>
    </row>
    <row r="44" spans="1:15" ht="15.75" thickBot="1" x14ac:dyDescent="0.3">
      <c r="A44" s="23"/>
      <c r="B44" s="56"/>
      <c r="C44" s="57"/>
      <c r="D44" s="57"/>
      <c r="E44" s="57"/>
      <c r="F44" s="58"/>
      <c r="G44" s="23"/>
      <c r="H44" s="23"/>
      <c r="K44" s="36">
        <f>L44*O19</f>
        <v>0</v>
      </c>
      <c r="L44" s="39">
        <v>9.0500000000000007</v>
      </c>
      <c r="M44" s="37"/>
      <c r="N44" s="37"/>
      <c r="O44" s="38"/>
    </row>
    <row r="45" spans="1:15" x14ac:dyDescent="0.25">
      <c r="A45" s="23"/>
      <c r="B45" s="27"/>
      <c r="C45" s="3"/>
      <c r="D45" s="28"/>
      <c r="E45" s="28"/>
      <c r="F45" s="29"/>
      <c r="G45" s="23"/>
      <c r="H45" s="23"/>
    </row>
    <row r="46" spans="1:15" ht="15.75" thickBot="1" x14ac:dyDescent="0.3">
      <c r="A46" s="23"/>
      <c r="B46" s="36"/>
      <c r="C46" s="39"/>
      <c r="D46" s="37"/>
      <c r="E46" s="37"/>
      <c r="F46" s="38"/>
      <c r="G46" s="23"/>
      <c r="H46" s="23"/>
    </row>
    <row r="47" spans="1:15" x14ac:dyDescent="0.25">
      <c r="A47" s="23"/>
      <c r="B47" s="23"/>
      <c r="C47" s="23"/>
      <c r="D47" s="23"/>
      <c r="E47" s="23"/>
      <c r="F47" s="23"/>
      <c r="G47" s="23"/>
      <c r="H47" s="23"/>
    </row>
    <row r="48" spans="1:15" x14ac:dyDescent="0.25">
      <c r="A48" s="23"/>
      <c r="B48" s="23"/>
      <c r="C48" s="23"/>
      <c r="D48" s="23"/>
      <c r="E48" s="23"/>
      <c r="F48" s="23"/>
      <c r="G48" s="23"/>
      <c r="H48" s="23"/>
    </row>
    <row r="49" spans="1:8" x14ac:dyDescent="0.25">
      <c r="A49" s="23"/>
      <c r="B49" s="23"/>
      <c r="C49" s="23"/>
      <c r="D49" s="23"/>
      <c r="E49" s="23"/>
      <c r="F49" s="23"/>
      <c r="G49" s="23"/>
      <c r="H49" s="23"/>
    </row>
  </sheetData>
  <mergeCells count="8">
    <mergeCell ref="K35:O35"/>
    <mergeCell ref="K42:O42"/>
    <mergeCell ref="B44:F44"/>
    <mergeCell ref="B14:F14"/>
    <mergeCell ref="B7:F7"/>
    <mergeCell ref="B20:F20"/>
    <mergeCell ref="B27:F27"/>
    <mergeCell ref="B37:F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C1E94-C0D4-44B5-8D77-81685BA26CF9}">
  <dimension ref="A1:P21"/>
  <sheetViews>
    <sheetView topLeftCell="A10" workbookViewId="0">
      <selection activeCell="E16" sqref="E16:E17"/>
    </sheetView>
  </sheetViews>
  <sheetFormatPr defaultRowHeight="15" x14ac:dyDescent="0.25"/>
  <cols>
    <col min="5" max="5" width="12" bestFit="1" customWidth="1"/>
    <col min="7" max="7" width="12" bestFit="1" customWidth="1"/>
    <col min="16" max="16" width="12" bestFit="1" customWidth="1"/>
  </cols>
  <sheetData>
    <row r="1" spans="1:16" ht="15.75" thickBot="1" x14ac:dyDescent="0.3">
      <c r="A1" s="41" t="s">
        <v>34</v>
      </c>
      <c r="B1" s="42" t="s">
        <v>35</v>
      </c>
      <c r="C1" s="42" t="s">
        <v>36</v>
      </c>
      <c r="M1" s="41" t="s">
        <v>34</v>
      </c>
      <c r="N1" s="42" t="s">
        <v>35</v>
      </c>
      <c r="O1" s="42" t="s">
        <v>36</v>
      </c>
    </row>
    <row r="2" spans="1:16" ht="36.75" thickBot="1" x14ac:dyDescent="0.3">
      <c r="A2" s="43" t="s">
        <v>37</v>
      </c>
      <c r="B2" s="44">
        <v>75</v>
      </c>
      <c r="C2" s="44" t="s">
        <v>38</v>
      </c>
      <c r="M2" s="43" t="s">
        <v>70</v>
      </c>
      <c r="N2" s="44">
        <v>19</v>
      </c>
      <c r="O2" s="44" t="s">
        <v>59</v>
      </c>
    </row>
    <row r="3" spans="1:16" ht="36.75" thickBot="1" x14ac:dyDescent="0.3">
      <c r="A3" s="43" t="s">
        <v>39</v>
      </c>
      <c r="B3" s="44">
        <v>132</v>
      </c>
      <c r="C3" s="44" t="s">
        <v>40</v>
      </c>
      <c r="G3">
        <f>33^2/75</f>
        <v>14.52</v>
      </c>
      <c r="H3">
        <f>33^2/100</f>
        <v>10.89</v>
      </c>
      <c r="M3" s="43" t="s">
        <v>71</v>
      </c>
      <c r="N3" s="44">
        <v>4.4000000000000004</v>
      </c>
      <c r="O3" s="44" t="s">
        <v>38</v>
      </c>
    </row>
    <row r="4" spans="1:16" ht="36.75" thickBot="1" x14ac:dyDescent="0.3">
      <c r="A4" s="43" t="s">
        <v>41</v>
      </c>
      <c r="B4" s="44">
        <v>33</v>
      </c>
      <c r="C4" s="44" t="s">
        <v>40</v>
      </c>
      <c r="G4">
        <f>B5*G3/H3</f>
        <v>0.37333333333333329</v>
      </c>
      <c r="M4" s="43" t="s">
        <v>72</v>
      </c>
      <c r="N4" s="44">
        <v>83.6</v>
      </c>
      <c r="O4" s="44" t="s">
        <v>38</v>
      </c>
    </row>
    <row r="5" spans="1:16" ht="24.75" thickBot="1" x14ac:dyDescent="0.3">
      <c r="A5" s="43" t="s">
        <v>42</v>
      </c>
      <c r="B5" s="44">
        <v>0.28000000000000003</v>
      </c>
      <c r="C5" s="44" t="s">
        <v>43</v>
      </c>
      <c r="E5">
        <f>B5*100/75</f>
        <v>0.37333333333333341</v>
      </c>
      <c r="M5" s="43" t="s">
        <v>39</v>
      </c>
      <c r="N5" s="44">
        <v>33</v>
      </c>
      <c r="O5" s="44" t="s">
        <v>40</v>
      </c>
    </row>
    <row r="6" spans="1:16" ht="24.75" thickBot="1" x14ac:dyDescent="0.3">
      <c r="A6" s="43" t="s">
        <v>44</v>
      </c>
      <c r="B6" s="44">
        <v>12.5</v>
      </c>
      <c r="C6" s="44" t="s">
        <v>43</v>
      </c>
      <c r="E6">
        <f t="shared" ref="E6:E8" si="0">B6*100/75</f>
        <v>16.666666666666668</v>
      </c>
      <c r="M6" s="43" t="s">
        <v>41</v>
      </c>
      <c r="N6" s="44">
        <v>0.66</v>
      </c>
      <c r="O6" s="44" t="s">
        <v>40</v>
      </c>
    </row>
    <row r="7" spans="1:16" ht="24.75" thickBot="1" x14ac:dyDescent="0.3">
      <c r="A7" s="43" t="s">
        <v>45</v>
      </c>
      <c r="B7" s="44">
        <v>0.28000000000000003</v>
      </c>
      <c r="C7" s="44" t="s">
        <v>43</v>
      </c>
      <c r="E7">
        <f t="shared" si="0"/>
        <v>0.37333333333333341</v>
      </c>
      <c r="M7" s="47" t="s">
        <v>42</v>
      </c>
      <c r="N7" s="48">
        <v>0.65</v>
      </c>
      <c r="O7" s="44" t="s">
        <v>73</v>
      </c>
      <c r="P7">
        <f>N7*100/83.6</f>
        <v>0.77751196172248804</v>
      </c>
    </row>
    <row r="8" spans="1:16" ht="24.75" thickBot="1" x14ac:dyDescent="0.3">
      <c r="A8" s="43" t="s">
        <v>46</v>
      </c>
      <c r="B8" s="44">
        <v>12.5</v>
      </c>
      <c r="C8" s="44" t="s">
        <v>43</v>
      </c>
      <c r="E8">
        <f t="shared" si="0"/>
        <v>16.666666666666668</v>
      </c>
      <c r="M8" s="47" t="s">
        <v>74</v>
      </c>
      <c r="N8" s="48">
        <v>6.5</v>
      </c>
      <c r="O8" s="44" t="s">
        <v>73</v>
      </c>
      <c r="P8">
        <f t="shared" ref="P8:P10" si="1">N8*100/83.6</f>
        <v>7.7751196172248811</v>
      </c>
    </row>
    <row r="9" spans="1:16" ht="24.75" thickBot="1" x14ac:dyDescent="0.3">
      <c r="A9" s="43" t="s">
        <v>47</v>
      </c>
      <c r="B9" s="44" t="s">
        <v>48</v>
      </c>
      <c r="C9" s="44" t="s">
        <v>49</v>
      </c>
      <c r="M9" s="47" t="s">
        <v>45</v>
      </c>
      <c r="N9" s="48">
        <v>0.40179999999999999</v>
      </c>
      <c r="O9" s="44" t="s">
        <v>73</v>
      </c>
      <c r="P9">
        <f t="shared" si="1"/>
        <v>0.48062200956937801</v>
      </c>
    </row>
    <row r="10" spans="1:16" ht="36.75" thickBot="1" x14ac:dyDescent="0.3">
      <c r="A10" s="43" t="s">
        <v>50</v>
      </c>
      <c r="B10" s="44">
        <v>-30</v>
      </c>
      <c r="C10" s="45" t="s">
        <v>51</v>
      </c>
      <c r="M10" s="47" t="s">
        <v>46</v>
      </c>
      <c r="N10" s="48">
        <v>4.0179999999999998</v>
      </c>
      <c r="O10" s="44" t="s">
        <v>73</v>
      </c>
      <c r="P10">
        <f t="shared" si="1"/>
        <v>4.8062200956937797</v>
      </c>
    </row>
    <row r="11" spans="1:16" ht="36.75" thickBot="1" x14ac:dyDescent="0.3">
      <c r="A11" s="43" t="s">
        <v>52</v>
      </c>
      <c r="B11" s="44" t="s">
        <v>53</v>
      </c>
      <c r="C11" s="44" t="s">
        <v>49</v>
      </c>
      <c r="M11" s="47" t="s">
        <v>47</v>
      </c>
      <c r="N11" s="48" t="s">
        <v>75</v>
      </c>
      <c r="O11" s="44" t="s">
        <v>49</v>
      </c>
    </row>
    <row r="12" spans="1:16" ht="36.75" thickBot="1" x14ac:dyDescent="0.3">
      <c r="A12" s="43" t="s">
        <v>54</v>
      </c>
      <c r="B12" s="44" t="s">
        <v>55</v>
      </c>
      <c r="C12" s="44" t="s">
        <v>49</v>
      </c>
      <c r="M12" s="47" t="s">
        <v>50</v>
      </c>
      <c r="N12" s="48">
        <v>-30</v>
      </c>
      <c r="O12" s="45" t="s">
        <v>51</v>
      </c>
    </row>
    <row r="13" spans="1:16" ht="24.75" thickBot="1" x14ac:dyDescent="0.3">
      <c r="A13" s="43" t="s">
        <v>56</v>
      </c>
      <c r="B13" s="44" t="s">
        <v>57</v>
      </c>
      <c r="C13" s="44" t="s">
        <v>49</v>
      </c>
      <c r="M13" s="43" t="s">
        <v>76</v>
      </c>
      <c r="N13" s="44" t="s">
        <v>77</v>
      </c>
      <c r="O13" s="44" t="s">
        <v>49</v>
      </c>
    </row>
    <row r="14" spans="1:16" ht="24.75" thickBot="1" x14ac:dyDescent="0.3">
      <c r="A14" s="43" t="s">
        <v>58</v>
      </c>
      <c r="B14" s="44">
        <v>17</v>
      </c>
      <c r="C14" s="44" t="s">
        <v>59</v>
      </c>
      <c r="M14" s="43" t="s">
        <v>58</v>
      </c>
      <c r="N14" s="44">
        <v>5</v>
      </c>
      <c r="O14" s="44" t="s">
        <v>59</v>
      </c>
    </row>
    <row r="15" spans="1:16" ht="36.75" thickBot="1" x14ac:dyDescent="0.3">
      <c r="A15" s="43" t="s">
        <v>60</v>
      </c>
      <c r="B15" s="44">
        <v>1.25</v>
      </c>
      <c r="C15" s="44" t="s">
        <v>61</v>
      </c>
      <c r="M15" s="43" t="s">
        <v>78</v>
      </c>
      <c r="N15" s="44">
        <v>2.5</v>
      </c>
      <c r="O15" s="44" t="s">
        <v>61</v>
      </c>
    </row>
    <row r="16" spans="1:16" ht="15.75" thickBot="1" x14ac:dyDescent="0.3">
      <c r="A16" s="43" t="s">
        <v>62</v>
      </c>
      <c r="B16" s="44">
        <v>1.1000000000000001</v>
      </c>
      <c r="C16" s="44" t="s">
        <v>63</v>
      </c>
      <c r="E16">
        <f>B16*132</f>
        <v>145.20000000000002</v>
      </c>
      <c r="M16" s="43" t="s">
        <v>62</v>
      </c>
      <c r="N16" s="44">
        <v>1.05</v>
      </c>
      <c r="O16" s="44" t="s">
        <v>63</v>
      </c>
    </row>
    <row r="17" spans="1:15" ht="15.75" thickBot="1" x14ac:dyDescent="0.3">
      <c r="A17" s="43" t="s">
        <v>64</v>
      </c>
      <c r="B17" s="44">
        <v>0.9</v>
      </c>
      <c r="C17" s="44" t="s">
        <v>63</v>
      </c>
      <c r="E17">
        <f>B17*132</f>
        <v>118.8</v>
      </c>
      <c r="M17" s="43" t="s">
        <v>64</v>
      </c>
      <c r="N17" s="44">
        <v>0.95</v>
      </c>
      <c r="O17" s="44" t="s">
        <v>63</v>
      </c>
    </row>
    <row r="18" spans="1:15" ht="24.75" thickBot="1" x14ac:dyDescent="0.3">
      <c r="A18" s="43" t="s">
        <v>65</v>
      </c>
      <c r="B18" s="44" t="s">
        <v>66</v>
      </c>
      <c r="C18" s="44" t="s">
        <v>63</v>
      </c>
      <c r="E18">
        <f>1.02*132</f>
        <v>134.64000000000001</v>
      </c>
      <c r="M18" s="43" t="s">
        <v>79</v>
      </c>
      <c r="N18" s="49">
        <v>4.2361111111111106E-2</v>
      </c>
      <c r="O18" s="44" t="s">
        <v>49</v>
      </c>
    </row>
    <row r="19" spans="1:15" ht="15.75" thickBot="1" x14ac:dyDescent="0.3">
      <c r="A19" s="43" t="s">
        <v>67</v>
      </c>
      <c r="B19" s="44">
        <v>1</v>
      </c>
      <c r="C19" s="44" t="s">
        <v>63</v>
      </c>
    </row>
    <row r="20" spans="1:15" ht="228" x14ac:dyDescent="0.25">
      <c r="A20" s="46" t="s">
        <v>68</v>
      </c>
    </row>
    <row r="21" spans="1:15" ht="85.5" x14ac:dyDescent="0.25">
      <c r="A21" s="46" t="s">
        <v>69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Benjamin</dc:creator>
  <cp:keywords/>
  <dc:description/>
  <cp:lastModifiedBy>Wang Zhang</cp:lastModifiedBy>
  <cp:revision/>
  <dcterms:created xsi:type="dcterms:W3CDTF">2015-06-05T18:17:20Z</dcterms:created>
  <dcterms:modified xsi:type="dcterms:W3CDTF">2020-07-23T06:09:59Z</dcterms:modified>
  <cp:category/>
  <cp:contentStatus/>
</cp:coreProperties>
</file>