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salamy/Documents/GitHub/james-flumenequi/datasets/consistent_ws/DL_on_RDMA/"/>
    </mc:Choice>
  </mc:AlternateContent>
  <xr:revisionPtr revIDLastSave="0" documentId="13_ncr:1_{4189339D-27D0-7943-8381-88FF9432905A}" xr6:coauthVersionLast="47" xr6:coauthVersionMax="47" xr10:uidLastSave="{00000000-0000-0000-0000-000000000000}"/>
  <bookViews>
    <workbookView xWindow="480" yWindow="460" windowWidth="27640" windowHeight="15960" activeTab="7" xr2:uid="{8395672B-5E4E-0841-B67B-71E54510708D}"/>
  </bookViews>
  <sheets>
    <sheet name="BERT" sheetId="2" r:id="rId1"/>
    <sheet name="VGG" sheetId="1" r:id="rId2"/>
    <sheet name="DenseNet" sheetId="3" r:id="rId3"/>
    <sheet name="ResNet" sheetId="4" r:id="rId4"/>
    <sheet name="Additional Analysis" sheetId="5" r:id="rId5"/>
    <sheet name="Competition Bandwidth Plot" sheetId="6" r:id="rId6"/>
    <sheet name="Reciprocal Plot" sheetId="7" r:id="rId7"/>
    <sheet name="Fit Plo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4" l="1"/>
  <c r="C1" i="4"/>
  <c r="M8" i="4" s="1"/>
  <c r="O8" i="4" s="1"/>
  <c r="M4" i="3"/>
  <c r="M11" i="3"/>
  <c r="M12" i="3"/>
  <c r="M19" i="3"/>
  <c r="M20" i="3"/>
  <c r="C1" i="3"/>
  <c r="M5" i="3" s="1"/>
  <c r="H16" i="1"/>
  <c r="N5" i="1"/>
  <c r="N6" i="1"/>
  <c r="N10" i="1"/>
  <c r="N13" i="1"/>
  <c r="N14" i="1"/>
  <c r="N18" i="1"/>
  <c r="N21" i="1"/>
  <c r="N22" i="1"/>
  <c r="N26" i="1"/>
  <c r="C1" i="1"/>
  <c r="N7" i="1" s="1"/>
  <c r="H3" i="2"/>
  <c r="G3" i="2"/>
  <c r="N5" i="2"/>
  <c r="N7" i="2"/>
  <c r="N8" i="2"/>
  <c r="N9" i="2"/>
  <c r="N13" i="2"/>
  <c r="N15" i="2"/>
  <c r="N16" i="2"/>
  <c r="N17" i="2"/>
  <c r="N21" i="2"/>
  <c r="N23" i="2"/>
  <c r="N24" i="2"/>
  <c r="N25" i="2"/>
  <c r="C1" i="2"/>
  <c r="N10" i="2" s="1"/>
  <c r="B12" i="5"/>
  <c r="E6" i="5"/>
  <c r="D6" i="5"/>
  <c r="C6" i="5"/>
  <c r="E5" i="5"/>
  <c r="D5" i="5"/>
  <c r="C5" i="5"/>
  <c r="E4" i="5"/>
  <c r="D4" i="5"/>
  <c r="C4" i="5"/>
  <c r="E3" i="5"/>
  <c r="D3" i="5"/>
  <c r="C3" i="5"/>
  <c r="F3" i="5" s="1"/>
  <c r="G3" i="5" s="1"/>
  <c r="L26" i="1"/>
  <c r="M26" i="1" s="1"/>
  <c r="K26" i="1"/>
  <c r="I26" i="1"/>
  <c r="H26" i="1"/>
  <c r="C26" i="1"/>
  <c r="L25" i="1"/>
  <c r="M25" i="1" s="1"/>
  <c r="K25" i="1"/>
  <c r="I25" i="1"/>
  <c r="H25" i="1"/>
  <c r="C25" i="1"/>
  <c r="L24" i="1"/>
  <c r="M24" i="1" s="1"/>
  <c r="K24" i="1"/>
  <c r="I24" i="1"/>
  <c r="H24" i="1"/>
  <c r="C24" i="1"/>
  <c r="O23" i="1"/>
  <c r="M23" i="1"/>
  <c r="L23" i="1"/>
  <c r="K23" i="1"/>
  <c r="I23" i="1"/>
  <c r="H23" i="1"/>
  <c r="C23" i="1"/>
  <c r="O22" i="1"/>
  <c r="M22" i="1"/>
  <c r="L22" i="1"/>
  <c r="K22" i="1"/>
  <c r="I22" i="1"/>
  <c r="H22" i="1"/>
  <c r="C22" i="1"/>
  <c r="O21" i="1"/>
  <c r="L21" i="1"/>
  <c r="M21" i="1" s="1"/>
  <c r="K21" i="1"/>
  <c r="I21" i="1"/>
  <c r="H21" i="1"/>
  <c r="C21" i="1"/>
  <c r="M20" i="1"/>
  <c r="L20" i="1"/>
  <c r="K20" i="1"/>
  <c r="I20" i="1"/>
  <c r="H20" i="1"/>
  <c r="C20" i="1"/>
  <c r="O20" i="1" s="1"/>
  <c r="L19" i="1"/>
  <c r="M19" i="1" s="1"/>
  <c r="K19" i="1"/>
  <c r="I19" i="1"/>
  <c r="H19" i="1"/>
  <c r="C19" i="1"/>
  <c r="O18" i="1"/>
  <c r="L18" i="1"/>
  <c r="M18" i="1" s="1"/>
  <c r="K18" i="1"/>
  <c r="I18" i="1"/>
  <c r="H18" i="1"/>
  <c r="C18" i="1"/>
  <c r="L17" i="1"/>
  <c r="M17" i="1" s="1"/>
  <c r="K17" i="1"/>
  <c r="I17" i="1"/>
  <c r="H17" i="1"/>
  <c r="C17" i="1"/>
  <c r="L16" i="1"/>
  <c r="M16" i="1" s="1"/>
  <c r="K16" i="1"/>
  <c r="I16" i="1"/>
  <c r="C16" i="1"/>
  <c r="L15" i="1"/>
  <c r="M15" i="1" s="1"/>
  <c r="K15" i="1"/>
  <c r="I15" i="1"/>
  <c r="H15" i="1"/>
  <c r="C15" i="1"/>
  <c r="O15" i="1" s="1"/>
  <c r="L14" i="1"/>
  <c r="M14" i="1" s="1"/>
  <c r="K14" i="1"/>
  <c r="I14" i="1"/>
  <c r="H14" i="1"/>
  <c r="C14" i="1"/>
  <c r="O14" i="1" s="1"/>
  <c r="O13" i="1"/>
  <c r="L13" i="1"/>
  <c r="M13" i="1" s="1"/>
  <c r="K13" i="1"/>
  <c r="I13" i="1"/>
  <c r="H13" i="1"/>
  <c r="C13" i="1"/>
  <c r="L12" i="1"/>
  <c r="M12" i="1" s="1"/>
  <c r="K12" i="1"/>
  <c r="I12" i="1"/>
  <c r="H12" i="1"/>
  <c r="C12" i="1"/>
  <c r="O12" i="1" s="1"/>
  <c r="L11" i="1"/>
  <c r="M11" i="1" s="1"/>
  <c r="K11" i="1"/>
  <c r="I11" i="1"/>
  <c r="H11" i="1"/>
  <c r="C11" i="1"/>
  <c r="L10" i="1"/>
  <c r="M10" i="1" s="1"/>
  <c r="K10" i="1"/>
  <c r="I10" i="1"/>
  <c r="H10" i="1"/>
  <c r="C10" i="1"/>
  <c r="L9" i="1"/>
  <c r="M9" i="1" s="1"/>
  <c r="K9" i="1"/>
  <c r="I9" i="1"/>
  <c r="H9" i="1"/>
  <c r="C9" i="1"/>
  <c r="L8" i="1"/>
  <c r="M8" i="1" s="1"/>
  <c r="K8" i="1"/>
  <c r="I8" i="1"/>
  <c r="H8" i="1"/>
  <c r="C8" i="1"/>
  <c r="O7" i="1"/>
  <c r="L7" i="1"/>
  <c r="M7" i="1" s="1"/>
  <c r="K7" i="1"/>
  <c r="I7" i="1"/>
  <c r="H7" i="1"/>
  <c r="C7" i="1"/>
  <c r="O6" i="1"/>
  <c r="M6" i="1"/>
  <c r="L6" i="1"/>
  <c r="K6" i="1"/>
  <c r="I6" i="1"/>
  <c r="H6" i="1"/>
  <c r="C6" i="1"/>
  <c r="L5" i="1"/>
  <c r="M5" i="1" s="1"/>
  <c r="K5" i="1"/>
  <c r="I5" i="1"/>
  <c r="H5" i="1"/>
  <c r="C5" i="1"/>
  <c r="O5" i="1" s="1"/>
  <c r="L4" i="1"/>
  <c r="M4" i="1" s="1"/>
  <c r="K4" i="1"/>
  <c r="I4" i="1"/>
  <c r="H4" i="1"/>
  <c r="C4" i="1"/>
  <c r="O4" i="1" s="1"/>
  <c r="L3" i="1"/>
  <c r="M3" i="1" s="1"/>
  <c r="K3" i="1"/>
  <c r="I3" i="1"/>
  <c r="H3" i="1"/>
  <c r="C3" i="1"/>
  <c r="L22" i="3"/>
  <c r="K22" i="3"/>
  <c r="I22" i="3"/>
  <c r="H22" i="3"/>
  <c r="C22" i="3"/>
  <c r="L21" i="3"/>
  <c r="K21" i="3"/>
  <c r="I21" i="3"/>
  <c r="H21" i="3"/>
  <c r="C21" i="3"/>
  <c r="L20" i="3"/>
  <c r="K20" i="3"/>
  <c r="I20" i="3"/>
  <c r="H20" i="3"/>
  <c r="C20" i="3"/>
  <c r="L19" i="3"/>
  <c r="K19" i="3"/>
  <c r="I19" i="3"/>
  <c r="H19" i="3"/>
  <c r="C19" i="3"/>
  <c r="L18" i="3"/>
  <c r="K18" i="3"/>
  <c r="I18" i="3"/>
  <c r="H18" i="3"/>
  <c r="C18" i="3"/>
  <c r="L17" i="3"/>
  <c r="K17" i="3"/>
  <c r="I17" i="3"/>
  <c r="H17" i="3"/>
  <c r="C17" i="3"/>
  <c r="L16" i="3"/>
  <c r="K16" i="3"/>
  <c r="I16" i="3"/>
  <c r="H16" i="3"/>
  <c r="C16" i="3"/>
  <c r="L15" i="3"/>
  <c r="K15" i="3"/>
  <c r="I15" i="3"/>
  <c r="H15" i="3"/>
  <c r="C15" i="3"/>
  <c r="L14" i="3"/>
  <c r="K14" i="3"/>
  <c r="I14" i="3"/>
  <c r="H14" i="3"/>
  <c r="C14" i="3"/>
  <c r="L13" i="3"/>
  <c r="K13" i="3"/>
  <c r="I13" i="3"/>
  <c r="H13" i="3"/>
  <c r="C13" i="3"/>
  <c r="L12" i="3"/>
  <c r="K12" i="3"/>
  <c r="I12" i="3"/>
  <c r="H12" i="3"/>
  <c r="C12" i="3"/>
  <c r="L11" i="3"/>
  <c r="K11" i="3"/>
  <c r="I11" i="3"/>
  <c r="H11" i="3"/>
  <c r="C11" i="3"/>
  <c r="L10" i="3"/>
  <c r="K10" i="3"/>
  <c r="I10" i="3"/>
  <c r="H10" i="3"/>
  <c r="C10" i="3"/>
  <c r="L9" i="3"/>
  <c r="K9" i="3"/>
  <c r="I9" i="3"/>
  <c r="H9" i="3"/>
  <c r="C9" i="3"/>
  <c r="L8" i="3"/>
  <c r="K8" i="3"/>
  <c r="I8" i="3"/>
  <c r="H8" i="3"/>
  <c r="C8" i="3"/>
  <c r="L7" i="3"/>
  <c r="K7" i="3"/>
  <c r="I7" i="3"/>
  <c r="H7" i="3"/>
  <c r="C7" i="3"/>
  <c r="L6" i="3"/>
  <c r="K6" i="3"/>
  <c r="I6" i="3"/>
  <c r="H6" i="3"/>
  <c r="C6" i="3"/>
  <c r="L5" i="3"/>
  <c r="K5" i="3"/>
  <c r="I5" i="3"/>
  <c r="H5" i="3"/>
  <c r="C5" i="3"/>
  <c r="L4" i="3"/>
  <c r="K4" i="3"/>
  <c r="I4" i="3"/>
  <c r="H4" i="3"/>
  <c r="C4" i="3"/>
  <c r="L3" i="3"/>
  <c r="K3" i="3"/>
  <c r="I3" i="3"/>
  <c r="H3" i="3"/>
  <c r="C3" i="3"/>
  <c r="C3" i="4"/>
  <c r="H3" i="4"/>
  <c r="I3" i="4"/>
  <c r="K3" i="4"/>
  <c r="L3" i="4"/>
  <c r="C4" i="4"/>
  <c r="H4" i="4"/>
  <c r="I4" i="4"/>
  <c r="K4" i="4"/>
  <c r="L4" i="4"/>
  <c r="C5" i="4"/>
  <c r="H5" i="4"/>
  <c r="I5" i="4"/>
  <c r="K5" i="4"/>
  <c r="L5" i="4"/>
  <c r="N5" i="4"/>
  <c r="C6" i="4"/>
  <c r="H6" i="4"/>
  <c r="I6" i="4"/>
  <c r="K6" i="4"/>
  <c r="L6" i="4"/>
  <c r="C7" i="4"/>
  <c r="H7" i="4"/>
  <c r="I7" i="4"/>
  <c r="K7" i="4"/>
  <c r="L7" i="4"/>
  <c r="C8" i="4"/>
  <c r="N8" i="4" s="1"/>
  <c r="H8" i="4"/>
  <c r="I8" i="4"/>
  <c r="K8" i="4"/>
  <c r="L8" i="4"/>
  <c r="C9" i="4"/>
  <c r="H9" i="4"/>
  <c r="I9" i="4"/>
  <c r="K9" i="4"/>
  <c r="L9" i="4"/>
  <c r="N9" i="4"/>
  <c r="C10" i="4"/>
  <c r="N10" i="4" s="1"/>
  <c r="H10" i="4"/>
  <c r="I10" i="4"/>
  <c r="K10" i="4"/>
  <c r="L10" i="4"/>
  <c r="C11" i="4"/>
  <c r="N11" i="4" s="1"/>
  <c r="H11" i="4"/>
  <c r="I11" i="4"/>
  <c r="K11" i="4"/>
  <c r="L11" i="4"/>
  <c r="C12" i="4"/>
  <c r="H12" i="4"/>
  <c r="I12" i="4"/>
  <c r="K12" i="4"/>
  <c r="L12" i="4"/>
  <c r="C14" i="4"/>
  <c r="N14" i="4" s="1"/>
  <c r="H14" i="4"/>
  <c r="I14" i="4"/>
  <c r="L14" i="4"/>
  <c r="O12" i="4" l="1"/>
  <c r="O4" i="4"/>
  <c r="M7" i="4"/>
  <c r="O7" i="4" s="1"/>
  <c r="M6" i="4"/>
  <c r="O6" i="4" s="1"/>
  <c r="N3" i="4"/>
  <c r="N20" i="1"/>
  <c r="N12" i="1"/>
  <c r="N4" i="1"/>
  <c r="M18" i="3"/>
  <c r="O18" i="3" s="1"/>
  <c r="M10" i="3"/>
  <c r="O10" i="3" s="1"/>
  <c r="M3" i="4"/>
  <c r="O3" i="4" s="1"/>
  <c r="M5" i="4"/>
  <c r="O5" i="4" s="1"/>
  <c r="N4" i="4"/>
  <c r="N22" i="2"/>
  <c r="N14" i="2"/>
  <c r="N6" i="2"/>
  <c r="N3" i="1"/>
  <c r="N19" i="1"/>
  <c r="P19" i="1" s="1"/>
  <c r="N11" i="1"/>
  <c r="P11" i="1" s="1"/>
  <c r="M17" i="3"/>
  <c r="O17" i="3" s="1"/>
  <c r="M9" i="3"/>
  <c r="M12" i="4"/>
  <c r="M4" i="4"/>
  <c r="M16" i="3"/>
  <c r="O16" i="3" s="1"/>
  <c r="M8" i="3"/>
  <c r="O8" i="3" s="1"/>
  <c r="M11" i="4"/>
  <c r="O11" i="4" s="1"/>
  <c r="P5" i="1"/>
  <c r="N20" i="2"/>
  <c r="N12" i="2"/>
  <c r="N4" i="2"/>
  <c r="N25" i="1"/>
  <c r="P25" i="1" s="1"/>
  <c r="N17" i="1"/>
  <c r="N9" i="1"/>
  <c r="M3" i="3"/>
  <c r="M15" i="3"/>
  <c r="O15" i="3" s="1"/>
  <c r="M7" i="3"/>
  <c r="O7" i="3" s="1"/>
  <c r="M10" i="4"/>
  <c r="O10" i="4" s="1"/>
  <c r="M14" i="4"/>
  <c r="N6" i="4"/>
  <c r="N12" i="4"/>
  <c r="N7" i="4"/>
  <c r="F5" i="5"/>
  <c r="G5" i="5" s="1"/>
  <c r="N3" i="2"/>
  <c r="N19" i="2"/>
  <c r="N11" i="2"/>
  <c r="N24" i="1"/>
  <c r="N16" i="1"/>
  <c r="P16" i="1" s="1"/>
  <c r="N8" i="1"/>
  <c r="M22" i="3"/>
  <c r="O22" i="3" s="1"/>
  <c r="M14" i="3"/>
  <c r="O14" i="3" s="1"/>
  <c r="M6" i="3"/>
  <c r="O6" i="3" s="1"/>
  <c r="M9" i="4"/>
  <c r="O9" i="4" s="1"/>
  <c r="O14" i="4"/>
  <c r="N26" i="2"/>
  <c r="N18" i="2"/>
  <c r="N23" i="1"/>
  <c r="P23" i="1" s="1"/>
  <c r="N15" i="1"/>
  <c r="P15" i="1" s="1"/>
  <c r="M21" i="3"/>
  <c r="M13" i="3"/>
  <c r="P24" i="1"/>
  <c r="P22" i="1"/>
  <c r="F6" i="5"/>
  <c r="G6" i="5" s="1"/>
  <c r="F4" i="5"/>
  <c r="G4" i="5" s="1"/>
  <c r="P6" i="1"/>
  <c r="P7" i="1"/>
  <c r="P8" i="1"/>
  <c r="P14" i="1"/>
  <c r="P21" i="1"/>
  <c r="O8" i="1"/>
  <c r="P9" i="1"/>
  <c r="O16" i="1"/>
  <c r="P17" i="1"/>
  <c r="O24" i="1"/>
  <c r="O9" i="1"/>
  <c r="P10" i="1"/>
  <c r="O17" i="1"/>
  <c r="P18" i="1"/>
  <c r="O25" i="1"/>
  <c r="P26" i="1"/>
  <c r="P3" i="1"/>
  <c r="O10" i="1"/>
  <c r="O26" i="1"/>
  <c r="O3" i="1"/>
  <c r="P4" i="1"/>
  <c r="O11" i="1"/>
  <c r="P12" i="1"/>
  <c r="O19" i="1"/>
  <c r="P20" i="1"/>
  <c r="P13" i="1"/>
  <c r="O3" i="3"/>
  <c r="O4" i="3"/>
  <c r="O5" i="3"/>
  <c r="O9" i="3"/>
  <c r="O11" i="3"/>
  <c r="O12" i="3"/>
  <c r="O13" i="3"/>
  <c r="O19" i="3"/>
  <c r="O20" i="3"/>
  <c r="O21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G8" i="5" l="1"/>
  <c r="O16" i="4"/>
  <c r="P28" i="1"/>
  <c r="O24" i="3"/>
  <c r="L26" i="2"/>
  <c r="M26" i="2" s="1"/>
  <c r="K26" i="2"/>
  <c r="H26" i="2"/>
  <c r="G26" i="2"/>
  <c r="C26" i="2"/>
  <c r="L25" i="2"/>
  <c r="M25" i="2" s="1"/>
  <c r="K25" i="2"/>
  <c r="H25" i="2"/>
  <c r="G25" i="2"/>
  <c r="C25" i="2"/>
  <c r="O25" i="2" s="1"/>
  <c r="O24" i="2"/>
  <c r="L24" i="2"/>
  <c r="M24" i="2" s="1"/>
  <c r="K24" i="2"/>
  <c r="H24" i="2"/>
  <c r="G24" i="2"/>
  <c r="C24" i="2"/>
  <c r="L23" i="2"/>
  <c r="M23" i="2" s="1"/>
  <c r="K23" i="2"/>
  <c r="H23" i="2"/>
  <c r="G23" i="2"/>
  <c r="C23" i="2"/>
  <c r="L22" i="2"/>
  <c r="M22" i="2" s="1"/>
  <c r="K22" i="2"/>
  <c r="H22" i="2"/>
  <c r="G22" i="2"/>
  <c r="C22" i="2"/>
  <c r="O22" i="2" s="1"/>
  <c r="L21" i="2"/>
  <c r="M21" i="2" s="1"/>
  <c r="K21" i="2"/>
  <c r="H21" i="2"/>
  <c r="G21" i="2"/>
  <c r="C21" i="2"/>
  <c r="O21" i="2" s="1"/>
  <c r="L20" i="2"/>
  <c r="M20" i="2" s="1"/>
  <c r="K20" i="2"/>
  <c r="H20" i="2"/>
  <c r="G20" i="2"/>
  <c r="C20" i="2"/>
  <c r="L19" i="2"/>
  <c r="M19" i="2" s="1"/>
  <c r="K19" i="2"/>
  <c r="H19" i="2"/>
  <c r="G19" i="2"/>
  <c r="C19" i="2"/>
  <c r="O19" i="2" s="1"/>
  <c r="L18" i="2"/>
  <c r="M18" i="2" s="1"/>
  <c r="K18" i="2"/>
  <c r="H18" i="2"/>
  <c r="G18" i="2"/>
  <c r="C18" i="2"/>
  <c r="O18" i="2" s="1"/>
  <c r="O17" i="2"/>
  <c r="L17" i="2"/>
  <c r="M17" i="2" s="1"/>
  <c r="K17" i="2"/>
  <c r="H17" i="2"/>
  <c r="G17" i="2"/>
  <c r="C17" i="2"/>
  <c r="L16" i="2"/>
  <c r="M16" i="2" s="1"/>
  <c r="K16" i="2"/>
  <c r="H16" i="2"/>
  <c r="G16" i="2"/>
  <c r="C16" i="2"/>
  <c r="L15" i="2"/>
  <c r="M15" i="2" s="1"/>
  <c r="K15" i="2"/>
  <c r="H15" i="2"/>
  <c r="G15" i="2"/>
  <c r="C15" i="2"/>
  <c r="L14" i="2"/>
  <c r="M14" i="2" s="1"/>
  <c r="K14" i="2"/>
  <c r="H14" i="2"/>
  <c r="G14" i="2"/>
  <c r="C14" i="2"/>
  <c r="O14" i="2" s="1"/>
  <c r="O13" i="2"/>
  <c r="L13" i="2"/>
  <c r="M13" i="2" s="1"/>
  <c r="K13" i="2"/>
  <c r="H13" i="2"/>
  <c r="G13" i="2"/>
  <c r="C13" i="2"/>
  <c r="L12" i="2"/>
  <c r="M12" i="2" s="1"/>
  <c r="K12" i="2"/>
  <c r="H12" i="2"/>
  <c r="G12" i="2"/>
  <c r="C12" i="2"/>
  <c r="O12" i="2" s="1"/>
  <c r="L11" i="2"/>
  <c r="M11" i="2" s="1"/>
  <c r="K11" i="2"/>
  <c r="H11" i="2"/>
  <c r="G11" i="2"/>
  <c r="C11" i="2"/>
  <c r="O10" i="2"/>
  <c r="L10" i="2"/>
  <c r="M10" i="2" s="1"/>
  <c r="K10" i="2"/>
  <c r="H10" i="2"/>
  <c r="G10" i="2"/>
  <c r="C10" i="2"/>
  <c r="O9" i="2"/>
  <c r="L9" i="2"/>
  <c r="M9" i="2" s="1"/>
  <c r="K9" i="2"/>
  <c r="H9" i="2"/>
  <c r="G9" i="2"/>
  <c r="C9" i="2"/>
  <c r="L8" i="2"/>
  <c r="M8" i="2" s="1"/>
  <c r="K8" i="2"/>
  <c r="H8" i="2"/>
  <c r="G8" i="2"/>
  <c r="C8" i="2"/>
  <c r="L7" i="2"/>
  <c r="M7" i="2" s="1"/>
  <c r="K7" i="2"/>
  <c r="H7" i="2"/>
  <c r="G7" i="2"/>
  <c r="C7" i="2"/>
  <c r="O7" i="2" s="1"/>
  <c r="L6" i="2"/>
  <c r="M6" i="2" s="1"/>
  <c r="K6" i="2"/>
  <c r="H6" i="2"/>
  <c r="G6" i="2"/>
  <c r="C6" i="2"/>
  <c r="O6" i="2" s="1"/>
  <c r="L5" i="2"/>
  <c r="M5" i="2" s="1"/>
  <c r="K5" i="2"/>
  <c r="H5" i="2"/>
  <c r="G5" i="2"/>
  <c r="C5" i="2"/>
  <c r="O5" i="2" s="1"/>
  <c r="L4" i="2"/>
  <c r="M4" i="2" s="1"/>
  <c r="K4" i="2"/>
  <c r="H4" i="2"/>
  <c r="G4" i="2"/>
  <c r="C4" i="2"/>
  <c r="O4" i="2" s="1"/>
  <c r="L3" i="2"/>
  <c r="M3" i="2" s="1"/>
  <c r="K3" i="2"/>
  <c r="C3" i="2"/>
  <c r="O3" i="2" s="1"/>
  <c r="P25" i="2" l="1"/>
  <c r="P15" i="2"/>
  <c r="P23" i="2"/>
  <c r="P11" i="2"/>
  <c r="P10" i="2"/>
  <c r="P8" i="2"/>
  <c r="P16" i="2"/>
  <c r="P22" i="2"/>
  <c r="P9" i="2"/>
  <c r="P3" i="2"/>
  <c r="P7" i="2"/>
  <c r="P18" i="2"/>
  <c r="O15" i="2"/>
  <c r="P17" i="2"/>
  <c r="P21" i="2"/>
  <c r="O8" i="2"/>
  <c r="O16" i="2"/>
  <c r="O23" i="2"/>
  <c r="P24" i="2"/>
  <c r="P26" i="2"/>
  <c r="P4" i="2"/>
  <c r="O11" i="2"/>
  <c r="P12" i="2"/>
  <c r="P13" i="2"/>
  <c r="P19" i="2"/>
  <c r="O26" i="2"/>
  <c r="P14" i="2"/>
  <c r="P20" i="2"/>
  <c r="P5" i="2"/>
  <c r="P6" i="2"/>
  <c r="O20" i="2"/>
  <c r="P28" i="2" l="1"/>
</calcChain>
</file>

<file path=xl/sharedStrings.xml><?xml version="1.0" encoding="utf-8"?>
<sst xmlns="http://schemas.openxmlformats.org/spreadsheetml/2006/main" count="103" uniqueCount="46">
  <si>
    <t>ResNet-50</t>
  </si>
  <si>
    <t>transpreq</t>
  </si>
  <si>
    <t>BERT-large (24)</t>
  </si>
  <si>
    <t>DenseNet-161</t>
  </si>
  <si>
    <t>VGG-16</t>
  </si>
  <si>
    <t>Low</t>
  </si>
  <si>
    <t>Med</t>
  </si>
  <si>
    <t>High</t>
  </si>
  <si>
    <t>RN</t>
  </si>
  <si>
    <t>DN</t>
  </si>
  <si>
    <t>VGG</t>
  </si>
  <si>
    <t>BERT</t>
  </si>
  <si>
    <t>Overall Average</t>
  </si>
  <si>
    <t>Mean Number of Samples per Datapoint:</t>
  </si>
  <si>
    <t>Model</t>
  </si>
  <si>
    <t>Number of Datapoints</t>
  </si>
  <si>
    <t>Weighted</t>
  </si>
  <si>
    <t>Per Datapoint Ave</t>
  </si>
  <si>
    <t>Figure to describe breakpoint selection methadology</t>
  </si>
  <si>
    <t>Fit R^2 Values:</t>
  </si>
  <si>
    <t>BERT Large R^2</t>
  </si>
  <si>
    <t>VGG R^2</t>
  </si>
  <si>
    <t>Average R^2</t>
  </si>
  <si>
    <t>index (traffic)</t>
  </si>
  <si>
    <t>mean (Gbps)</t>
  </si>
  <si>
    <t>reversed</t>
  </si>
  <si>
    <t>stdev (Gbps)</t>
  </si>
  <si>
    <t>index (time)</t>
  </si>
  <si>
    <t xml:space="preserve"> mean (s)</t>
  </si>
  <si>
    <t xml:space="preserve"> stdev</t>
  </si>
  <si>
    <t xml:space="preserve"> tail99 (s)</t>
  </si>
  <si>
    <t>tail99 for plot</t>
  </si>
  <si>
    <t>1/availBW</t>
  </si>
  <si>
    <t>theorydmd (Gbps)</t>
  </si>
  <si>
    <t>exp_req (Gb)</t>
  </si>
  <si>
    <t>delta demand (Gbps)</t>
  </si>
  <si>
    <t>1/sqrt(availBW)</t>
  </si>
  <si>
    <t>mean-2sd</t>
  </si>
  <si>
    <t>mean+2sd</t>
  </si>
  <si>
    <t>theoretical demand</t>
  </si>
  <si>
    <t>required by exp</t>
  </si>
  <si>
    <t>Average difference (fuilly utilized)</t>
  </si>
  <si>
    <t>Gb</t>
  </si>
  <si>
    <t>mean-sd</t>
  </si>
  <si>
    <t>mean+sd</t>
  </si>
  <si>
    <t>&lt;Outlier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</si>
</sst>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5" fontId="0" fillId="0" borderId="0" xfId="1" applyNumberFormat="1" applyFont="1"/>
    <xf numFmtId="1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BERT!$A$1</c:f>
              <c:strCache>
                <c:ptCount val="1"/>
                <c:pt idx="0">
                  <c:v>BERT-large (24)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2"/>
              <c:layout>
                <c:manualLayout>
                  <c:x val="-3.1787741392130192E-3"/>
                  <c:y val="2.607320301093141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DE2-C84A-B2E4-E54A5EAF619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plus"/>
            <c:errValType val="cust"/>
            <c:noEndCap val="0"/>
            <c:plus>
              <c:numRef>
                <c:f>BERT!$K$3:$K$26</c:f>
                <c:numCache>
                  <c:formatCode>General</c:formatCode>
                  <c:ptCount val="24"/>
                  <c:pt idx="0">
                    <c:v>8.3832547169819804E-3</c:v>
                  </c:pt>
                  <c:pt idx="1">
                    <c:v>5.6463694267516074E-2</c:v>
                  </c:pt>
                  <c:pt idx="2">
                    <c:v>6.3667466986794929E-2</c:v>
                  </c:pt>
                  <c:pt idx="3">
                    <c:v>0.11206060606060608</c:v>
                  </c:pt>
                  <c:pt idx="4">
                    <c:v>0.13820236686390608</c:v>
                  </c:pt>
                  <c:pt idx="5">
                    <c:v>0.12031101813111</c:v>
                  </c:pt>
                  <c:pt idx="6">
                    <c:v>0.13499252615845014</c:v>
                  </c:pt>
                  <c:pt idx="7">
                    <c:v>0.16405616224649</c:v>
                  </c:pt>
                  <c:pt idx="8">
                    <c:v>0.24568515497553989</c:v>
                  </c:pt>
                  <c:pt idx="9">
                    <c:v>0.2584564102564102</c:v>
                  </c:pt>
                  <c:pt idx="10">
                    <c:v>0.45708026755853015</c:v>
                  </c:pt>
                  <c:pt idx="11">
                    <c:v>0.38807736943908</c:v>
                  </c:pt>
                  <c:pt idx="12">
                    <c:v>0.66714285714286015</c:v>
                  </c:pt>
                  <c:pt idx="13">
                    <c:v>0.7643047858942098</c:v>
                  </c:pt>
                  <c:pt idx="14">
                    <c:v>0.85851948051948979</c:v>
                  </c:pt>
                  <c:pt idx="15">
                    <c:v>3.8275268817204307</c:v>
                  </c:pt>
                  <c:pt idx="16">
                    <c:v>0.52670621468926981</c:v>
                  </c:pt>
                  <c:pt idx="17">
                    <c:v>1.0473515358361802</c:v>
                  </c:pt>
                  <c:pt idx="18">
                    <c:v>1.6280366972477101</c:v>
                  </c:pt>
                  <c:pt idx="19">
                    <c:v>1.3288064516129099</c:v>
                  </c:pt>
                  <c:pt idx="20">
                    <c:v>1.5489999999999999</c:v>
                  </c:pt>
                  <c:pt idx="21">
                    <c:v>3.2654545454546007</c:v>
                  </c:pt>
                  <c:pt idx="22">
                    <c:v>1.0711904761905</c:v>
                  </c:pt>
                  <c:pt idx="23">
                    <c:v>2.3526615384615406</c:v>
                  </c:pt>
                </c:numCache>
              </c:numRef>
            </c:plus>
            <c:minus>
              <c:numRef>
                <c:f>BERT!$K$3:$K$26</c:f>
                <c:numCache>
                  <c:formatCode>General</c:formatCode>
                  <c:ptCount val="24"/>
                  <c:pt idx="0">
                    <c:v>8.3832547169819804E-3</c:v>
                  </c:pt>
                  <c:pt idx="1">
                    <c:v>5.6463694267516074E-2</c:v>
                  </c:pt>
                  <c:pt idx="2">
                    <c:v>6.3667466986794929E-2</c:v>
                  </c:pt>
                  <c:pt idx="3">
                    <c:v>0.11206060606060608</c:v>
                  </c:pt>
                  <c:pt idx="4">
                    <c:v>0.13820236686390608</c:v>
                  </c:pt>
                  <c:pt idx="5">
                    <c:v>0.12031101813111</c:v>
                  </c:pt>
                  <c:pt idx="6">
                    <c:v>0.13499252615845014</c:v>
                  </c:pt>
                  <c:pt idx="7">
                    <c:v>0.16405616224649</c:v>
                  </c:pt>
                  <c:pt idx="8">
                    <c:v>0.24568515497553989</c:v>
                  </c:pt>
                  <c:pt idx="9">
                    <c:v>0.2584564102564102</c:v>
                  </c:pt>
                  <c:pt idx="10">
                    <c:v>0.45708026755853015</c:v>
                  </c:pt>
                  <c:pt idx="11">
                    <c:v>0.38807736943908</c:v>
                  </c:pt>
                  <c:pt idx="12">
                    <c:v>0.66714285714286015</c:v>
                  </c:pt>
                  <c:pt idx="13">
                    <c:v>0.7643047858942098</c:v>
                  </c:pt>
                  <c:pt idx="14">
                    <c:v>0.85851948051948979</c:v>
                  </c:pt>
                  <c:pt idx="15">
                    <c:v>3.8275268817204307</c:v>
                  </c:pt>
                  <c:pt idx="16">
                    <c:v>0.52670621468926981</c:v>
                  </c:pt>
                  <c:pt idx="17">
                    <c:v>1.0473515358361802</c:v>
                  </c:pt>
                  <c:pt idx="18">
                    <c:v>1.6280366972477101</c:v>
                  </c:pt>
                  <c:pt idx="19">
                    <c:v>1.3288064516129099</c:v>
                  </c:pt>
                  <c:pt idx="20">
                    <c:v>1.5489999999999999</c:v>
                  </c:pt>
                  <c:pt idx="21">
                    <c:v>3.2654545454546007</c:v>
                  </c:pt>
                  <c:pt idx="22">
                    <c:v>1.0711904761905</c:v>
                  </c:pt>
                  <c:pt idx="23">
                    <c:v>2.3526615384615406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BERT!$D$3:$D$26</c:f>
                <c:numCache>
                  <c:formatCode>General</c:formatCode>
                  <c:ptCount val="24"/>
                  <c:pt idx="0">
                    <c:v>0</c:v>
                  </c:pt>
                  <c:pt idx="1">
                    <c:v>1.31131419820353E-3</c:v>
                  </c:pt>
                  <c:pt idx="2">
                    <c:v>1.8428717476045599E-3</c:v>
                  </c:pt>
                  <c:pt idx="3">
                    <c:v>2.2412074487047199E-3</c:v>
                  </c:pt>
                  <c:pt idx="4">
                    <c:v>2.4147675944078901E-3</c:v>
                  </c:pt>
                  <c:pt idx="5">
                    <c:v>3.0050326278891898E-3</c:v>
                  </c:pt>
                  <c:pt idx="6">
                    <c:v>3.31999763275833E-3</c:v>
                  </c:pt>
                  <c:pt idx="7">
                    <c:v>3.5428784226745301E-3</c:v>
                  </c:pt>
                  <c:pt idx="8">
                    <c:v>3.7624261267312602E-3</c:v>
                  </c:pt>
                  <c:pt idx="9">
                    <c:v>3.9821097704786498E-3</c:v>
                  </c:pt>
                  <c:pt idx="10">
                    <c:v>3.1011191722716798E-3</c:v>
                  </c:pt>
                  <c:pt idx="11">
                    <c:v>4.5935645227099201E-3</c:v>
                  </c:pt>
                  <c:pt idx="12">
                    <c:v>4.82104441779177E-3</c:v>
                  </c:pt>
                  <c:pt idx="13">
                    <c:v>4.9704488518060698E-3</c:v>
                  </c:pt>
                  <c:pt idx="14">
                    <c:v>5.0239417755260302E-3</c:v>
                  </c:pt>
                  <c:pt idx="15">
                    <c:v>6.0823758614202096E-3</c:v>
                  </c:pt>
                  <c:pt idx="16">
                    <c:v>9.8278179870523309E-4</c:v>
                  </c:pt>
                  <c:pt idx="17">
                    <c:v>7.4821489089147699E-3</c:v>
                  </c:pt>
                  <c:pt idx="18">
                    <c:v>3.4053541112823299E-3</c:v>
                  </c:pt>
                  <c:pt idx="19">
                    <c:v>3.5396458221199499E-3</c:v>
                  </c:pt>
                  <c:pt idx="20">
                    <c:v>6.3002212501877802E-3</c:v>
                  </c:pt>
                  <c:pt idx="21">
                    <c:v>4.5540817118438597E-3</c:v>
                  </c:pt>
                  <c:pt idx="22">
                    <c:v>3.7568699406103502E-2</c:v>
                  </c:pt>
                  <c:pt idx="23">
                    <c:v>4.4378706268509198E-2</c:v>
                  </c:pt>
                </c:numCache>
              </c:numRef>
            </c:plus>
            <c:minus>
              <c:numRef>
                <c:f>BERT!$D$3:$D$26</c:f>
                <c:numCache>
                  <c:formatCode>General</c:formatCode>
                  <c:ptCount val="24"/>
                  <c:pt idx="0">
                    <c:v>0</c:v>
                  </c:pt>
                  <c:pt idx="1">
                    <c:v>1.31131419820353E-3</c:v>
                  </c:pt>
                  <c:pt idx="2">
                    <c:v>1.8428717476045599E-3</c:v>
                  </c:pt>
                  <c:pt idx="3">
                    <c:v>2.2412074487047199E-3</c:v>
                  </c:pt>
                  <c:pt idx="4">
                    <c:v>2.4147675944078901E-3</c:v>
                  </c:pt>
                  <c:pt idx="5">
                    <c:v>3.0050326278891898E-3</c:v>
                  </c:pt>
                  <c:pt idx="6">
                    <c:v>3.31999763275833E-3</c:v>
                  </c:pt>
                  <c:pt idx="7">
                    <c:v>3.5428784226745301E-3</c:v>
                  </c:pt>
                  <c:pt idx="8">
                    <c:v>3.7624261267312602E-3</c:v>
                  </c:pt>
                  <c:pt idx="9">
                    <c:v>3.9821097704786498E-3</c:v>
                  </c:pt>
                  <c:pt idx="10">
                    <c:v>3.1011191722716798E-3</c:v>
                  </c:pt>
                  <c:pt idx="11">
                    <c:v>4.5935645227099201E-3</c:v>
                  </c:pt>
                  <c:pt idx="12">
                    <c:v>4.82104441779177E-3</c:v>
                  </c:pt>
                  <c:pt idx="13">
                    <c:v>4.9704488518060698E-3</c:v>
                  </c:pt>
                  <c:pt idx="14">
                    <c:v>5.0239417755260302E-3</c:v>
                  </c:pt>
                  <c:pt idx="15">
                    <c:v>6.0823758614202096E-3</c:v>
                  </c:pt>
                  <c:pt idx="16">
                    <c:v>9.8278179870523309E-4</c:v>
                  </c:pt>
                  <c:pt idx="17">
                    <c:v>7.4821489089147699E-3</c:v>
                  </c:pt>
                  <c:pt idx="18">
                    <c:v>3.4053541112823299E-3</c:v>
                  </c:pt>
                  <c:pt idx="19">
                    <c:v>3.5396458221199499E-3</c:v>
                  </c:pt>
                  <c:pt idx="20">
                    <c:v>6.3002212501877802E-3</c:v>
                  </c:pt>
                  <c:pt idx="21">
                    <c:v>4.5540817118438597E-3</c:v>
                  </c:pt>
                  <c:pt idx="22">
                    <c:v>3.7568699406103502E-2</c:v>
                  </c:pt>
                  <c:pt idx="23">
                    <c:v>4.4378706268509198E-2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BERT!$C$3:$C$26</c:f>
              <c:numCache>
                <c:formatCode>0.000</c:formatCode>
                <c:ptCount val="24"/>
                <c:pt idx="0">
                  <c:v>25</c:v>
                </c:pt>
                <c:pt idx="1">
                  <c:v>24.066415446538432</c:v>
                </c:pt>
                <c:pt idx="2">
                  <c:v>23.14525696345002</c:v>
                </c:pt>
                <c:pt idx="3">
                  <c:v>22.256450401406209</c:v>
                </c:pt>
                <c:pt idx="4">
                  <c:v>21.558881270727081</c:v>
                </c:pt>
                <c:pt idx="5">
                  <c:v>20.203434190610082</c:v>
                </c:pt>
                <c:pt idx="6">
                  <c:v>19.18734353551001</c:v>
                </c:pt>
                <c:pt idx="7">
                  <c:v>18.312841997670919</c:v>
                </c:pt>
                <c:pt idx="8">
                  <c:v>17.406683614147131</c:v>
                </c:pt>
                <c:pt idx="9">
                  <c:v>16.416217268504099</c:v>
                </c:pt>
                <c:pt idx="10">
                  <c:v>17.989185079899549</c:v>
                </c:pt>
                <c:pt idx="11">
                  <c:v>14.096030088094899</c:v>
                </c:pt>
                <c:pt idx="12">
                  <c:v>12.9022887068916</c:v>
                </c:pt>
                <c:pt idx="13">
                  <c:v>11.481958459605201</c:v>
                </c:pt>
                <c:pt idx="14">
                  <c:v>10.893545083735001</c:v>
                </c:pt>
                <c:pt idx="15">
                  <c:v>4.0500547754347984</c:v>
                </c:pt>
                <c:pt idx="16">
                  <c:v>12.2061657710784</c:v>
                </c:pt>
                <c:pt idx="17">
                  <c:v>9.1505889691700997</c:v>
                </c:pt>
                <c:pt idx="18">
                  <c:v>8.1414036933167999</c:v>
                </c:pt>
                <c:pt idx="19">
                  <c:v>7.0530786557162983</c:v>
                </c:pt>
                <c:pt idx="20">
                  <c:v>6.1572387051215003</c:v>
                </c:pt>
                <c:pt idx="21">
                  <c:v>3.2327663636566015</c:v>
                </c:pt>
                <c:pt idx="22">
                  <c:v>3.1856890621812006</c:v>
                </c:pt>
                <c:pt idx="23">
                  <c:v>5.3165639864512002</c:v>
                </c:pt>
              </c:numCache>
            </c:numRef>
          </c:xVal>
          <c:yVal>
            <c:numRef>
              <c:f>BERT!$F$3:$F$26</c:f>
              <c:numCache>
                <c:formatCode>0.000</c:formatCode>
                <c:ptCount val="24"/>
                <c:pt idx="0">
                  <c:v>0.839616745283018</c:v>
                </c:pt>
                <c:pt idx="1">
                  <c:v>0.86653630573248397</c:v>
                </c:pt>
                <c:pt idx="2">
                  <c:v>0.89633253301320504</c:v>
                </c:pt>
                <c:pt idx="3">
                  <c:v>0.92593939393939395</c:v>
                </c:pt>
                <c:pt idx="4">
                  <c:v>0.953797633136094</c:v>
                </c:pt>
                <c:pt idx="5">
                  <c:v>1.0096889818688899</c:v>
                </c:pt>
                <c:pt idx="6">
                  <c:v>1.0640074738415499</c:v>
                </c:pt>
                <c:pt idx="7">
                  <c:v>1.1089438377535099</c:v>
                </c:pt>
                <c:pt idx="8">
                  <c:v>1.16831484502446</c:v>
                </c:pt>
                <c:pt idx="9">
                  <c:v>1.2365435897435899</c:v>
                </c:pt>
                <c:pt idx="10">
                  <c:v>1.1349197324414699</c:v>
                </c:pt>
                <c:pt idx="11">
                  <c:v>1.40192263056092</c:v>
                </c:pt>
                <c:pt idx="12">
                  <c:v>1.42385714285714</c:v>
                </c:pt>
                <c:pt idx="13">
                  <c:v>1.80969521410579</c:v>
                </c:pt>
                <c:pt idx="14">
                  <c:v>1.91348051948051</c:v>
                </c:pt>
                <c:pt idx="15">
                  <c:v>6.7614731182795698</c:v>
                </c:pt>
                <c:pt idx="16">
                  <c:v>1.65629378531073</c:v>
                </c:pt>
                <c:pt idx="17">
                  <c:v>2.2506484641638198</c:v>
                </c:pt>
                <c:pt idx="18">
                  <c:v>2.6119633027522902</c:v>
                </c:pt>
                <c:pt idx="19">
                  <c:v>3.0141935483870901</c:v>
                </c:pt>
                <c:pt idx="20">
                  <c:v>3.677</c:v>
                </c:pt>
                <c:pt idx="21">
                  <c:v>10.2365454545454</c:v>
                </c:pt>
                <c:pt idx="22">
                  <c:v>13.468809523809499</c:v>
                </c:pt>
                <c:pt idx="23">
                  <c:v>4.5233384615384598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E2-C84A-B2E4-E54A5EAF6193}"/>
            </c:ext>
          </c:extLst>
        </c:ser>
        <c:ser>
          <c:idx val="2"/>
          <c:order val="1"/>
          <c:tx>
            <c:strRef>
              <c:f>DenseNet!$A$1</c:f>
              <c:strCache>
                <c:ptCount val="1"/>
                <c:pt idx="0">
                  <c:v>DenseNet-161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4"/>
              <c:layout>
                <c:manualLayout>
                  <c:x val="-4.9438144056583883E-3"/>
                  <c:y val="3.923196005803256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DE2-C84A-B2E4-E54A5EAF619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plus"/>
            <c:errValType val="cust"/>
            <c:noEndCap val="0"/>
            <c:plus>
              <c:numRef>
                <c:f>DenseNet!$K$3:$K$22</c:f>
                <c:numCache>
                  <c:formatCode>General</c:formatCode>
                  <c:ptCount val="20"/>
                  <c:pt idx="0">
                    <c:v>8.6310995445680327E-3</c:v>
                  </c:pt>
                  <c:pt idx="1">
                    <c:v>7.9825935596180009E-3</c:v>
                  </c:pt>
                  <c:pt idx="2">
                    <c:v>7.8627671541059985E-3</c:v>
                  </c:pt>
                  <c:pt idx="3">
                    <c:v>9.9369127516780176E-3</c:v>
                  </c:pt>
                  <c:pt idx="4">
                    <c:v>7.9155279503110298E-3</c:v>
                  </c:pt>
                  <c:pt idx="5">
                    <c:v>8.3585798816570023E-3</c:v>
                  </c:pt>
                  <c:pt idx="6">
                    <c:v>8.1406844106470255E-3</c:v>
                  </c:pt>
                  <c:pt idx="7">
                    <c:v>9.8933030646999875E-3</c:v>
                  </c:pt>
                  <c:pt idx="8">
                    <c:v>2.5436563436563975E-2</c:v>
                  </c:pt>
                  <c:pt idx="9">
                    <c:v>2.7362893815636002E-2</c:v>
                  </c:pt>
                  <c:pt idx="10">
                    <c:v>8.8616216216216959E-2</c:v>
                  </c:pt>
                  <c:pt idx="11">
                    <c:v>9.3334228187919976E-2</c:v>
                  </c:pt>
                  <c:pt idx="12">
                    <c:v>0.10789375684556501</c:v>
                  </c:pt>
                  <c:pt idx="13">
                    <c:v>0.32768789013732902</c:v>
                  </c:pt>
                  <c:pt idx="14">
                    <c:v>0.31672932330827097</c:v>
                  </c:pt>
                  <c:pt idx="15">
                    <c:v>0.408015873015873</c:v>
                  </c:pt>
                  <c:pt idx="16">
                    <c:v>0.54642424242424292</c:v>
                  </c:pt>
                  <c:pt idx="17">
                    <c:v>0.79846798780487904</c:v>
                  </c:pt>
                  <c:pt idx="18">
                    <c:v>0.47421994134898005</c:v>
                  </c:pt>
                  <c:pt idx="19">
                    <c:v>0.23126415094340014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DenseNet!$D$3:$D$22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4.6171284449013403E-2</c:v>
                  </c:pt>
                  <c:pt idx="2">
                    <c:v>3.9878390695037699E-3</c:v>
                  </c:pt>
                  <c:pt idx="3">
                    <c:v>7.2584623859745798E-3</c:v>
                  </c:pt>
                  <c:pt idx="4">
                    <c:v>1.5042042283026299E-3</c:v>
                  </c:pt>
                  <c:pt idx="5">
                    <c:v>1.0155709877706099E-2</c:v>
                  </c:pt>
                  <c:pt idx="6">
                    <c:v>1.1776447296131301E-2</c:v>
                  </c:pt>
                  <c:pt idx="7">
                    <c:v>1.7653962153336901E-2</c:v>
                  </c:pt>
                  <c:pt idx="8">
                    <c:v>6.8444882284122103E-3</c:v>
                  </c:pt>
                  <c:pt idx="9">
                    <c:v>8.4720912584170499E-2</c:v>
                  </c:pt>
                  <c:pt idx="10">
                    <c:v>9.0941024200264196E-3</c:v>
                  </c:pt>
                  <c:pt idx="11">
                    <c:v>0.15228684840296799</c:v>
                  </c:pt>
                  <c:pt idx="12">
                    <c:v>1.48273966969437E-2</c:v>
                  </c:pt>
                  <c:pt idx="13">
                    <c:v>3.9110824802127703E-3</c:v>
                  </c:pt>
                  <c:pt idx="14">
                    <c:v>3.1863844096259898E-2</c:v>
                  </c:pt>
                  <c:pt idx="15">
                    <c:v>1.38700314679334E-5</c:v>
                  </c:pt>
                  <c:pt idx="16">
                    <c:v>4.1107759259073999E-3</c:v>
                  </c:pt>
                  <c:pt idx="17">
                    <c:v>2.8453911161675201E-3</c:v>
                  </c:pt>
                  <c:pt idx="18">
                    <c:v>6.7842796112087796E-3</c:v>
                  </c:pt>
                  <c:pt idx="19">
                    <c:v>6.6688700051332501E-3</c:v>
                  </c:pt>
                </c:numCache>
              </c:numRef>
            </c:plus>
            <c:minus>
              <c:numRef>
                <c:f>DenseNet!$D$3:$D$22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4.6171284449013403E-2</c:v>
                  </c:pt>
                  <c:pt idx="2">
                    <c:v>3.9878390695037699E-3</c:v>
                  </c:pt>
                  <c:pt idx="3">
                    <c:v>7.2584623859745798E-3</c:v>
                  </c:pt>
                  <c:pt idx="4">
                    <c:v>1.5042042283026299E-3</c:v>
                  </c:pt>
                  <c:pt idx="5">
                    <c:v>1.0155709877706099E-2</c:v>
                  </c:pt>
                  <c:pt idx="6">
                    <c:v>1.1776447296131301E-2</c:v>
                  </c:pt>
                  <c:pt idx="7">
                    <c:v>1.7653962153336901E-2</c:v>
                  </c:pt>
                  <c:pt idx="8">
                    <c:v>6.8444882284122103E-3</c:v>
                  </c:pt>
                  <c:pt idx="9">
                    <c:v>8.4720912584170499E-2</c:v>
                  </c:pt>
                  <c:pt idx="10">
                    <c:v>9.0941024200264196E-3</c:v>
                  </c:pt>
                  <c:pt idx="11">
                    <c:v>0.15228684840296799</c:v>
                  </c:pt>
                  <c:pt idx="12">
                    <c:v>1.48273966969437E-2</c:v>
                  </c:pt>
                  <c:pt idx="13">
                    <c:v>3.9110824802127703E-3</c:v>
                  </c:pt>
                  <c:pt idx="14">
                    <c:v>3.1863844096259898E-2</c:v>
                  </c:pt>
                  <c:pt idx="15">
                    <c:v>1.38700314679334E-5</c:v>
                  </c:pt>
                  <c:pt idx="16">
                    <c:v>4.1107759259073999E-3</c:v>
                  </c:pt>
                  <c:pt idx="17">
                    <c:v>2.8453911161675201E-3</c:v>
                  </c:pt>
                  <c:pt idx="18">
                    <c:v>6.7842796112087796E-3</c:v>
                  </c:pt>
                  <c:pt idx="19">
                    <c:v>6.6688700051332501E-3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DenseNet!$C$3:$C$22</c:f>
              <c:numCache>
                <c:formatCode>0.000</c:formatCode>
                <c:ptCount val="20"/>
                <c:pt idx="0">
                  <c:v>25</c:v>
                </c:pt>
                <c:pt idx="1">
                  <c:v>23.01165431544533</c:v>
                </c:pt>
                <c:pt idx="2">
                  <c:v>20.984689913566058</c:v>
                </c:pt>
                <c:pt idx="3">
                  <c:v>19.010341637906379</c:v>
                </c:pt>
                <c:pt idx="4">
                  <c:v>17.20493368224972</c:v>
                </c:pt>
                <c:pt idx="5">
                  <c:v>15.90703309377078</c:v>
                </c:pt>
                <c:pt idx="6">
                  <c:v>15.24521379827465</c:v>
                </c:pt>
                <c:pt idx="7">
                  <c:v>14.1509467415259</c:v>
                </c:pt>
                <c:pt idx="8">
                  <c:v>12.943563807539499</c:v>
                </c:pt>
                <c:pt idx="9">
                  <c:v>11.923216442847799</c:v>
                </c:pt>
                <c:pt idx="10">
                  <c:v>10.8693336324546</c:v>
                </c:pt>
                <c:pt idx="11">
                  <c:v>9.6502903969049996</c:v>
                </c:pt>
                <c:pt idx="12">
                  <c:v>9.2944511028616006</c:v>
                </c:pt>
                <c:pt idx="13">
                  <c:v>8.0165806338075001</c:v>
                </c:pt>
                <c:pt idx="14">
                  <c:v>7.1010837491166008</c:v>
                </c:pt>
                <c:pt idx="15">
                  <c:v>6.1505355792087997</c:v>
                </c:pt>
                <c:pt idx="16">
                  <c:v>5.3455563179923011</c:v>
                </c:pt>
                <c:pt idx="17">
                  <c:v>4.4828093618732012</c:v>
                </c:pt>
                <c:pt idx="18">
                  <c:v>3.0811738905679</c:v>
                </c:pt>
                <c:pt idx="19">
                  <c:v>2.9714681162644005</c:v>
                </c:pt>
              </c:numCache>
            </c:numRef>
          </c:xVal>
          <c:yVal>
            <c:numRef>
              <c:f>DenseNet!$F$3:$F$22</c:f>
              <c:numCache>
                <c:formatCode>0.000</c:formatCode>
                <c:ptCount val="20"/>
                <c:pt idx="0">
                  <c:v>0.37736890045543198</c:v>
                </c:pt>
                <c:pt idx="1">
                  <c:v>0.37801740644038201</c:v>
                </c:pt>
                <c:pt idx="2">
                  <c:v>0.38013723284589401</c:v>
                </c:pt>
                <c:pt idx="3">
                  <c:v>0.382063087248322</c:v>
                </c:pt>
                <c:pt idx="4">
                  <c:v>0.38308447204968898</c:v>
                </c:pt>
                <c:pt idx="5">
                  <c:v>0.38364142011834301</c:v>
                </c:pt>
                <c:pt idx="6">
                  <c:v>0.38385931558935299</c:v>
                </c:pt>
                <c:pt idx="7">
                  <c:v>0.38210669693530003</c:v>
                </c:pt>
                <c:pt idx="8">
                  <c:v>0.384563436563436</c:v>
                </c:pt>
                <c:pt idx="9">
                  <c:v>0.38663710618436398</c:v>
                </c:pt>
                <c:pt idx="10">
                  <c:v>0.39138378378378302</c:v>
                </c:pt>
                <c:pt idx="11">
                  <c:v>0.39366577181208001</c:v>
                </c:pt>
                <c:pt idx="12">
                  <c:v>0.39310624315443499</c:v>
                </c:pt>
                <c:pt idx="13">
                  <c:v>0.41431210986267097</c:v>
                </c:pt>
                <c:pt idx="14">
                  <c:v>0.42227067669172902</c:v>
                </c:pt>
                <c:pt idx="15">
                  <c:v>0.461984126984127</c:v>
                </c:pt>
                <c:pt idx="16">
                  <c:v>0.51057575757575702</c:v>
                </c:pt>
                <c:pt idx="17">
                  <c:v>0.626532012195121</c:v>
                </c:pt>
                <c:pt idx="18">
                  <c:v>1.00278005865102</c:v>
                </c:pt>
                <c:pt idx="19">
                  <c:v>1.2517358490566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E2-C84A-B2E4-E54A5EAF6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320336"/>
        <c:axId val="751345344"/>
      </c:scatterChart>
      <c:valAx>
        <c:axId val="268320336"/>
        <c:scaling>
          <c:orientation val="maxMin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Competing</a:t>
                </a:r>
                <a:r>
                  <a:rPr lang="en-GB" baseline="0"/>
                  <a:t> Traffic Load (Gbps)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45344"/>
        <c:crosses val="autoZero"/>
        <c:crossBetween val="midCat"/>
      </c:valAx>
      <c:valAx>
        <c:axId val="751345344"/>
        <c:scaling>
          <c:logBase val="10"/>
          <c:orientation val="minMax"/>
          <c:max val="20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320336"/>
        <c:crosses val="max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BERT!$A$1</c:f>
              <c:strCache>
                <c:ptCount val="1"/>
                <c:pt idx="0">
                  <c:v>BERT-large (24)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1"/>
            <c:plus>
              <c:numRef>
                <c:f>BERT!$K$3:$K$26</c:f>
                <c:numCache>
                  <c:formatCode>General</c:formatCode>
                  <c:ptCount val="24"/>
                  <c:pt idx="0">
                    <c:v>8.3832547169819804E-3</c:v>
                  </c:pt>
                  <c:pt idx="1">
                    <c:v>5.6463694267516074E-2</c:v>
                  </c:pt>
                  <c:pt idx="2">
                    <c:v>6.3667466986794929E-2</c:v>
                  </c:pt>
                  <c:pt idx="3">
                    <c:v>0.11206060606060608</c:v>
                  </c:pt>
                  <c:pt idx="4">
                    <c:v>0.13820236686390608</c:v>
                  </c:pt>
                  <c:pt idx="5">
                    <c:v>0.12031101813111</c:v>
                  </c:pt>
                  <c:pt idx="6">
                    <c:v>0.13499252615845014</c:v>
                  </c:pt>
                  <c:pt idx="7">
                    <c:v>0.16405616224649</c:v>
                  </c:pt>
                  <c:pt idx="8">
                    <c:v>0.24568515497553989</c:v>
                  </c:pt>
                  <c:pt idx="9">
                    <c:v>0.2584564102564102</c:v>
                  </c:pt>
                  <c:pt idx="10">
                    <c:v>0.45708026755853015</c:v>
                  </c:pt>
                  <c:pt idx="11">
                    <c:v>0.38807736943908</c:v>
                  </c:pt>
                  <c:pt idx="12">
                    <c:v>0.66714285714286015</c:v>
                  </c:pt>
                  <c:pt idx="13">
                    <c:v>0.7643047858942098</c:v>
                  </c:pt>
                  <c:pt idx="14">
                    <c:v>0.85851948051948979</c:v>
                  </c:pt>
                  <c:pt idx="15">
                    <c:v>3.8275268817204307</c:v>
                  </c:pt>
                  <c:pt idx="16">
                    <c:v>0.52670621468926981</c:v>
                  </c:pt>
                  <c:pt idx="17">
                    <c:v>1.0473515358361802</c:v>
                  </c:pt>
                  <c:pt idx="18">
                    <c:v>1.6280366972477101</c:v>
                  </c:pt>
                  <c:pt idx="19">
                    <c:v>1.3288064516129099</c:v>
                  </c:pt>
                  <c:pt idx="20">
                    <c:v>1.5489999999999999</c:v>
                  </c:pt>
                  <c:pt idx="21">
                    <c:v>3.2654545454546007</c:v>
                  </c:pt>
                  <c:pt idx="22">
                    <c:v>1.0711904761905</c:v>
                  </c:pt>
                  <c:pt idx="23">
                    <c:v>2.3526615384615406</c:v>
                  </c:pt>
                </c:numCache>
              </c:numRef>
            </c:plus>
            <c:minus>
              <c:numRef>
                <c:f>BERT!$K$3:$K$26</c:f>
                <c:numCache>
                  <c:formatCode>General</c:formatCode>
                  <c:ptCount val="24"/>
                  <c:pt idx="0">
                    <c:v>8.3832547169819804E-3</c:v>
                  </c:pt>
                  <c:pt idx="1">
                    <c:v>5.6463694267516074E-2</c:v>
                  </c:pt>
                  <c:pt idx="2">
                    <c:v>6.3667466986794929E-2</c:v>
                  </c:pt>
                  <c:pt idx="3">
                    <c:v>0.11206060606060608</c:v>
                  </c:pt>
                  <c:pt idx="4">
                    <c:v>0.13820236686390608</c:v>
                  </c:pt>
                  <c:pt idx="5">
                    <c:v>0.12031101813111</c:v>
                  </c:pt>
                  <c:pt idx="6">
                    <c:v>0.13499252615845014</c:v>
                  </c:pt>
                  <c:pt idx="7">
                    <c:v>0.16405616224649</c:v>
                  </c:pt>
                  <c:pt idx="8">
                    <c:v>0.24568515497553989</c:v>
                  </c:pt>
                  <c:pt idx="9">
                    <c:v>0.2584564102564102</c:v>
                  </c:pt>
                  <c:pt idx="10">
                    <c:v>0.45708026755853015</c:v>
                  </c:pt>
                  <c:pt idx="11">
                    <c:v>0.38807736943908</c:v>
                  </c:pt>
                  <c:pt idx="12">
                    <c:v>0.66714285714286015</c:v>
                  </c:pt>
                  <c:pt idx="13">
                    <c:v>0.7643047858942098</c:v>
                  </c:pt>
                  <c:pt idx="14">
                    <c:v>0.85851948051948979</c:v>
                  </c:pt>
                  <c:pt idx="15">
                    <c:v>3.8275268817204307</c:v>
                  </c:pt>
                  <c:pt idx="16">
                    <c:v>0.52670621468926981</c:v>
                  </c:pt>
                  <c:pt idx="17">
                    <c:v>1.0473515358361802</c:v>
                  </c:pt>
                  <c:pt idx="18">
                    <c:v>1.6280366972477101</c:v>
                  </c:pt>
                  <c:pt idx="19">
                    <c:v>1.3288064516129099</c:v>
                  </c:pt>
                  <c:pt idx="20">
                    <c:v>1.5489999999999999</c:v>
                  </c:pt>
                  <c:pt idx="21">
                    <c:v>3.2654545454546007</c:v>
                  </c:pt>
                  <c:pt idx="22">
                    <c:v>1.0711904761905</c:v>
                  </c:pt>
                  <c:pt idx="23">
                    <c:v>2.3526615384615406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  <a:tailEnd type="oval" w="sm" len="sm"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BERT!$D$3:$D$26</c:f>
                <c:numCache>
                  <c:formatCode>General</c:formatCode>
                  <c:ptCount val="24"/>
                  <c:pt idx="0">
                    <c:v>0</c:v>
                  </c:pt>
                  <c:pt idx="1">
                    <c:v>1.31131419820353E-3</c:v>
                  </c:pt>
                  <c:pt idx="2">
                    <c:v>1.8428717476045599E-3</c:v>
                  </c:pt>
                  <c:pt idx="3">
                    <c:v>2.2412074487047199E-3</c:v>
                  </c:pt>
                  <c:pt idx="4">
                    <c:v>2.4147675944078901E-3</c:v>
                  </c:pt>
                  <c:pt idx="5">
                    <c:v>3.0050326278891898E-3</c:v>
                  </c:pt>
                  <c:pt idx="6">
                    <c:v>3.31999763275833E-3</c:v>
                  </c:pt>
                  <c:pt idx="7">
                    <c:v>3.5428784226745301E-3</c:v>
                  </c:pt>
                  <c:pt idx="8">
                    <c:v>3.7624261267312602E-3</c:v>
                  </c:pt>
                  <c:pt idx="9">
                    <c:v>3.9821097704786498E-3</c:v>
                  </c:pt>
                  <c:pt idx="10">
                    <c:v>3.1011191722716798E-3</c:v>
                  </c:pt>
                  <c:pt idx="11">
                    <c:v>4.5935645227099201E-3</c:v>
                  </c:pt>
                  <c:pt idx="12">
                    <c:v>4.82104441779177E-3</c:v>
                  </c:pt>
                  <c:pt idx="13">
                    <c:v>4.9704488518060698E-3</c:v>
                  </c:pt>
                  <c:pt idx="14">
                    <c:v>5.0239417755260302E-3</c:v>
                  </c:pt>
                  <c:pt idx="15">
                    <c:v>6.0823758614202096E-3</c:v>
                  </c:pt>
                  <c:pt idx="16">
                    <c:v>9.8278179870523309E-4</c:v>
                  </c:pt>
                  <c:pt idx="17">
                    <c:v>7.4821489089147699E-3</c:v>
                  </c:pt>
                  <c:pt idx="18">
                    <c:v>3.4053541112823299E-3</c:v>
                  </c:pt>
                  <c:pt idx="19">
                    <c:v>3.5396458221199499E-3</c:v>
                  </c:pt>
                  <c:pt idx="20">
                    <c:v>6.3002212501877802E-3</c:v>
                  </c:pt>
                  <c:pt idx="21">
                    <c:v>4.5540817118438597E-3</c:v>
                  </c:pt>
                  <c:pt idx="22">
                    <c:v>3.7568699406103502E-2</c:v>
                  </c:pt>
                  <c:pt idx="23">
                    <c:v>4.4378706268509198E-2</c:v>
                  </c:pt>
                </c:numCache>
              </c:numRef>
            </c:plus>
            <c:minus>
              <c:numRef>
                <c:f>BERT!$D$3:$D$26</c:f>
                <c:numCache>
                  <c:formatCode>General</c:formatCode>
                  <c:ptCount val="24"/>
                  <c:pt idx="0">
                    <c:v>0</c:v>
                  </c:pt>
                  <c:pt idx="1">
                    <c:v>1.31131419820353E-3</c:v>
                  </c:pt>
                  <c:pt idx="2">
                    <c:v>1.8428717476045599E-3</c:v>
                  </c:pt>
                  <c:pt idx="3">
                    <c:v>2.2412074487047199E-3</c:v>
                  </c:pt>
                  <c:pt idx="4">
                    <c:v>2.4147675944078901E-3</c:v>
                  </c:pt>
                  <c:pt idx="5">
                    <c:v>3.0050326278891898E-3</c:v>
                  </c:pt>
                  <c:pt idx="6">
                    <c:v>3.31999763275833E-3</c:v>
                  </c:pt>
                  <c:pt idx="7">
                    <c:v>3.5428784226745301E-3</c:v>
                  </c:pt>
                  <c:pt idx="8">
                    <c:v>3.7624261267312602E-3</c:v>
                  </c:pt>
                  <c:pt idx="9">
                    <c:v>3.9821097704786498E-3</c:v>
                  </c:pt>
                  <c:pt idx="10">
                    <c:v>3.1011191722716798E-3</c:v>
                  </c:pt>
                  <c:pt idx="11">
                    <c:v>4.5935645227099201E-3</c:v>
                  </c:pt>
                  <c:pt idx="12">
                    <c:v>4.82104441779177E-3</c:v>
                  </c:pt>
                  <c:pt idx="13">
                    <c:v>4.9704488518060698E-3</c:v>
                  </c:pt>
                  <c:pt idx="14">
                    <c:v>5.0239417755260302E-3</c:v>
                  </c:pt>
                  <c:pt idx="15">
                    <c:v>6.0823758614202096E-3</c:v>
                  </c:pt>
                  <c:pt idx="16">
                    <c:v>9.8278179870523309E-4</c:v>
                  </c:pt>
                  <c:pt idx="17">
                    <c:v>7.4821489089147699E-3</c:v>
                  </c:pt>
                  <c:pt idx="18">
                    <c:v>3.4053541112823299E-3</c:v>
                  </c:pt>
                  <c:pt idx="19">
                    <c:v>3.5396458221199499E-3</c:v>
                  </c:pt>
                  <c:pt idx="20">
                    <c:v>6.3002212501877802E-3</c:v>
                  </c:pt>
                  <c:pt idx="21">
                    <c:v>4.5540817118438597E-3</c:v>
                  </c:pt>
                  <c:pt idx="22">
                    <c:v>3.7568699406103502E-2</c:v>
                  </c:pt>
                  <c:pt idx="23">
                    <c:v>4.4378706268509198E-2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BERT!$B$3:$B$26</c:f>
              <c:numCache>
                <c:formatCode>0.000</c:formatCode>
                <c:ptCount val="24"/>
                <c:pt idx="0">
                  <c:v>0</c:v>
                </c:pt>
                <c:pt idx="1">
                  <c:v>0.93358455346156699</c:v>
                </c:pt>
                <c:pt idx="2">
                  <c:v>1.85474303654998</c:v>
                </c:pt>
                <c:pt idx="3">
                  <c:v>2.7435495985937899</c:v>
                </c:pt>
                <c:pt idx="4">
                  <c:v>3.4411187292729202</c:v>
                </c:pt>
                <c:pt idx="5">
                  <c:v>4.7965658093899197</c:v>
                </c:pt>
                <c:pt idx="6">
                  <c:v>5.8126564644899901</c:v>
                </c:pt>
                <c:pt idx="7">
                  <c:v>6.6871580023290802</c:v>
                </c:pt>
                <c:pt idx="8">
                  <c:v>7.5933163858528703</c:v>
                </c:pt>
                <c:pt idx="9">
                  <c:v>8.5837827314958997</c:v>
                </c:pt>
                <c:pt idx="10">
                  <c:v>7.0108149201004499</c:v>
                </c:pt>
                <c:pt idx="11">
                  <c:v>10.903969911905101</c:v>
                </c:pt>
                <c:pt idx="12">
                  <c:v>12.0977112931084</c:v>
                </c:pt>
                <c:pt idx="13">
                  <c:v>13.518041540394799</c:v>
                </c:pt>
                <c:pt idx="14">
                  <c:v>14.106454916264999</c:v>
                </c:pt>
                <c:pt idx="15">
                  <c:v>20.949945224565202</c:v>
                </c:pt>
                <c:pt idx="16">
                  <c:v>12.7938342289216</c:v>
                </c:pt>
                <c:pt idx="17">
                  <c:v>15.8494110308299</c:v>
                </c:pt>
                <c:pt idx="18">
                  <c:v>16.8585963066832</c:v>
                </c:pt>
                <c:pt idx="19">
                  <c:v>17.946921344283702</c:v>
                </c:pt>
                <c:pt idx="20">
                  <c:v>18.8427612948785</c:v>
                </c:pt>
                <c:pt idx="21">
                  <c:v>21.767233636343398</c:v>
                </c:pt>
                <c:pt idx="22">
                  <c:v>21.814310937818799</c:v>
                </c:pt>
                <c:pt idx="23">
                  <c:v>19.6834360135488</c:v>
                </c:pt>
              </c:numCache>
            </c:numRef>
          </c:xVal>
          <c:yVal>
            <c:numRef>
              <c:f>BERT!$F$3:$F$26</c:f>
              <c:numCache>
                <c:formatCode>0.000</c:formatCode>
                <c:ptCount val="24"/>
                <c:pt idx="0">
                  <c:v>0.839616745283018</c:v>
                </c:pt>
                <c:pt idx="1">
                  <c:v>0.86653630573248397</c:v>
                </c:pt>
                <c:pt idx="2">
                  <c:v>0.89633253301320504</c:v>
                </c:pt>
                <c:pt idx="3">
                  <c:v>0.92593939393939395</c:v>
                </c:pt>
                <c:pt idx="4">
                  <c:v>0.953797633136094</c:v>
                </c:pt>
                <c:pt idx="5">
                  <c:v>1.0096889818688899</c:v>
                </c:pt>
                <c:pt idx="6">
                  <c:v>1.0640074738415499</c:v>
                </c:pt>
                <c:pt idx="7">
                  <c:v>1.1089438377535099</c:v>
                </c:pt>
                <c:pt idx="8">
                  <c:v>1.16831484502446</c:v>
                </c:pt>
                <c:pt idx="9">
                  <c:v>1.2365435897435899</c:v>
                </c:pt>
                <c:pt idx="10">
                  <c:v>1.1349197324414699</c:v>
                </c:pt>
                <c:pt idx="11">
                  <c:v>1.40192263056092</c:v>
                </c:pt>
                <c:pt idx="12">
                  <c:v>1.42385714285714</c:v>
                </c:pt>
                <c:pt idx="13">
                  <c:v>1.80969521410579</c:v>
                </c:pt>
                <c:pt idx="14">
                  <c:v>1.91348051948051</c:v>
                </c:pt>
                <c:pt idx="15">
                  <c:v>6.7614731182795698</c:v>
                </c:pt>
                <c:pt idx="16">
                  <c:v>1.65629378531073</c:v>
                </c:pt>
                <c:pt idx="17">
                  <c:v>2.2506484641638198</c:v>
                </c:pt>
                <c:pt idx="18">
                  <c:v>2.6119633027522902</c:v>
                </c:pt>
                <c:pt idx="19">
                  <c:v>3.0141935483870901</c:v>
                </c:pt>
                <c:pt idx="20">
                  <c:v>3.677</c:v>
                </c:pt>
                <c:pt idx="21">
                  <c:v>10.2365454545454</c:v>
                </c:pt>
                <c:pt idx="22">
                  <c:v>13.468809523809499</c:v>
                </c:pt>
                <c:pt idx="23">
                  <c:v>4.5233384615384598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1C-D34B-B531-4B90EA0898E6}"/>
            </c:ext>
          </c:extLst>
        </c:ser>
        <c:ser>
          <c:idx val="3"/>
          <c:order val="1"/>
          <c:tx>
            <c:strRef>
              <c:f>VGG!$A$1</c:f>
              <c:strCache>
                <c:ptCount val="1"/>
                <c:pt idx="0">
                  <c:v>VGG-16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1"/>
            <c:plus>
              <c:numRef>
                <c:f>VGG!$K$3:$K$26</c:f>
                <c:numCache>
                  <c:formatCode>General</c:formatCode>
                  <c:ptCount val="24"/>
                  <c:pt idx="0">
                    <c:v>6.4318238679009765E-3</c:v>
                  </c:pt>
                  <c:pt idx="1">
                    <c:v>3.0950617283950987E-2</c:v>
                  </c:pt>
                  <c:pt idx="2">
                    <c:v>5.452203389830601E-2</c:v>
                  </c:pt>
                  <c:pt idx="3">
                    <c:v>6.0246392896782019E-2</c:v>
                  </c:pt>
                  <c:pt idx="4">
                    <c:v>7.8715160796325012E-2</c:v>
                  </c:pt>
                  <c:pt idx="5">
                    <c:v>8.5062015503876043E-2</c:v>
                  </c:pt>
                  <c:pt idx="6">
                    <c:v>0.12507280832095097</c:v>
                  </c:pt>
                  <c:pt idx="7">
                    <c:v>0.14250350631136099</c:v>
                  </c:pt>
                  <c:pt idx="8">
                    <c:v>0.16822980251346509</c:v>
                  </c:pt>
                  <c:pt idx="9">
                    <c:v>0.17664990328820196</c:v>
                  </c:pt>
                  <c:pt idx="10">
                    <c:v>0.22288150807899498</c:v>
                  </c:pt>
                  <c:pt idx="11">
                    <c:v>0.25244444444444503</c:v>
                  </c:pt>
                  <c:pt idx="12">
                    <c:v>0.33487269681742104</c:v>
                  </c:pt>
                  <c:pt idx="13">
                    <c:v>0.31235011441647598</c:v>
                  </c:pt>
                  <c:pt idx="14">
                    <c:v>0.44240059347181093</c:v>
                  </c:pt>
                  <c:pt idx="15">
                    <c:v>0.42736026936026994</c:v>
                  </c:pt>
                  <c:pt idx="16">
                    <c:v>0.39502680965147507</c:v>
                  </c:pt>
                  <c:pt idx="17">
                    <c:v>0.9069606986899601</c:v>
                  </c:pt>
                  <c:pt idx="18">
                    <c:v>0.81394146341464024</c:v>
                  </c:pt>
                  <c:pt idx="19">
                    <c:v>1.5386431924882702</c:v>
                  </c:pt>
                  <c:pt idx="20">
                    <c:v>3.1584634146341504</c:v>
                  </c:pt>
                  <c:pt idx="21">
                    <c:v>3.5071395348837298</c:v>
                  </c:pt>
                  <c:pt idx="22">
                    <c:v>1.5161827956989304</c:v>
                  </c:pt>
                  <c:pt idx="23">
                    <c:v>1.9658771929824601</c:v>
                  </c:pt>
                </c:numCache>
              </c:numRef>
            </c:plus>
            <c:minus>
              <c:numRef>
                <c:f>VGG!$K$3:$K$26</c:f>
                <c:numCache>
                  <c:formatCode>General</c:formatCode>
                  <c:ptCount val="24"/>
                  <c:pt idx="0">
                    <c:v>6.4318238679009765E-3</c:v>
                  </c:pt>
                  <c:pt idx="1">
                    <c:v>3.0950617283950987E-2</c:v>
                  </c:pt>
                  <c:pt idx="2">
                    <c:v>5.452203389830601E-2</c:v>
                  </c:pt>
                  <c:pt idx="3">
                    <c:v>6.0246392896782019E-2</c:v>
                  </c:pt>
                  <c:pt idx="4">
                    <c:v>7.8715160796325012E-2</c:v>
                  </c:pt>
                  <c:pt idx="5">
                    <c:v>8.5062015503876043E-2</c:v>
                  </c:pt>
                  <c:pt idx="6">
                    <c:v>0.12507280832095097</c:v>
                  </c:pt>
                  <c:pt idx="7">
                    <c:v>0.14250350631136099</c:v>
                  </c:pt>
                  <c:pt idx="8">
                    <c:v>0.16822980251346509</c:v>
                  </c:pt>
                  <c:pt idx="9">
                    <c:v>0.17664990328820196</c:v>
                  </c:pt>
                  <c:pt idx="10">
                    <c:v>0.22288150807899498</c:v>
                  </c:pt>
                  <c:pt idx="11">
                    <c:v>0.25244444444444503</c:v>
                  </c:pt>
                  <c:pt idx="12">
                    <c:v>0.33487269681742104</c:v>
                  </c:pt>
                  <c:pt idx="13">
                    <c:v>0.31235011441647598</c:v>
                  </c:pt>
                  <c:pt idx="14">
                    <c:v>0.44240059347181093</c:v>
                  </c:pt>
                  <c:pt idx="15">
                    <c:v>0.42736026936026994</c:v>
                  </c:pt>
                  <c:pt idx="16">
                    <c:v>0.39502680965147507</c:v>
                  </c:pt>
                  <c:pt idx="17">
                    <c:v>0.9069606986899601</c:v>
                  </c:pt>
                  <c:pt idx="18">
                    <c:v>0.81394146341464024</c:v>
                  </c:pt>
                  <c:pt idx="19">
                    <c:v>1.5386431924882702</c:v>
                  </c:pt>
                  <c:pt idx="20">
                    <c:v>3.1584634146341504</c:v>
                  </c:pt>
                  <c:pt idx="21">
                    <c:v>3.5071395348837298</c:v>
                  </c:pt>
                  <c:pt idx="22">
                    <c:v>1.5161827956989304</c:v>
                  </c:pt>
                  <c:pt idx="23">
                    <c:v>1.9658771929824601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  <a:tailEnd type="oval" w="sm" len="sm"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VGG!$D$3:$D$26</c:f>
                <c:numCache>
                  <c:formatCode>General</c:formatCode>
                  <c:ptCount val="24"/>
                  <c:pt idx="0">
                    <c:v>0</c:v>
                  </c:pt>
                  <c:pt idx="1">
                    <c:v>2.3046593718273399E-3</c:v>
                  </c:pt>
                  <c:pt idx="2">
                    <c:v>1.92217942399498E-2</c:v>
                  </c:pt>
                  <c:pt idx="3">
                    <c:v>6.8814152850655994E-2</c:v>
                  </c:pt>
                  <c:pt idx="4">
                    <c:v>1.18634503775922E-4</c:v>
                  </c:pt>
                  <c:pt idx="5">
                    <c:v>2.0967583929066501E-3</c:v>
                  </c:pt>
                  <c:pt idx="6">
                    <c:v>3.78817990097959E-3</c:v>
                  </c:pt>
                  <c:pt idx="7">
                    <c:v>2.3684701606929301E-2</c:v>
                  </c:pt>
                  <c:pt idx="8">
                    <c:v>9.8694265660294496E-3</c:v>
                  </c:pt>
                  <c:pt idx="9">
                    <c:v>1.32782109229139E-2</c:v>
                  </c:pt>
                  <c:pt idx="10">
                    <c:v>6.5980261295518403E-4</c:v>
                  </c:pt>
                  <c:pt idx="11">
                    <c:v>5.13724787716794E-3</c:v>
                  </c:pt>
                  <c:pt idx="12">
                    <c:v>5.4218896523946299E-2</c:v>
                  </c:pt>
                  <c:pt idx="13">
                    <c:v>1.2123938416736899E-3</c:v>
                  </c:pt>
                  <c:pt idx="14">
                    <c:v>4.4412378544913603E-3</c:v>
                  </c:pt>
                  <c:pt idx="15">
                    <c:v>2.7541966295872699E-3</c:v>
                  </c:pt>
                  <c:pt idx="16">
                    <c:v>1.6952910401716701E-3</c:v>
                  </c:pt>
                  <c:pt idx="17">
                    <c:v>4.35397510899675E-2</c:v>
                  </c:pt>
                  <c:pt idx="18">
                    <c:v>3.1539791427563503E-2</c:v>
                  </c:pt>
                  <c:pt idx="19">
                    <c:v>7.9610295582496198E-3</c:v>
                  </c:pt>
                  <c:pt idx="20">
                    <c:v>1.63111626715667E-3</c:v>
                  </c:pt>
                  <c:pt idx="21">
                    <c:v>7.7956365314547804E-2</c:v>
                  </c:pt>
                  <c:pt idx="22">
                    <c:v>4.5563258753485896E-3</c:v>
                  </c:pt>
                  <c:pt idx="23">
                    <c:v>2.87844050241567E-2</c:v>
                  </c:pt>
                </c:numCache>
              </c:numRef>
            </c:plus>
            <c:minus>
              <c:numRef>
                <c:f>VGG!$D$3:$D$26</c:f>
                <c:numCache>
                  <c:formatCode>General</c:formatCode>
                  <c:ptCount val="24"/>
                  <c:pt idx="0">
                    <c:v>0</c:v>
                  </c:pt>
                  <c:pt idx="1">
                    <c:v>2.3046593718273399E-3</c:v>
                  </c:pt>
                  <c:pt idx="2">
                    <c:v>1.92217942399498E-2</c:v>
                  </c:pt>
                  <c:pt idx="3">
                    <c:v>6.8814152850655994E-2</c:v>
                  </c:pt>
                  <c:pt idx="4">
                    <c:v>1.18634503775922E-4</c:v>
                  </c:pt>
                  <c:pt idx="5">
                    <c:v>2.0967583929066501E-3</c:v>
                  </c:pt>
                  <c:pt idx="6">
                    <c:v>3.78817990097959E-3</c:v>
                  </c:pt>
                  <c:pt idx="7">
                    <c:v>2.3684701606929301E-2</c:v>
                  </c:pt>
                  <c:pt idx="8">
                    <c:v>9.8694265660294496E-3</c:v>
                  </c:pt>
                  <c:pt idx="9">
                    <c:v>1.32782109229139E-2</c:v>
                  </c:pt>
                  <c:pt idx="10">
                    <c:v>6.5980261295518403E-4</c:v>
                  </c:pt>
                  <c:pt idx="11">
                    <c:v>5.13724787716794E-3</c:v>
                  </c:pt>
                  <c:pt idx="12">
                    <c:v>5.4218896523946299E-2</c:v>
                  </c:pt>
                  <c:pt idx="13">
                    <c:v>1.2123938416736899E-3</c:v>
                  </c:pt>
                  <c:pt idx="14">
                    <c:v>4.4412378544913603E-3</c:v>
                  </c:pt>
                  <c:pt idx="15">
                    <c:v>2.7541966295872699E-3</c:v>
                  </c:pt>
                  <c:pt idx="16">
                    <c:v>1.6952910401716701E-3</c:v>
                  </c:pt>
                  <c:pt idx="17">
                    <c:v>4.35397510899675E-2</c:v>
                  </c:pt>
                  <c:pt idx="18">
                    <c:v>3.1539791427563503E-2</c:v>
                  </c:pt>
                  <c:pt idx="19">
                    <c:v>7.9610295582496198E-3</c:v>
                  </c:pt>
                  <c:pt idx="20">
                    <c:v>1.63111626715667E-3</c:v>
                  </c:pt>
                  <c:pt idx="21">
                    <c:v>7.7956365314547804E-2</c:v>
                  </c:pt>
                  <c:pt idx="22">
                    <c:v>4.5563258753485896E-3</c:v>
                  </c:pt>
                  <c:pt idx="23">
                    <c:v>2.87844050241567E-2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VGG!$B$3:$B$26</c:f>
              <c:numCache>
                <c:formatCode>0.000</c:formatCode>
                <c:ptCount val="24"/>
                <c:pt idx="0">
                  <c:v>0</c:v>
                </c:pt>
                <c:pt idx="1">
                  <c:v>0.94758498131780999</c:v>
                </c:pt>
                <c:pt idx="2">
                  <c:v>1.9276611834448101</c:v>
                </c:pt>
                <c:pt idx="3">
                  <c:v>2.92049547496421</c:v>
                </c:pt>
                <c:pt idx="4">
                  <c:v>3.9567373162160902</c:v>
                </c:pt>
                <c:pt idx="5">
                  <c:v>5.0773807816892598</c:v>
                </c:pt>
                <c:pt idx="6">
                  <c:v>5.9829950146807098</c:v>
                </c:pt>
                <c:pt idx="7">
                  <c:v>6.8063246461547902</c:v>
                </c:pt>
                <c:pt idx="8">
                  <c:v>7.8535622269449101</c:v>
                </c:pt>
                <c:pt idx="9">
                  <c:v>9.1791841346419396</c:v>
                </c:pt>
                <c:pt idx="10">
                  <c:v>9.8356874638090002</c:v>
                </c:pt>
                <c:pt idx="11">
                  <c:v>10.938102668110201</c:v>
                </c:pt>
                <c:pt idx="12">
                  <c:v>11.935660827958699</c:v>
                </c:pt>
                <c:pt idx="13">
                  <c:v>12.9032200461775</c:v>
                </c:pt>
                <c:pt idx="14">
                  <c:v>14.104280664808</c:v>
                </c:pt>
                <c:pt idx="15">
                  <c:v>15.3708905140405</c:v>
                </c:pt>
                <c:pt idx="16">
                  <c:v>15.697206090431701</c:v>
                </c:pt>
                <c:pt idx="17">
                  <c:v>16.896072181561198</c:v>
                </c:pt>
                <c:pt idx="18">
                  <c:v>17.920956654306099</c:v>
                </c:pt>
                <c:pt idx="19">
                  <c:v>18.819503792236301</c:v>
                </c:pt>
                <c:pt idx="20">
                  <c:v>19.663080446592399</c:v>
                </c:pt>
                <c:pt idx="21">
                  <c:v>20.535186283187599</c:v>
                </c:pt>
                <c:pt idx="22">
                  <c:v>21.687172163243901</c:v>
                </c:pt>
                <c:pt idx="23">
                  <c:v>21.805172992551402</c:v>
                </c:pt>
              </c:numCache>
            </c:numRef>
          </c:xVal>
          <c:yVal>
            <c:numRef>
              <c:f>VGG!$F$3:$F$26</c:f>
              <c:numCache>
                <c:formatCode>0.000</c:formatCode>
                <c:ptCount val="24"/>
                <c:pt idx="0">
                  <c:v>0.36456817613209902</c:v>
                </c:pt>
                <c:pt idx="1">
                  <c:v>0.37804938271604899</c:v>
                </c:pt>
                <c:pt idx="2">
                  <c:v>0.391477966101694</c:v>
                </c:pt>
                <c:pt idx="3">
                  <c:v>0.404753607103218</c:v>
                </c:pt>
                <c:pt idx="4">
                  <c:v>0.42028483920367499</c:v>
                </c:pt>
                <c:pt idx="5">
                  <c:v>0.44393798449612398</c:v>
                </c:pt>
                <c:pt idx="6">
                  <c:v>0.463927191679049</c:v>
                </c:pt>
                <c:pt idx="7">
                  <c:v>0.479496493688639</c:v>
                </c:pt>
                <c:pt idx="8">
                  <c:v>0.50477019748653496</c:v>
                </c:pt>
                <c:pt idx="9">
                  <c:v>0.54235009671179801</c:v>
                </c:pt>
                <c:pt idx="10">
                  <c:v>0.57011849192100506</c:v>
                </c:pt>
                <c:pt idx="11">
                  <c:v>0.61155555555555496</c:v>
                </c:pt>
                <c:pt idx="12">
                  <c:v>0.66012730318257895</c:v>
                </c:pt>
                <c:pt idx="13">
                  <c:v>0.71364988558352405</c:v>
                </c:pt>
                <c:pt idx="14">
                  <c:v>0.78759940652818905</c:v>
                </c:pt>
                <c:pt idx="15">
                  <c:v>0.89563973063973001</c:v>
                </c:pt>
                <c:pt idx="16">
                  <c:v>0.85197319034852503</c:v>
                </c:pt>
                <c:pt idx="17">
                  <c:v>1.0930393013100399</c:v>
                </c:pt>
                <c:pt idx="18">
                  <c:v>1.2730585365853599</c:v>
                </c:pt>
                <c:pt idx="19">
                  <c:v>1.56035680751173</c:v>
                </c:pt>
                <c:pt idx="20">
                  <c:v>1.9565365853658501</c:v>
                </c:pt>
                <c:pt idx="21">
                  <c:v>2.4688604651162702</c:v>
                </c:pt>
                <c:pt idx="22">
                  <c:v>4.9738172043010698</c:v>
                </c:pt>
                <c:pt idx="23">
                  <c:v>5.23912280701754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1C-D34B-B531-4B90EA0898E6}"/>
            </c:ext>
          </c:extLst>
        </c:ser>
        <c:ser>
          <c:idx val="2"/>
          <c:order val="2"/>
          <c:tx>
            <c:strRef>
              <c:f>DenseNet!$A$1</c:f>
              <c:strCache>
                <c:ptCount val="1"/>
                <c:pt idx="0">
                  <c:v>DenseNet-161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1"/>
            <c:plus>
              <c:numRef>
                <c:f>DenseNet!$K$3:$K$22</c:f>
                <c:numCache>
                  <c:formatCode>General</c:formatCode>
                  <c:ptCount val="20"/>
                  <c:pt idx="0">
                    <c:v>8.6310995445680327E-3</c:v>
                  </c:pt>
                  <c:pt idx="1">
                    <c:v>7.9825935596180009E-3</c:v>
                  </c:pt>
                  <c:pt idx="2">
                    <c:v>7.8627671541059985E-3</c:v>
                  </c:pt>
                  <c:pt idx="3">
                    <c:v>9.9369127516780176E-3</c:v>
                  </c:pt>
                  <c:pt idx="4">
                    <c:v>7.9155279503110298E-3</c:v>
                  </c:pt>
                  <c:pt idx="5">
                    <c:v>8.3585798816570023E-3</c:v>
                  </c:pt>
                  <c:pt idx="6">
                    <c:v>8.1406844106470255E-3</c:v>
                  </c:pt>
                  <c:pt idx="7">
                    <c:v>9.8933030646999875E-3</c:v>
                  </c:pt>
                  <c:pt idx="8">
                    <c:v>2.5436563436563975E-2</c:v>
                  </c:pt>
                  <c:pt idx="9">
                    <c:v>2.7362893815636002E-2</c:v>
                  </c:pt>
                  <c:pt idx="10">
                    <c:v>8.8616216216216959E-2</c:v>
                  </c:pt>
                  <c:pt idx="11">
                    <c:v>9.3334228187919976E-2</c:v>
                  </c:pt>
                  <c:pt idx="12">
                    <c:v>0.10789375684556501</c:v>
                  </c:pt>
                  <c:pt idx="13">
                    <c:v>0.32768789013732902</c:v>
                  </c:pt>
                  <c:pt idx="14">
                    <c:v>0.31672932330827097</c:v>
                  </c:pt>
                  <c:pt idx="15">
                    <c:v>0.408015873015873</c:v>
                  </c:pt>
                  <c:pt idx="16">
                    <c:v>0.54642424242424292</c:v>
                  </c:pt>
                  <c:pt idx="17">
                    <c:v>0.79846798780487904</c:v>
                  </c:pt>
                  <c:pt idx="18">
                    <c:v>0.47421994134898005</c:v>
                  </c:pt>
                  <c:pt idx="19">
                    <c:v>0.23126415094340014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9050" cap="flat" cmpd="sng" algn="ctr">
                <a:solidFill>
                  <a:schemeClr val="accent3"/>
                </a:solidFill>
                <a:round/>
                <a:tailEnd type="oval" w="sm" len="sm"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DenseNet!$D$3:$D$22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4.6171284449013403E-2</c:v>
                  </c:pt>
                  <c:pt idx="2">
                    <c:v>3.9878390695037699E-3</c:v>
                  </c:pt>
                  <c:pt idx="3">
                    <c:v>7.2584623859745798E-3</c:v>
                  </c:pt>
                  <c:pt idx="4">
                    <c:v>1.5042042283026299E-3</c:v>
                  </c:pt>
                  <c:pt idx="5">
                    <c:v>1.0155709877706099E-2</c:v>
                  </c:pt>
                  <c:pt idx="6">
                    <c:v>1.1776447296131301E-2</c:v>
                  </c:pt>
                  <c:pt idx="7">
                    <c:v>1.7653962153336901E-2</c:v>
                  </c:pt>
                  <c:pt idx="8">
                    <c:v>6.8444882284122103E-3</c:v>
                  </c:pt>
                  <c:pt idx="9">
                    <c:v>8.4720912584170499E-2</c:v>
                  </c:pt>
                  <c:pt idx="10">
                    <c:v>9.0941024200264196E-3</c:v>
                  </c:pt>
                  <c:pt idx="11">
                    <c:v>0.15228684840296799</c:v>
                  </c:pt>
                  <c:pt idx="12">
                    <c:v>1.48273966969437E-2</c:v>
                  </c:pt>
                  <c:pt idx="13">
                    <c:v>3.9110824802127703E-3</c:v>
                  </c:pt>
                  <c:pt idx="14">
                    <c:v>3.1863844096259898E-2</c:v>
                  </c:pt>
                  <c:pt idx="15">
                    <c:v>1.38700314679334E-5</c:v>
                  </c:pt>
                  <c:pt idx="16">
                    <c:v>4.1107759259073999E-3</c:v>
                  </c:pt>
                  <c:pt idx="17">
                    <c:v>2.8453911161675201E-3</c:v>
                  </c:pt>
                  <c:pt idx="18">
                    <c:v>6.7842796112087796E-3</c:v>
                  </c:pt>
                  <c:pt idx="19">
                    <c:v>6.6688700051332501E-3</c:v>
                  </c:pt>
                </c:numCache>
              </c:numRef>
            </c:plus>
            <c:minus>
              <c:numRef>
                <c:f>DenseNet!$D$3:$D$22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4.6171284449013403E-2</c:v>
                  </c:pt>
                  <c:pt idx="2">
                    <c:v>3.9878390695037699E-3</c:v>
                  </c:pt>
                  <c:pt idx="3">
                    <c:v>7.2584623859745798E-3</c:v>
                  </c:pt>
                  <c:pt idx="4">
                    <c:v>1.5042042283026299E-3</c:v>
                  </c:pt>
                  <c:pt idx="5">
                    <c:v>1.0155709877706099E-2</c:v>
                  </c:pt>
                  <c:pt idx="6">
                    <c:v>1.1776447296131301E-2</c:v>
                  </c:pt>
                  <c:pt idx="7">
                    <c:v>1.7653962153336901E-2</c:v>
                  </c:pt>
                  <c:pt idx="8">
                    <c:v>6.8444882284122103E-3</c:v>
                  </c:pt>
                  <c:pt idx="9">
                    <c:v>8.4720912584170499E-2</c:v>
                  </c:pt>
                  <c:pt idx="10">
                    <c:v>9.0941024200264196E-3</c:v>
                  </c:pt>
                  <c:pt idx="11">
                    <c:v>0.15228684840296799</c:v>
                  </c:pt>
                  <c:pt idx="12">
                    <c:v>1.48273966969437E-2</c:v>
                  </c:pt>
                  <c:pt idx="13">
                    <c:v>3.9110824802127703E-3</c:v>
                  </c:pt>
                  <c:pt idx="14">
                    <c:v>3.1863844096259898E-2</c:v>
                  </c:pt>
                  <c:pt idx="15">
                    <c:v>1.38700314679334E-5</c:v>
                  </c:pt>
                  <c:pt idx="16">
                    <c:v>4.1107759259073999E-3</c:v>
                  </c:pt>
                  <c:pt idx="17">
                    <c:v>2.8453911161675201E-3</c:v>
                  </c:pt>
                  <c:pt idx="18">
                    <c:v>6.7842796112087796E-3</c:v>
                  </c:pt>
                  <c:pt idx="19">
                    <c:v>6.6688700051332501E-3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DenseNet!$B$3:$B$22</c:f>
              <c:numCache>
                <c:formatCode>0.000</c:formatCode>
                <c:ptCount val="20"/>
                <c:pt idx="0">
                  <c:v>0</c:v>
                </c:pt>
                <c:pt idx="1">
                  <c:v>1.9883456845546701</c:v>
                </c:pt>
                <c:pt idx="2">
                  <c:v>4.0153100864339404</c:v>
                </c:pt>
                <c:pt idx="3">
                  <c:v>5.9896583620936203</c:v>
                </c:pt>
                <c:pt idx="4">
                  <c:v>7.7950663177502797</c:v>
                </c:pt>
                <c:pt idx="5">
                  <c:v>9.0929669062292202</c:v>
                </c:pt>
                <c:pt idx="6">
                  <c:v>9.7547862017253504</c:v>
                </c:pt>
                <c:pt idx="7">
                  <c:v>10.8490532584741</c:v>
                </c:pt>
                <c:pt idx="8">
                  <c:v>12.056436192460501</c:v>
                </c:pt>
                <c:pt idx="9">
                  <c:v>13.076783557152201</c:v>
                </c:pt>
                <c:pt idx="10">
                  <c:v>14.1306663675454</c:v>
                </c:pt>
                <c:pt idx="11">
                  <c:v>15.349709603095</c:v>
                </c:pt>
                <c:pt idx="12">
                  <c:v>15.705548897138399</c:v>
                </c:pt>
                <c:pt idx="13">
                  <c:v>16.9834193661925</c:v>
                </c:pt>
                <c:pt idx="14">
                  <c:v>17.898916250883399</c:v>
                </c:pt>
                <c:pt idx="15">
                  <c:v>18.8494644207912</c:v>
                </c:pt>
                <c:pt idx="16">
                  <c:v>19.654443682007699</c:v>
                </c:pt>
                <c:pt idx="17">
                  <c:v>20.517190638126799</c:v>
                </c:pt>
                <c:pt idx="18">
                  <c:v>21.9188261094321</c:v>
                </c:pt>
                <c:pt idx="19">
                  <c:v>22.028531883735599</c:v>
                </c:pt>
              </c:numCache>
            </c:numRef>
          </c:xVal>
          <c:yVal>
            <c:numRef>
              <c:f>DenseNet!$F$3:$F$22</c:f>
              <c:numCache>
                <c:formatCode>0.000</c:formatCode>
                <c:ptCount val="20"/>
                <c:pt idx="0">
                  <c:v>0.37736890045543198</c:v>
                </c:pt>
                <c:pt idx="1">
                  <c:v>0.37801740644038201</c:v>
                </c:pt>
                <c:pt idx="2">
                  <c:v>0.38013723284589401</c:v>
                </c:pt>
                <c:pt idx="3">
                  <c:v>0.382063087248322</c:v>
                </c:pt>
                <c:pt idx="4">
                  <c:v>0.38308447204968898</c:v>
                </c:pt>
                <c:pt idx="5">
                  <c:v>0.38364142011834301</c:v>
                </c:pt>
                <c:pt idx="6">
                  <c:v>0.38385931558935299</c:v>
                </c:pt>
                <c:pt idx="7">
                  <c:v>0.38210669693530003</c:v>
                </c:pt>
                <c:pt idx="8">
                  <c:v>0.384563436563436</c:v>
                </c:pt>
                <c:pt idx="9">
                  <c:v>0.38663710618436398</c:v>
                </c:pt>
                <c:pt idx="10">
                  <c:v>0.39138378378378302</c:v>
                </c:pt>
                <c:pt idx="11">
                  <c:v>0.39366577181208001</c:v>
                </c:pt>
                <c:pt idx="12">
                  <c:v>0.39310624315443499</c:v>
                </c:pt>
                <c:pt idx="13">
                  <c:v>0.41431210986267097</c:v>
                </c:pt>
                <c:pt idx="14">
                  <c:v>0.42227067669172902</c:v>
                </c:pt>
                <c:pt idx="15">
                  <c:v>0.461984126984127</c:v>
                </c:pt>
                <c:pt idx="16">
                  <c:v>0.51057575757575702</c:v>
                </c:pt>
                <c:pt idx="17">
                  <c:v>0.626532012195121</c:v>
                </c:pt>
                <c:pt idx="18">
                  <c:v>1.00278005865102</c:v>
                </c:pt>
                <c:pt idx="19">
                  <c:v>1.2517358490566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1C-D34B-B531-4B90EA0898E6}"/>
            </c:ext>
          </c:extLst>
        </c:ser>
        <c:ser>
          <c:idx val="0"/>
          <c:order val="3"/>
          <c:tx>
            <c:strRef>
              <c:f>ResNet!$A$1</c:f>
              <c:strCache>
                <c:ptCount val="1"/>
                <c:pt idx="0">
                  <c:v>ResNet-50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ResNet!$K$3:$K$12</c:f>
                <c:numCache>
                  <c:formatCode>General</c:formatCode>
                  <c:ptCount val="10"/>
                  <c:pt idx="0">
                    <c:v>8.7449494949499995E-3</c:v>
                  </c:pt>
                  <c:pt idx="1">
                    <c:v>8.236167341431011E-3</c:v>
                  </c:pt>
                  <c:pt idx="2">
                    <c:v>1.0131260794474017E-2</c:v>
                  </c:pt>
                  <c:pt idx="3">
                    <c:v>1.1253886010363007E-2</c:v>
                  </c:pt>
                  <c:pt idx="4">
                    <c:v>7.3005780346830085E-3</c:v>
                  </c:pt>
                  <c:pt idx="5">
                    <c:v>1.3854990583804988E-2</c:v>
                  </c:pt>
                  <c:pt idx="6">
                    <c:v>1.4356382978723992E-2</c:v>
                  </c:pt>
                  <c:pt idx="7">
                    <c:v>7.8950099800399992E-2</c:v>
                  </c:pt>
                  <c:pt idx="8">
                    <c:v>0.12971635610766102</c:v>
                  </c:pt>
                  <c:pt idx="9">
                    <c:v>0.19000666666666699</c:v>
                  </c:pt>
                </c:numCache>
              </c:numRef>
            </c:plus>
            <c:minus>
              <c:numRef>
                <c:f>ResNet!$K$3:$K$12</c:f>
                <c:numCache>
                  <c:formatCode>General</c:formatCode>
                  <c:ptCount val="10"/>
                  <c:pt idx="0">
                    <c:v>8.7449494949499995E-3</c:v>
                  </c:pt>
                  <c:pt idx="1">
                    <c:v>8.236167341431011E-3</c:v>
                  </c:pt>
                  <c:pt idx="2">
                    <c:v>1.0131260794474017E-2</c:v>
                  </c:pt>
                  <c:pt idx="3">
                    <c:v>1.1253886010363007E-2</c:v>
                  </c:pt>
                  <c:pt idx="4">
                    <c:v>7.3005780346830085E-3</c:v>
                  </c:pt>
                  <c:pt idx="5">
                    <c:v>1.3854990583804988E-2</c:v>
                  </c:pt>
                  <c:pt idx="6">
                    <c:v>1.4356382978723992E-2</c:v>
                  </c:pt>
                  <c:pt idx="7">
                    <c:v>7.8950099800399992E-2</c:v>
                  </c:pt>
                  <c:pt idx="8">
                    <c:v>0.12971635610766102</c:v>
                  </c:pt>
                  <c:pt idx="9">
                    <c:v>0.19000666666666699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4"/>
                </a:solidFill>
                <a:round/>
                <a:tailEnd type="oval" w="sm" len="sm"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ResNet!$D$3:$D$14</c:f>
                <c:numCache>
                  <c:formatCode>General</c:formatCode>
                  <c:ptCount val="12"/>
                  <c:pt idx="0">
                    <c:v>4.7070131487071199E-3</c:v>
                  </c:pt>
                  <c:pt idx="1">
                    <c:v>8.2832152646995505E-2</c:v>
                  </c:pt>
                  <c:pt idx="2">
                    <c:v>2.7059233770880698E-3</c:v>
                  </c:pt>
                  <c:pt idx="3">
                    <c:v>2.8773609690064199E-2</c:v>
                  </c:pt>
                  <c:pt idx="4">
                    <c:v>6.1506951610609401E-3</c:v>
                  </c:pt>
                  <c:pt idx="5">
                    <c:v>2.2368040275844499E-2</c:v>
                  </c:pt>
                  <c:pt idx="6">
                    <c:v>1.5645849003019199E-2</c:v>
                  </c:pt>
                  <c:pt idx="7">
                    <c:v>2.0325359204942202E-3</c:v>
                  </c:pt>
                  <c:pt idx="8">
                    <c:v>1.11350295909113E-2</c:v>
                  </c:pt>
                  <c:pt idx="9">
                    <c:v>1.4058081627352099E-2</c:v>
                  </c:pt>
                  <c:pt idx="11">
                    <c:v>0.14989885486797699</c:v>
                  </c:pt>
                </c:numCache>
              </c:numRef>
            </c:plus>
            <c:minus>
              <c:numRef>
                <c:f>ResNet!$D$3:$D$14</c:f>
                <c:numCache>
                  <c:formatCode>General</c:formatCode>
                  <c:ptCount val="12"/>
                  <c:pt idx="0">
                    <c:v>4.7070131487071199E-3</c:v>
                  </c:pt>
                  <c:pt idx="1">
                    <c:v>8.2832152646995505E-2</c:v>
                  </c:pt>
                  <c:pt idx="2">
                    <c:v>2.7059233770880698E-3</c:v>
                  </c:pt>
                  <c:pt idx="3">
                    <c:v>2.8773609690064199E-2</c:v>
                  </c:pt>
                  <c:pt idx="4">
                    <c:v>6.1506951610609401E-3</c:v>
                  </c:pt>
                  <c:pt idx="5">
                    <c:v>2.2368040275844499E-2</c:v>
                  </c:pt>
                  <c:pt idx="6">
                    <c:v>1.5645849003019199E-2</c:v>
                  </c:pt>
                  <c:pt idx="7">
                    <c:v>2.0325359204942202E-3</c:v>
                  </c:pt>
                  <c:pt idx="8">
                    <c:v>1.11350295909113E-2</c:v>
                  </c:pt>
                  <c:pt idx="9">
                    <c:v>1.4058081627352099E-2</c:v>
                  </c:pt>
                  <c:pt idx="11">
                    <c:v>0.14989885486797699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ResNet!$B$3:$B$13</c:f>
              <c:numCache>
                <c:formatCode>0.000</c:formatCode>
                <c:ptCount val="11"/>
                <c:pt idx="0">
                  <c:v>1.9332810851521101</c:v>
                </c:pt>
                <c:pt idx="1">
                  <c:v>4.2141676412343001</c:v>
                </c:pt>
                <c:pt idx="2">
                  <c:v>5.9854740071281203</c:v>
                </c:pt>
                <c:pt idx="3">
                  <c:v>8.1783205072096106</c:v>
                </c:pt>
                <c:pt idx="4">
                  <c:v>9.8762191287682004</c:v>
                </c:pt>
                <c:pt idx="5">
                  <c:v>11.9131664990838</c:v>
                </c:pt>
                <c:pt idx="6">
                  <c:v>13.478807281921799</c:v>
                </c:pt>
                <c:pt idx="7">
                  <c:v>15.7569928460311</c:v>
                </c:pt>
                <c:pt idx="8">
                  <c:v>17.941640745910298</c:v>
                </c:pt>
                <c:pt idx="9">
                  <c:v>19.171037326557101</c:v>
                </c:pt>
              </c:numCache>
            </c:numRef>
          </c:xVal>
          <c:yVal>
            <c:numRef>
              <c:f>ResNet!$H$3:$H$13</c:f>
              <c:numCache>
                <c:formatCode>0.000</c:formatCode>
                <c:ptCount val="11"/>
                <c:pt idx="0">
                  <c:v>0.15236548147339349</c:v>
                </c:pt>
                <c:pt idx="1">
                  <c:v>0.15375989903863457</c:v>
                </c:pt>
                <c:pt idx="2">
                  <c:v>0.15396972383497681</c:v>
                </c:pt>
                <c:pt idx="3">
                  <c:v>0.15536466628097764</c:v>
                </c:pt>
                <c:pt idx="4">
                  <c:v>0.15468736302762007</c:v>
                </c:pt>
                <c:pt idx="5">
                  <c:v>0.15450855601191588</c:v>
                </c:pt>
                <c:pt idx="6">
                  <c:v>0.15575205335505893</c:v>
                </c:pt>
                <c:pt idx="7">
                  <c:v>0.15241919019106642</c:v>
                </c:pt>
                <c:pt idx="8">
                  <c:v>0.16656384767438959</c:v>
                </c:pt>
                <c:pt idx="9">
                  <c:v>0.19466885604142437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1C-D34B-B531-4B90EA089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320336"/>
        <c:axId val="751345344"/>
      </c:scatterChart>
      <c:valAx>
        <c:axId val="268320336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Competing Traffic Load</a:t>
                </a:r>
                <a:r>
                  <a:rPr lang="en-GB" baseline="0"/>
                  <a:t> (Gbps)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45344"/>
        <c:crosses val="autoZero"/>
        <c:crossBetween val="midCat"/>
      </c:valAx>
      <c:valAx>
        <c:axId val="751345344"/>
        <c:scaling>
          <c:logBase val="10"/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32033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558795331259156E-2"/>
          <c:y val="0.18117419943606602"/>
          <c:w val="0.88848525709620152"/>
          <c:h val="0.74392226603175349"/>
        </c:manualLayout>
      </c:layout>
      <c:scatterChart>
        <c:scatterStyle val="lineMarker"/>
        <c:varyColors val="0"/>
        <c:ser>
          <c:idx val="1"/>
          <c:order val="0"/>
          <c:tx>
            <c:strRef>
              <c:f>BERT!$A$1</c:f>
              <c:strCache>
                <c:ptCount val="1"/>
                <c:pt idx="0">
                  <c:v>BERT-large (24)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BERT!$K$3:$K$26</c:f>
                <c:numCache>
                  <c:formatCode>General</c:formatCode>
                  <c:ptCount val="24"/>
                  <c:pt idx="0">
                    <c:v>8.3832547169819804E-3</c:v>
                  </c:pt>
                  <c:pt idx="1">
                    <c:v>5.6463694267516074E-2</c:v>
                  </c:pt>
                  <c:pt idx="2">
                    <c:v>6.3667466986794929E-2</c:v>
                  </c:pt>
                  <c:pt idx="3">
                    <c:v>0.11206060606060608</c:v>
                  </c:pt>
                  <c:pt idx="4">
                    <c:v>0.13820236686390608</c:v>
                  </c:pt>
                  <c:pt idx="5">
                    <c:v>0.12031101813111</c:v>
                  </c:pt>
                  <c:pt idx="6">
                    <c:v>0.13499252615845014</c:v>
                  </c:pt>
                  <c:pt idx="7">
                    <c:v>0.16405616224649</c:v>
                  </c:pt>
                  <c:pt idx="8">
                    <c:v>0.24568515497553989</c:v>
                  </c:pt>
                  <c:pt idx="9">
                    <c:v>0.2584564102564102</c:v>
                  </c:pt>
                  <c:pt idx="10">
                    <c:v>0.45708026755853015</c:v>
                  </c:pt>
                  <c:pt idx="11">
                    <c:v>0.38807736943908</c:v>
                  </c:pt>
                  <c:pt idx="12">
                    <c:v>0.66714285714286015</c:v>
                  </c:pt>
                  <c:pt idx="13">
                    <c:v>0.7643047858942098</c:v>
                  </c:pt>
                  <c:pt idx="14">
                    <c:v>0.85851948051948979</c:v>
                  </c:pt>
                  <c:pt idx="15">
                    <c:v>3.8275268817204307</c:v>
                  </c:pt>
                  <c:pt idx="16">
                    <c:v>0.52670621468926981</c:v>
                  </c:pt>
                  <c:pt idx="17">
                    <c:v>1.0473515358361802</c:v>
                  </c:pt>
                  <c:pt idx="18">
                    <c:v>1.6280366972477101</c:v>
                  </c:pt>
                  <c:pt idx="19">
                    <c:v>1.3288064516129099</c:v>
                  </c:pt>
                  <c:pt idx="20">
                    <c:v>1.5489999999999999</c:v>
                  </c:pt>
                  <c:pt idx="21">
                    <c:v>3.2654545454546007</c:v>
                  </c:pt>
                  <c:pt idx="22">
                    <c:v>1.0711904761905</c:v>
                  </c:pt>
                  <c:pt idx="23">
                    <c:v>2.3526615384615406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BERT!$L$3:$L$26</c:f>
              <c:numCache>
                <c:formatCode>0.000</c:formatCode>
                <c:ptCount val="24"/>
                <c:pt idx="0">
                  <c:v>1</c:v>
                </c:pt>
                <c:pt idx="1">
                  <c:v>1.0387920068751182</c:v>
                </c:pt>
                <c:pt idx="2">
                  <c:v>1.0801349079631697</c:v>
                </c:pt>
                <c:pt idx="3">
                  <c:v>1.12326986330311</c:v>
                </c:pt>
                <c:pt idx="4">
                  <c:v>1.1596149023718272</c:v>
                </c:pt>
                <c:pt idx="5">
                  <c:v>1.2374133904234563</c:v>
                </c:pt>
                <c:pt idx="6">
                  <c:v>1.3029422209349881</c:v>
                </c:pt>
                <c:pt idx="7">
                  <c:v>1.3651622180314542</c:v>
                </c:pt>
                <c:pt idx="8">
                  <c:v>1.4362299306504007</c:v>
                </c:pt>
                <c:pt idx="9">
                  <c:v>1.5228843278021553</c:v>
                </c:pt>
                <c:pt idx="10">
                  <c:v>1.3897238751484122</c:v>
                </c:pt>
                <c:pt idx="11">
                  <c:v>1.7735489952674179</c:v>
                </c:pt>
                <c:pt idx="12">
                  <c:v>1.937640721575743</c:v>
                </c:pt>
                <c:pt idx="13">
                  <c:v>2.1773289015068955</c:v>
                </c:pt>
                <c:pt idx="14">
                  <c:v>2.2949370299414422</c:v>
                </c:pt>
                <c:pt idx="15">
                  <c:v>6.1727560208901364</c:v>
                </c:pt>
                <c:pt idx="16">
                  <c:v>2.0481452135637577</c:v>
                </c:pt>
                <c:pt idx="17">
                  <c:v>2.7320645790374019</c:v>
                </c:pt>
                <c:pt idx="18">
                  <c:v>3.0707235437203857</c:v>
                </c:pt>
                <c:pt idx="19">
                  <c:v>3.5445514250345536</c:v>
                </c:pt>
                <c:pt idx="20">
                  <c:v>4.0602616200676724</c:v>
                </c:pt>
                <c:pt idx="21">
                  <c:v>7.7333148108242344</c:v>
                </c:pt>
                <c:pt idx="22">
                  <c:v>7.8475957672036012</c:v>
                </c:pt>
                <c:pt idx="23">
                  <c:v>4.7022851720980547</c:v>
                </c:pt>
              </c:numCache>
            </c:numRef>
          </c:xVal>
          <c:yVal>
            <c:numRef>
              <c:f>BERT!$F$3:$F$26</c:f>
              <c:numCache>
                <c:formatCode>0.000</c:formatCode>
                <c:ptCount val="24"/>
                <c:pt idx="0">
                  <c:v>0.839616745283018</c:v>
                </c:pt>
                <c:pt idx="1">
                  <c:v>0.86653630573248397</c:v>
                </c:pt>
                <c:pt idx="2">
                  <c:v>0.89633253301320504</c:v>
                </c:pt>
                <c:pt idx="3">
                  <c:v>0.92593939393939395</c:v>
                </c:pt>
                <c:pt idx="4">
                  <c:v>0.953797633136094</c:v>
                </c:pt>
                <c:pt idx="5">
                  <c:v>1.0096889818688899</c:v>
                </c:pt>
                <c:pt idx="6">
                  <c:v>1.0640074738415499</c:v>
                </c:pt>
                <c:pt idx="7">
                  <c:v>1.1089438377535099</c:v>
                </c:pt>
                <c:pt idx="8">
                  <c:v>1.16831484502446</c:v>
                </c:pt>
                <c:pt idx="9">
                  <c:v>1.2365435897435899</c:v>
                </c:pt>
                <c:pt idx="10">
                  <c:v>1.1349197324414699</c:v>
                </c:pt>
                <c:pt idx="11">
                  <c:v>1.40192263056092</c:v>
                </c:pt>
                <c:pt idx="12">
                  <c:v>1.42385714285714</c:v>
                </c:pt>
                <c:pt idx="13">
                  <c:v>1.80969521410579</c:v>
                </c:pt>
                <c:pt idx="14">
                  <c:v>1.91348051948051</c:v>
                </c:pt>
                <c:pt idx="15">
                  <c:v>6.7614731182795698</c:v>
                </c:pt>
                <c:pt idx="16">
                  <c:v>1.65629378531073</c:v>
                </c:pt>
                <c:pt idx="17">
                  <c:v>2.2506484641638198</c:v>
                </c:pt>
                <c:pt idx="18">
                  <c:v>2.6119633027522902</c:v>
                </c:pt>
                <c:pt idx="19">
                  <c:v>3.0141935483870901</c:v>
                </c:pt>
                <c:pt idx="20">
                  <c:v>3.677</c:v>
                </c:pt>
                <c:pt idx="21">
                  <c:v>10.2365454545454</c:v>
                </c:pt>
                <c:pt idx="22">
                  <c:v>13.468809523809499</c:v>
                </c:pt>
                <c:pt idx="23">
                  <c:v>4.5233384615384598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82-FE41-8499-7C4F63A071ED}"/>
            </c:ext>
          </c:extLst>
        </c:ser>
        <c:ser>
          <c:idx val="3"/>
          <c:order val="1"/>
          <c:tx>
            <c:strRef>
              <c:f>VGG!$A$1</c:f>
              <c:strCache>
                <c:ptCount val="1"/>
                <c:pt idx="0">
                  <c:v>VGG-16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VGG!$K$3:$K$26</c:f>
                <c:numCache>
                  <c:formatCode>General</c:formatCode>
                  <c:ptCount val="24"/>
                  <c:pt idx="0">
                    <c:v>6.4318238679009765E-3</c:v>
                  </c:pt>
                  <c:pt idx="1">
                    <c:v>3.0950617283950987E-2</c:v>
                  </c:pt>
                  <c:pt idx="2">
                    <c:v>5.452203389830601E-2</c:v>
                  </c:pt>
                  <c:pt idx="3">
                    <c:v>6.0246392896782019E-2</c:v>
                  </c:pt>
                  <c:pt idx="4">
                    <c:v>7.8715160796325012E-2</c:v>
                  </c:pt>
                  <c:pt idx="5">
                    <c:v>8.5062015503876043E-2</c:v>
                  </c:pt>
                  <c:pt idx="6">
                    <c:v>0.12507280832095097</c:v>
                  </c:pt>
                  <c:pt idx="7">
                    <c:v>0.14250350631136099</c:v>
                  </c:pt>
                  <c:pt idx="8">
                    <c:v>0.16822980251346509</c:v>
                  </c:pt>
                  <c:pt idx="9">
                    <c:v>0.17664990328820196</c:v>
                  </c:pt>
                  <c:pt idx="10">
                    <c:v>0.22288150807899498</c:v>
                  </c:pt>
                  <c:pt idx="11">
                    <c:v>0.25244444444444503</c:v>
                  </c:pt>
                  <c:pt idx="12">
                    <c:v>0.33487269681742104</c:v>
                  </c:pt>
                  <c:pt idx="13">
                    <c:v>0.31235011441647598</c:v>
                  </c:pt>
                  <c:pt idx="14">
                    <c:v>0.44240059347181093</c:v>
                  </c:pt>
                  <c:pt idx="15">
                    <c:v>0.42736026936026994</c:v>
                  </c:pt>
                  <c:pt idx="16">
                    <c:v>0.39502680965147507</c:v>
                  </c:pt>
                  <c:pt idx="17">
                    <c:v>0.9069606986899601</c:v>
                  </c:pt>
                  <c:pt idx="18">
                    <c:v>0.81394146341464024</c:v>
                  </c:pt>
                  <c:pt idx="19">
                    <c:v>1.5386431924882702</c:v>
                  </c:pt>
                  <c:pt idx="20">
                    <c:v>3.1584634146341504</c:v>
                  </c:pt>
                  <c:pt idx="21">
                    <c:v>3.5071395348837298</c:v>
                  </c:pt>
                  <c:pt idx="22">
                    <c:v>1.5161827956989304</c:v>
                  </c:pt>
                  <c:pt idx="23">
                    <c:v>1.9658771929824601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VGG!$L$3:$L$26</c:f>
              <c:numCache>
                <c:formatCode>0.000</c:formatCode>
                <c:ptCount val="24"/>
                <c:pt idx="0">
                  <c:v>1</c:v>
                </c:pt>
                <c:pt idx="1">
                  <c:v>1.0393966668453789</c:v>
                </c:pt>
                <c:pt idx="2">
                  <c:v>1.0835485816488466</c:v>
                </c:pt>
                <c:pt idx="3">
                  <c:v>1.1322717849783577</c:v>
                </c:pt>
                <c:pt idx="4">
                  <c:v>1.1880286995260094</c:v>
                </c:pt>
                <c:pt idx="5">
                  <c:v>1.254855083362868</c:v>
                </c:pt>
                <c:pt idx="6">
                  <c:v>1.3146128961579098</c:v>
                </c:pt>
                <c:pt idx="7">
                  <c:v>1.3741038857613936</c:v>
                </c:pt>
                <c:pt idx="8">
                  <c:v>1.4580287947206418</c:v>
                </c:pt>
                <c:pt idx="9">
                  <c:v>1.5801966354175878</c:v>
                </c:pt>
                <c:pt idx="10">
                  <c:v>1.6486075409178784</c:v>
                </c:pt>
                <c:pt idx="11">
                  <c:v>1.777853970196795</c:v>
                </c:pt>
                <c:pt idx="12">
                  <c:v>1.9136061664337327</c:v>
                </c:pt>
                <c:pt idx="13">
                  <c:v>2.0666656825563048</c:v>
                </c:pt>
                <c:pt idx="14">
                  <c:v>2.294479073011058</c:v>
                </c:pt>
                <c:pt idx="15">
                  <c:v>2.5962940847700682</c:v>
                </c:pt>
                <c:pt idx="16">
                  <c:v>2.6873647038753048</c:v>
                </c:pt>
                <c:pt idx="17">
                  <c:v>3.0849238246073343</c:v>
                </c:pt>
                <c:pt idx="18">
                  <c:v>3.5315506317964855</c:v>
                </c:pt>
                <c:pt idx="19">
                  <c:v>4.0449826615209261</c:v>
                </c:pt>
                <c:pt idx="20">
                  <c:v>4.6843501667619494</c:v>
                </c:pt>
                <c:pt idx="21">
                  <c:v>5.5993377519563001</c:v>
                </c:pt>
                <c:pt idx="22">
                  <c:v>7.5464229449604741</c:v>
                </c:pt>
                <c:pt idx="23">
                  <c:v>7.8251498255503673</c:v>
                </c:pt>
              </c:numCache>
            </c:numRef>
          </c:xVal>
          <c:yVal>
            <c:numRef>
              <c:f>VGG!$F$3:$F$26</c:f>
              <c:numCache>
                <c:formatCode>0.000</c:formatCode>
                <c:ptCount val="24"/>
                <c:pt idx="0">
                  <c:v>0.36456817613209902</c:v>
                </c:pt>
                <c:pt idx="1">
                  <c:v>0.37804938271604899</c:v>
                </c:pt>
                <c:pt idx="2">
                  <c:v>0.391477966101694</c:v>
                </c:pt>
                <c:pt idx="3">
                  <c:v>0.404753607103218</c:v>
                </c:pt>
                <c:pt idx="4">
                  <c:v>0.42028483920367499</c:v>
                </c:pt>
                <c:pt idx="5">
                  <c:v>0.44393798449612398</c:v>
                </c:pt>
                <c:pt idx="6">
                  <c:v>0.463927191679049</c:v>
                </c:pt>
                <c:pt idx="7">
                  <c:v>0.479496493688639</c:v>
                </c:pt>
                <c:pt idx="8">
                  <c:v>0.50477019748653496</c:v>
                </c:pt>
                <c:pt idx="9">
                  <c:v>0.54235009671179801</c:v>
                </c:pt>
                <c:pt idx="10">
                  <c:v>0.57011849192100506</c:v>
                </c:pt>
                <c:pt idx="11">
                  <c:v>0.61155555555555496</c:v>
                </c:pt>
                <c:pt idx="12">
                  <c:v>0.66012730318257895</c:v>
                </c:pt>
                <c:pt idx="13">
                  <c:v>0.71364988558352405</c:v>
                </c:pt>
                <c:pt idx="14">
                  <c:v>0.78759940652818905</c:v>
                </c:pt>
                <c:pt idx="15">
                  <c:v>0.89563973063973001</c:v>
                </c:pt>
                <c:pt idx="16">
                  <c:v>0.85197319034852503</c:v>
                </c:pt>
                <c:pt idx="17">
                  <c:v>1.0930393013100399</c:v>
                </c:pt>
                <c:pt idx="18">
                  <c:v>1.2730585365853599</c:v>
                </c:pt>
                <c:pt idx="19">
                  <c:v>1.56035680751173</c:v>
                </c:pt>
                <c:pt idx="20">
                  <c:v>1.9565365853658501</c:v>
                </c:pt>
                <c:pt idx="21">
                  <c:v>2.4688604651162702</c:v>
                </c:pt>
                <c:pt idx="22">
                  <c:v>4.9738172043010698</c:v>
                </c:pt>
                <c:pt idx="23">
                  <c:v>5.23912280701754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82-FE41-8499-7C4F63A071ED}"/>
            </c:ext>
          </c:extLst>
        </c:ser>
        <c:ser>
          <c:idx val="2"/>
          <c:order val="2"/>
          <c:tx>
            <c:strRef>
              <c:f>DenseNet!$A$1</c:f>
              <c:strCache>
                <c:ptCount val="1"/>
                <c:pt idx="0">
                  <c:v>DenseNet-161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DenseNet!$K$3:$K$22</c:f>
                <c:numCache>
                  <c:formatCode>General</c:formatCode>
                  <c:ptCount val="20"/>
                  <c:pt idx="0">
                    <c:v>8.6310995445680327E-3</c:v>
                  </c:pt>
                  <c:pt idx="1">
                    <c:v>7.9825935596180009E-3</c:v>
                  </c:pt>
                  <c:pt idx="2">
                    <c:v>7.8627671541059985E-3</c:v>
                  </c:pt>
                  <c:pt idx="3">
                    <c:v>9.9369127516780176E-3</c:v>
                  </c:pt>
                  <c:pt idx="4">
                    <c:v>7.9155279503110298E-3</c:v>
                  </c:pt>
                  <c:pt idx="5">
                    <c:v>8.3585798816570023E-3</c:v>
                  </c:pt>
                  <c:pt idx="6">
                    <c:v>8.1406844106470255E-3</c:v>
                  </c:pt>
                  <c:pt idx="7">
                    <c:v>9.8933030646999875E-3</c:v>
                  </c:pt>
                  <c:pt idx="8">
                    <c:v>2.5436563436563975E-2</c:v>
                  </c:pt>
                  <c:pt idx="9">
                    <c:v>2.7362893815636002E-2</c:v>
                  </c:pt>
                  <c:pt idx="10">
                    <c:v>8.8616216216216959E-2</c:v>
                  </c:pt>
                  <c:pt idx="11">
                    <c:v>9.3334228187919976E-2</c:v>
                  </c:pt>
                  <c:pt idx="12">
                    <c:v>0.10789375684556501</c:v>
                  </c:pt>
                  <c:pt idx="13">
                    <c:v>0.32768789013732902</c:v>
                  </c:pt>
                  <c:pt idx="14">
                    <c:v>0.31672932330827097</c:v>
                  </c:pt>
                  <c:pt idx="15">
                    <c:v>0.408015873015873</c:v>
                  </c:pt>
                  <c:pt idx="16">
                    <c:v>0.54642424242424292</c:v>
                  </c:pt>
                  <c:pt idx="17">
                    <c:v>0.79846798780487904</c:v>
                  </c:pt>
                  <c:pt idx="18">
                    <c:v>0.47421994134898005</c:v>
                  </c:pt>
                  <c:pt idx="19">
                    <c:v>0.23126415094340014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DenseNet!$L$3:$L$22</c:f>
              <c:numCache>
                <c:formatCode>0.000</c:formatCode>
                <c:ptCount val="20"/>
                <c:pt idx="0">
                  <c:v>1</c:v>
                </c:pt>
                <c:pt idx="1">
                  <c:v>1.0864060296273483</c:v>
                </c:pt>
                <c:pt idx="2">
                  <c:v>1.1913447424275805</c:v>
                </c:pt>
                <c:pt idx="3">
                  <c:v>1.3150736833761218</c:v>
                </c:pt>
                <c:pt idx="4">
                  <c:v>1.453071570150394</c:v>
                </c:pt>
                <c:pt idx="5">
                  <c:v>1.5716318594817056</c:v>
                </c:pt>
                <c:pt idx="6">
                  <c:v>1.6398589308619163</c:v>
                </c:pt>
                <c:pt idx="7">
                  <c:v>1.7666662490247098</c:v>
                </c:pt>
                <c:pt idx="8">
                  <c:v>1.9314618733858866</c:v>
                </c:pt>
                <c:pt idx="9">
                  <c:v>2.0967496581005518</c:v>
                </c:pt>
                <c:pt idx="10">
                  <c:v>2.3000490044166857</c:v>
                </c:pt>
                <c:pt idx="11">
                  <c:v>2.5905956164819552</c:v>
                </c:pt>
                <c:pt idx="12">
                  <c:v>2.6897769134858254</c:v>
                </c:pt>
                <c:pt idx="13">
                  <c:v>3.1185365858568272</c:v>
                </c:pt>
                <c:pt idx="14">
                  <c:v>3.5205893752640343</c:v>
                </c:pt>
                <c:pt idx="15">
                  <c:v>4.0646866728988149</c:v>
                </c:pt>
                <c:pt idx="16">
                  <c:v>4.6767817066773638</c:v>
                </c:pt>
                <c:pt idx="17">
                  <c:v>5.5768599514018637</c:v>
                </c:pt>
                <c:pt idx="18">
                  <c:v>8.1137906810550628</c:v>
                </c:pt>
                <c:pt idx="19">
                  <c:v>8.4133495705916932</c:v>
                </c:pt>
              </c:numCache>
            </c:numRef>
          </c:xVal>
          <c:yVal>
            <c:numRef>
              <c:f>DenseNet!$F$3:$F$22</c:f>
              <c:numCache>
                <c:formatCode>0.000</c:formatCode>
                <c:ptCount val="20"/>
                <c:pt idx="0">
                  <c:v>0.37736890045543198</c:v>
                </c:pt>
                <c:pt idx="1">
                  <c:v>0.37801740644038201</c:v>
                </c:pt>
                <c:pt idx="2">
                  <c:v>0.38013723284589401</c:v>
                </c:pt>
                <c:pt idx="3">
                  <c:v>0.382063087248322</c:v>
                </c:pt>
                <c:pt idx="4">
                  <c:v>0.38308447204968898</c:v>
                </c:pt>
                <c:pt idx="5">
                  <c:v>0.38364142011834301</c:v>
                </c:pt>
                <c:pt idx="6">
                  <c:v>0.38385931558935299</c:v>
                </c:pt>
                <c:pt idx="7">
                  <c:v>0.38210669693530003</c:v>
                </c:pt>
                <c:pt idx="8">
                  <c:v>0.384563436563436</c:v>
                </c:pt>
                <c:pt idx="9">
                  <c:v>0.38663710618436398</c:v>
                </c:pt>
                <c:pt idx="10">
                  <c:v>0.39138378378378302</c:v>
                </c:pt>
                <c:pt idx="11">
                  <c:v>0.39366577181208001</c:v>
                </c:pt>
                <c:pt idx="12">
                  <c:v>0.39310624315443499</c:v>
                </c:pt>
                <c:pt idx="13">
                  <c:v>0.41431210986267097</c:v>
                </c:pt>
                <c:pt idx="14">
                  <c:v>0.42227067669172902</c:v>
                </c:pt>
                <c:pt idx="15">
                  <c:v>0.461984126984127</c:v>
                </c:pt>
                <c:pt idx="16">
                  <c:v>0.51057575757575702</c:v>
                </c:pt>
                <c:pt idx="17">
                  <c:v>0.626532012195121</c:v>
                </c:pt>
                <c:pt idx="18">
                  <c:v>1.00278005865102</c:v>
                </c:pt>
                <c:pt idx="19">
                  <c:v>1.2517358490566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82-FE41-8499-7C4F63A071ED}"/>
            </c:ext>
          </c:extLst>
        </c:ser>
        <c:ser>
          <c:idx val="0"/>
          <c:order val="3"/>
          <c:tx>
            <c:strRef>
              <c:f>ResNet!$A$1</c:f>
              <c:strCache>
                <c:ptCount val="1"/>
                <c:pt idx="0">
                  <c:v>ResNet-50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ResNet!$K$3:$K$12</c:f>
                <c:numCache>
                  <c:formatCode>General</c:formatCode>
                  <c:ptCount val="10"/>
                  <c:pt idx="0">
                    <c:v>8.7449494949499995E-3</c:v>
                  </c:pt>
                  <c:pt idx="1">
                    <c:v>8.236167341431011E-3</c:v>
                  </c:pt>
                  <c:pt idx="2">
                    <c:v>1.0131260794474017E-2</c:v>
                  </c:pt>
                  <c:pt idx="3">
                    <c:v>1.1253886010363007E-2</c:v>
                  </c:pt>
                  <c:pt idx="4">
                    <c:v>7.3005780346830085E-3</c:v>
                  </c:pt>
                  <c:pt idx="5">
                    <c:v>1.3854990583804988E-2</c:v>
                  </c:pt>
                  <c:pt idx="6">
                    <c:v>1.4356382978723992E-2</c:v>
                  </c:pt>
                  <c:pt idx="7">
                    <c:v>7.8950099800399992E-2</c:v>
                  </c:pt>
                  <c:pt idx="8">
                    <c:v>0.12971635610766102</c:v>
                  </c:pt>
                  <c:pt idx="9">
                    <c:v>0.19000666666666699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ResNet!$L$3:$L$13</c:f>
              <c:numCache>
                <c:formatCode>0.000</c:formatCode>
                <c:ptCount val="11"/>
                <c:pt idx="0">
                  <c:v>1.083812573963767</c:v>
                </c:pt>
                <c:pt idx="1">
                  <c:v>1.2027423087272771</c:v>
                </c:pt>
                <c:pt idx="2">
                  <c:v>1.3147842869904798</c:v>
                </c:pt>
                <c:pt idx="3">
                  <c:v>1.4861774064067006</c:v>
                </c:pt>
                <c:pt idx="4">
                  <c:v>1.6530258017394697</c:v>
                </c:pt>
                <c:pt idx="5">
                  <c:v>1.9103169608026089</c:v>
                </c:pt>
                <c:pt idx="6">
                  <c:v>2.1699142277840604</c:v>
                </c:pt>
                <c:pt idx="7">
                  <c:v>2.7047474467511505</c:v>
                </c:pt>
                <c:pt idx="8">
                  <c:v>3.5418996256835027</c:v>
                </c:pt>
                <c:pt idx="9">
                  <c:v>4.2889277905143377</c:v>
                </c:pt>
              </c:numCache>
            </c:numRef>
          </c:xVal>
          <c:yVal>
            <c:numRef>
              <c:f>ResNet!$H$3:$H$13</c:f>
              <c:numCache>
                <c:formatCode>0.000</c:formatCode>
                <c:ptCount val="11"/>
                <c:pt idx="0">
                  <c:v>0.15236548147339349</c:v>
                </c:pt>
                <c:pt idx="1">
                  <c:v>0.15375989903863457</c:v>
                </c:pt>
                <c:pt idx="2">
                  <c:v>0.15396972383497681</c:v>
                </c:pt>
                <c:pt idx="3">
                  <c:v>0.15536466628097764</c:v>
                </c:pt>
                <c:pt idx="4">
                  <c:v>0.15468736302762007</c:v>
                </c:pt>
                <c:pt idx="5">
                  <c:v>0.15450855601191588</c:v>
                </c:pt>
                <c:pt idx="6">
                  <c:v>0.15575205335505893</c:v>
                </c:pt>
                <c:pt idx="7">
                  <c:v>0.15241919019106642</c:v>
                </c:pt>
                <c:pt idx="8">
                  <c:v>0.16656384767438959</c:v>
                </c:pt>
                <c:pt idx="9">
                  <c:v>0.19466885604142437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82-FE41-8499-7C4F63A07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320336"/>
        <c:axId val="751345344"/>
      </c:scatterChart>
      <c:valAx>
        <c:axId val="268320336"/>
        <c:scaling>
          <c:orientation val="minMax"/>
          <c:max val="8.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Reciprocal of Bandwidth Available Scaled to 1 at 0 Gbps Cross Traffic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45344"/>
        <c:crosses val="autoZero"/>
        <c:crossBetween val="midCat"/>
      </c:valAx>
      <c:valAx>
        <c:axId val="751345344"/>
        <c:scaling>
          <c:logBase val="10"/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32033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558795331259156E-2"/>
          <c:y val="0.18117419943606602"/>
          <c:w val="0.88848525709620152"/>
          <c:h val="0.74392226603175349"/>
        </c:manualLayout>
      </c:layout>
      <c:scatterChart>
        <c:scatterStyle val="lineMarker"/>
        <c:varyColors val="0"/>
        <c:ser>
          <c:idx val="1"/>
          <c:order val="0"/>
          <c:tx>
            <c:strRef>
              <c:f>BERT!$A$1</c:f>
              <c:strCache>
                <c:ptCount val="1"/>
                <c:pt idx="0">
                  <c:v>BERT-large (24)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BERT-Trend</c:name>
            <c:spPr>
              <a:ln w="12700">
                <a:solidFill>
                  <a:schemeClr val="accent1"/>
                </a:solidFill>
                <a:prstDash val="dash"/>
              </a:ln>
            </c:spPr>
            <c:trendlineType val="exp"/>
            <c:forward val="2"/>
            <c:dispRSqr val="1"/>
            <c:dispEq val="0"/>
            <c:trendlineLbl>
              <c:layout>
                <c:manualLayout>
                  <c:x val="-0.24392714683580902"/>
                  <c:y val="-1.0596382899988098E-2"/>
                </c:manualLayout>
              </c:layout>
              <c:numFmt formatCode="#,##0.0000" sourceLinked="0"/>
            </c:trendlineLbl>
          </c:trendline>
          <c:errBars>
            <c:errDir val="y"/>
            <c:errBarType val="plus"/>
            <c:errValType val="cust"/>
            <c:noEndCap val="1"/>
            <c:plus>
              <c:numRef>
                <c:f>BERT!$K$3:$K$26</c:f>
                <c:numCache>
                  <c:formatCode>General</c:formatCode>
                  <c:ptCount val="24"/>
                  <c:pt idx="0">
                    <c:v>8.3832547169819804E-3</c:v>
                  </c:pt>
                  <c:pt idx="1">
                    <c:v>5.6463694267516074E-2</c:v>
                  </c:pt>
                  <c:pt idx="2">
                    <c:v>6.3667466986794929E-2</c:v>
                  </c:pt>
                  <c:pt idx="3">
                    <c:v>0.11206060606060608</c:v>
                  </c:pt>
                  <c:pt idx="4">
                    <c:v>0.13820236686390608</c:v>
                  </c:pt>
                  <c:pt idx="5">
                    <c:v>0.12031101813111</c:v>
                  </c:pt>
                  <c:pt idx="6">
                    <c:v>0.13499252615845014</c:v>
                  </c:pt>
                  <c:pt idx="7">
                    <c:v>0.16405616224649</c:v>
                  </c:pt>
                  <c:pt idx="8">
                    <c:v>0.24568515497553989</c:v>
                  </c:pt>
                  <c:pt idx="9">
                    <c:v>0.2584564102564102</c:v>
                  </c:pt>
                  <c:pt idx="10">
                    <c:v>0.45708026755853015</c:v>
                  </c:pt>
                  <c:pt idx="11">
                    <c:v>0.38807736943908</c:v>
                  </c:pt>
                  <c:pt idx="12">
                    <c:v>0.66714285714286015</c:v>
                  </c:pt>
                  <c:pt idx="13">
                    <c:v>0.7643047858942098</c:v>
                  </c:pt>
                  <c:pt idx="14">
                    <c:v>0.85851948051948979</c:v>
                  </c:pt>
                  <c:pt idx="15">
                    <c:v>3.8275268817204307</c:v>
                  </c:pt>
                  <c:pt idx="16">
                    <c:v>0.52670621468926981</c:v>
                  </c:pt>
                  <c:pt idx="17">
                    <c:v>1.0473515358361802</c:v>
                  </c:pt>
                  <c:pt idx="18">
                    <c:v>1.6280366972477101</c:v>
                  </c:pt>
                  <c:pt idx="19">
                    <c:v>1.3288064516129099</c:v>
                  </c:pt>
                  <c:pt idx="20">
                    <c:v>1.5489999999999999</c:v>
                  </c:pt>
                  <c:pt idx="21">
                    <c:v>3.2654545454546007</c:v>
                  </c:pt>
                  <c:pt idx="22">
                    <c:v>1.0711904761905</c:v>
                  </c:pt>
                  <c:pt idx="23">
                    <c:v>2.3526615384615406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  <a:tailEnd type="oval" w="sm" len="sm"/>
              </a:ln>
              <a:effectLst/>
            </c:spPr>
          </c:errBars>
          <c:xVal>
            <c:numRef>
              <c:f>BERT!$M$3:$M$26</c:f>
              <c:numCache>
                <c:formatCode>0.000</c:formatCode>
                <c:ptCount val="24"/>
                <c:pt idx="0">
                  <c:v>1</c:v>
                </c:pt>
                <c:pt idx="1">
                  <c:v>1.0192114632769385</c:v>
                </c:pt>
                <c:pt idx="2">
                  <c:v>1.0392953901385158</c:v>
                </c:pt>
                <c:pt idx="3">
                  <c:v>1.0598442637025074</c:v>
                </c:pt>
                <c:pt idx="4">
                  <c:v>1.0768541695010645</c:v>
                </c:pt>
                <c:pt idx="5">
                  <c:v>1.1123908442734758</c:v>
                </c:pt>
                <c:pt idx="6">
                  <c:v>1.1414649451187664</c:v>
                </c:pt>
                <c:pt idx="7">
                  <c:v>1.1684015654009774</c:v>
                </c:pt>
                <c:pt idx="8">
                  <c:v>1.1984281082528065</c:v>
                </c:pt>
                <c:pt idx="9">
                  <c:v>1.234051995582907</c:v>
                </c:pt>
                <c:pt idx="10">
                  <c:v>1.1788655034177615</c:v>
                </c:pt>
                <c:pt idx="11">
                  <c:v>1.3317465957408781</c:v>
                </c:pt>
                <c:pt idx="12">
                  <c:v>1.3919916384719209</c:v>
                </c:pt>
                <c:pt idx="13">
                  <c:v>1.4755774806857469</c:v>
                </c:pt>
                <c:pt idx="14">
                  <c:v>1.5149049573954936</c:v>
                </c:pt>
                <c:pt idx="15">
                  <c:v>2.484503173853907</c:v>
                </c:pt>
                <c:pt idx="16">
                  <c:v>1.4311342402317673</c:v>
                </c:pt>
                <c:pt idx="17">
                  <c:v>1.6528958161473462</c:v>
                </c:pt>
                <c:pt idx="18">
                  <c:v>1.7523480087358179</c:v>
                </c:pt>
                <c:pt idx="19">
                  <c:v>1.8826979112525073</c:v>
                </c:pt>
                <c:pt idx="20">
                  <c:v>2.0150090868449384</c:v>
                </c:pt>
                <c:pt idx="21">
                  <c:v>2.7808838182894724</c:v>
                </c:pt>
                <c:pt idx="22">
                  <c:v>2.8013560586265362</c:v>
                </c:pt>
                <c:pt idx="23">
                  <c:v>2.1684753104654098</c:v>
                </c:pt>
              </c:numCache>
            </c:numRef>
          </c:xVal>
          <c:yVal>
            <c:numRef>
              <c:f>BERT!$F$3:$F$26</c:f>
              <c:numCache>
                <c:formatCode>0.000</c:formatCode>
                <c:ptCount val="24"/>
                <c:pt idx="0">
                  <c:v>0.839616745283018</c:v>
                </c:pt>
                <c:pt idx="1">
                  <c:v>0.86653630573248397</c:v>
                </c:pt>
                <c:pt idx="2">
                  <c:v>0.89633253301320504</c:v>
                </c:pt>
                <c:pt idx="3">
                  <c:v>0.92593939393939395</c:v>
                </c:pt>
                <c:pt idx="4">
                  <c:v>0.953797633136094</c:v>
                </c:pt>
                <c:pt idx="5">
                  <c:v>1.0096889818688899</c:v>
                </c:pt>
                <c:pt idx="6">
                  <c:v>1.0640074738415499</c:v>
                </c:pt>
                <c:pt idx="7">
                  <c:v>1.1089438377535099</c:v>
                </c:pt>
                <c:pt idx="8">
                  <c:v>1.16831484502446</c:v>
                </c:pt>
                <c:pt idx="9">
                  <c:v>1.2365435897435899</c:v>
                </c:pt>
                <c:pt idx="10">
                  <c:v>1.1349197324414699</c:v>
                </c:pt>
                <c:pt idx="11">
                  <c:v>1.40192263056092</c:v>
                </c:pt>
                <c:pt idx="12">
                  <c:v>1.42385714285714</c:v>
                </c:pt>
                <c:pt idx="13">
                  <c:v>1.80969521410579</c:v>
                </c:pt>
                <c:pt idx="14">
                  <c:v>1.91348051948051</c:v>
                </c:pt>
                <c:pt idx="15">
                  <c:v>6.7614731182795698</c:v>
                </c:pt>
                <c:pt idx="16">
                  <c:v>1.65629378531073</c:v>
                </c:pt>
                <c:pt idx="17">
                  <c:v>2.2506484641638198</c:v>
                </c:pt>
                <c:pt idx="18">
                  <c:v>2.6119633027522902</c:v>
                </c:pt>
                <c:pt idx="19">
                  <c:v>3.0141935483870901</c:v>
                </c:pt>
                <c:pt idx="20">
                  <c:v>3.677</c:v>
                </c:pt>
                <c:pt idx="21">
                  <c:v>10.2365454545454</c:v>
                </c:pt>
                <c:pt idx="22">
                  <c:v>13.468809523809499</c:v>
                </c:pt>
                <c:pt idx="23">
                  <c:v>4.5233384615384598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F2-0F48-A5EE-DDB6837B38AC}"/>
            </c:ext>
          </c:extLst>
        </c:ser>
        <c:ser>
          <c:idx val="3"/>
          <c:order val="1"/>
          <c:tx>
            <c:strRef>
              <c:f>VGG!$A$1</c:f>
              <c:strCache>
                <c:ptCount val="1"/>
                <c:pt idx="0">
                  <c:v>VGG-16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VGG-Trend</c:name>
            <c:spPr>
              <a:ln w="12700">
                <a:solidFill>
                  <a:schemeClr val="accent2"/>
                </a:solidFill>
                <a:prstDash val="dash"/>
              </a:ln>
            </c:spPr>
            <c:trendlineType val="exp"/>
            <c:forward val="2"/>
            <c:dispRSqr val="1"/>
            <c:dispEq val="0"/>
            <c:trendlineLbl>
              <c:layout>
                <c:manualLayout>
                  <c:x val="-8.2134500253809639E-2"/>
                  <c:y val="8.3515466624798015E-2"/>
                </c:manualLayout>
              </c:layout>
              <c:numFmt formatCode="General" sourceLinked="0"/>
            </c:trendlineLbl>
          </c:trendline>
          <c:errBars>
            <c:errDir val="y"/>
            <c:errBarType val="plus"/>
            <c:errValType val="cust"/>
            <c:noEndCap val="1"/>
            <c:plus>
              <c:numRef>
                <c:f>VGG!$K$3:$K$26</c:f>
                <c:numCache>
                  <c:formatCode>General</c:formatCode>
                  <c:ptCount val="24"/>
                  <c:pt idx="0">
                    <c:v>6.4318238679009765E-3</c:v>
                  </c:pt>
                  <c:pt idx="1">
                    <c:v>3.0950617283950987E-2</c:v>
                  </c:pt>
                  <c:pt idx="2">
                    <c:v>5.452203389830601E-2</c:v>
                  </c:pt>
                  <c:pt idx="3">
                    <c:v>6.0246392896782019E-2</c:v>
                  </c:pt>
                  <c:pt idx="4">
                    <c:v>7.8715160796325012E-2</c:v>
                  </c:pt>
                  <c:pt idx="5">
                    <c:v>8.5062015503876043E-2</c:v>
                  </c:pt>
                  <c:pt idx="6">
                    <c:v>0.12507280832095097</c:v>
                  </c:pt>
                  <c:pt idx="7">
                    <c:v>0.14250350631136099</c:v>
                  </c:pt>
                  <c:pt idx="8">
                    <c:v>0.16822980251346509</c:v>
                  </c:pt>
                  <c:pt idx="9">
                    <c:v>0.17664990328820196</c:v>
                  </c:pt>
                  <c:pt idx="10">
                    <c:v>0.22288150807899498</c:v>
                  </c:pt>
                  <c:pt idx="11">
                    <c:v>0.25244444444444503</c:v>
                  </c:pt>
                  <c:pt idx="12">
                    <c:v>0.33487269681742104</c:v>
                  </c:pt>
                  <c:pt idx="13">
                    <c:v>0.31235011441647598</c:v>
                  </c:pt>
                  <c:pt idx="14">
                    <c:v>0.44240059347181093</c:v>
                  </c:pt>
                  <c:pt idx="15">
                    <c:v>0.42736026936026994</c:v>
                  </c:pt>
                  <c:pt idx="16">
                    <c:v>0.39502680965147507</c:v>
                  </c:pt>
                  <c:pt idx="17">
                    <c:v>0.9069606986899601</c:v>
                  </c:pt>
                  <c:pt idx="18">
                    <c:v>0.81394146341464024</c:v>
                  </c:pt>
                  <c:pt idx="19">
                    <c:v>1.5386431924882702</c:v>
                  </c:pt>
                  <c:pt idx="20">
                    <c:v>3.1584634146341504</c:v>
                  </c:pt>
                  <c:pt idx="21">
                    <c:v>3.5071395348837298</c:v>
                  </c:pt>
                  <c:pt idx="22">
                    <c:v>1.5161827956989304</c:v>
                  </c:pt>
                  <c:pt idx="23">
                    <c:v>1.9658771929824601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  <a:tailEnd type="oval" w="sm" len="sm"/>
              </a:ln>
              <a:effectLst/>
            </c:spPr>
          </c:errBars>
          <c:xVal>
            <c:numRef>
              <c:f>VGG!$M$3:$M$26</c:f>
              <c:numCache>
                <c:formatCode>0.000</c:formatCode>
                <c:ptCount val="24"/>
                <c:pt idx="0">
                  <c:v>1</c:v>
                </c:pt>
                <c:pt idx="1">
                  <c:v>1.0195080513882069</c:v>
                </c:pt>
                <c:pt idx="2">
                  <c:v>1.0409363965434424</c:v>
                </c:pt>
                <c:pt idx="3">
                  <c:v>1.0640826025165329</c:v>
                </c:pt>
                <c:pt idx="4">
                  <c:v>1.089967292869841</c:v>
                </c:pt>
                <c:pt idx="5">
                  <c:v>1.1202031437926194</c:v>
                </c:pt>
                <c:pt idx="6">
                  <c:v>1.1465656963985578</c:v>
                </c:pt>
                <c:pt idx="7">
                  <c:v>1.1722217732841314</c:v>
                </c:pt>
                <c:pt idx="8">
                  <c:v>1.2074886313007844</c:v>
                </c:pt>
                <c:pt idx="9">
                  <c:v>1.2570587239336068</c:v>
                </c:pt>
                <c:pt idx="10">
                  <c:v>1.2839811295022519</c:v>
                </c:pt>
                <c:pt idx="11">
                  <c:v>1.3333619051843333</c:v>
                </c:pt>
                <c:pt idx="12">
                  <c:v>1.3833315460993914</c:v>
                </c:pt>
                <c:pt idx="13">
                  <c:v>1.4375902345787914</c:v>
                </c:pt>
                <c:pt idx="14">
                  <c:v>1.514753799470745</c:v>
                </c:pt>
                <c:pt idx="15">
                  <c:v>1.6113019843499443</c:v>
                </c:pt>
                <c:pt idx="16">
                  <c:v>1.6393183656249646</c:v>
                </c:pt>
                <c:pt idx="17">
                  <c:v>1.7563951220062455</c:v>
                </c:pt>
                <c:pt idx="18">
                  <c:v>1.8792420365127227</c:v>
                </c:pt>
                <c:pt idx="19">
                  <c:v>2.0112142256659102</c:v>
                </c:pt>
                <c:pt idx="20">
                  <c:v>2.1643359643923006</c:v>
                </c:pt>
                <c:pt idx="21">
                  <c:v>2.3662919836648011</c:v>
                </c:pt>
                <c:pt idx="22">
                  <c:v>2.747075343881284</c:v>
                </c:pt>
                <c:pt idx="23">
                  <c:v>2.7973469262053228</c:v>
                </c:pt>
              </c:numCache>
            </c:numRef>
          </c:xVal>
          <c:yVal>
            <c:numRef>
              <c:f>VGG!$F$3:$F$26</c:f>
              <c:numCache>
                <c:formatCode>0.000</c:formatCode>
                <c:ptCount val="24"/>
                <c:pt idx="0">
                  <c:v>0.36456817613209902</c:v>
                </c:pt>
                <c:pt idx="1">
                  <c:v>0.37804938271604899</c:v>
                </c:pt>
                <c:pt idx="2">
                  <c:v>0.391477966101694</c:v>
                </c:pt>
                <c:pt idx="3">
                  <c:v>0.404753607103218</c:v>
                </c:pt>
                <c:pt idx="4">
                  <c:v>0.42028483920367499</c:v>
                </c:pt>
                <c:pt idx="5">
                  <c:v>0.44393798449612398</c:v>
                </c:pt>
                <c:pt idx="6">
                  <c:v>0.463927191679049</c:v>
                </c:pt>
                <c:pt idx="7">
                  <c:v>0.479496493688639</c:v>
                </c:pt>
                <c:pt idx="8">
                  <c:v>0.50477019748653496</c:v>
                </c:pt>
                <c:pt idx="9">
                  <c:v>0.54235009671179801</c:v>
                </c:pt>
                <c:pt idx="10">
                  <c:v>0.57011849192100506</c:v>
                </c:pt>
                <c:pt idx="11">
                  <c:v>0.61155555555555496</c:v>
                </c:pt>
                <c:pt idx="12">
                  <c:v>0.66012730318257895</c:v>
                </c:pt>
                <c:pt idx="13">
                  <c:v>0.71364988558352405</c:v>
                </c:pt>
                <c:pt idx="14">
                  <c:v>0.78759940652818905</c:v>
                </c:pt>
                <c:pt idx="15">
                  <c:v>0.89563973063973001</c:v>
                </c:pt>
                <c:pt idx="16">
                  <c:v>0.85197319034852503</c:v>
                </c:pt>
                <c:pt idx="17">
                  <c:v>1.0930393013100399</c:v>
                </c:pt>
                <c:pt idx="18">
                  <c:v>1.2730585365853599</c:v>
                </c:pt>
                <c:pt idx="19">
                  <c:v>1.56035680751173</c:v>
                </c:pt>
                <c:pt idx="20">
                  <c:v>1.9565365853658501</c:v>
                </c:pt>
                <c:pt idx="21">
                  <c:v>2.4688604651162702</c:v>
                </c:pt>
                <c:pt idx="22">
                  <c:v>4.9738172043010698</c:v>
                </c:pt>
                <c:pt idx="23">
                  <c:v>5.23912280701754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F2-0F48-A5EE-DDB6837B3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320336"/>
        <c:axId val="751345344"/>
      </c:scatterChart>
      <c:valAx>
        <c:axId val="268320336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Normalized Reciprocal of the Square Root of</a:t>
                </a:r>
                <a:r>
                  <a:rPr lang="en-GB" baseline="0"/>
                  <a:t> Bandwidth Available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45344"/>
        <c:crosses val="autoZero"/>
        <c:crossBetween val="midCat"/>
      </c:valAx>
      <c:valAx>
        <c:axId val="751345344"/>
        <c:scaling>
          <c:logBase val="10"/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  <a:r>
                  <a:rPr lang="en-GB" baseline="0"/>
                  <a:t> Iteration 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3203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6C91E1-6575-F040-9462-8F8553EC0841}">
  <sheetPr/>
  <sheetViews>
    <sheetView zoomScale="12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4933A3A-6A39-BE4F-8847-3FFC1B712C18}">
  <sheetPr/>
  <sheetViews>
    <sheetView zoomScale="12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AD67AA3-B63E-EF4D-9FB6-B2D97F608B2F}">
  <sheetPr/>
  <sheetViews>
    <sheetView tabSelected="1"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821267</xdr:colOff>
      <xdr:row>3</xdr:row>
      <xdr:rowOff>0</xdr:rowOff>
    </xdr:from>
    <xdr:to>
      <xdr:col>17</xdr:col>
      <xdr:colOff>686035</xdr:colOff>
      <xdr:row>24</xdr:row>
      <xdr:rowOff>6349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CC63923-2A82-444E-8F58-73A1572CC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550119</xdr:colOff>
      <xdr:row>17</xdr:row>
      <xdr:rowOff>86237</xdr:rowOff>
    </xdr:from>
    <xdr:to>
      <xdr:col>17</xdr:col>
      <xdr:colOff>388331</xdr:colOff>
      <xdr:row>17</xdr:row>
      <xdr:rowOff>141892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953BD11-94CB-C744-915C-5A59041BBC16}"/>
            </a:ext>
          </a:extLst>
        </xdr:cNvPr>
        <xdr:cNvCxnSpPr/>
      </xdr:nvCxnSpPr>
      <xdr:spPr>
        <a:xfrm flipV="1">
          <a:off x="7154119" y="3540637"/>
          <a:ext cx="7267712" cy="55655"/>
        </a:xfrm>
        <a:prstGeom prst="line">
          <a:avLst/>
        </a:prstGeom>
        <a:ln w="25400">
          <a:solidFill>
            <a:schemeClr val="accent3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348583</xdr:colOff>
      <xdr:row>14</xdr:row>
      <xdr:rowOff>104265</xdr:rowOff>
    </xdr:from>
    <xdr:to>
      <xdr:col>17</xdr:col>
      <xdr:colOff>501671</xdr:colOff>
      <xdr:row>19</xdr:row>
      <xdr:rowOff>55818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615C127-7D21-4E4E-9F47-A77499D19A99}"/>
            </a:ext>
          </a:extLst>
        </xdr:cNvPr>
        <xdr:cNvCxnSpPr/>
      </xdr:nvCxnSpPr>
      <xdr:spPr>
        <a:xfrm flipV="1">
          <a:off x="11080083" y="2949065"/>
          <a:ext cx="3455088" cy="967553"/>
        </a:xfrm>
        <a:prstGeom prst="line">
          <a:avLst/>
        </a:prstGeom>
        <a:ln w="25400">
          <a:solidFill>
            <a:schemeClr val="accent3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431800</xdr:colOff>
      <xdr:row>11</xdr:row>
      <xdr:rowOff>69503</xdr:rowOff>
    </xdr:from>
    <xdr:to>
      <xdr:col>16</xdr:col>
      <xdr:colOff>648909</xdr:colOff>
      <xdr:row>14</xdr:row>
      <xdr:rowOff>187433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D54728CF-799C-AB49-AF98-D32E49EB972D}"/>
            </a:ext>
          </a:extLst>
        </xdr:cNvPr>
        <xdr:cNvCxnSpPr/>
      </xdr:nvCxnSpPr>
      <xdr:spPr>
        <a:xfrm flipV="1">
          <a:off x="7035800" y="2304703"/>
          <a:ext cx="6821109" cy="727530"/>
        </a:xfrm>
        <a:prstGeom prst="line">
          <a:avLst/>
        </a:prstGeom>
        <a:ln w="25400">
          <a:solidFill>
            <a:schemeClr val="accent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573127</xdr:colOff>
      <xdr:row>8</xdr:row>
      <xdr:rowOff>25400</xdr:rowOff>
    </xdr:from>
    <xdr:to>
      <xdr:col>16</xdr:col>
      <xdr:colOff>657869</xdr:colOff>
      <xdr:row>14</xdr:row>
      <xdr:rowOff>147076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BA118F07-06F4-6742-8AA2-DB2CEC7DF326}"/>
            </a:ext>
          </a:extLst>
        </xdr:cNvPr>
        <xdr:cNvCxnSpPr/>
      </xdr:nvCxnSpPr>
      <xdr:spPr>
        <a:xfrm flipV="1">
          <a:off x="9653627" y="1651000"/>
          <a:ext cx="4212242" cy="1340876"/>
        </a:xfrm>
        <a:prstGeom prst="line">
          <a:avLst/>
        </a:prstGeom>
        <a:ln w="25400">
          <a:solidFill>
            <a:schemeClr val="accent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0.51576</cdr:x>
      <cdr:y>0.35926</cdr:y>
    </cdr:from>
    <cdr:to>
      <cdr:x>0.51576</cdr:x>
      <cdr:y>0.84532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CDE4980-C3F2-4F4B-A266-46A599684C85}"/>
            </a:ext>
          </a:extLst>
        </cdr:cNvPr>
        <cdr:cNvCxnSpPr/>
      </cdr:nvCxnSpPr>
      <cdr:spPr>
        <a:xfrm xmlns:a="http://schemas.openxmlformats.org/drawingml/2006/main">
          <a:off x="4182635" y="1551377"/>
          <a:ext cx="0" cy="209892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0.05439</cdr:x>
      <cdr:y>0.47373</cdr:y>
    </cdr:from>
    <cdr:to>
      <cdr:x>0.59359</cdr:x>
      <cdr:y>0.47373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10BA1D09-E620-184C-ACFA-25ADC837A963}"/>
            </a:ext>
          </a:extLst>
        </cdr:cNvPr>
        <cdr:cNvCxnSpPr/>
      </cdr:nvCxnSpPr>
      <cdr:spPr>
        <a:xfrm xmlns:a="http://schemas.openxmlformats.org/drawingml/2006/main">
          <a:off x="441079" y="2045688"/>
          <a:ext cx="4372754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0.72457</cdr:x>
      <cdr:y>0.53713</cdr:y>
    </cdr:from>
    <cdr:to>
      <cdr:x>0.72487</cdr:x>
      <cdr:y>0.87293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73A316A5-8DD7-C842-A246-8491CD68D607}"/>
            </a:ext>
          </a:extLst>
        </cdr:cNvPr>
        <cdr:cNvCxnSpPr/>
      </cdr:nvCxnSpPr>
      <cdr:spPr>
        <a:xfrm xmlns:a="http://schemas.openxmlformats.org/drawingml/2006/main" flipH="1">
          <a:off x="5876069" y="2319461"/>
          <a:ext cx="2434" cy="145008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3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0.05221</cdr:x>
      <cdr:y>0.67745</cdr:y>
    </cdr:from>
    <cdr:to>
      <cdr:x>0.79614</cdr:x>
      <cdr:y>0.67801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C99D8B0A-481C-7D43-9F1D-3AC45EA1F650}"/>
            </a:ext>
          </a:extLst>
        </cdr:cNvPr>
        <cdr:cNvCxnSpPr/>
      </cdr:nvCxnSpPr>
      <cdr:spPr>
        <a:xfrm xmlns:a="http://schemas.openxmlformats.org/drawingml/2006/main">
          <a:off x="423436" y="2925411"/>
          <a:ext cx="6033031" cy="243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3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642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4CE10-BAD0-104D-96D6-7BEA18E6AB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642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995586-729C-EF40-8B37-390A721047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642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B82627-CC7C-AE40-AE43-6EBEC25AB4A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5B05B-52A4-4341-A542-250DC171B574}">
  <dimension ref="A1:Q29"/>
  <sheetViews>
    <sheetView zoomScaleNormal="100" workbookViewId="0">
      <selection activeCell="C31" sqref="C31"/>
    </sheetView>
  </sheetViews>
  <sheetFormatPr baseColWidth="10" defaultRowHeight="16" x14ac:dyDescent="0.2"/>
  <cols>
    <col min="1" max="1" width="14.1640625" bestFit="1" customWidth="1"/>
    <col min="6" max="6" width="12.1640625" bestFit="1" customWidth="1"/>
    <col min="11" max="11" width="12.33203125" bestFit="1" customWidth="1"/>
    <col min="13" max="13" width="14.33203125" bestFit="1" customWidth="1"/>
    <col min="14" max="14" width="16" bestFit="1" customWidth="1"/>
    <col min="15" max="15" width="11.83203125" bestFit="1" customWidth="1"/>
    <col min="33" max="33" width="12.1640625" bestFit="1" customWidth="1"/>
  </cols>
  <sheetData>
    <row r="1" spans="1:16" x14ac:dyDescent="0.2">
      <c r="A1" t="s">
        <v>2</v>
      </c>
      <c r="B1" t="s">
        <v>1</v>
      </c>
      <c r="C1" s="4">
        <f>2*2/3*335174458*32 / 1000000000</f>
        <v>14.300776874666665</v>
      </c>
      <c r="D1" t="s">
        <v>42</v>
      </c>
      <c r="N1" t="s">
        <v>39</v>
      </c>
      <c r="O1" t="s">
        <v>40</v>
      </c>
    </row>
    <row r="2" spans="1:16" x14ac:dyDescent="0.2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37</v>
      </c>
      <c r="H2" t="s">
        <v>38</v>
      </c>
      <c r="I2" t="s">
        <v>29</v>
      </c>
      <c r="J2" t="s">
        <v>30</v>
      </c>
      <c r="K2" t="s">
        <v>31</v>
      </c>
      <c r="L2" t="s">
        <v>32</v>
      </c>
      <c r="M2" t="s">
        <v>36</v>
      </c>
      <c r="N2" t="s">
        <v>33</v>
      </c>
      <c r="O2" t="s">
        <v>34</v>
      </c>
      <c r="P2" t="s">
        <v>35</v>
      </c>
    </row>
    <row r="3" spans="1:16" x14ac:dyDescent="0.2">
      <c r="A3">
        <v>0</v>
      </c>
      <c r="B3" s="3">
        <v>0</v>
      </c>
      <c r="C3" s="3">
        <f>25-B3</f>
        <v>25</v>
      </c>
      <c r="D3" s="3">
        <v>0</v>
      </c>
      <c r="E3" s="6">
        <v>0</v>
      </c>
      <c r="F3" s="3">
        <v>0.839616745283018</v>
      </c>
      <c r="G3" s="3">
        <f t="shared" ref="G3:G26" si="0">F3-I3*2</f>
        <v>0.80202293543672365</v>
      </c>
      <c r="H3" s="3">
        <f t="shared" ref="H3:H26" si="1">F3+I3*2</f>
        <v>0.87721055512931234</v>
      </c>
      <c r="I3" s="3">
        <v>1.8796904923147201E-2</v>
      </c>
      <c r="J3" s="3">
        <v>0.84799999999999998</v>
      </c>
      <c r="K3" s="3">
        <f t="shared" ref="K3:K26" si="2">J3-F3</f>
        <v>8.3832547169819804E-3</v>
      </c>
      <c r="L3" s="5">
        <f t="shared" ref="L3:L26" si="3">25/(25-B3)</f>
        <v>1</v>
      </c>
      <c r="M3" s="5">
        <f t="shared" ref="M3:M26" si="4">SQRT(L3)</f>
        <v>1</v>
      </c>
      <c r="N3" s="3">
        <f t="shared" ref="N3:N26" si="5">($C$1/F3)</f>
        <v>17.032505550906038</v>
      </c>
      <c r="O3" s="3">
        <f t="shared" ref="O3:O26" si="6">F3*C3</f>
        <v>20.99041863207545</v>
      </c>
      <c r="P3" s="3">
        <f t="shared" ref="P3:P26" si="7">C3-N3</f>
        <v>7.9674944490939623</v>
      </c>
    </row>
    <row r="4" spans="1:16" x14ac:dyDescent="0.2">
      <c r="A4">
        <v>1</v>
      </c>
      <c r="B4" s="3">
        <v>0.93358455346156699</v>
      </c>
      <c r="C4" s="3">
        <f t="shared" ref="C4:C26" si="8">25-B4</f>
        <v>24.066415446538432</v>
      </c>
      <c r="D4" s="3">
        <v>1.31131419820353E-3</v>
      </c>
      <c r="E4" s="6">
        <v>1</v>
      </c>
      <c r="F4" s="3">
        <v>0.86653630573248397</v>
      </c>
      <c r="G4" s="3">
        <f t="shared" si="0"/>
        <v>0.81292714142006639</v>
      </c>
      <c r="H4" s="3">
        <f t="shared" si="1"/>
        <v>0.92014547004490155</v>
      </c>
      <c r="I4" s="3">
        <v>2.68045821562088E-2</v>
      </c>
      <c r="J4" s="3">
        <v>0.92300000000000004</v>
      </c>
      <c r="K4" s="3">
        <f t="shared" si="2"/>
        <v>5.6463694267516074E-2</v>
      </c>
      <c r="L4" s="5">
        <f t="shared" si="3"/>
        <v>1.0387920068751182</v>
      </c>
      <c r="M4" s="5">
        <f t="shared" si="4"/>
        <v>1.0192114632769385</v>
      </c>
      <c r="N4" s="3">
        <f t="shared" si="5"/>
        <v>16.503378773700895</v>
      </c>
      <c r="O4" s="3">
        <f t="shared" si="6"/>
        <v>20.854422733266603</v>
      </c>
      <c r="P4" s="3">
        <f t="shared" si="7"/>
        <v>7.5630366728375371</v>
      </c>
    </row>
    <row r="5" spans="1:16" x14ac:dyDescent="0.2">
      <c r="A5">
        <v>2</v>
      </c>
      <c r="B5" s="3">
        <v>1.85474303654998</v>
      </c>
      <c r="C5" s="3">
        <f t="shared" si="8"/>
        <v>23.14525696345002</v>
      </c>
      <c r="D5" s="3">
        <v>1.8428717476045599E-3</v>
      </c>
      <c r="E5" s="6">
        <v>2</v>
      </c>
      <c r="F5" s="3">
        <v>0.89633253301320504</v>
      </c>
      <c r="G5" s="3">
        <f t="shared" si="0"/>
        <v>0.83262021106452022</v>
      </c>
      <c r="H5" s="3">
        <f t="shared" si="1"/>
        <v>0.96004485496188985</v>
      </c>
      <c r="I5" s="3">
        <v>3.18561609743424E-2</v>
      </c>
      <c r="J5" s="3">
        <v>0.96</v>
      </c>
      <c r="K5" s="3">
        <f t="shared" si="2"/>
        <v>6.3667466986794929E-2</v>
      </c>
      <c r="L5" s="5">
        <f t="shared" si="3"/>
        <v>1.0801349079631697</v>
      </c>
      <c r="M5" s="5">
        <f t="shared" si="4"/>
        <v>1.0392953901385158</v>
      </c>
      <c r="N5" s="3">
        <f t="shared" si="5"/>
        <v>15.954767173954604</v>
      </c>
      <c r="O5" s="3">
        <f t="shared" si="6"/>
        <v>20.745846801290678</v>
      </c>
      <c r="P5" s="3">
        <f t="shared" si="7"/>
        <v>7.1904897894954161</v>
      </c>
    </row>
    <row r="6" spans="1:16" x14ac:dyDescent="0.2">
      <c r="A6">
        <v>3</v>
      </c>
      <c r="B6" s="3">
        <v>2.7435495985937899</v>
      </c>
      <c r="C6" s="3">
        <f t="shared" si="8"/>
        <v>22.256450401406209</v>
      </c>
      <c r="D6" s="3">
        <v>2.2412074487047199E-3</v>
      </c>
      <c r="E6" s="6">
        <v>3</v>
      </c>
      <c r="F6" s="3">
        <v>0.92593939393939395</v>
      </c>
      <c r="G6" s="3">
        <f t="shared" si="0"/>
        <v>0.83702554473495938</v>
      </c>
      <c r="H6" s="3">
        <f t="shared" si="1"/>
        <v>1.0148532431438286</v>
      </c>
      <c r="I6" s="3">
        <v>4.4456924602217299E-2</v>
      </c>
      <c r="J6" s="3">
        <v>1.038</v>
      </c>
      <c r="K6" s="3">
        <f t="shared" si="2"/>
        <v>0.11206060606060608</v>
      </c>
      <c r="L6" s="5">
        <f t="shared" si="3"/>
        <v>1.12326986330311</v>
      </c>
      <c r="M6" s="5">
        <f t="shared" si="4"/>
        <v>1.0598442637025074</v>
      </c>
      <c r="N6" s="3">
        <f t="shared" si="5"/>
        <v>15.444614375703624</v>
      </c>
      <c r="O6" s="3">
        <f t="shared" si="6"/>
        <v>20.608124195920247</v>
      </c>
      <c r="P6" s="3">
        <f t="shared" si="7"/>
        <v>6.8118360257025845</v>
      </c>
    </row>
    <row r="7" spans="1:16" x14ac:dyDescent="0.2">
      <c r="A7">
        <v>4</v>
      </c>
      <c r="B7" s="3">
        <v>3.4411187292729202</v>
      </c>
      <c r="C7" s="3">
        <f t="shared" si="8"/>
        <v>21.558881270727081</v>
      </c>
      <c r="D7" s="3">
        <v>2.4147675944078901E-3</v>
      </c>
      <c r="E7" s="6">
        <v>4</v>
      </c>
      <c r="F7" s="3">
        <v>0.953797633136094</v>
      </c>
      <c r="G7" s="3">
        <f t="shared" si="0"/>
        <v>0.82384961630558018</v>
      </c>
      <c r="H7" s="3">
        <f t="shared" si="1"/>
        <v>1.0837456499666078</v>
      </c>
      <c r="I7" s="3">
        <v>6.4974008415256898E-2</v>
      </c>
      <c r="J7" s="3">
        <v>1.0920000000000001</v>
      </c>
      <c r="K7" s="3">
        <f t="shared" si="2"/>
        <v>0.13820236686390608</v>
      </c>
      <c r="L7" s="5">
        <f t="shared" si="3"/>
        <v>1.1596149023718272</v>
      </c>
      <c r="M7" s="5">
        <f t="shared" si="4"/>
        <v>1.0768541695010645</v>
      </c>
      <c r="N7" s="3">
        <f t="shared" si="5"/>
        <v>14.993512646540756</v>
      </c>
      <c r="O7" s="3">
        <f t="shared" si="6"/>
        <v>20.562809929081556</v>
      </c>
      <c r="P7" s="3">
        <f t="shared" si="7"/>
        <v>6.5653686241863252</v>
      </c>
    </row>
    <row r="8" spans="1:16" x14ac:dyDescent="0.2">
      <c r="A8">
        <v>5</v>
      </c>
      <c r="B8" s="3">
        <v>4.7965658093899197</v>
      </c>
      <c r="C8" s="3">
        <f t="shared" si="8"/>
        <v>20.203434190610082</v>
      </c>
      <c r="D8" s="3">
        <v>3.0050326278891898E-3</v>
      </c>
      <c r="E8" s="6">
        <v>5</v>
      </c>
      <c r="F8" s="3">
        <v>1.0096889818688899</v>
      </c>
      <c r="G8" s="3">
        <f t="shared" si="0"/>
        <v>0.88509098073968495</v>
      </c>
      <c r="H8" s="3">
        <f t="shared" si="1"/>
        <v>1.1342869829980948</v>
      </c>
      <c r="I8" s="3">
        <v>6.2299000564602497E-2</v>
      </c>
      <c r="J8" s="3">
        <v>1.1299999999999999</v>
      </c>
      <c r="K8" s="3">
        <f t="shared" si="2"/>
        <v>0.12031101813111</v>
      </c>
      <c r="L8" s="5">
        <f t="shared" si="3"/>
        <v>1.2374133904234563</v>
      </c>
      <c r="M8" s="5">
        <f t="shared" si="4"/>
        <v>1.1123908442734758</v>
      </c>
      <c r="N8" s="3">
        <f t="shared" si="5"/>
        <v>14.163546529146586</v>
      </c>
      <c r="O8" s="3">
        <f t="shared" si="6"/>
        <v>20.399184898172212</v>
      </c>
      <c r="P8" s="3">
        <f t="shared" si="7"/>
        <v>6.0398876614634958</v>
      </c>
    </row>
    <row r="9" spans="1:16" x14ac:dyDescent="0.2">
      <c r="A9">
        <v>6</v>
      </c>
      <c r="B9" s="3">
        <v>5.8126564644899901</v>
      </c>
      <c r="C9" s="3">
        <f t="shared" si="8"/>
        <v>19.18734353551001</v>
      </c>
      <c r="D9" s="3">
        <v>3.31999763275833E-3</v>
      </c>
      <c r="E9" s="6">
        <v>6</v>
      </c>
      <c r="F9" s="3">
        <v>1.0640074738415499</v>
      </c>
      <c r="G9" s="3">
        <f t="shared" si="0"/>
        <v>0.92133025416638636</v>
      </c>
      <c r="H9" s="3">
        <f t="shared" si="1"/>
        <v>1.2066846935167135</v>
      </c>
      <c r="I9" s="3">
        <v>7.1338609837581807E-2</v>
      </c>
      <c r="J9" s="3">
        <v>1.1990000000000001</v>
      </c>
      <c r="K9" s="3">
        <f t="shared" si="2"/>
        <v>0.13499252615845014</v>
      </c>
      <c r="L9" s="5">
        <f t="shared" si="3"/>
        <v>1.3029422209349881</v>
      </c>
      <c r="M9" s="5">
        <f t="shared" si="4"/>
        <v>1.1414649451187664</v>
      </c>
      <c r="N9" s="3">
        <f t="shared" si="5"/>
        <v>13.440485359594675</v>
      </c>
      <c r="O9" s="3">
        <f t="shared" si="6"/>
        <v>20.415476924947999</v>
      </c>
      <c r="P9" s="3">
        <f t="shared" si="7"/>
        <v>5.7468581759153352</v>
      </c>
    </row>
    <row r="10" spans="1:16" x14ac:dyDescent="0.2">
      <c r="A10">
        <v>7</v>
      </c>
      <c r="B10" s="3">
        <v>6.6871580023290802</v>
      </c>
      <c r="C10" s="3">
        <f t="shared" si="8"/>
        <v>18.312841997670919</v>
      </c>
      <c r="D10" s="3">
        <v>3.5428784226745301E-3</v>
      </c>
      <c r="E10" s="6">
        <v>7</v>
      </c>
      <c r="F10" s="3">
        <v>1.1089438377535099</v>
      </c>
      <c r="G10" s="3">
        <f t="shared" si="0"/>
        <v>0.92444208041865072</v>
      </c>
      <c r="H10" s="3">
        <f t="shared" si="1"/>
        <v>1.2934455950883692</v>
      </c>
      <c r="I10" s="3">
        <v>9.2250878667429606E-2</v>
      </c>
      <c r="J10" s="3">
        <v>1.2729999999999999</v>
      </c>
      <c r="K10" s="3">
        <f t="shared" si="2"/>
        <v>0.16405616224649</v>
      </c>
      <c r="L10" s="5">
        <f t="shared" si="3"/>
        <v>1.3651622180314542</v>
      </c>
      <c r="M10" s="5">
        <f t="shared" si="4"/>
        <v>1.1684015654009774</v>
      </c>
      <c r="N10" s="3">
        <f t="shared" si="5"/>
        <v>12.895853142244851</v>
      </c>
      <c r="O10" s="3">
        <f t="shared" si="6"/>
        <v>20.307913285070843</v>
      </c>
      <c r="P10" s="3">
        <f t="shared" si="7"/>
        <v>5.4169888554260677</v>
      </c>
    </row>
    <row r="11" spans="1:16" x14ac:dyDescent="0.2">
      <c r="A11">
        <v>8</v>
      </c>
      <c r="B11" s="3">
        <v>7.5933163858528703</v>
      </c>
      <c r="C11" s="3">
        <f t="shared" si="8"/>
        <v>17.406683614147131</v>
      </c>
      <c r="D11" s="3">
        <v>3.7624261267312602E-3</v>
      </c>
      <c r="E11" s="6">
        <v>8</v>
      </c>
      <c r="F11" s="3">
        <v>1.16831484502446</v>
      </c>
      <c r="G11" s="3">
        <f t="shared" si="0"/>
        <v>0.93567848658369002</v>
      </c>
      <c r="H11" s="3">
        <f t="shared" si="1"/>
        <v>1.4009512034652301</v>
      </c>
      <c r="I11" s="3">
        <v>0.116318179220385</v>
      </c>
      <c r="J11" s="3">
        <v>1.4139999999999999</v>
      </c>
      <c r="K11" s="3">
        <f t="shared" si="2"/>
        <v>0.24568515497553989</v>
      </c>
      <c r="L11" s="5">
        <f t="shared" si="3"/>
        <v>1.4362299306504007</v>
      </c>
      <c r="M11" s="5">
        <f t="shared" si="4"/>
        <v>1.1984281082528065</v>
      </c>
      <c r="N11" s="3">
        <f t="shared" si="5"/>
        <v>12.240516274846497</v>
      </c>
      <c r="O11" s="3">
        <f t="shared" si="6"/>
        <v>20.336486869052113</v>
      </c>
      <c r="P11" s="3">
        <f t="shared" si="7"/>
        <v>5.1661673393006335</v>
      </c>
    </row>
    <row r="12" spans="1:16" x14ac:dyDescent="0.2">
      <c r="A12">
        <v>9</v>
      </c>
      <c r="B12" s="3">
        <v>8.5837827314958997</v>
      </c>
      <c r="C12" s="3">
        <f t="shared" si="8"/>
        <v>16.416217268504099</v>
      </c>
      <c r="D12" s="3">
        <v>3.9821097704786498E-3</v>
      </c>
      <c r="E12" s="6">
        <v>9</v>
      </c>
      <c r="F12" s="3">
        <v>1.2365435897435899</v>
      </c>
      <c r="G12" s="3">
        <f t="shared" si="0"/>
        <v>0.98379499145232785</v>
      </c>
      <c r="H12" s="3">
        <f t="shared" si="1"/>
        <v>1.489292188034852</v>
      </c>
      <c r="I12" s="3">
        <v>0.126374299145631</v>
      </c>
      <c r="J12" s="3">
        <v>1.4950000000000001</v>
      </c>
      <c r="K12" s="3">
        <f t="shared" si="2"/>
        <v>0.2584564102564102</v>
      </c>
      <c r="L12" s="5">
        <f t="shared" si="3"/>
        <v>1.5228843278021553</v>
      </c>
      <c r="M12" s="5">
        <f t="shared" si="4"/>
        <v>1.234051995582907</v>
      </c>
      <c r="N12" s="3">
        <f t="shared" si="5"/>
        <v>11.56512151555618</v>
      </c>
      <c r="O12" s="3">
        <f t="shared" si="6"/>
        <v>20.299368231206767</v>
      </c>
      <c r="P12" s="3">
        <f t="shared" si="7"/>
        <v>4.8510957529479182</v>
      </c>
    </row>
    <row r="13" spans="1:16" x14ac:dyDescent="0.2">
      <c r="A13">
        <v>10</v>
      </c>
      <c r="B13" s="3">
        <v>7.0108149201004499</v>
      </c>
      <c r="C13" s="3">
        <f t="shared" si="8"/>
        <v>17.989185079899549</v>
      </c>
      <c r="D13" s="3">
        <v>3.1011191722716798E-3</v>
      </c>
      <c r="E13" s="6">
        <v>10</v>
      </c>
      <c r="F13" s="3">
        <v>1.1349197324414699</v>
      </c>
      <c r="G13" s="3">
        <f t="shared" si="0"/>
        <v>0.62994604759342798</v>
      </c>
      <c r="H13" s="3">
        <f t="shared" si="1"/>
        <v>1.6398934172895119</v>
      </c>
      <c r="I13" s="3">
        <v>0.25248684242402097</v>
      </c>
      <c r="J13" s="3">
        <v>1.5920000000000001</v>
      </c>
      <c r="K13" s="3">
        <f t="shared" si="2"/>
        <v>0.45708026755853015</v>
      </c>
      <c r="L13" s="5">
        <f t="shared" si="3"/>
        <v>1.3897238751484122</v>
      </c>
      <c r="M13" s="5">
        <f t="shared" si="4"/>
        <v>1.1788655034177615</v>
      </c>
      <c r="N13" s="3">
        <f t="shared" si="5"/>
        <v>12.600694538901397</v>
      </c>
      <c r="O13" s="3">
        <f t="shared" si="6"/>
        <v>20.416281117719681</v>
      </c>
      <c r="P13" s="3">
        <f t="shared" si="7"/>
        <v>5.3884905409981521</v>
      </c>
    </row>
    <row r="14" spans="1:16" x14ac:dyDescent="0.2">
      <c r="A14">
        <v>11</v>
      </c>
      <c r="B14" s="3">
        <v>10.903969911905101</v>
      </c>
      <c r="C14" s="3">
        <f t="shared" si="8"/>
        <v>14.096030088094899</v>
      </c>
      <c r="D14" s="3">
        <v>4.5935645227099201E-3</v>
      </c>
      <c r="E14" s="6">
        <v>11</v>
      </c>
      <c r="F14" s="3">
        <v>1.40192263056092</v>
      </c>
      <c r="G14" s="3">
        <f t="shared" si="0"/>
        <v>1.0596075980663779</v>
      </c>
      <c r="H14" s="3">
        <f t="shared" si="1"/>
        <v>1.7442376630554621</v>
      </c>
      <c r="I14" s="3">
        <v>0.17115751624727099</v>
      </c>
      <c r="J14" s="3">
        <v>1.79</v>
      </c>
      <c r="K14" s="3">
        <f t="shared" si="2"/>
        <v>0.38807736943908</v>
      </c>
      <c r="L14" s="5">
        <f t="shared" si="3"/>
        <v>1.7735489952674179</v>
      </c>
      <c r="M14" s="5">
        <f t="shared" si="4"/>
        <v>1.3317465957408781</v>
      </c>
      <c r="N14" s="3">
        <f t="shared" si="5"/>
        <v>10.200831745575584</v>
      </c>
      <c r="O14" s="3">
        <f t="shared" si="6"/>
        <v>19.761543581567878</v>
      </c>
      <c r="P14" s="3">
        <f t="shared" si="7"/>
        <v>3.8951983425193148</v>
      </c>
    </row>
    <row r="15" spans="1:16" x14ac:dyDescent="0.2">
      <c r="A15">
        <v>12</v>
      </c>
      <c r="B15" s="3">
        <v>12.0977112931084</v>
      </c>
      <c r="C15" s="3">
        <f t="shared" si="8"/>
        <v>12.9022887068916</v>
      </c>
      <c r="D15" s="3">
        <v>4.82104441779177E-3</v>
      </c>
      <c r="E15" s="6">
        <v>12</v>
      </c>
      <c r="F15" s="3">
        <v>1.42385714285714</v>
      </c>
      <c r="G15" s="3">
        <f t="shared" si="0"/>
        <v>0.7699168769680681</v>
      </c>
      <c r="H15" s="3">
        <f t="shared" si="1"/>
        <v>2.0777974087462119</v>
      </c>
      <c r="I15" s="3">
        <v>0.32697013294453597</v>
      </c>
      <c r="J15" s="3">
        <v>2.0910000000000002</v>
      </c>
      <c r="K15" s="3">
        <f t="shared" si="2"/>
        <v>0.66714285714286015</v>
      </c>
      <c r="L15" s="5">
        <f t="shared" si="3"/>
        <v>1.937640721575743</v>
      </c>
      <c r="M15" s="5">
        <f t="shared" si="4"/>
        <v>1.3919916384719209</v>
      </c>
      <c r="N15" s="3">
        <f t="shared" si="5"/>
        <v>10.043687982609296</v>
      </c>
      <c r="O15" s="3">
        <f t="shared" si="6"/>
        <v>18.371015934512616</v>
      </c>
      <c r="P15" s="3">
        <f t="shared" si="7"/>
        <v>2.8586007242823044</v>
      </c>
    </row>
    <row r="16" spans="1:16" x14ac:dyDescent="0.2">
      <c r="A16">
        <v>14</v>
      </c>
      <c r="B16" s="3">
        <v>13.518041540394799</v>
      </c>
      <c r="C16" s="3">
        <f t="shared" si="8"/>
        <v>11.481958459605201</v>
      </c>
      <c r="D16" s="3">
        <v>4.9704488518060698E-3</v>
      </c>
      <c r="E16" s="6">
        <v>14</v>
      </c>
      <c r="F16" s="3">
        <v>1.80969521410579</v>
      </c>
      <c r="G16" s="3">
        <f t="shared" si="0"/>
        <v>1.113360237817014</v>
      </c>
      <c r="H16" s="3">
        <f t="shared" si="1"/>
        <v>2.5060301903945659</v>
      </c>
      <c r="I16" s="3">
        <v>0.34816748814438803</v>
      </c>
      <c r="J16" s="3">
        <v>2.5739999999999998</v>
      </c>
      <c r="K16" s="3">
        <f t="shared" si="2"/>
        <v>0.7643047858942098</v>
      </c>
      <c r="L16" s="5">
        <f t="shared" si="3"/>
        <v>2.1773289015068955</v>
      </c>
      <c r="M16" s="5">
        <f t="shared" si="4"/>
        <v>1.4755774806857469</v>
      </c>
      <c r="N16" s="3">
        <f t="shared" si="5"/>
        <v>7.9023123690654131</v>
      </c>
      <c r="O16" s="3">
        <f t="shared" si="6"/>
        <v>20.77884527290902</v>
      </c>
      <c r="P16" s="3">
        <f t="shared" si="7"/>
        <v>3.5796460905397876</v>
      </c>
    </row>
    <row r="17" spans="1:17" x14ac:dyDescent="0.2">
      <c r="A17">
        <v>15</v>
      </c>
      <c r="B17" s="3">
        <v>14.106454916264999</v>
      </c>
      <c r="C17" s="3">
        <f t="shared" si="8"/>
        <v>10.893545083735001</v>
      </c>
      <c r="D17" s="3">
        <v>5.0239417755260302E-3</v>
      </c>
      <c r="E17" s="6">
        <v>15</v>
      </c>
      <c r="F17" s="3">
        <v>1.91348051948051</v>
      </c>
      <c r="G17" s="3">
        <f t="shared" si="0"/>
        <v>0.93490970842580201</v>
      </c>
      <c r="H17" s="3">
        <f t="shared" si="1"/>
        <v>2.8920513305352182</v>
      </c>
      <c r="I17" s="3">
        <v>0.489285405527354</v>
      </c>
      <c r="J17" s="3">
        <v>2.7719999999999998</v>
      </c>
      <c r="K17" s="3">
        <f t="shared" si="2"/>
        <v>0.85851948051948979</v>
      </c>
      <c r="L17" s="5">
        <f t="shared" si="3"/>
        <v>2.2949370299414422</v>
      </c>
      <c r="M17" s="5">
        <f t="shared" si="4"/>
        <v>1.5149049573954936</v>
      </c>
      <c r="N17" s="3">
        <f t="shared" si="5"/>
        <v>7.4736987019597025</v>
      </c>
      <c r="O17" s="3">
        <f t="shared" si="6"/>
        <v>20.844586305809607</v>
      </c>
      <c r="P17" s="3">
        <f t="shared" si="7"/>
        <v>3.4198463817752982</v>
      </c>
    </row>
    <row r="18" spans="1:17" x14ac:dyDescent="0.2">
      <c r="A18">
        <v>21</v>
      </c>
      <c r="B18" s="3">
        <v>20.949945224565202</v>
      </c>
      <c r="C18" s="3">
        <f t="shared" si="8"/>
        <v>4.0500547754347984</v>
      </c>
      <c r="D18" s="3">
        <v>6.0823758614202096E-3</v>
      </c>
      <c r="E18" s="6">
        <v>21</v>
      </c>
      <c r="F18" s="3">
        <v>6.7614731182795698</v>
      </c>
      <c r="G18" s="3">
        <f t="shared" si="0"/>
        <v>3.1700367016429296</v>
      </c>
      <c r="H18" s="3">
        <f t="shared" si="1"/>
        <v>10.352909534916209</v>
      </c>
      <c r="I18" s="3">
        <v>1.7957182083183201</v>
      </c>
      <c r="J18" s="3">
        <v>10.589</v>
      </c>
      <c r="K18" s="3">
        <f t="shared" si="2"/>
        <v>3.8275268817204307</v>
      </c>
      <c r="L18" s="5">
        <f t="shared" si="3"/>
        <v>6.1727560208901364</v>
      </c>
      <c r="M18" s="5">
        <f t="shared" si="4"/>
        <v>2.484503173853907</v>
      </c>
      <c r="N18" s="3">
        <f t="shared" si="5"/>
        <v>2.1150386349987356</v>
      </c>
      <c r="O18" s="3">
        <f t="shared" si="6"/>
        <v>27.384336491662189</v>
      </c>
      <c r="P18" s="3">
        <f t="shared" si="7"/>
        <v>1.9350161404360628</v>
      </c>
    </row>
    <row r="19" spans="1:17" x14ac:dyDescent="0.2">
      <c r="A19">
        <v>132</v>
      </c>
      <c r="B19" s="3">
        <v>12.7938342289216</v>
      </c>
      <c r="C19" s="3">
        <f t="shared" si="8"/>
        <v>12.2061657710784</v>
      </c>
      <c r="D19" s="3">
        <v>9.8278179870523309E-4</v>
      </c>
      <c r="E19" s="6">
        <v>132</v>
      </c>
      <c r="F19" s="3">
        <v>1.65629378531073</v>
      </c>
      <c r="G19" s="3">
        <f t="shared" si="0"/>
        <v>1.3467511402502361</v>
      </c>
      <c r="H19" s="3">
        <f t="shared" si="1"/>
        <v>1.9658364303712239</v>
      </c>
      <c r="I19" s="3">
        <v>0.154771322530247</v>
      </c>
      <c r="J19" s="3">
        <v>2.1829999999999998</v>
      </c>
      <c r="K19" s="3">
        <f t="shared" si="2"/>
        <v>0.52670621468926981</v>
      </c>
      <c r="L19" s="5">
        <f t="shared" si="3"/>
        <v>2.0481452135637577</v>
      </c>
      <c r="M19" s="5">
        <f t="shared" si="4"/>
        <v>1.4311342402317673</v>
      </c>
      <c r="N19" s="3">
        <f t="shared" si="5"/>
        <v>8.634203063186499</v>
      </c>
      <c r="O19" s="3">
        <f t="shared" si="6"/>
        <v>20.216996509109709</v>
      </c>
      <c r="P19" s="3">
        <f t="shared" si="7"/>
        <v>3.5719627078919007</v>
      </c>
    </row>
    <row r="20" spans="1:17" x14ac:dyDescent="0.2">
      <c r="A20">
        <v>162</v>
      </c>
      <c r="B20" s="3">
        <v>15.8494110308299</v>
      </c>
      <c r="C20" s="3">
        <f t="shared" si="8"/>
        <v>9.1505889691700997</v>
      </c>
      <c r="D20" s="3">
        <v>7.4821489089147699E-3</v>
      </c>
      <c r="E20" s="6">
        <v>162</v>
      </c>
      <c r="F20" s="3">
        <v>2.2506484641638198</v>
      </c>
      <c r="G20" s="3">
        <f t="shared" si="0"/>
        <v>1.6086393439261237</v>
      </c>
      <c r="H20" s="3">
        <f t="shared" si="1"/>
        <v>2.8926575844015159</v>
      </c>
      <c r="I20" s="3">
        <v>0.32100456011884798</v>
      </c>
      <c r="J20" s="3">
        <v>3.298</v>
      </c>
      <c r="K20" s="3">
        <f t="shared" si="2"/>
        <v>1.0473515358361802</v>
      </c>
      <c r="L20" s="5">
        <f t="shared" si="3"/>
        <v>2.7320645790374019</v>
      </c>
      <c r="M20" s="5">
        <f t="shared" si="4"/>
        <v>1.6528958161473462</v>
      </c>
      <c r="N20" s="3">
        <f t="shared" si="5"/>
        <v>6.3540695503417108</v>
      </c>
      <c r="O20" s="3">
        <f t="shared" si="6"/>
        <v>20.594759009657075</v>
      </c>
      <c r="P20" s="3">
        <f t="shared" si="7"/>
        <v>2.7965194188283888</v>
      </c>
    </row>
    <row r="21" spans="1:17" x14ac:dyDescent="0.2">
      <c r="A21">
        <v>172</v>
      </c>
      <c r="B21" s="3">
        <v>16.8585963066832</v>
      </c>
      <c r="C21" s="3">
        <f t="shared" si="8"/>
        <v>8.1414036933167999</v>
      </c>
      <c r="D21" s="3">
        <v>3.4053541112823299E-3</v>
      </c>
      <c r="E21" s="6">
        <v>172</v>
      </c>
      <c r="F21" s="3">
        <v>2.6119633027522902</v>
      </c>
      <c r="G21" s="3">
        <f t="shared" si="0"/>
        <v>1.62747394406651</v>
      </c>
      <c r="H21" s="3">
        <f t="shared" si="1"/>
        <v>3.5964526614380703</v>
      </c>
      <c r="I21" s="3">
        <v>0.49224467934289001</v>
      </c>
      <c r="J21" s="3">
        <v>4.24</v>
      </c>
      <c r="K21" s="3">
        <f t="shared" si="2"/>
        <v>1.6280366972477101</v>
      </c>
      <c r="L21" s="5">
        <f t="shared" si="3"/>
        <v>3.0707235437203857</v>
      </c>
      <c r="M21" s="5">
        <f t="shared" si="4"/>
        <v>1.7523480087358179</v>
      </c>
      <c r="N21" s="3">
        <f t="shared" si="5"/>
        <v>5.4751063537522073</v>
      </c>
      <c r="O21" s="3">
        <f t="shared" si="6"/>
        <v>21.26504767983544</v>
      </c>
      <c r="P21" s="3">
        <f t="shared" si="7"/>
        <v>2.6662973395645926</v>
      </c>
    </row>
    <row r="22" spans="1:17" x14ac:dyDescent="0.2">
      <c r="A22">
        <v>182</v>
      </c>
      <c r="B22" s="3">
        <v>17.946921344283702</v>
      </c>
      <c r="C22" s="3">
        <f t="shared" si="8"/>
        <v>7.0530786557162983</v>
      </c>
      <c r="D22" s="3">
        <v>3.5396458221199499E-3</v>
      </c>
      <c r="E22" s="6">
        <v>182</v>
      </c>
      <c r="F22" s="3">
        <v>3.0141935483870901</v>
      </c>
      <c r="G22" s="3">
        <f t="shared" si="0"/>
        <v>2.1132819308411719</v>
      </c>
      <c r="H22" s="3">
        <f t="shared" si="1"/>
        <v>3.9151051659330083</v>
      </c>
      <c r="I22" s="3">
        <v>0.45045580877295899</v>
      </c>
      <c r="J22" s="3">
        <v>4.343</v>
      </c>
      <c r="K22" s="3">
        <f t="shared" si="2"/>
        <v>1.3288064516129099</v>
      </c>
      <c r="L22" s="5">
        <f t="shared" si="3"/>
        <v>3.5445514250345536</v>
      </c>
      <c r="M22" s="5">
        <f t="shared" si="4"/>
        <v>1.8826979112525073</v>
      </c>
      <c r="N22" s="3">
        <f t="shared" si="5"/>
        <v>4.744478629223754</v>
      </c>
      <c r="O22" s="3">
        <f t="shared" si="6"/>
        <v>21.259344180326757</v>
      </c>
      <c r="P22" s="3">
        <f t="shared" si="7"/>
        <v>2.3086000264925444</v>
      </c>
    </row>
    <row r="23" spans="1:17" x14ac:dyDescent="0.2">
      <c r="A23">
        <v>192</v>
      </c>
      <c r="B23" s="3">
        <v>18.8427612948785</v>
      </c>
      <c r="C23" s="3">
        <f t="shared" si="8"/>
        <v>6.1572387051215003</v>
      </c>
      <c r="D23" s="3">
        <v>6.3002212501877802E-3</v>
      </c>
      <c r="E23" s="6">
        <v>192</v>
      </c>
      <c r="F23" s="3">
        <v>3.677</v>
      </c>
      <c r="G23" s="3">
        <f t="shared" si="0"/>
        <v>2.0720413874033561</v>
      </c>
      <c r="H23" s="3">
        <f t="shared" si="1"/>
        <v>5.281958612596644</v>
      </c>
      <c r="I23" s="3">
        <v>0.80247930629832198</v>
      </c>
      <c r="J23" s="3">
        <v>5.226</v>
      </c>
      <c r="K23" s="3">
        <f t="shared" si="2"/>
        <v>1.5489999999999999</v>
      </c>
      <c r="L23" s="5">
        <f t="shared" si="3"/>
        <v>4.0602616200676724</v>
      </c>
      <c r="M23" s="5">
        <f t="shared" si="4"/>
        <v>2.0150090868449384</v>
      </c>
      <c r="N23" s="3">
        <f t="shared" si="5"/>
        <v>3.8892512577282199</v>
      </c>
      <c r="O23" s="3">
        <f t="shared" si="6"/>
        <v>22.640166718731756</v>
      </c>
      <c r="P23" s="3">
        <f t="shared" si="7"/>
        <v>2.2679874473932804</v>
      </c>
    </row>
    <row r="24" spans="1:17" x14ac:dyDescent="0.2">
      <c r="A24">
        <v>222</v>
      </c>
      <c r="B24" s="3">
        <v>21.767233636343398</v>
      </c>
      <c r="C24" s="3">
        <f t="shared" si="8"/>
        <v>3.2327663636566015</v>
      </c>
      <c r="D24" s="3">
        <v>4.5540817118438597E-3</v>
      </c>
      <c r="E24" s="6">
        <v>222</v>
      </c>
      <c r="F24" s="3">
        <v>10.2365454545454</v>
      </c>
      <c r="G24" s="3">
        <f t="shared" si="0"/>
        <v>3.6949585635577398</v>
      </c>
      <c r="H24" s="3">
        <f t="shared" si="1"/>
        <v>16.778132345533059</v>
      </c>
      <c r="I24" s="3">
        <v>3.2707934454938301</v>
      </c>
      <c r="J24" s="3">
        <v>13.502000000000001</v>
      </c>
      <c r="K24" s="3">
        <f t="shared" si="2"/>
        <v>3.2654545454546007</v>
      </c>
      <c r="L24" s="5">
        <f t="shared" si="3"/>
        <v>7.7333148108242344</v>
      </c>
      <c r="M24" s="5">
        <f t="shared" si="4"/>
        <v>2.7808838182894724</v>
      </c>
      <c r="N24" s="3">
        <f t="shared" si="5"/>
        <v>1.3970315413699059</v>
      </c>
      <c r="O24" s="3">
        <f t="shared" si="6"/>
        <v>33.092359825496246</v>
      </c>
      <c r="P24" s="3">
        <f t="shared" si="7"/>
        <v>1.8357348222866956</v>
      </c>
    </row>
    <row r="25" spans="1:17" x14ac:dyDescent="0.2">
      <c r="A25">
        <v>232</v>
      </c>
      <c r="B25" s="3">
        <v>21.814310937818799</v>
      </c>
      <c r="C25" s="3">
        <f t="shared" si="8"/>
        <v>3.1856890621812006</v>
      </c>
      <c r="D25" s="3">
        <v>3.7568699406103502E-2</v>
      </c>
      <c r="E25" s="6">
        <v>232</v>
      </c>
      <c r="F25" s="3">
        <v>13.468809523809499</v>
      </c>
      <c r="G25" s="3">
        <f t="shared" si="0"/>
        <v>10.881305588202839</v>
      </c>
      <c r="H25" s="3">
        <f t="shared" si="1"/>
        <v>16.05631345941616</v>
      </c>
      <c r="I25" s="3">
        <v>1.29375196780333</v>
      </c>
      <c r="J25" s="3">
        <v>14.54</v>
      </c>
      <c r="K25" s="3">
        <f t="shared" si="2"/>
        <v>1.0711904761905</v>
      </c>
      <c r="L25" s="5">
        <f t="shared" si="3"/>
        <v>7.8475957672036012</v>
      </c>
      <c r="M25" s="5">
        <f t="shared" si="4"/>
        <v>2.8013560586265362</v>
      </c>
      <c r="N25" s="3">
        <f t="shared" si="5"/>
        <v>1.0617699247573777</v>
      </c>
      <c r="O25" s="3">
        <f t="shared" si="6"/>
        <v>42.907439180601905</v>
      </c>
      <c r="P25" s="3">
        <f t="shared" si="7"/>
        <v>2.1239191374238229</v>
      </c>
    </row>
    <row r="26" spans="1:17" x14ac:dyDescent="0.2">
      <c r="A26">
        <v>202</v>
      </c>
      <c r="B26" s="3">
        <v>19.6834360135488</v>
      </c>
      <c r="C26" s="3">
        <f t="shared" si="8"/>
        <v>5.3165639864512002</v>
      </c>
      <c r="D26" s="3">
        <v>4.4378706268509198E-2</v>
      </c>
      <c r="E26" s="6">
        <v>202</v>
      </c>
      <c r="F26" s="3">
        <v>4.5233384615384598</v>
      </c>
      <c r="G26" s="3">
        <f t="shared" si="0"/>
        <v>2.5809554278740254</v>
      </c>
      <c r="H26" s="3">
        <f t="shared" si="1"/>
        <v>6.4657214952028941</v>
      </c>
      <c r="I26" s="3">
        <v>0.97119151683221705</v>
      </c>
      <c r="J26" s="3">
        <v>6.8760000000000003</v>
      </c>
      <c r="K26" s="3">
        <f t="shared" si="2"/>
        <v>2.3526615384615406</v>
      </c>
      <c r="L26" s="5">
        <f t="shared" si="3"/>
        <v>4.7022851720980547</v>
      </c>
      <c r="M26" s="5">
        <f t="shared" si="4"/>
        <v>2.1684753104654098</v>
      </c>
      <c r="N26" s="3">
        <f t="shared" si="5"/>
        <v>3.1615535729339923</v>
      </c>
      <c r="O26" s="3">
        <f t="shared" si="6"/>
        <v>24.048618363144953</v>
      </c>
      <c r="P26" s="3">
        <f t="shared" si="7"/>
        <v>2.1550104135172079</v>
      </c>
    </row>
    <row r="27" spans="1:17" x14ac:dyDescent="0.2">
      <c r="B27" s="3"/>
      <c r="C27" s="3"/>
      <c r="D27" s="3"/>
      <c r="E27" s="3"/>
      <c r="F27" s="3"/>
      <c r="G27" s="3"/>
      <c r="H27" s="3"/>
      <c r="I27" s="3"/>
      <c r="J27" s="3"/>
      <c r="K27" s="3"/>
      <c r="L27" s="5"/>
      <c r="M27" s="5"/>
      <c r="N27" s="5"/>
      <c r="O27" s="5"/>
      <c r="P27" t="s">
        <v>41</v>
      </c>
      <c r="Q27" s="1"/>
    </row>
    <row r="28" spans="1:17" x14ac:dyDescent="0.2">
      <c r="B28" s="3"/>
      <c r="C28" s="3"/>
      <c r="D28" s="3"/>
      <c r="E28" s="3"/>
      <c r="F28" s="3"/>
      <c r="G28" s="3"/>
      <c r="H28" s="3"/>
      <c r="I28" s="3"/>
      <c r="J28" s="3"/>
      <c r="K28" s="3"/>
      <c r="L28" s="5"/>
      <c r="M28" s="5"/>
      <c r="N28" s="5"/>
      <c r="O28" s="5"/>
      <c r="P28" s="3">
        <f>AVERAGE(P15:P26)</f>
        <v>2.6265950542026575</v>
      </c>
      <c r="Q28" s="1"/>
    </row>
    <row r="29" spans="1:17" x14ac:dyDescent="0.2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5B8B5-503D-3E4D-98D0-606D8B8090DC}">
  <dimension ref="A1:P28"/>
  <sheetViews>
    <sheetView workbookViewId="0">
      <selection activeCell="I31" sqref="I31"/>
    </sheetView>
  </sheetViews>
  <sheetFormatPr baseColWidth="10" defaultRowHeight="16" x14ac:dyDescent="0.2"/>
  <cols>
    <col min="11" max="11" width="12.33203125" bestFit="1" customWidth="1"/>
    <col min="13" max="13" width="14.33203125" bestFit="1" customWidth="1"/>
    <col min="14" max="14" width="16" bestFit="1" customWidth="1"/>
    <col min="15" max="15" width="11.83203125" bestFit="1" customWidth="1"/>
  </cols>
  <sheetData>
    <row r="1" spans="1:16" x14ac:dyDescent="0.2">
      <c r="A1" t="s">
        <v>4</v>
      </c>
      <c r="B1" t="s">
        <v>1</v>
      </c>
      <c r="C1" s="4">
        <f>2*2/3*138357544*32 / 1000000000</f>
        <v>5.903255210666666</v>
      </c>
      <c r="D1" t="s">
        <v>42</v>
      </c>
      <c r="N1" t="s">
        <v>39</v>
      </c>
      <c r="O1" t="s">
        <v>40</v>
      </c>
    </row>
    <row r="2" spans="1:16" x14ac:dyDescent="0.2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43</v>
      </c>
      <c r="I2" t="s">
        <v>44</v>
      </c>
      <c r="J2" t="s">
        <v>30</v>
      </c>
      <c r="K2" t="s">
        <v>31</v>
      </c>
      <c r="L2" t="s">
        <v>32</v>
      </c>
      <c r="M2" t="s">
        <v>36</v>
      </c>
      <c r="N2" t="s">
        <v>33</v>
      </c>
      <c r="O2" t="s">
        <v>34</v>
      </c>
      <c r="P2" t="s">
        <v>35</v>
      </c>
    </row>
    <row r="3" spans="1:16" x14ac:dyDescent="0.2">
      <c r="A3">
        <v>0</v>
      </c>
      <c r="B3" s="3">
        <v>0</v>
      </c>
      <c r="C3" s="3">
        <f t="shared" ref="C3:C26" si="0">25-B3</f>
        <v>25</v>
      </c>
      <c r="D3" s="3">
        <v>0</v>
      </c>
      <c r="E3" s="6">
        <v>0</v>
      </c>
      <c r="F3" s="3">
        <v>0.36456817613209902</v>
      </c>
      <c r="G3" s="3">
        <v>4.5790427388607301E-2</v>
      </c>
      <c r="H3" s="3">
        <f t="shared" ref="H3:H26" si="1">F3-G3</f>
        <v>0.31877774874349174</v>
      </c>
      <c r="I3" s="3">
        <f t="shared" ref="I3:I26" si="2">F3+G3</f>
        <v>0.4103586035207063</v>
      </c>
      <c r="J3" s="3">
        <v>0.371</v>
      </c>
      <c r="K3" s="3">
        <f t="shared" ref="K3:K26" si="3">J3-F3</f>
        <v>6.4318238679009765E-3</v>
      </c>
      <c r="L3" s="5">
        <f t="shared" ref="L3:L26" si="4">25/(25-B3)</f>
        <v>1</v>
      </c>
      <c r="M3" s="5">
        <f t="shared" ref="M3:M26" si="5">SQRT(L3)</f>
        <v>1</v>
      </c>
      <c r="N3" s="3">
        <f t="shared" ref="N3:N26" si="6">($C$1/F3)</f>
        <v>16.192458906582285</v>
      </c>
      <c r="O3" s="3">
        <f t="shared" ref="O3:O26" si="7">F3*C3</f>
        <v>9.1142044033024749</v>
      </c>
      <c r="P3" s="3">
        <f t="shared" ref="P3:P26" si="8">C3-N3</f>
        <v>8.807541093417715</v>
      </c>
    </row>
    <row r="4" spans="1:16" x14ac:dyDescent="0.2">
      <c r="A4">
        <v>1</v>
      </c>
      <c r="B4" s="3">
        <v>0.94758498131780999</v>
      </c>
      <c r="C4" s="3">
        <f t="shared" si="0"/>
        <v>24.05241501868219</v>
      </c>
      <c r="D4" s="3">
        <v>2.3046593718273399E-3</v>
      </c>
      <c r="E4" s="6">
        <v>1</v>
      </c>
      <c r="F4" s="3">
        <v>0.37804938271604899</v>
      </c>
      <c r="G4" s="3">
        <v>0.105788866405916</v>
      </c>
      <c r="H4" s="3">
        <f t="shared" si="1"/>
        <v>0.27226051631013298</v>
      </c>
      <c r="I4" s="3">
        <f t="shared" si="2"/>
        <v>0.48383824912196499</v>
      </c>
      <c r="J4" s="3">
        <v>0.40899999999999997</v>
      </c>
      <c r="K4" s="3">
        <f t="shared" si="3"/>
        <v>3.0950617283950987E-2</v>
      </c>
      <c r="L4" s="5">
        <f t="shared" si="4"/>
        <v>1.0393966668453789</v>
      </c>
      <c r="M4" s="5">
        <f t="shared" si="5"/>
        <v>1.0195080513882069</v>
      </c>
      <c r="N4" s="3">
        <f t="shared" si="6"/>
        <v>15.615037295539169</v>
      </c>
      <c r="O4" s="3">
        <f t="shared" si="7"/>
        <v>9.0930006506430274</v>
      </c>
      <c r="P4" s="3">
        <f t="shared" si="8"/>
        <v>8.4373777231430207</v>
      </c>
    </row>
    <row r="5" spans="1:16" x14ac:dyDescent="0.2">
      <c r="A5">
        <v>2</v>
      </c>
      <c r="B5" s="3">
        <v>1.9276611834448101</v>
      </c>
      <c r="C5" s="3">
        <f t="shared" si="0"/>
        <v>23.072338816555188</v>
      </c>
      <c r="D5" s="3">
        <v>1.92217942399498E-2</v>
      </c>
      <c r="E5" s="6">
        <v>2</v>
      </c>
      <c r="F5" s="3">
        <v>0.391477966101694</v>
      </c>
      <c r="G5" s="3">
        <v>9.7828183410045899E-2</v>
      </c>
      <c r="H5" s="3">
        <f t="shared" si="1"/>
        <v>0.2936497826916481</v>
      </c>
      <c r="I5" s="3">
        <f t="shared" si="2"/>
        <v>0.4893061495117399</v>
      </c>
      <c r="J5" s="3">
        <v>0.44600000000000001</v>
      </c>
      <c r="K5" s="3">
        <f t="shared" si="3"/>
        <v>5.452203389830601E-2</v>
      </c>
      <c r="L5" s="5">
        <f t="shared" si="4"/>
        <v>1.0835485816488466</v>
      </c>
      <c r="M5" s="5">
        <f t="shared" si="5"/>
        <v>1.0409363965434424</v>
      </c>
      <c r="N5" s="3">
        <f t="shared" si="6"/>
        <v>15.079406050488116</v>
      </c>
      <c r="O5" s="3">
        <f t="shared" si="7"/>
        <v>9.03231227311419</v>
      </c>
      <c r="P5" s="3">
        <f t="shared" si="8"/>
        <v>7.9929327660670726</v>
      </c>
    </row>
    <row r="6" spans="1:16" x14ac:dyDescent="0.2">
      <c r="A6">
        <v>3</v>
      </c>
      <c r="B6" s="3">
        <v>2.92049547496421</v>
      </c>
      <c r="C6" s="3">
        <f t="shared" si="0"/>
        <v>22.079504525035791</v>
      </c>
      <c r="D6" s="3">
        <v>6.8814152850655994E-2</v>
      </c>
      <c r="E6" s="6">
        <v>3</v>
      </c>
      <c r="F6" s="3">
        <v>0.404753607103218</v>
      </c>
      <c r="G6" s="3">
        <v>9.7514319508400199E-2</v>
      </c>
      <c r="H6" s="3">
        <f t="shared" si="1"/>
        <v>0.30723928759481778</v>
      </c>
      <c r="I6" s="3">
        <f t="shared" si="2"/>
        <v>0.50226792661161823</v>
      </c>
      <c r="J6" s="3">
        <v>0.46500000000000002</v>
      </c>
      <c r="K6" s="3">
        <f t="shared" si="3"/>
        <v>6.0246392896782019E-2</v>
      </c>
      <c r="L6" s="5">
        <f t="shared" si="4"/>
        <v>1.1322717849783577</v>
      </c>
      <c r="M6" s="5">
        <f t="shared" si="5"/>
        <v>1.0640826025165329</v>
      </c>
      <c r="N6" s="3">
        <f t="shared" si="6"/>
        <v>14.584811863483283</v>
      </c>
      <c r="O6" s="3">
        <f t="shared" si="7"/>
        <v>8.9367590995600601</v>
      </c>
      <c r="P6" s="3">
        <f t="shared" si="8"/>
        <v>7.4946926615525076</v>
      </c>
    </row>
    <row r="7" spans="1:16" x14ac:dyDescent="0.2">
      <c r="A7">
        <v>4</v>
      </c>
      <c r="B7" s="3">
        <v>3.9567373162160902</v>
      </c>
      <c r="C7" s="3">
        <f t="shared" si="0"/>
        <v>21.043262683783908</v>
      </c>
      <c r="D7" s="3">
        <v>1.18634503775922E-4</v>
      </c>
      <c r="E7" s="6">
        <v>4</v>
      </c>
      <c r="F7" s="3">
        <v>0.42028483920367499</v>
      </c>
      <c r="G7" s="3">
        <v>0.113097005482772</v>
      </c>
      <c r="H7" s="3">
        <f t="shared" si="1"/>
        <v>0.30718783372090297</v>
      </c>
      <c r="I7" s="3">
        <f t="shared" si="2"/>
        <v>0.533381844686447</v>
      </c>
      <c r="J7" s="3">
        <v>0.499</v>
      </c>
      <c r="K7" s="3">
        <f t="shared" si="3"/>
        <v>7.8715160796325012E-2</v>
      </c>
      <c r="L7" s="5">
        <f t="shared" si="4"/>
        <v>1.1880286995260094</v>
      </c>
      <c r="M7" s="5">
        <f t="shared" si="5"/>
        <v>1.089967292869841</v>
      </c>
      <c r="N7" s="3">
        <f t="shared" si="6"/>
        <v>14.045843818329786</v>
      </c>
      <c r="O7" s="3">
        <f t="shared" si="7"/>
        <v>8.8441642733748136</v>
      </c>
      <c r="P7" s="3">
        <f t="shared" si="8"/>
        <v>6.9974188654541223</v>
      </c>
    </row>
    <row r="8" spans="1:16" x14ac:dyDescent="0.2">
      <c r="A8">
        <v>5</v>
      </c>
      <c r="B8" s="3">
        <v>5.0773807816892598</v>
      </c>
      <c r="C8" s="3">
        <f t="shared" si="0"/>
        <v>19.922619218310739</v>
      </c>
      <c r="D8" s="3">
        <v>2.0967583929066501E-3</v>
      </c>
      <c r="E8" s="6">
        <v>5</v>
      </c>
      <c r="F8" s="3">
        <v>0.44393798449612398</v>
      </c>
      <c r="G8" s="3">
        <v>0.11576409800380801</v>
      </c>
      <c r="H8" s="3">
        <f t="shared" si="1"/>
        <v>0.32817388649231599</v>
      </c>
      <c r="I8" s="3">
        <f t="shared" si="2"/>
        <v>0.55970208249993203</v>
      </c>
      <c r="J8" s="3">
        <v>0.52900000000000003</v>
      </c>
      <c r="K8" s="3">
        <f t="shared" si="3"/>
        <v>8.5062015503876043E-2</v>
      </c>
      <c r="L8" s="5">
        <f t="shared" si="4"/>
        <v>1.254855083362868</v>
      </c>
      <c r="M8" s="5">
        <f t="shared" si="5"/>
        <v>1.1202031437926194</v>
      </c>
      <c r="N8" s="3">
        <f t="shared" si="6"/>
        <v>13.297477163092827</v>
      </c>
      <c r="O8" s="3">
        <f t="shared" si="7"/>
        <v>8.8444074216606143</v>
      </c>
      <c r="P8" s="3">
        <f t="shared" si="8"/>
        <v>6.6251420552179123</v>
      </c>
    </row>
    <row r="9" spans="1:16" x14ac:dyDescent="0.2">
      <c r="A9">
        <v>6</v>
      </c>
      <c r="B9" s="3">
        <v>5.9829950146807098</v>
      </c>
      <c r="C9" s="3">
        <f t="shared" si="0"/>
        <v>19.017004985319289</v>
      </c>
      <c r="D9" s="3">
        <v>3.78817990097959E-3</v>
      </c>
      <c r="E9" s="6">
        <v>6</v>
      </c>
      <c r="F9" s="3">
        <v>0.463927191679049</v>
      </c>
      <c r="G9" s="3">
        <v>0.117391291639275</v>
      </c>
      <c r="H9" s="3">
        <f t="shared" si="1"/>
        <v>0.34653590003977397</v>
      </c>
      <c r="I9" s="3">
        <f t="shared" si="2"/>
        <v>0.58131848331832403</v>
      </c>
      <c r="J9" s="3">
        <v>0.58899999999999997</v>
      </c>
      <c r="K9" s="3">
        <f t="shared" si="3"/>
        <v>0.12507280832095097</v>
      </c>
      <c r="L9" s="5">
        <f t="shared" si="4"/>
        <v>1.3146128961579098</v>
      </c>
      <c r="M9" s="5">
        <f t="shared" si="5"/>
        <v>1.1465656963985578</v>
      </c>
      <c r="N9" s="3">
        <f t="shared" si="6"/>
        <v>12.724529444591418</v>
      </c>
      <c r="O9" s="3">
        <f t="shared" si="7"/>
        <v>8.8225057169856527</v>
      </c>
      <c r="P9" s="3">
        <f t="shared" si="8"/>
        <v>6.292475540727871</v>
      </c>
    </row>
    <row r="10" spans="1:16" x14ac:dyDescent="0.2">
      <c r="A10">
        <v>7</v>
      </c>
      <c r="B10" s="3">
        <v>6.8063246461547902</v>
      </c>
      <c r="C10" s="3">
        <f t="shared" si="0"/>
        <v>18.193675353845208</v>
      </c>
      <c r="D10" s="3">
        <v>2.3684701606929301E-2</v>
      </c>
      <c r="E10" s="6">
        <v>7</v>
      </c>
      <c r="F10" s="3">
        <v>0.479496493688639</v>
      </c>
      <c r="G10" s="3">
        <v>0.113996396692851</v>
      </c>
      <c r="H10" s="3">
        <f t="shared" si="1"/>
        <v>0.365500096995788</v>
      </c>
      <c r="I10" s="3">
        <f t="shared" si="2"/>
        <v>0.59349289038149</v>
      </c>
      <c r="J10" s="3">
        <v>0.622</v>
      </c>
      <c r="K10" s="3">
        <f t="shared" si="3"/>
        <v>0.14250350631136099</v>
      </c>
      <c r="L10" s="5">
        <f t="shared" si="4"/>
        <v>1.3741038857613936</v>
      </c>
      <c r="M10" s="5">
        <f t="shared" si="5"/>
        <v>1.1722217732841314</v>
      </c>
      <c r="N10" s="3">
        <f t="shared" si="6"/>
        <v>12.311362623852562</v>
      </c>
      <c r="O10" s="3">
        <f t="shared" si="7"/>
        <v>8.723803539478185</v>
      </c>
      <c r="P10" s="3">
        <f t="shared" si="8"/>
        <v>5.8823127299926465</v>
      </c>
    </row>
    <row r="11" spans="1:16" x14ac:dyDescent="0.2">
      <c r="A11">
        <v>8</v>
      </c>
      <c r="B11" s="3">
        <v>7.8535622269449101</v>
      </c>
      <c r="C11" s="3">
        <f t="shared" si="0"/>
        <v>17.146437773055091</v>
      </c>
      <c r="D11" s="3">
        <v>9.8694265660294496E-3</v>
      </c>
      <c r="E11" s="6">
        <v>8</v>
      </c>
      <c r="F11" s="3">
        <v>0.50477019748653496</v>
      </c>
      <c r="G11" s="3">
        <v>0.129068229526212</v>
      </c>
      <c r="H11" s="3">
        <f t="shared" si="1"/>
        <v>0.37570196796032296</v>
      </c>
      <c r="I11" s="3">
        <f t="shared" si="2"/>
        <v>0.63383842701274695</v>
      </c>
      <c r="J11" s="3">
        <v>0.67300000000000004</v>
      </c>
      <c r="K11" s="3">
        <f t="shared" si="3"/>
        <v>0.16822980251346509</v>
      </c>
      <c r="L11" s="5">
        <f t="shared" si="4"/>
        <v>1.4580287947206418</v>
      </c>
      <c r="M11" s="5">
        <f t="shared" si="5"/>
        <v>1.2074886313007844</v>
      </c>
      <c r="N11" s="3">
        <f t="shared" si="6"/>
        <v>11.694936111643436</v>
      </c>
      <c r="O11" s="3">
        <f t="shared" si="7"/>
        <v>8.6550107808956014</v>
      </c>
      <c r="P11" s="3">
        <f t="shared" si="8"/>
        <v>5.4515016614116547</v>
      </c>
    </row>
    <row r="12" spans="1:16" x14ac:dyDescent="0.2">
      <c r="A12">
        <v>9</v>
      </c>
      <c r="B12" s="3">
        <v>9.1791841346419396</v>
      </c>
      <c r="C12" s="3">
        <f t="shared" si="0"/>
        <v>15.82081586535806</v>
      </c>
      <c r="D12" s="3">
        <v>1.32782109229139E-2</v>
      </c>
      <c r="E12" s="6">
        <v>9</v>
      </c>
      <c r="F12" s="3">
        <v>0.54235009671179801</v>
      </c>
      <c r="G12" s="3">
        <v>0.13703179566157001</v>
      </c>
      <c r="H12" s="3">
        <f t="shared" si="1"/>
        <v>0.40531830105022804</v>
      </c>
      <c r="I12" s="3">
        <f t="shared" si="2"/>
        <v>0.67938189237336799</v>
      </c>
      <c r="J12" s="3">
        <v>0.71899999999999997</v>
      </c>
      <c r="K12" s="3">
        <f t="shared" si="3"/>
        <v>0.17664990328820196</v>
      </c>
      <c r="L12" s="5">
        <f t="shared" si="4"/>
        <v>1.5801966354175878</v>
      </c>
      <c r="M12" s="5">
        <f t="shared" si="5"/>
        <v>1.2570587239336068</v>
      </c>
      <c r="N12" s="3">
        <f t="shared" si="6"/>
        <v>10.884584047200097</v>
      </c>
      <c r="O12" s="3">
        <f t="shared" si="7"/>
        <v>8.5804210146364923</v>
      </c>
      <c r="P12" s="3">
        <f t="shared" si="8"/>
        <v>4.9362318181579639</v>
      </c>
    </row>
    <row r="13" spans="1:16" x14ac:dyDescent="0.2">
      <c r="A13">
        <v>10</v>
      </c>
      <c r="B13" s="3">
        <v>9.8356874638090002</v>
      </c>
      <c r="C13" s="3">
        <f t="shared" si="0"/>
        <v>15.164312536191</v>
      </c>
      <c r="D13" s="3">
        <v>6.5980261295518403E-4</v>
      </c>
      <c r="E13" s="6">
        <v>10</v>
      </c>
      <c r="F13" s="3">
        <v>0.57011849192100506</v>
      </c>
      <c r="G13" s="3">
        <v>0.140770922942275</v>
      </c>
      <c r="H13" s="3">
        <f t="shared" si="1"/>
        <v>0.42934756897873005</v>
      </c>
      <c r="I13" s="3">
        <f t="shared" si="2"/>
        <v>0.71088941486328006</v>
      </c>
      <c r="J13" s="3">
        <v>0.79300000000000004</v>
      </c>
      <c r="K13" s="3">
        <f t="shared" si="3"/>
        <v>0.22288150807899498</v>
      </c>
      <c r="L13" s="5">
        <f t="shared" si="4"/>
        <v>1.6486075409178784</v>
      </c>
      <c r="M13" s="5">
        <f t="shared" si="5"/>
        <v>1.2839811295022519</v>
      </c>
      <c r="N13" s="3">
        <f t="shared" si="6"/>
        <v>10.354435602984465</v>
      </c>
      <c r="O13" s="3">
        <f t="shared" si="7"/>
        <v>8.6454549941520042</v>
      </c>
      <c r="P13" s="3">
        <f t="shared" si="8"/>
        <v>4.8098769332065352</v>
      </c>
    </row>
    <row r="14" spans="1:16" x14ac:dyDescent="0.2">
      <c r="A14">
        <v>11</v>
      </c>
      <c r="B14" s="3">
        <v>10.938102668110201</v>
      </c>
      <c r="C14" s="3">
        <f t="shared" si="0"/>
        <v>14.061897331889799</v>
      </c>
      <c r="D14" s="3">
        <v>5.13724787716794E-3</v>
      </c>
      <c r="E14" s="6">
        <v>11</v>
      </c>
      <c r="F14" s="3">
        <v>0.61155555555555496</v>
      </c>
      <c r="G14" s="3">
        <v>0.14438538603717599</v>
      </c>
      <c r="H14" s="3">
        <f t="shared" si="1"/>
        <v>0.46717016951837897</v>
      </c>
      <c r="I14" s="3">
        <f t="shared" si="2"/>
        <v>0.75594094159273095</v>
      </c>
      <c r="J14" s="3">
        <v>0.86399999999999999</v>
      </c>
      <c r="K14" s="3">
        <f t="shared" si="3"/>
        <v>0.25244444444444503</v>
      </c>
      <c r="L14" s="5">
        <f t="shared" si="4"/>
        <v>1.777853970196795</v>
      </c>
      <c r="M14" s="5">
        <f t="shared" si="5"/>
        <v>1.3333619051843333</v>
      </c>
      <c r="N14" s="3">
        <f t="shared" si="6"/>
        <v>9.6528519069767533</v>
      </c>
      <c r="O14" s="3">
        <f t="shared" si="7"/>
        <v>8.5996314349690426</v>
      </c>
      <c r="P14" s="3">
        <f t="shared" si="8"/>
        <v>4.409045424913046</v>
      </c>
    </row>
    <row r="15" spans="1:16" x14ac:dyDescent="0.2">
      <c r="A15">
        <v>12</v>
      </c>
      <c r="B15" s="3">
        <v>11.935660827958699</v>
      </c>
      <c r="C15" s="3">
        <f t="shared" si="0"/>
        <v>13.064339172041301</v>
      </c>
      <c r="D15" s="3">
        <v>5.4218896523946299E-2</v>
      </c>
      <c r="E15" s="6">
        <v>12</v>
      </c>
      <c r="F15" s="3">
        <v>0.66012730318257895</v>
      </c>
      <c r="G15" s="3">
        <v>0.14833350267220499</v>
      </c>
      <c r="H15" s="3">
        <f t="shared" si="1"/>
        <v>0.51179380051037393</v>
      </c>
      <c r="I15" s="3">
        <f t="shared" si="2"/>
        <v>0.80846080585478397</v>
      </c>
      <c r="J15" s="3">
        <v>0.995</v>
      </c>
      <c r="K15" s="3">
        <f t="shared" si="3"/>
        <v>0.33487269681742104</v>
      </c>
      <c r="L15" s="5">
        <f t="shared" si="4"/>
        <v>1.9136061664337327</v>
      </c>
      <c r="M15" s="5">
        <f t="shared" si="5"/>
        <v>1.3833315460993914</v>
      </c>
      <c r="N15" s="3">
        <f t="shared" si="6"/>
        <v>8.942601195566569</v>
      </c>
      <c r="O15" s="3">
        <f t="shared" si="7"/>
        <v>8.6241269855021496</v>
      </c>
      <c r="P15" s="3">
        <f t="shared" si="8"/>
        <v>4.1217379764747317</v>
      </c>
    </row>
    <row r="16" spans="1:16" x14ac:dyDescent="0.2">
      <c r="A16">
        <v>13</v>
      </c>
      <c r="B16" s="3">
        <v>12.9032200461775</v>
      </c>
      <c r="C16" s="3">
        <f t="shared" si="0"/>
        <v>12.0967799538225</v>
      </c>
      <c r="D16" s="3">
        <v>1.2123938416736899E-3</v>
      </c>
      <c r="E16" s="6">
        <v>13</v>
      </c>
      <c r="F16" s="3">
        <v>0.71364988558352405</v>
      </c>
      <c r="G16" s="3">
        <v>0.17122074443181601</v>
      </c>
      <c r="H16" s="3">
        <f t="shared" si="1"/>
        <v>0.54242914115170804</v>
      </c>
      <c r="I16" s="3">
        <f t="shared" si="2"/>
        <v>0.88487063001534005</v>
      </c>
      <c r="J16" s="3">
        <v>1.026</v>
      </c>
      <c r="K16" s="3">
        <f t="shared" si="3"/>
        <v>0.31235011441647598</v>
      </c>
      <c r="L16" s="5">
        <f t="shared" si="4"/>
        <v>2.0666656825563048</v>
      </c>
      <c r="M16" s="5">
        <f t="shared" si="5"/>
        <v>1.4375902345787914</v>
      </c>
      <c r="N16" s="3">
        <f t="shared" si="6"/>
        <v>8.2719206293150336</v>
      </c>
      <c r="O16" s="3">
        <f t="shared" si="7"/>
        <v>8.6328656299744946</v>
      </c>
      <c r="P16" s="3">
        <f t="shared" si="8"/>
        <v>3.8248593245074662</v>
      </c>
    </row>
    <row r="17" spans="1:16" x14ac:dyDescent="0.2">
      <c r="A17">
        <v>14</v>
      </c>
      <c r="B17" s="3">
        <v>14.104280664808</v>
      </c>
      <c r="C17" s="3">
        <f t="shared" si="0"/>
        <v>10.895719335192</v>
      </c>
      <c r="D17" s="3">
        <v>4.4412378544913603E-3</v>
      </c>
      <c r="E17" s="6">
        <v>14</v>
      </c>
      <c r="F17" s="3">
        <v>0.78759940652818905</v>
      </c>
      <c r="G17" s="3">
        <v>0.21394513093336001</v>
      </c>
      <c r="H17" s="3">
        <f t="shared" si="1"/>
        <v>0.57365427559482907</v>
      </c>
      <c r="I17" s="3">
        <f t="shared" si="2"/>
        <v>1.001544537461549</v>
      </c>
      <c r="J17" s="3">
        <v>1.23</v>
      </c>
      <c r="K17" s="3">
        <f t="shared" si="3"/>
        <v>0.44240059347181093</v>
      </c>
      <c r="L17" s="5">
        <f t="shared" si="4"/>
        <v>2.294479073011058</v>
      </c>
      <c r="M17" s="5">
        <f t="shared" si="5"/>
        <v>1.514753799470745</v>
      </c>
      <c r="N17" s="3">
        <f t="shared" si="6"/>
        <v>7.4952509635434597</v>
      </c>
      <c r="O17" s="3">
        <f t="shared" si="7"/>
        <v>8.5814620820949337</v>
      </c>
      <c r="P17" s="3">
        <f t="shared" si="8"/>
        <v>3.4004683716485404</v>
      </c>
    </row>
    <row r="18" spans="1:16" x14ac:dyDescent="0.2">
      <c r="A18">
        <v>15</v>
      </c>
      <c r="B18" s="3">
        <v>15.3708905140405</v>
      </c>
      <c r="C18" s="3">
        <f t="shared" si="0"/>
        <v>9.6291094859594999</v>
      </c>
      <c r="D18" s="3">
        <v>2.7541966295872699E-3</v>
      </c>
      <c r="E18" s="6">
        <v>15</v>
      </c>
      <c r="F18" s="3">
        <v>0.89563973063973001</v>
      </c>
      <c r="G18" s="3">
        <v>0.22820217018106601</v>
      </c>
      <c r="H18" s="3">
        <f t="shared" si="1"/>
        <v>0.66743756045866398</v>
      </c>
      <c r="I18" s="3">
        <f t="shared" si="2"/>
        <v>1.123841900820796</v>
      </c>
      <c r="J18" s="3">
        <v>1.323</v>
      </c>
      <c r="K18" s="3">
        <f t="shared" si="3"/>
        <v>0.42736026936026994</v>
      </c>
      <c r="L18" s="5">
        <f t="shared" si="4"/>
        <v>2.5962940847700682</v>
      </c>
      <c r="M18" s="5">
        <f t="shared" si="5"/>
        <v>1.6113019843499443</v>
      </c>
      <c r="N18" s="3">
        <f t="shared" si="6"/>
        <v>6.5911046693408055</v>
      </c>
      <c r="O18" s="3">
        <f t="shared" si="7"/>
        <v>8.6242130263052363</v>
      </c>
      <c r="P18" s="3">
        <f t="shared" si="8"/>
        <v>3.0380048166186944</v>
      </c>
    </row>
    <row r="19" spans="1:16" x14ac:dyDescent="0.2">
      <c r="A19">
        <v>16</v>
      </c>
      <c r="B19" s="3">
        <v>15.697206090431701</v>
      </c>
      <c r="C19" s="3">
        <f t="shared" si="0"/>
        <v>9.3027939095682992</v>
      </c>
      <c r="D19" s="3">
        <v>1.6952910401716701E-3</v>
      </c>
      <c r="E19" s="6">
        <v>16</v>
      </c>
      <c r="F19" s="3">
        <v>0.85197319034852503</v>
      </c>
      <c r="G19" s="3">
        <v>0.26335156642521601</v>
      </c>
      <c r="H19" s="3">
        <f t="shared" si="1"/>
        <v>0.58862162392330908</v>
      </c>
      <c r="I19" s="3">
        <f t="shared" si="2"/>
        <v>1.115324756773741</v>
      </c>
      <c r="J19" s="3">
        <v>1.2470000000000001</v>
      </c>
      <c r="K19" s="3">
        <f t="shared" si="3"/>
        <v>0.39502680965147507</v>
      </c>
      <c r="L19" s="5">
        <f t="shared" si="4"/>
        <v>2.6873647038753048</v>
      </c>
      <c r="M19" s="5">
        <f t="shared" si="5"/>
        <v>1.6393183656249646</v>
      </c>
      <c r="N19" s="3">
        <f t="shared" si="6"/>
        <v>6.9289213293809908</v>
      </c>
      <c r="O19" s="3">
        <f t="shared" si="7"/>
        <v>7.9257310062897322</v>
      </c>
      <c r="P19" s="3">
        <f t="shared" si="8"/>
        <v>2.3738725801873084</v>
      </c>
    </row>
    <row r="20" spans="1:16" x14ac:dyDescent="0.2">
      <c r="A20">
        <v>17</v>
      </c>
      <c r="B20" s="3">
        <v>16.896072181561198</v>
      </c>
      <c r="C20" s="3">
        <f t="shared" si="0"/>
        <v>8.1039278184388017</v>
      </c>
      <c r="D20" s="3">
        <v>4.35397510899675E-2</v>
      </c>
      <c r="E20" s="6">
        <v>17</v>
      </c>
      <c r="F20" s="3">
        <v>1.0930393013100399</v>
      </c>
      <c r="G20" s="3">
        <v>0.33592386228156901</v>
      </c>
      <c r="H20" s="3">
        <f t="shared" si="1"/>
        <v>0.75711543902847089</v>
      </c>
      <c r="I20" s="3">
        <f t="shared" si="2"/>
        <v>1.4289631635916089</v>
      </c>
      <c r="J20" s="3">
        <v>2</v>
      </c>
      <c r="K20" s="3">
        <f t="shared" si="3"/>
        <v>0.9069606986899601</v>
      </c>
      <c r="L20" s="5">
        <f t="shared" si="4"/>
        <v>3.0849238246073343</v>
      </c>
      <c r="M20" s="5">
        <f t="shared" si="5"/>
        <v>1.7563951220062455</v>
      </c>
      <c r="N20" s="3">
        <f t="shared" si="6"/>
        <v>5.4007712289864056</v>
      </c>
      <c r="O20" s="3">
        <f t="shared" si="7"/>
        <v>8.8579116005333436</v>
      </c>
      <c r="P20" s="3">
        <f t="shared" si="8"/>
        <v>2.7031565894523961</v>
      </c>
    </row>
    <row r="21" spans="1:16" x14ac:dyDescent="0.2">
      <c r="A21">
        <v>18</v>
      </c>
      <c r="B21" s="3">
        <v>17.920956654306099</v>
      </c>
      <c r="C21" s="3">
        <f t="shared" si="0"/>
        <v>7.0790433456939006</v>
      </c>
      <c r="D21" s="3">
        <v>3.1539791427563503E-2</v>
      </c>
      <c r="E21" s="6">
        <v>18</v>
      </c>
      <c r="F21" s="3">
        <v>1.2730585365853599</v>
      </c>
      <c r="G21" s="3">
        <v>0.34253848135299197</v>
      </c>
      <c r="H21" s="3">
        <f t="shared" si="1"/>
        <v>0.93052005523236803</v>
      </c>
      <c r="I21" s="3">
        <f t="shared" si="2"/>
        <v>1.6155970179383519</v>
      </c>
      <c r="J21" s="3">
        <v>2.0870000000000002</v>
      </c>
      <c r="K21" s="3">
        <f t="shared" si="3"/>
        <v>0.81394146341464024</v>
      </c>
      <c r="L21" s="5">
        <f t="shared" si="4"/>
        <v>3.5315506317964855</v>
      </c>
      <c r="M21" s="5">
        <f t="shared" si="5"/>
        <v>1.8792420365127227</v>
      </c>
      <c r="N21" s="3">
        <f t="shared" si="6"/>
        <v>4.637065021770777</v>
      </c>
      <c r="O21" s="3">
        <f t="shared" si="7"/>
        <v>9.0120365620934066</v>
      </c>
      <c r="P21" s="3">
        <f t="shared" si="8"/>
        <v>2.4419783239231236</v>
      </c>
    </row>
    <row r="22" spans="1:16" x14ac:dyDescent="0.2">
      <c r="A22">
        <v>19</v>
      </c>
      <c r="B22" s="3">
        <v>18.819503792236301</v>
      </c>
      <c r="C22" s="3">
        <f t="shared" si="0"/>
        <v>6.1804962077636993</v>
      </c>
      <c r="D22" s="3">
        <v>7.9610295582496198E-3</v>
      </c>
      <c r="E22" s="6">
        <v>19</v>
      </c>
      <c r="F22" s="3">
        <v>1.56035680751173</v>
      </c>
      <c r="G22" s="3">
        <v>0.48951964997523201</v>
      </c>
      <c r="H22" s="3">
        <f t="shared" si="1"/>
        <v>1.0708371575364981</v>
      </c>
      <c r="I22" s="3">
        <f t="shared" si="2"/>
        <v>2.0498764574869619</v>
      </c>
      <c r="J22" s="3">
        <v>3.0990000000000002</v>
      </c>
      <c r="K22" s="3">
        <f t="shared" si="3"/>
        <v>1.5386431924882702</v>
      </c>
      <c r="L22" s="5">
        <f t="shared" si="4"/>
        <v>4.0449826615209261</v>
      </c>
      <c r="M22" s="5">
        <f t="shared" si="5"/>
        <v>2.0112142256659102</v>
      </c>
      <c r="N22" s="3">
        <f t="shared" si="6"/>
        <v>3.7832726349817833</v>
      </c>
      <c r="O22" s="3">
        <f t="shared" si="7"/>
        <v>9.6437793315845202</v>
      </c>
      <c r="P22" s="3">
        <f t="shared" si="8"/>
        <v>2.397223572781916</v>
      </c>
    </row>
    <row r="23" spans="1:16" x14ac:dyDescent="0.2">
      <c r="A23">
        <v>20</v>
      </c>
      <c r="B23" s="3">
        <v>19.663080446592399</v>
      </c>
      <c r="C23" s="3">
        <f t="shared" si="0"/>
        <v>5.3369195534076006</v>
      </c>
      <c r="D23" s="3">
        <v>1.63111626715667E-3</v>
      </c>
      <c r="E23" s="6">
        <v>20</v>
      </c>
      <c r="F23" s="3">
        <v>1.9565365853658501</v>
      </c>
      <c r="G23" s="3">
        <v>0.75633361775372498</v>
      </c>
      <c r="H23" s="3">
        <f t="shared" si="1"/>
        <v>1.2002029676121251</v>
      </c>
      <c r="I23" s="3">
        <f t="shared" si="2"/>
        <v>2.7128702031195751</v>
      </c>
      <c r="J23" s="3">
        <v>5.1150000000000002</v>
      </c>
      <c r="K23" s="3">
        <f t="shared" si="3"/>
        <v>3.1584634146341504</v>
      </c>
      <c r="L23" s="5">
        <f t="shared" si="4"/>
        <v>4.6843501667619494</v>
      </c>
      <c r="M23" s="5">
        <f t="shared" si="5"/>
        <v>2.1643359643923006</v>
      </c>
      <c r="N23" s="3">
        <f t="shared" si="6"/>
        <v>3.017196435180804</v>
      </c>
      <c r="O23" s="3">
        <f t="shared" si="7"/>
        <v>10.441878359396345</v>
      </c>
      <c r="P23" s="3">
        <f t="shared" si="8"/>
        <v>2.3197231182267966</v>
      </c>
    </row>
    <row r="24" spans="1:16" x14ac:dyDescent="0.2">
      <c r="A24">
        <v>21</v>
      </c>
      <c r="B24" s="3">
        <v>20.535186283187599</v>
      </c>
      <c r="C24" s="3">
        <f t="shared" si="0"/>
        <v>4.4648137168124009</v>
      </c>
      <c r="D24" s="3">
        <v>7.7956365314547804E-2</v>
      </c>
      <c r="E24" s="6">
        <v>21</v>
      </c>
      <c r="F24" s="3">
        <v>2.4688604651162702</v>
      </c>
      <c r="G24" s="3">
        <v>0.85658208261143598</v>
      </c>
      <c r="H24" s="3">
        <f t="shared" si="1"/>
        <v>1.6122783825048344</v>
      </c>
      <c r="I24" s="3">
        <f t="shared" si="2"/>
        <v>3.3254425477277061</v>
      </c>
      <c r="J24" s="3">
        <v>5.976</v>
      </c>
      <c r="K24" s="3">
        <f t="shared" si="3"/>
        <v>3.5071395348837298</v>
      </c>
      <c r="L24" s="5">
        <f t="shared" si="4"/>
        <v>5.5993377519563001</v>
      </c>
      <c r="M24" s="5">
        <f t="shared" si="5"/>
        <v>2.3662919836648011</v>
      </c>
      <c r="N24" s="3">
        <f t="shared" si="6"/>
        <v>2.3910849941001642</v>
      </c>
      <c r="O24" s="3">
        <f t="shared" si="7"/>
        <v>11.023002069546967</v>
      </c>
      <c r="P24" s="3">
        <f t="shared" si="8"/>
        <v>2.0737287227122367</v>
      </c>
    </row>
    <row r="25" spans="1:16" x14ac:dyDescent="0.2">
      <c r="A25">
        <v>22</v>
      </c>
      <c r="B25" s="3">
        <v>21.687172163243901</v>
      </c>
      <c r="C25" s="3">
        <f t="shared" si="0"/>
        <v>3.3128278367560995</v>
      </c>
      <c r="D25" s="3">
        <v>4.5563258753485896E-3</v>
      </c>
      <c r="E25" s="6">
        <v>22</v>
      </c>
      <c r="F25" s="3">
        <v>4.9738172043010698</v>
      </c>
      <c r="G25" s="3">
        <v>0.96391915007227402</v>
      </c>
      <c r="H25" s="3">
        <f t="shared" si="1"/>
        <v>4.0098980542287954</v>
      </c>
      <c r="I25" s="3">
        <f t="shared" si="2"/>
        <v>5.9377363543733441</v>
      </c>
      <c r="J25" s="3">
        <v>6.49</v>
      </c>
      <c r="K25" s="3">
        <f t="shared" si="3"/>
        <v>1.5161827956989304</v>
      </c>
      <c r="L25" s="5">
        <f t="shared" si="4"/>
        <v>7.5464229449604741</v>
      </c>
      <c r="M25" s="5">
        <f t="shared" si="5"/>
        <v>2.747075343881284</v>
      </c>
      <c r="N25" s="3">
        <f t="shared" si="6"/>
        <v>1.1868661368499573</v>
      </c>
      <c r="O25" s="3">
        <f t="shared" si="7"/>
        <v>16.477400089344982</v>
      </c>
      <c r="P25" s="3">
        <f t="shared" si="8"/>
        <v>2.1259616999061421</v>
      </c>
    </row>
    <row r="26" spans="1:16" x14ac:dyDescent="0.2">
      <c r="A26">
        <v>23</v>
      </c>
      <c r="B26" s="3">
        <v>21.805172992551402</v>
      </c>
      <c r="C26" s="3">
        <f t="shared" si="0"/>
        <v>3.1948270074485983</v>
      </c>
      <c r="D26" s="3">
        <v>2.87844050241567E-2</v>
      </c>
      <c r="E26" s="6">
        <v>23</v>
      </c>
      <c r="F26" s="3">
        <v>5.23912280701754</v>
      </c>
      <c r="G26" s="3">
        <v>0.81129463508545097</v>
      </c>
      <c r="H26" s="3">
        <f t="shared" si="1"/>
        <v>4.4278281719320889</v>
      </c>
      <c r="I26" s="3">
        <f t="shared" si="2"/>
        <v>6.050417442102991</v>
      </c>
      <c r="J26" s="3">
        <v>7.2050000000000001</v>
      </c>
      <c r="K26" s="3">
        <f t="shared" si="3"/>
        <v>1.9658771929824601</v>
      </c>
      <c r="L26" s="5">
        <f t="shared" si="4"/>
        <v>7.8251498255503673</v>
      </c>
      <c r="M26" s="5">
        <f t="shared" si="5"/>
        <v>2.7973469262053228</v>
      </c>
      <c r="N26" s="3">
        <f t="shared" si="6"/>
        <v>1.1267640458359851</v>
      </c>
      <c r="O26" s="3">
        <f t="shared" si="7"/>
        <v>16.738091039199546</v>
      </c>
      <c r="P26" s="3">
        <f t="shared" si="8"/>
        <v>2.0680629616126129</v>
      </c>
    </row>
    <row r="27" spans="1:16" x14ac:dyDescent="0.2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t="s">
        <v>41</v>
      </c>
    </row>
    <row r="28" spans="1:16" x14ac:dyDescent="0.2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>
        <f>AVERAGE(P18:P26)</f>
        <v>2.3935235983801366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9F536-5250-1F43-B9C0-27C08AAA4992}">
  <dimension ref="A1:O24"/>
  <sheetViews>
    <sheetView workbookViewId="0">
      <selection activeCell="O23" sqref="O23"/>
    </sheetView>
  </sheetViews>
  <sheetFormatPr baseColWidth="10" defaultRowHeight="16" x14ac:dyDescent="0.2"/>
  <cols>
    <col min="1" max="1" width="12.83203125" bestFit="1" customWidth="1"/>
    <col min="11" max="11" width="12.33203125" bestFit="1" customWidth="1"/>
    <col min="13" max="13" width="16" bestFit="1" customWidth="1"/>
    <col min="14" max="14" width="11.83203125" bestFit="1" customWidth="1"/>
  </cols>
  <sheetData>
    <row r="1" spans="1:15" x14ac:dyDescent="0.2">
      <c r="A1" t="s">
        <v>3</v>
      </c>
      <c r="B1" t="s">
        <v>1</v>
      </c>
      <c r="C1" s="4">
        <f>2*2/3*28681000*32 / 1000000000</f>
        <v>1.2237226666666665</v>
      </c>
      <c r="D1" t="s">
        <v>42</v>
      </c>
      <c r="M1" t="s">
        <v>39</v>
      </c>
      <c r="N1" t="s">
        <v>40</v>
      </c>
    </row>
    <row r="2" spans="1:15" x14ac:dyDescent="0.2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43</v>
      </c>
      <c r="I2" t="s">
        <v>44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</row>
    <row r="3" spans="1:15" x14ac:dyDescent="0.2">
      <c r="A3">
        <v>0</v>
      </c>
      <c r="B3" s="3">
        <v>0</v>
      </c>
      <c r="C3" s="3">
        <f t="shared" ref="C3:C22" si="0">25-B3</f>
        <v>25</v>
      </c>
      <c r="D3" s="3">
        <v>0</v>
      </c>
      <c r="E3" s="6">
        <v>0</v>
      </c>
      <c r="F3" s="3">
        <v>0.37736890045543198</v>
      </c>
      <c r="G3" s="3">
        <v>9.3724154827212594E-2</v>
      </c>
      <c r="H3" s="3">
        <f t="shared" ref="H3:H22" si="1">F3-G3</f>
        <v>0.2836447456282194</v>
      </c>
      <c r="I3" s="3">
        <f t="shared" ref="I3:I22" si="2">F3+G3</f>
        <v>0.47109305528264456</v>
      </c>
      <c r="J3" s="3">
        <v>0.38600000000000001</v>
      </c>
      <c r="K3" s="3">
        <f t="shared" ref="K3:K22" si="3">J3-F3</f>
        <v>8.6310995445680327E-3</v>
      </c>
      <c r="L3" s="5">
        <f t="shared" ref="L3:L22" si="4">25/(25-B3)</f>
        <v>1</v>
      </c>
      <c r="M3" s="3">
        <f t="shared" ref="M3:M22" si="5">($C$1/F3)</f>
        <v>3.2427756107877537</v>
      </c>
      <c r="N3" s="3">
        <f t="shared" ref="N3:N22" si="6">F3*C3</f>
        <v>9.4342225113857996</v>
      </c>
      <c r="O3" s="3">
        <f t="shared" ref="O3:O22" si="7">C3-M3</f>
        <v>21.757224389212247</v>
      </c>
    </row>
    <row r="4" spans="1:15" x14ac:dyDescent="0.2">
      <c r="A4">
        <v>2</v>
      </c>
      <c r="B4" s="3">
        <v>1.9883456845546701</v>
      </c>
      <c r="C4" s="3">
        <f t="shared" si="0"/>
        <v>23.01165431544533</v>
      </c>
      <c r="D4" s="3">
        <v>4.6171284449013403E-2</v>
      </c>
      <c r="E4" s="6">
        <v>2</v>
      </c>
      <c r="F4" s="3">
        <v>0.37801740644038201</v>
      </c>
      <c r="G4" s="3">
        <v>0.108172708069055</v>
      </c>
      <c r="H4" s="3">
        <f t="shared" si="1"/>
        <v>0.26984469837132702</v>
      </c>
      <c r="I4" s="3">
        <f t="shared" si="2"/>
        <v>0.486190114509437</v>
      </c>
      <c r="J4" s="3">
        <v>0.38600000000000001</v>
      </c>
      <c r="K4" s="3">
        <f t="shared" si="3"/>
        <v>7.9825935596180009E-3</v>
      </c>
      <c r="L4" s="5">
        <f t="shared" si="4"/>
        <v>1.0864060296273483</v>
      </c>
      <c r="M4" s="3">
        <f t="shared" si="5"/>
        <v>3.2372124823296002</v>
      </c>
      <c r="N4" s="3">
        <f t="shared" si="6"/>
        <v>8.6988058822272674</v>
      </c>
      <c r="O4" s="3">
        <f t="shared" si="7"/>
        <v>19.774441833115731</v>
      </c>
    </row>
    <row r="5" spans="1:15" x14ac:dyDescent="0.2">
      <c r="A5">
        <v>4</v>
      </c>
      <c r="B5" s="3">
        <v>4.0153100864339404</v>
      </c>
      <c r="C5" s="3">
        <f t="shared" si="0"/>
        <v>20.984689913566058</v>
      </c>
      <c r="D5" s="3">
        <v>3.9878390695037699E-3</v>
      </c>
      <c r="E5" s="6">
        <v>4</v>
      </c>
      <c r="F5" s="3">
        <v>0.38013723284589401</v>
      </c>
      <c r="G5" s="3">
        <v>0.121216626256391</v>
      </c>
      <c r="H5" s="3">
        <f t="shared" si="1"/>
        <v>0.258920606589503</v>
      </c>
      <c r="I5" s="3">
        <f t="shared" si="2"/>
        <v>0.50135385910228503</v>
      </c>
      <c r="J5" s="3">
        <v>0.38800000000000001</v>
      </c>
      <c r="K5" s="3">
        <f t="shared" si="3"/>
        <v>7.8627671541059985E-3</v>
      </c>
      <c r="L5" s="5">
        <f t="shared" si="4"/>
        <v>1.1913447424275805</v>
      </c>
      <c r="M5" s="3">
        <f t="shared" si="5"/>
        <v>3.2191602424873715</v>
      </c>
      <c r="N5" s="3">
        <f t="shared" si="6"/>
        <v>7.9770619558721441</v>
      </c>
      <c r="O5" s="3">
        <f t="shared" si="7"/>
        <v>17.765529671078685</v>
      </c>
    </row>
    <row r="6" spans="1:15" x14ac:dyDescent="0.2">
      <c r="A6">
        <v>6</v>
      </c>
      <c r="B6" s="3">
        <v>5.9896583620936203</v>
      </c>
      <c r="C6" s="3">
        <f t="shared" si="0"/>
        <v>19.010341637906379</v>
      </c>
      <c r="D6" s="3">
        <v>7.2584623859745798E-3</v>
      </c>
      <c r="E6" s="6">
        <v>6</v>
      </c>
      <c r="F6" s="3">
        <v>0.382063087248322</v>
      </c>
      <c r="G6" s="3">
        <v>0.134564323257781</v>
      </c>
      <c r="H6" s="3">
        <f t="shared" si="1"/>
        <v>0.24749876399054099</v>
      </c>
      <c r="I6" s="3">
        <f t="shared" si="2"/>
        <v>0.51662741050610306</v>
      </c>
      <c r="J6" s="3">
        <v>0.39200000000000002</v>
      </c>
      <c r="K6" s="3">
        <f t="shared" si="3"/>
        <v>9.9369127516780176E-3</v>
      </c>
      <c r="L6" s="5">
        <f t="shared" si="4"/>
        <v>1.3150736833761218</v>
      </c>
      <c r="M6" s="3">
        <f t="shared" si="5"/>
        <v>3.2029335141484307</v>
      </c>
      <c r="N6" s="3">
        <f t="shared" si="6"/>
        <v>7.2631498158238337</v>
      </c>
      <c r="O6" s="3">
        <f t="shared" si="7"/>
        <v>15.807408123757948</v>
      </c>
    </row>
    <row r="7" spans="1:15" x14ac:dyDescent="0.2">
      <c r="A7">
        <v>8</v>
      </c>
      <c r="B7" s="3">
        <v>7.7950663177502797</v>
      </c>
      <c r="C7" s="3">
        <f t="shared" si="0"/>
        <v>17.20493368224972</v>
      </c>
      <c r="D7" s="3">
        <v>1.5042042283026299E-3</v>
      </c>
      <c r="E7" s="6">
        <v>8</v>
      </c>
      <c r="F7" s="3">
        <v>0.38308447204968898</v>
      </c>
      <c r="G7" s="3">
        <v>0.129029103828009</v>
      </c>
      <c r="H7" s="3">
        <f t="shared" si="1"/>
        <v>0.25405536822167996</v>
      </c>
      <c r="I7" s="3">
        <f t="shared" si="2"/>
        <v>0.51211357587769801</v>
      </c>
      <c r="J7" s="3">
        <v>0.39100000000000001</v>
      </c>
      <c r="K7" s="3">
        <f t="shared" si="3"/>
        <v>7.9155279503110298E-3</v>
      </c>
      <c r="L7" s="5">
        <f t="shared" si="4"/>
        <v>1.453071570150394</v>
      </c>
      <c r="M7" s="3">
        <f t="shared" si="5"/>
        <v>3.1943938111590708</v>
      </c>
      <c r="N7" s="3">
        <f t="shared" si="6"/>
        <v>6.590942936314546</v>
      </c>
      <c r="O7" s="3">
        <f t="shared" si="7"/>
        <v>14.01053987109065</v>
      </c>
    </row>
    <row r="8" spans="1:15" x14ac:dyDescent="0.2">
      <c r="A8">
        <v>9</v>
      </c>
      <c r="B8" s="3">
        <v>9.0929669062292202</v>
      </c>
      <c r="C8" s="3">
        <f t="shared" si="0"/>
        <v>15.90703309377078</v>
      </c>
      <c r="D8" s="3">
        <v>1.0155709877706099E-2</v>
      </c>
      <c r="E8" s="6">
        <v>9</v>
      </c>
      <c r="F8" s="3">
        <v>0.38364142011834301</v>
      </c>
      <c r="G8" s="3">
        <v>0.126410509779047</v>
      </c>
      <c r="H8" s="3">
        <f t="shared" si="1"/>
        <v>0.25723091033929602</v>
      </c>
      <c r="I8" s="3">
        <f t="shared" si="2"/>
        <v>0.51005192989739001</v>
      </c>
      <c r="J8" s="3">
        <v>0.39200000000000002</v>
      </c>
      <c r="K8" s="3">
        <f t="shared" si="3"/>
        <v>8.3585798816570023E-3</v>
      </c>
      <c r="L8" s="5">
        <f t="shared" si="4"/>
        <v>1.5716318594817056</v>
      </c>
      <c r="M8" s="3">
        <f t="shared" si="5"/>
        <v>3.1897563779457943</v>
      </c>
      <c r="N8" s="3">
        <f t="shared" si="6"/>
        <v>6.1025967659637015</v>
      </c>
      <c r="O8" s="3">
        <f t="shared" si="7"/>
        <v>12.717276715824985</v>
      </c>
    </row>
    <row r="9" spans="1:15" x14ac:dyDescent="0.2">
      <c r="A9">
        <v>10</v>
      </c>
      <c r="B9" s="3">
        <v>9.7547862017253504</v>
      </c>
      <c r="C9" s="3">
        <f t="shared" si="0"/>
        <v>15.24521379827465</v>
      </c>
      <c r="D9" s="3">
        <v>1.1776447296131301E-2</v>
      </c>
      <c r="E9" s="6">
        <v>10</v>
      </c>
      <c r="F9" s="3">
        <v>0.38385931558935299</v>
      </c>
      <c r="G9" s="3">
        <v>0.13084615616461501</v>
      </c>
      <c r="H9" s="3">
        <f t="shared" si="1"/>
        <v>0.25301315942473801</v>
      </c>
      <c r="I9" s="3">
        <f t="shared" si="2"/>
        <v>0.51470547175396797</v>
      </c>
      <c r="J9" s="3">
        <v>0.39200000000000002</v>
      </c>
      <c r="K9" s="3">
        <f t="shared" si="3"/>
        <v>8.1406844106470255E-3</v>
      </c>
      <c r="L9" s="5">
        <f t="shared" si="4"/>
        <v>1.6398589308619163</v>
      </c>
      <c r="M9" s="3">
        <f t="shared" si="5"/>
        <v>3.1879457315965909</v>
      </c>
      <c r="N9" s="3">
        <f t="shared" si="6"/>
        <v>5.8520173346190676</v>
      </c>
      <c r="O9" s="3">
        <f t="shared" si="7"/>
        <v>12.057268066678059</v>
      </c>
    </row>
    <row r="10" spans="1:15" x14ac:dyDescent="0.2">
      <c r="A10">
        <v>11</v>
      </c>
      <c r="B10" s="3">
        <v>10.8490532584741</v>
      </c>
      <c r="C10" s="3">
        <f t="shared" si="0"/>
        <v>14.1509467415259</v>
      </c>
      <c r="D10" s="3">
        <v>1.7653962153336901E-2</v>
      </c>
      <c r="E10" s="6">
        <v>11</v>
      </c>
      <c r="F10" s="3">
        <v>0.38210669693530003</v>
      </c>
      <c r="G10" s="3">
        <v>0.122928169323661</v>
      </c>
      <c r="H10" s="3">
        <f t="shared" si="1"/>
        <v>0.25917852761163901</v>
      </c>
      <c r="I10" s="3">
        <f t="shared" si="2"/>
        <v>0.50503486625896099</v>
      </c>
      <c r="J10" s="3">
        <v>0.39200000000000002</v>
      </c>
      <c r="K10" s="3">
        <f t="shared" si="3"/>
        <v>9.8933030646999875E-3</v>
      </c>
      <c r="L10" s="5">
        <f t="shared" si="4"/>
        <v>1.7666662490247098</v>
      </c>
      <c r="M10" s="3">
        <f t="shared" si="5"/>
        <v>3.2025679646066831</v>
      </c>
      <c r="N10" s="3">
        <f t="shared" si="6"/>
        <v>5.4071715179118085</v>
      </c>
      <c r="O10" s="3">
        <f t="shared" si="7"/>
        <v>10.948378776919217</v>
      </c>
    </row>
    <row r="11" spans="1:15" x14ac:dyDescent="0.2">
      <c r="A11">
        <v>12</v>
      </c>
      <c r="B11" s="3">
        <v>12.056436192460501</v>
      </c>
      <c r="C11" s="3">
        <f t="shared" si="0"/>
        <v>12.943563807539499</v>
      </c>
      <c r="D11" s="3">
        <v>6.8444882284122103E-3</v>
      </c>
      <c r="E11" s="6">
        <v>12</v>
      </c>
      <c r="F11" s="3">
        <v>0.384563436563436</v>
      </c>
      <c r="G11" s="3">
        <v>0.118013732170444</v>
      </c>
      <c r="H11" s="3">
        <f t="shared" si="1"/>
        <v>0.26654970439299197</v>
      </c>
      <c r="I11" s="3">
        <f t="shared" si="2"/>
        <v>0.50257716873388003</v>
      </c>
      <c r="J11" s="3">
        <v>0.41</v>
      </c>
      <c r="K11" s="3">
        <f t="shared" si="3"/>
        <v>2.5436563436563975E-2</v>
      </c>
      <c r="L11" s="5">
        <f t="shared" si="4"/>
        <v>1.9314618733858866</v>
      </c>
      <c r="M11" s="3">
        <f t="shared" si="5"/>
        <v>3.1821087246416009</v>
      </c>
      <c r="N11" s="3">
        <f t="shared" si="6"/>
        <v>4.9776213792055026</v>
      </c>
      <c r="O11" s="3">
        <f t="shared" si="7"/>
        <v>9.7614550828978981</v>
      </c>
    </row>
    <row r="12" spans="1:15" x14ac:dyDescent="0.2">
      <c r="A12">
        <v>13</v>
      </c>
      <c r="B12" s="3">
        <v>13.076783557152201</v>
      </c>
      <c r="C12" s="3">
        <f t="shared" si="0"/>
        <v>11.923216442847799</v>
      </c>
      <c r="D12" s="3">
        <v>8.4720912584170499E-2</v>
      </c>
      <c r="E12" s="6">
        <v>13</v>
      </c>
      <c r="F12" s="3">
        <v>0.38663710618436398</v>
      </c>
      <c r="G12" s="3">
        <v>0.127589043380269</v>
      </c>
      <c r="H12" s="3">
        <f t="shared" si="1"/>
        <v>0.25904806280409498</v>
      </c>
      <c r="I12" s="3">
        <f t="shared" si="2"/>
        <v>0.51422614956463297</v>
      </c>
      <c r="J12" s="3">
        <v>0.41399999999999998</v>
      </c>
      <c r="K12" s="3">
        <f t="shared" si="3"/>
        <v>2.7362893815636002E-2</v>
      </c>
      <c r="L12" s="5">
        <f t="shared" si="4"/>
        <v>2.0967496581005518</v>
      </c>
      <c r="M12" s="3">
        <f t="shared" si="5"/>
        <v>3.1650419659491935</v>
      </c>
      <c r="N12" s="3">
        <f t="shared" si="6"/>
        <v>4.609957901872499</v>
      </c>
      <c r="O12" s="3">
        <f t="shared" si="7"/>
        <v>8.7581744768986063</v>
      </c>
    </row>
    <row r="13" spans="1:15" x14ac:dyDescent="0.2">
      <c r="A13">
        <v>14</v>
      </c>
      <c r="B13" s="3">
        <v>14.1306663675454</v>
      </c>
      <c r="C13" s="3">
        <f t="shared" si="0"/>
        <v>10.8693336324546</v>
      </c>
      <c r="D13" s="3">
        <v>9.0941024200264196E-3</v>
      </c>
      <c r="E13" s="6">
        <v>14</v>
      </c>
      <c r="F13" s="3">
        <v>0.39138378378378302</v>
      </c>
      <c r="G13" s="3">
        <v>0.121341905850422</v>
      </c>
      <c r="H13" s="3">
        <f t="shared" si="1"/>
        <v>0.27004187793336104</v>
      </c>
      <c r="I13" s="3">
        <f t="shared" si="2"/>
        <v>0.51272568963420506</v>
      </c>
      <c r="J13" s="3">
        <v>0.48</v>
      </c>
      <c r="K13" s="3">
        <f t="shared" si="3"/>
        <v>8.8616216216216959E-2</v>
      </c>
      <c r="L13" s="5">
        <f t="shared" si="4"/>
        <v>2.3000490044166857</v>
      </c>
      <c r="M13" s="3">
        <f t="shared" si="5"/>
        <v>3.1266565385925715</v>
      </c>
      <c r="N13" s="3">
        <f t="shared" si="6"/>
        <v>4.2540809242784121</v>
      </c>
      <c r="O13" s="3">
        <f t="shared" si="7"/>
        <v>7.742677093862028</v>
      </c>
    </row>
    <row r="14" spans="1:15" x14ac:dyDescent="0.2">
      <c r="A14">
        <v>15</v>
      </c>
      <c r="B14" s="3">
        <v>15.349709603095</v>
      </c>
      <c r="C14" s="3">
        <f t="shared" si="0"/>
        <v>9.6502903969049996</v>
      </c>
      <c r="D14" s="3">
        <v>0.15228684840296799</v>
      </c>
      <c r="E14" s="6">
        <v>15</v>
      </c>
      <c r="F14" s="3">
        <v>0.39366577181208001</v>
      </c>
      <c r="G14" s="3">
        <v>0.135617146552968</v>
      </c>
      <c r="H14" s="3">
        <f t="shared" si="1"/>
        <v>0.25804862525911199</v>
      </c>
      <c r="I14" s="3">
        <f t="shared" si="2"/>
        <v>0.52928291836504804</v>
      </c>
      <c r="J14" s="3">
        <v>0.48699999999999999</v>
      </c>
      <c r="K14" s="3">
        <f t="shared" si="3"/>
        <v>9.3334228187919976E-2</v>
      </c>
      <c r="L14" s="5">
        <f t="shared" si="4"/>
        <v>2.5905956164819552</v>
      </c>
      <c r="M14" s="3">
        <f t="shared" si="5"/>
        <v>3.1085320449216547</v>
      </c>
      <c r="N14" s="3">
        <f t="shared" si="6"/>
        <v>3.7989890173083105</v>
      </c>
      <c r="O14" s="3">
        <f t="shared" si="7"/>
        <v>6.5417583519833453</v>
      </c>
    </row>
    <row r="15" spans="1:15" x14ac:dyDescent="0.2">
      <c r="A15">
        <v>16</v>
      </c>
      <c r="B15" s="3">
        <v>15.705548897138399</v>
      </c>
      <c r="C15" s="3">
        <f t="shared" si="0"/>
        <v>9.2944511028616006</v>
      </c>
      <c r="D15" s="3">
        <v>1.48273966969437E-2</v>
      </c>
      <c r="E15" s="6">
        <v>16</v>
      </c>
      <c r="F15" s="3">
        <v>0.39310624315443499</v>
      </c>
      <c r="G15" s="3">
        <v>0.12388619081348801</v>
      </c>
      <c r="H15" s="3">
        <f t="shared" si="1"/>
        <v>0.26922005234094698</v>
      </c>
      <c r="I15" s="3">
        <f t="shared" si="2"/>
        <v>0.51699243396792305</v>
      </c>
      <c r="J15" s="3">
        <v>0.501</v>
      </c>
      <c r="K15" s="3">
        <f t="shared" si="3"/>
        <v>0.10789375684556501</v>
      </c>
      <c r="L15" s="5">
        <f t="shared" si="4"/>
        <v>2.6897769134858254</v>
      </c>
      <c r="M15" s="3">
        <f t="shared" si="5"/>
        <v>3.1129565810175066</v>
      </c>
      <c r="N15" s="3">
        <f t="shared" si="6"/>
        <v>3.653706755228519</v>
      </c>
      <c r="O15" s="3">
        <f t="shared" si="7"/>
        <v>6.181494521844094</v>
      </c>
    </row>
    <row r="16" spans="1:15" x14ac:dyDescent="0.2">
      <c r="A16">
        <v>17</v>
      </c>
      <c r="B16" s="3">
        <v>16.9834193661925</v>
      </c>
      <c r="C16" s="3">
        <f t="shared" si="0"/>
        <v>8.0165806338075001</v>
      </c>
      <c r="D16" s="3">
        <v>3.9110824802127703E-3</v>
      </c>
      <c r="E16" s="6">
        <v>17</v>
      </c>
      <c r="F16" s="3">
        <v>0.41431210986267097</v>
      </c>
      <c r="G16" s="3">
        <v>0.14397988472928899</v>
      </c>
      <c r="H16" s="3">
        <f t="shared" si="1"/>
        <v>0.27033222513338195</v>
      </c>
      <c r="I16" s="3">
        <f t="shared" si="2"/>
        <v>0.55829199459195999</v>
      </c>
      <c r="J16" s="3">
        <v>0.74199999999999999</v>
      </c>
      <c r="K16" s="3">
        <f t="shared" si="3"/>
        <v>0.32768789013732902</v>
      </c>
      <c r="L16" s="5">
        <f t="shared" si="4"/>
        <v>3.1185365858568272</v>
      </c>
      <c r="M16" s="3">
        <f t="shared" si="5"/>
        <v>2.9536251476508495</v>
      </c>
      <c r="N16" s="3">
        <f t="shared" si="6"/>
        <v>3.3213664362770134</v>
      </c>
      <c r="O16" s="3">
        <f t="shared" si="7"/>
        <v>5.0629554861566506</v>
      </c>
    </row>
    <row r="17" spans="1:15" x14ac:dyDescent="0.2">
      <c r="A17">
        <v>18</v>
      </c>
      <c r="B17" s="3">
        <v>17.898916250883399</v>
      </c>
      <c r="C17" s="3">
        <f t="shared" si="0"/>
        <v>7.1010837491166008</v>
      </c>
      <c r="D17" s="3">
        <v>3.1863844096259898E-2</v>
      </c>
      <c r="E17" s="6">
        <v>18</v>
      </c>
      <c r="F17" s="3">
        <v>0.42227067669172902</v>
      </c>
      <c r="G17" s="3">
        <v>0.157667372713377</v>
      </c>
      <c r="H17" s="3">
        <f t="shared" si="1"/>
        <v>0.26460330397835202</v>
      </c>
      <c r="I17" s="3">
        <f t="shared" si="2"/>
        <v>0.57993804940510607</v>
      </c>
      <c r="J17" s="3">
        <v>0.73899999999999999</v>
      </c>
      <c r="K17" s="3">
        <f t="shared" si="3"/>
        <v>0.31672932330827097</v>
      </c>
      <c r="L17" s="5">
        <f t="shared" si="4"/>
        <v>3.5205893752640343</v>
      </c>
      <c r="M17" s="3">
        <f t="shared" si="5"/>
        <v>2.8979579549636187</v>
      </c>
      <c r="N17" s="3">
        <f t="shared" si="6"/>
        <v>2.9985794399841073</v>
      </c>
      <c r="O17" s="3">
        <f t="shared" si="7"/>
        <v>4.2031257941529816</v>
      </c>
    </row>
    <row r="18" spans="1:15" x14ac:dyDescent="0.2">
      <c r="A18">
        <v>19</v>
      </c>
      <c r="B18" s="3">
        <v>18.8494644207912</v>
      </c>
      <c r="C18" s="3">
        <f t="shared" si="0"/>
        <v>6.1505355792087997</v>
      </c>
      <c r="D18" s="3">
        <v>1.38700314679334E-5</v>
      </c>
      <c r="E18" s="6">
        <v>19</v>
      </c>
      <c r="F18" s="3">
        <v>0.461984126984127</v>
      </c>
      <c r="G18" s="3">
        <v>0.1745999625836</v>
      </c>
      <c r="H18" s="3">
        <f t="shared" si="1"/>
        <v>0.287384164400527</v>
      </c>
      <c r="I18" s="3">
        <f t="shared" si="2"/>
        <v>0.63658408956772705</v>
      </c>
      <c r="J18" s="3">
        <v>0.87</v>
      </c>
      <c r="K18" s="3">
        <f t="shared" si="3"/>
        <v>0.408015873015873</v>
      </c>
      <c r="L18" s="5">
        <f t="shared" si="4"/>
        <v>4.0646866728988149</v>
      </c>
      <c r="M18" s="3">
        <f t="shared" si="5"/>
        <v>2.648841367462635</v>
      </c>
      <c r="N18" s="3">
        <f t="shared" si="6"/>
        <v>2.8414498100455892</v>
      </c>
      <c r="O18" s="3">
        <f t="shared" si="7"/>
        <v>3.5016942117461647</v>
      </c>
    </row>
    <row r="19" spans="1:15" x14ac:dyDescent="0.2">
      <c r="A19">
        <v>20</v>
      </c>
      <c r="B19" s="3">
        <v>19.654443682007699</v>
      </c>
      <c r="C19" s="3">
        <f t="shared" si="0"/>
        <v>5.3455563179923011</v>
      </c>
      <c r="D19" s="3">
        <v>4.1107759259073999E-3</v>
      </c>
      <c r="E19" s="6">
        <v>20</v>
      </c>
      <c r="F19" s="3">
        <v>0.51057575757575702</v>
      </c>
      <c r="G19" s="3">
        <v>0.211250025479569</v>
      </c>
      <c r="H19" s="3">
        <f t="shared" si="1"/>
        <v>0.29932573209618801</v>
      </c>
      <c r="I19" s="3">
        <f t="shared" si="2"/>
        <v>0.72182578305532608</v>
      </c>
      <c r="J19" s="3">
        <v>1.0569999999999999</v>
      </c>
      <c r="K19" s="3">
        <f t="shared" si="3"/>
        <v>0.54642424242424292</v>
      </c>
      <c r="L19" s="5">
        <f t="shared" si="4"/>
        <v>4.6767817066773638</v>
      </c>
      <c r="M19" s="3">
        <f t="shared" si="5"/>
        <v>2.3967504302926015</v>
      </c>
      <c r="N19" s="3">
        <f t="shared" si="6"/>
        <v>2.7293114667227933</v>
      </c>
      <c r="O19" s="3">
        <f t="shared" si="7"/>
        <v>2.9488058876996996</v>
      </c>
    </row>
    <row r="20" spans="1:15" x14ac:dyDescent="0.2">
      <c r="A20">
        <v>21</v>
      </c>
      <c r="B20" s="3">
        <v>20.517190638126799</v>
      </c>
      <c r="C20" s="3">
        <f t="shared" si="0"/>
        <v>4.4828093618732012</v>
      </c>
      <c r="D20" s="3">
        <v>2.8453911161675201E-3</v>
      </c>
      <c r="E20" s="6">
        <v>21</v>
      </c>
      <c r="F20" s="3">
        <v>0.626532012195121</v>
      </c>
      <c r="G20" s="3">
        <v>0.29427566440014402</v>
      </c>
      <c r="H20" s="3">
        <f t="shared" si="1"/>
        <v>0.33225634779497698</v>
      </c>
      <c r="I20" s="3">
        <f t="shared" si="2"/>
        <v>0.92080767659526508</v>
      </c>
      <c r="J20" s="3">
        <v>1.425</v>
      </c>
      <c r="K20" s="3">
        <f t="shared" si="3"/>
        <v>0.79846798780487904</v>
      </c>
      <c r="L20" s="5">
        <f t="shared" si="4"/>
        <v>5.5768599514018637</v>
      </c>
      <c r="M20" s="3">
        <f t="shared" si="5"/>
        <v>1.9531686216307209</v>
      </c>
      <c r="N20" s="3">
        <f t="shared" si="6"/>
        <v>2.8086235697815432</v>
      </c>
      <c r="O20" s="3">
        <f t="shared" si="7"/>
        <v>2.5296407402424803</v>
      </c>
    </row>
    <row r="21" spans="1:15" x14ac:dyDescent="0.2">
      <c r="A21">
        <v>22</v>
      </c>
      <c r="B21" s="3">
        <v>21.9188261094321</v>
      </c>
      <c r="C21" s="3">
        <f t="shared" si="0"/>
        <v>3.0811738905679</v>
      </c>
      <c r="D21" s="3">
        <v>6.7842796112087796E-3</v>
      </c>
      <c r="E21" s="6">
        <v>22</v>
      </c>
      <c r="F21" s="3">
        <v>1.00278005865102</v>
      </c>
      <c r="G21" s="3">
        <v>0.35704246403932</v>
      </c>
      <c r="H21" s="3">
        <f t="shared" si="1"/>
        <v>0.64573759461170011</v>
      </c>
      <c r="I21" s="3">
        <f t="shared" si="2"/>
        <v>1.35982252269034</v>
      </c>
      <c r="J21" s="3">
        <v>1.4770000000000001</v>
      </c>
      <c r="K21" s="3">
        <f t="shared" si="3"/>
        <v>0.47421994134898005</v>
      </c>
      <c r="L21" s="5">
        <f t="shared" si="4"/>
        <v>8.1137906810550628</v>
      </c>
      <c r="M21" s="3">
        <f t="shared" si="5"/>
        <v>1.2203300774776746</v>
      </c>
      <c r="N21" s="3">
        <f t="shared" si="6"/>
        <v>3.0897397346976705</v>
      </c>
      <c r="O21" s="3">
        <f t="shared" si="7"/>
        <v>1.8608438130902254</v>
      </c>
    </row>
    <row r="22" spans="1:15" x14ac:dyDescent="0.2">
      <c r="A22">
        <v>23</v>
      </c>
      <c r="B22" s="3">
        <v>22.028531883735599</v>
      </c>
      <c r="C22" s="3">
        <f t="shared" si="0"/>
        <v>2.9714681162644005</v>
      </c>
      <c r="D22" s="3">
        <v>6.6688700051332501E-3</v>
      </c>
      <c r="E22" s="6">
        <v>23</v>
      </c>
      <c r="F22" s="3">
        <v>1.2517358490566</v>
      </c>
      <c r="G22" s="3">
        <v>0.34528090565391001</v>
      </c>
      <c r="H22" s="3">
        <f t="shared" si="1"/>
        <v>0.90645494340268995</v>
      </c>
      <c r="I22" s="3">
        <f t="shared" si="2"/>
        <v>1.5970167547105101</v>
      </c>
      <c r="J22" s="3">
        <v>1.4830000000000001</v>
      </c>
      <c r="K22" s="3">
        <f t="shared" si="3"/>
        <v>0.23126415094340014</v>
      </c>
      <c r="L22" s="5">
        <f t="shared" si="4"/>
        <v>8.4133495705916932</v>
      </c>
      <c r="M22" s="3">
        <f t="shared" si="5"/>
        <v>0.97762053199079801</v>
      </c>
      <c r="N22" s="3">
        <f t="shared" si="6"/>
        <v>3.7194931654568353</v>
      </c>
      <c r="O22" s="3">
        <f t="shared" si="7"/>
        <v>1.9938475842736025</v>
      </c>
    </row>
    <row r="23" spans="1:15" x14ac:dyDescent="0.2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t="s">
        <v>41</v>
      </c>
    </row>
    <row r="24" spans="1:15" x14ac:dyDescent="0.2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>
        <f>AVERAGE(O17:O22)</f>
        <v>2.8396596718675262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53616-A1F8-9F49-90DF-3187B7E16CE9}">
  <dimension ref="A1:P16"/>
  <sheetViews>
    <sheetView workbookViewId="0">
      <selection activeCell="F22" sqref="F22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s="4">
        <f>2*2/3*25557032*32 / 1000000000</f>
        <v>1.0904333653333333</v>
      </c>
      <c r="D1" t="s">
        <v>42</v>
      </c>
    </row>
    <row r="2" spans="1:16" x14ac:dyDescent="0.2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43</v>
      </c>
      <c r="I2" t="s">
        <v>44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</row>
    <row r="3" spans="1:16" x14ac:dyDescent="0.2">
      <c r="A3">
        <v>2</v>
      </c>
      <c r="B3" s="3">
        <v>1.9332810851521101</v>
      </c>
      <c r="C3" s="3">
        <f t="shared" ref="C3:C12" si="0">25-B3</f>
        <v>23.06671891484789</v>
      </c>
      <c r="D3" s="3">
        <v>4.7070131487071199E-3</v>
      </c>
      <c r="E3" s="6">
        <v>2</v>
      </c>
      <c r="F3" s="3">
        <v>0.15425505050505001</v>
      </c>
      <c r="G3" s="3">
        <v>1.8895690316565201E-3</v>
      </c>
      <c r="H3" s="3">
        <f t="shared" ref="H3:H12" si="1">F3-G3</f>
        <v>0.15236548147339349</v>
      </c>
      <c r="I3" s="3">
        <f t="shared" ref="I3:I12" si="2">F3+G3</f>
        <v>0.15614461953670652</v>
      </c>
      <c r="J3" s="3">
        <v>0.16300000000000001</v>
      </c>
      <c r="K3" s="3">
        <f t="shared" ref="K3:K12" si="3">J3-F3</f>
        <v>8.7449494949499995E-3</v>
      </c>
      <c r="L3" s="5">
        <f t="shared" ref="L3:L12" si="4">25/(25-B3)</f>
        <v>1.083812573963767</v>
      </c>
      <c r="M3" s="3">
        <f t="shared" ref="M3:M12" si="5">($C$1/F3)</f>
        <v>7.0690286104935973</v>
      </c>
      <c r="N3" s="3">
        <f t="shared" ref="N3:N12" si="6">F3*C3</f>
        <v>3.5581578911956533</v>
      </c>
      <c r="O3" s="3">
        <f t="shared" ref="O3:O12" si="7">C3-M3</f>
        <v>15.997690304354293</v>
      </c>
    </row>
    <row r="4" spans="1:16" x14ac:dyDescent="0.2">
      <c r="A4">
        <v>4</v>
      </c>
      <c r="B4" s="3">
        <v>4.2141676412343001</v>
      </c>
      <c r="C4" s="3">
        <f t="shared" si="0"/>
        <v>20.785832358765699</v>
      </c>
      <c r="D4" s="3">
        <v>8.2832152646995505E-2</v>
      </c>
      <c r="E4" s="6">
        <v>4</v>
      </c>
      <c r="F4" s="3">
        <v>0.155763832658569</v>
      </c>
      <c r="G4" s="3">
        <v>2.0039336199344101E-3</v>
      </c>
      <c r="H4" s="3">
        <f t="shared" si="1"/>
        <v>0.15375989903863457</v>
      </c>
      <c r="I4" s="3">
        <f t="shared" si="2"/>
        <v>0.15776776627850342</v>
      </c>
      <c r="J4" s="3">
        <v>0.16400000000000001</v>
      </c>
      <c r="K4" s="3">
        <f t="shared" si="3"/>
        <v>8.236167341431011E-3</v>
      </c>
      <c r="L4" s="5">
        <f t="shared" si="4"/>
        <v>1.2027423087272771</v>
      </c>
      <c r="M4" s="3">
        <f t="shared" si="5"/>
        <v>7.0005555636496188</v>
      </c>
      <c r="N4" s="3">
        <f t="shared" si="6"/>
        <v>3.2376809131998487</v>
      </c>
      <c r="O4" s="3">
        <f t="shared" si="7"/>
        <v>13.785276795116079</v>
      </c>
    </row>
    <row r="5" spans="1:16" x14ac:dyDescent="0.2">
      <c r="A5">
        <v>6</v>
      </c>
      <c r="B5" s="3">
        <v>5.9854740071281203</v>
      </c>
      <c r="C5" s="3">
        <f t="shared" si="0"/>
        <v>19.014525992871881</v>
      </c>
      <c r="D5" s="3">
        <v>2.7059233770880698E-3</v>
      </c>
      <c r="E5" s="6">
        <v>6</v>
      </c>
      <c r="F5" s="3">
        <v>0.15586873920552599</v>
      </c>
      <c r="G5" s="3">
        <v>1.8990153705491901E-3</v>
      </c>
      <c r="H5" s="3">
        <f t="shared" si="1"/>
        <v>0.15396972383497681</v>
      </c>
      <c r="I5" s="3">
        <f t="shared" si="2"/>
        <v>0.15776775457607517</v>
      </c>
      <c r="J5" s="3">
        <v>0.16600000000000001</v>
      </c>
      <c r="K5" s="3">
        <f t="shared" si="3"/>
        <v>1.0131260794474017E-2</v>
      </c>
      <c r="L5" s="5">
        <f t="shared" si="4"/>
        <v>1.3147842869904798</v>
      </c>
      <c r="M5" s="3">
        <f t="shared" si="5"/>
        <v>6.9958438805070822</v>
      </c>
      <c r="N5" s="3">
        <f t="shared" si="6"/>
        <v>2.9637701930996423</v>
      </c>
      <c r="O5" s="3">
        <f t="shared" si="7"/>
        <v>12.0186821123648</v>
      </c>
    </row>
    <row r="6" spans="1:16" x14ac:dyDescent="0.2">
      <c r="A6">
        <v>8</v>
      </c>
      <c r="B6" s="3">
        <v>8.1783205072096106</v>
      </c>
      <c r="C6" s="3">
        <f t="shared" si="0"/>
        <v>16.821679492790388</v>
      </c>
      <c r="D6" s="3">
        <v>2.8773609690064199E-2</v>
      </c>
      <c r="E6" s="6">
        <v>8</v>
      </c>
      <c r="F6" s="3">
        <v>0.157746113989637</v>
      </c>
      <c r="G6" s="3">
        <v>2.38144770865935E-3</v>
      </c>
      <c r="H6" s="3">
        <f t="shared" si="1"/>
        <v>0.15536466628097764</v>
      </c>
      <c r="I6" s="3">
        <f t="shared" si="2"/>
        <v>0.16012756169829637</v>
      </c>
      <c r="J6" s="3">
        <v>0.16900000000000001</v>
      </c>
      <c r="K6" s="3">
        <f t="shared" si="3"/>
        <v>1.1253886010363007E-2</v>
      </c>
      <c r="L6" s="5">
        <f t="shared" si="4"/>
        <v>1.4861774064067006</v>
      </c>
      <c r="M6" s="3">
        <f t="shared" si="5"/>
        <v>6.9125846447473718</v>
      </c>
      <c r="N6" s="3">
        <f t="shared" si="6"/>
        <v>2.6535545707668518</v>
      </c>
      <c r="O6" s="3">
        <f t="shared" si="7"/>
        <v>9.909094848043015</v>
      </c>
    </row>
    <row r="7" spans="1:16" x14ac:dyDescent="0.2">
      <c r="A7">
        <v>10</v>
      </c>
      <c r="B7" s="3">
        <v>9.8762191287682004</v>
      </c>
      <c r="C7" s="3">
        <f t="shared" si="0"/>
        <v>15.1237808712318</v>
      </c>
      <c r="D7" s="3">
        <v>6.1506951610609401E-3</v>
      </c>
      <c r="E7" s="6">
        <v>10</v>
      </c>
      <c r="F7" s="3">
        <v>0.156699421965317</v>
      </c>
      <c r="G7" s="3">
        <v>2.0120589376969198E-3</v>
      </c>
      <c r="H7" s="3">
        <f t="shared" si="1"/>
        <v>0.15468736302762007</v>
      </c>
      <c r="I7" s="3">
        <f t="shared" si="2"/>
        <v>0.15871148090301393</v>
      </c>
      <c r="J7" s="3">
        <v>0.16400000000000001</v>
      </c>
      <c r="K7" s="3">
        <f t="shared" si="3"/>
        <v>7.3005780346830085E-3</v>
      </c>
      <c r="L7" s="5">
        <f t="shared" si="4"/>
        <v>1.6530258017394697</v>
      </c>
      <c r="M7" s="3">
        <f t="shared" si="5"/>
        <v>6.9587580583078603</v>
      </c>
      <c r="N7" s="3">
        <f t="shared" si="6"/>
        <v>2.3698877204521414</v>
      </c>
      <c r="O7" s="3">
        <f t="shared" si="7"/>
        <v>8.1650228129239402</v>
      </c>
    </row>
    <row r="8" spans="1:16" x14ac:dyDescent="0.2">
      <c r="A8">
        <v>12</v>
      </c>
      <c r="B8" s="3">
        <v>11.9131664990838</v>
      </c>
      <c r="C8" s="3">
        <f t="shared" si="0"/>
        <v>13.0868335009162</v>
      </c>
      <c r="D8" s="3">
        <v>2.2368040275844499E-2</v>
      </c>
      <c r="E8" s="6">
        <v>12</v>
      </c>
      <c r="F8" s="3">
        <v>0.158145009416195</v>
      </c>
      <c r="G8" s="3">
        <v>3.6364534042791202E-3</v>
      </c>
      <c r="H8" s="3">
        <f t="shared" si="1"/>
        <v>0.15450855601191588</v>
      </c>
      <c r="I8" s="3">
        <f t="shared" si="2"/>
        <v>0.16178146282047412</v>
      </c>
      <c r="J8" s="3">
        <v>0.17199999999999999</v>
      </c>
      <c r="K8" s="3">
        <f t="shared" si="3"/>
        <v>1.3854990583804988E-2</v>
      </c>
      <c r="L8" s="5">
        <f t="shared" si="4"/>
        <v>1.9103169608026089</v>
      </c>
      <c r="M8" s="3">
        <f t="shared" si="5"/>
        <v>6.8951487584638658</v>
      </c>
      <c r="N8" s="3">
        <f t="shared" si="6"/>
        <v>2.0696174072305684</v>
      </c>
      <c r="O8" s="3">
        <f t="shared" si="7"/>
        <v>6.1916847424523338</v>
      </c>
    </row>
    <row r="9" spans="1:16" x14ac:dyDescent="0.2">
      <c r="A9">
        <v>14</v>
      </c>
      <c r="B9" s="3">
        <v>13.478807281921799</v>
      </c>
      <c r="C9" s="3">
        <f t="shared" si="0"/>
        <v>11.521192718078201</v>
      </c>
      <c r="D9" s="3">
        <v>1.5645849003019199E-2</v>
      </c>
      <c r="E9" s="6">
        <v>14</v>
      </c>
      <c r="F9" s="3">
        <v>0.159643617021276</v>
      </c>
      <c r="G9" s="3">
        <v>3.89156366621708E-3</v>
      </c>
      <c r="H9" s="3">
        <f t="shared" si="1"/>
        <v>0.15575205335505893</v>
      </c>
      <c r="I9" s="3">
        <f t="shared" si="2"/>
        <v>0.16353518068749306</v>
      </c>
      <c r="J9" s="3">
        <v>0.17399999999999999</v>
      </c>
      <c r="K9" s="3">
        <f t="shared" si="3"/>
        <v>1.4356382978723992E-2</v>
      </c>
      <c r="L9" s="5">
        <f t="shared" si="4"/>
        <v>2.1699142277840604</v>
      </c>
      <c r="M9" s="3">
        <f t="shared" si="5"/>
        <v>6.8304225729739594</v>
      </c>
      <c r="N9" s="3">
        <f t="shared" si="6"/>
        <v>1.8392848779131901</v>
      </c>
      <c r="O9" s="3">
        <f t="shared" si="7"/>
        <v>4.6907701451042412</v>
      </c>
    </row>
    <row r="10" spans="1:16" x14ac:dyDescent="0.2">
      <c r="A10">
        <v>16</v>
      </c>
      <c r="B10" s="3">
        <v>15.7569928460311</v>
      </c>
      <c r="C10" s="3">
        <f t="shared" si="0"/>
        <v>9.2430071539689003</v>
      </c>
      <c r="D10" s="3">
        <v>2.0325359204942202E-3</v>
      </c>
      <c r="E10" s="6">
        <v>16</v>
      </c>
      <c r="F10" s="3">
        <v>0.17204990019960001</v>
      </c>
      <c r="G10" s="3">
        <v>1.96307100085336E-2</v>
      </c>
      <c r="H10" s="3">
        <f t="shared" si="1"/>
        <v>0.15241919019106642</v>
      </c>
      <c r="I10" s="3">
        <f t="shared" si="2"/>
        <v>0.19168061020813359</v>
      </c>
      <c r="J10" s="3">
        <v>0.251</v>
      </c>
      <c r="K10" s="3">
        <f t="shared" si="3"/>
        <v>7.8950099800399992E-2</v>
      </c>
      <c r="L10" s="5">
        <f t="shared" si="4"/>
        <v>2.7047474467511505</v>
      </c>
      <c r="M10" s="3">
        <f t="shared" si="5"/>
        <v>6.3378901357588147</v>
      </c>
      <c r="N10" s="3">
        <f t="shared" si="6"/>
        <v>1.5902584583845383</v>
      </c>
      <c r="O10" s="3">
        <f t="shared" si="7"/>
        <v>2.9051170182100856</v>
      </c>
    </row>
    <row r="11" spans="1:16" x14ac:dyDescent="0.2">
      <c r="A11">
        <v>18</v>
      </c>
      <c r="B11" s="3">
        <v>17.941640745910298</v>
      </c>
      <c r="C11" s="3">
        <f t="shared" si="0"/>
        <v>7.0583592540897016</v>
      </c>
      <c r="D11" s="3">
        <v>1.11350295909113E-2</v>
      </c>
      <c r="E11" s="6">
        <v>18</v>
      </c>
      <c r="F11" s="3">
        <v>0.210283643892339</v>
      </c>
      <c r="G11" s="3">
        <v>4.37197962179494E-2</v>
      </c>
      <c r="H11" s="3">
        <f t="shared" si="1"/>
        <v>0.16656384767438959</v>
      </c>
      <c r="I11" s="3">
        <f t="shared" si="2"/>
        <v>0.25400344011028841</v>
      </c>
      <c r="J11" s="3">
        <v>0.34</v>
      </c>
      <c r="K11" s="3">
        <f t="shared" si="3"/>
        <v>0.12971635610766102</v>
      </c>
      <c r="L11" s="5">
        <f t="shared" si="4"/>
        <v>3.5418996256835027</v>
      </c>
      <c r="M11" s="3">
        <f t="shared" si="5"/>
        <v>5.185535808441732</v>
      </c>
      <c r="N11" s="3">
        <f t="shared" si="6"/>
        <v>1.4842575038511943</v>
      </c>
      <c r="O11" s="3">
        <f t="shared" si="7"/>
        <v>1.8728234456479695</v>
      </c>
    </row>
    <row r="12" spans="1:16" x14ac:dyDescent="0.2">
      <c r="A12">
        <v>20</v>
      </c>
      <c r="B12" s="3">
        <v>19.171037326557101</v>
      </c>
      <c r="C12" s="3">
        <f t="shared" si="0"/>
        <v>5.8289626734428985</v>
      </c>
      <c r="D12" s="3">
        <v>1.4058081627352099E-2</v>
      </c>
      <c r="E12" s="6">
        <v>20</v>
      </c>
      <c r="F12" s="3">
        <v>0.28299333333333299</v>
      </c>
      <c r="G12" s="3">
        <v>8.8324477291908607E-2</v>
      </c>
      <c r="H12" s="3">
        <f t="shared" si="1"/>
        <v>0.19466885604142437</v>
      </c>
      <c r="I12" s="3">
        <f t="shared" si="2"/>
        <v>0.37131781062524161</v>
      </c>
      <c r="J12" s="3">
        <v>0.47299999999999998</v>
      </c>
      <c r="K12" s="3">
        <f t="shared" si="3"/>
        <v>0.19000666666666699</v>
      </c>
      <c r="L12" s="5">
        <f t="shared" si="4"/>
        <v>4.2889277905143377</v>
      </c>
      <c r="M12" s="3">
        <f t="shared" si="5"/>
        <v>3.8532122028787534</v>
      </c>
      <c r="N12" s="3">
        <f t="shared" si="6"/>
        <v>1.649557576833182</v>
      </c>
      <c r="O12" s="3">
        <f t="shared" si="7"/>
        <v>1.9757504705641451</v>
      </c>
    </row>
    <row r="13" spans="1:16" x14ac:dyDescent="0.2">
      <c r="E13" s="6"/>
      <c r="F13" s="3"/>
    </row>
    <row r="14" spans="1:16" x14ac:dyDescent="0.2">
      <c r="A14">
        <v>22</v>
      </c>
      <c r="B14" s="3">
        <v>17.221721433409101</v>
      </c>
      <c r="C14" s="3">
        <f>25-B14</f>
        <v>7.7782785665908989</v>
      </c>
      <c r="D14" s="3">
        <v>0.14989885486797699</v>
      </c>
      <c r="E14" s="6">
        <v>22</v>
      </c>
      <c r="F14" s="3">
        <v>0.68620634920634904</v>
      </c>
      <c r="G14" s="3">
        <v>0.21042045276972099</v>
      </c>
      <c r="H14" s="3">
        <f>F14-G14</f>
        <v>0.47578589643662805</v>
      </c>
      <c r="I14" s="3">
        <f>F14+G14</f>
        <v>0.89662680197607003</v>
      </c>
      <c r="J14" s="3">
        <v>1.05</v>
      </c>
      <c r="K14" s="3">
        <f>J14-F14</f>
        <v>0.363793650793651</v>
      </c>
      <c r="L14" s="5">
        <f>25/(25-B14)</f>
        <v>3.2140787689681729</v>
      </c>
      <c r="M14" s="3">
        <f>($C$1/F14)</f>
        <v>1.5890750159839009</v>
      </c>
      <c r="N14" s="3">
        <f>F14*C14</f>
        <v>5.3375041382903348</v>
      </c>
      <c r="O14" s="3">
        <f>C14-M14</f>
        <v>6.1892035506069982</v>
      </c>
      <c r="P14" t="s">
        <v>45</v>
      </c>
    </row>
    <row r="15" spans="1:16" x14ac:dyDescent="0.2">
      <c r="B15" s="3"/>
      <c r="C15" s="3"/>
      <c r="D15" s="3"/>
      <c r="E15" s="3"/>
      <c r="F15" s="3"/>
      <c r="G15" s="3"/>
      <c r="H15" s="3"/>
      <c r="I15" s="3"/>
      <c r="J15" s="3"/>
      <c r="K15" s="3"/>
      <c r="L15" s="5"/>
      <c r="M15" s="3"/>
      <c r="N15" s="3"/>
      <c r="O15" t="s">
        <v>41</v>
      </c>
    </row>
    <row r="16" spans="1:16" x14ac:dyDescent="0.2">
      <c r="O16" s="3">
        <f>AVERAGE(O10:O12)</f>
        <v>2.251230311474067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7961D-E1A5-8043-8480-1B568AF7A51A}">
  <dimension ref="A1:I12"/>
  <sheetViews>
    <sheetView workbookViewId="0">
      <selection activeCell="D14" sqref="D14"/>
    </sheetView>
  </sheetViews>
  <sheetFormatPr baseColWidth="10" defaultRowHeight="16" x14ac:dyDescent="0.2"/>
  <cols>
    <col min="1" max="1" width="16.33203125" customWidth="1"/>
    <col min="2" max="2" width="14.33203125" customWidth="1"/>
    <col min="6" max="6" width="14.1640625" bestFit="1" customWidth="1"/>
    <col min="7" max="7" width="15.83203125" bestFit="1" customWidth="1"/>
  </cols>
  <sheetData>
    <row r="1" spans="1:9" x14ac:dyDescent="0.2">
      <c r="A1" t="s">
        <v>13</v>
      </c>
    </row>
    <row r="2" spans="1:9" x14ac:dyDescent="0.2">
      <c r="A2" t="s">
        <v>14</v>
      </c>
      <c r="B2" t="s">
        <v>15</v>
      </c>
      <c r="C2" t="s">
        <v>5</v>
      </c>
      <c r="D2" t="s">
        <v>6</v>
      </c>
      <c r="E2" t="s">
        <v>7</v>
      </c>
      <c r="F2" t="s">
        <v>16</v>
      </c>
      <c r="G2" t="s">
        <v>17</v>
      </c>
      <c r="I2" t="s">
        <v>18</v>
      </c>
    </row>
    <row r="3" spans="1:9" x14ac:dyDescent="0.2">
      <c r="A3" t="s">
        <v>8</v>
      </c>
      <c r="B3">
        <v>11</v>
      </c>
      <c r="C3">
        <f>1034*3</f>
        <v>3102</v>
      </c>
      <c r="D3">
        <f>578*3</f>
        <v>1734</v>
      </c>
      <c r="E3">
        <f>122*3</f>
        <v>366</v>
      </c>
      <c r="F3">
        <f>C3*4+D3*5+E3*2</f>
        <v>21810</v>
      </c>
      <c r="G3" s="4">
        <f>F3/B3</f>
        <v>1982.7272727272727</v>
      </c>
    </row>
    <row r="4" spans="1:9" x14ac:dyDescent="0.2">
      <c r="A4" t="s">
        <v>9</v>
      </c>
      <c r="B4">
        <v>19</v>
      </c>
      <c r="C4">
        <f>197*4</f>
        <v>788</v>
      </c>
      <c r="D4">
        <f>228*4</f>
        <v>912</v>
      </c>
      <c r="E4">
        <f>66*4</f>
        <v>264</v>
      </c>
      <c r="F4">
        <f>C4*7+D4*8+E4*4</f>
        <v>13868</v>
      </c>
      <c r="G4" s="4">
        <f>F4/B4</f>
        <v>729.89473684210532</v>
      </c>
    </row>
    <row r="5" spans="1:9" x14ac:dyDescent="0.2">
      <c r="A5" t="s">
        <v>10</v>
      </c>
      <c r="B5">
        <v>23</v>
      </c>
      <c r="C5">
        <f>221*4</f>
        <v>884</v>
      </c>
      <c r="D5">
        <f>74*4</f>
        <v>296</v>
      </c>
      <c r="E5">
        <f>14*4</f>
        <v>56</v>
      </c>
      <c r="F5">
        <f>C5*7+D5*10+E5*5</f>
        <v>9428</v>
      </c>
      <c r="G5" s="4">
        <f>F5/B5</f>
        <v>409.91304347826087</v>
      </c>
    </row>
    <row r="6" spans="1:9" x14ac:dyDescent="0.2">
      <c r="A6" t="s">
        <v>11</v>
      </c>
      <c r="B6">
        <v>22</v>
      </c>
      <c r="C6">
        <f>208*4</f>
        <v>832</v>
      </c>
      <c r="D6">
        <f>80*4</f>
        <v>320</v>
      </c>
      <c r="E6">
        <f>15*4</f>
        <v>60</v>
      </c>
      <c r="F6">
        <f>C6*6+D6*10+E6*5</f>
        <v>8492</v>
      </c>
      <c r="G6" s="4">
        <f>F6/B6</f>
        <v>386</v>
      </c>
    </row>
    <row r="7" spans="1:9" x14ac:dyDescent="0.2">
      <c r="G7" s="4"/>
    </row>
    <row r="8" spans="1:9" x14ac:dyDescent="0.2">
      <c r="F8" t="s">
        <v>12</v>
      </c>
      <c r="G8" s="4">
        <f>AVERAGE(G3:G6)</f>
        <v>877.13376326190973</v>
      </c>
    </row>
    <row r="9" spans="1:9" x14ac:dyDescent="0.2">
      <c r="A9" t="s">
        <v>19</v>
      </c>
    </row>
    <row r="10" spans="1:9" x14ac:dyDescent="0.2">
      <c r="A10" t="s">
        <v>20</v>
      </c>
      <c r="B10" s="2">
        <v>0.97899999999999998</v>
      </c>
    </row>
    <row r="11" spans="1:9" x14ac:dyDescent="0.2">
      <c r="A11" t="s">
        <v>21</v>
      </c>
      <c r="B11" s="2">
        <v>0.99639999999999995</v>
      </c>
    </row>
    <row r="12" spans="1:9" x14ac:dyDescent="0.2">
      <c r="A12" t="s">
        <v>22</v>
      </c>
      <c r="B12" s="2">
        <f>AVERAGE(B10:B11)</f>
        <v>0.98770000000000002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3</vt:i4>
      </vt:variant>
    </vt:vector>
  </HeadingPairs>
  <TitlesOfParts>
    <vt:vector size="8" baseType="lpstr">
      <vt:lpstr>BERT</vt:lpstr>
      <vt:lpstr>VGG</vt:lpstr>
      <vt:lpstr>DenseNet</vt:lpstr>
      <vt:lpstr>ResNet</vt:lpstr>
      <vt:lpstr>Additional Analysis</vt:lpstr>
      <vt:lpstr>Competition Bandwidth Plot</vt:lpstr>
      <vt:lpstr>Reciprocal Plot</vt:lpstr>
      <vt:lpstr>Fit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2021-09-24T05:20:15Z</dcterms:created>
  <dcterms:modified xsi:type="dcterms:W3CDTF">2021-09-24T06:54:06Z</dcterms:modified>
</cp:coreProperties>
</file>