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iperf/"/>
    </mc:Choice>
  </mc:AlternateContent>
  <xr:revisionPtr revIDLastSave="0" documentId="13_ncr:1_{1A2ABD29-B82A-F04E-B610-95C37212AA61}" xr6:coauthVersionLast="47" xr6:coauthVersionMax="47" xr10:uidLastSave="{00000000-0000-0000-0000-000000000000}"/>
  <bookViews>
    <workbookView xWindow="760" yWindow="460" windowWidth="28040" windowHeight="16460" xr2:uid="{227DD57D-8665-2544-8DB3-7872FB0EC4B2}"/>
  </bookViews>
  <sheets>
    <sheet name="BERT" sheetId="2" r:id="rId1"/>
    <sheet name="VGG" sheetId="3" r:id="rId2"/>
    <sheet name="DenseNet" sheetId="4" r:id="rId3"/>
    <sheet name="ResNet" sheetId="5" r:id="rId4"/>
    <sheet name="Additional Analysis" sheetId="6" r:id="rId5"/>
    <sheet name="Competition Bandwidth Plot" sheetId="7" r:id="rId6"/>
    <sheet name="Reciprocal Plot" sheetId="8" r:id="rId7"/>
    <sheet name="Fit Plo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9" i="5"/>
  <c r="M10" i="5"/>
  <c r="M11" i="5"/>
  <c r="M16" i="5"/>
  <c r="M18" i="5"/>
  <c r="M19" i="5"/>
  <c r="M20" i="5"/>
  <c r="C1" i="5"/>
  <c r="M4" i="5" s="1"/>
  <c r="M4" i="4"/>
  <c r="M5" i="4"/>
  <c r="M6" i="4"/>
  <c r="M12" i="4"/>
  <c r="M13" i="4"/>
  <c r="M14" i="4"/>
  <c r="M20" i="4"/>
  <c r="M21" i="4"/>
  <c r="M3" i="4"/>
  <c r="C1" i="4"/>
  <c r="M7" i="4" s="1"/>
  <c r="C1" i="3"/>
  <c r="M18" i="3" s="1"/>
  <c r="M15" i="3"/>
  <c r="M16" i="3"/>
  <c r="M17" i="3"/>
  <c r="M19" i="3"/>
  <c r="M20" i="3"/>
  <c r="O7" i="2"/>
  <c r="N3" i="2"/>
  <c r="M3" i="2"/>
  <c r="M7" i="2"/>
  <c r="M8" i="2"/>
  <c r="M9" i="2"/>
  <c r="M10" i="2"/>
  <c r="M11" i="2"/>
  <c r="M15" i="2"/>
  <c r="M16" i="2"/>
  <c r="M17" i="2"/>
  <c r="M18" i="2"/>
  <c r="M19" i="2"/>
  <c r="C1" i="2"/>
  <c r="M4" i="2" s="1"/>
  <c r="E6" i="6"/>
  <c r="D6" i="6"/>
  <c r="C6" i="6"/>
  <c r="F6" i="6" s="1"/>
  <c r="G6" i="6" s="1"/>
  <c r="E5" i="6"/>
  <c r="D5" i="6"/>
  <c r="C5" i="6"/>
  <c r="E4" i="6"/>
  <c r="D4" i="6"/>
  <c r="C4" i="6"/>
  <c r="F4" i="6" s="1"/>
  <c r="E3" i="6"/>
  <c r="D3" i="6"/>
  <c r="C3" i="6"/>
  <c r="F3" i="6" s="1"/>
  <c r="G3" i="6" s="1"/>
  <c r="K4" i="6"/>
  <c r="L22" i="5"/>
  <c r="K22" i="5"/>
  <c r="F22" i="5"/>
  <c r="E22" i="5"/>
  <c r="D22" i="5"/>
  <c r="L21" i="5"/>
  <c r="K21" i="5"/>
  <c r="F21" i="5"/>
  <c r="E21" i="5"/>
  <c r="D21" i="5"/>
  <c r="L20" i="5"/>
  <c r="K20" i="5"/>
  <c r="F20" i="5"/>
  <c r="E20" i="5"/>
  <c r="D20" i="5"/>
  <c r="L19" i="5"/>
  <c r="K19" i="5"/>
  <c r="F19" i="5"/>
  <c r="E19" i="5"/>
  <c r="D19" i="5"/>
  <c r="L18" i="5"/>
  <c r="K18" i="5"/>
  <c r="F18" i="5"/>
  <c r="E18" i="5"/>
  <c r="D18" i="5"/>
  <c r="L16" i="5"/>
  <c r="K16" i="5"/>
  <c r="F16" i="5"/>
  <c r="E16" i="5"/>
  <c r="D16" i="5"/>
  <c r="L15" i="5"/>
  <c r="K15" i="5"/>
  <c r="F15" i="5"/>
  <c r="E15" i="5"/>
  <c r="D15" i="5"/>
  <c r="L14" i="5"/>
  <c r="K14" i="5"/>
  <c r="F14" i="5"/>
  <c r="E14" i="5"/>
  <c r="D14" i="5"/>
  <c r="L13" i="5"/>
  <c r="K13" i="5"/>
  <c r="F13" i="5"/>
  <c r="E13" i="5"/>
  <c r="D13" i="5"/>
  <c r="L12" i="5"/>
  <c r="K12" i="5"/>
  <c r="F12" i="5"/>
  <c r="E12" i="5"/>
  <c r="D12" i="5"/>
  <c r="L11" i="5"/>
  <c r="K11" i="5"/>
  <c r="F11" i="5"/>
  <c r="E11" i="5"/>
  <c r="D11" i="5"/>
  <c r="L10" i="5"/>
  <c r="K10" i="5"/>
  <c r="F10" i="5"/>
  <c r="E10" i="5"/>
  <c r="D10" i="5"/>
  <c r="L9" i="5"/>
  <c r="K9" i="5"/>
  <c r="F9" i="5"/>
  <c r="E9" i="5"/>
  <c r="D9" i="5"/>
  <c r="L8" i="5"/>
  <c r="K8" i="5"/>
  <c r="F8" i="5"/>
  <c r="E8" i="5"/>
  <c r="D8" i="5"/>
  <c r="L7" i="5"/>
  <c r="K7" i="5"/>
  <c r="F7" i="5"/>
  <c r="E7" i="5"/>
  <c r="D7" i="5"/>
  <c r="L6" i="5"/>
  <c r="K6" i="5"/>
  <c r="F6" i="5"/>
  <c r="E6" i="5"/>
  <c r="D6" i="5"/>
  <c r="L5" i="5"/>
  <c r="K5" i="5"/>
  <c r="F5" i="5"/>
  <c r="E5" i="5"/>
  <c r="D5" i="5"/>
  <c r="L4" i="5"/>
  <c r="K4" i="5"/>
  <c r="F4" i="5"/>
  <c r="E4" i="5"/>
  <c r="D4" i="5"/>
  <c r="L3" i="5"/>
  <c r="K3" i="5"/>
  <c r="E3" i="5"/>
  <c r="N3" i="5" s="1"/>
  <c r="L21" i="4"/>
  <c r="K21" i="4"/>
  <c r="F21" i="4"/>
  <c r="E21" i="4"/>
  <c r="E23" i="4" s="1"/>
  <c r="D21" i="4"/>
  <c r="L20" i="4"/>
  <c r="K20" i="4"/>
  <c r="F20" i="4"/>
  <c r="E20" i="4"/>
  <c r="D20" i="4"/>
  <c r="L19" i="4"/>
  <c r="K19" i="4"/>
  <c r="F19" i="4"/>
  <c r="E19" i="4"/>
  <c r="D19" i="4"/>
  <c r="L18" i="4"/>
  <c r="K18" i="4"/>
  <c r="F18" i="4"/>
  <c r="E18" i="4"/>
  <c r="D18" i="4"/>
  <c r="L17" i="4"/>
  <c r="K17" i="4"/>
  <c r="F17" i="4"/>
  <c r="E17" i="4"/>
  <c r="D17" i="4"/>
  <c r="L16" i="4"/>
  <c r="K16" i="4"/>
  <c r="F16" i="4"/>
  <c r="E16" i="4"/>
  <c r="D16" i="4"/>
  <c r="L15" i="4"/>
  <c r="K15" i="4"/>
  <c r="F15" i="4"/>
  <c r="E15" i="4"/>
  <c r="D15" i="4"/>
  <c r="L14" i="4"/>
  <c r="K14" i="4"/>
  <c r="F14" i="4"/>
  <c r="E14" i="4"/>
  <c r="D14" i="4"/>
  <c r="L13" i="4"/>
  <c r="K13" i="4"/>
  <c r="F13" i="4"/>
  <c r="E13" i="4"/>
  <c r="D13" i="4"/>
  <c r="L12" i="4"/>
  <c r="K12" i="4"/>
  <c r="F12" i="4"/>
  <c r="E12" i="4"/>
  <c r="D12" i="4"/>
  <c r="L11" i="4"/>
  <c r="K11" i="4"/>
  <c r="F11" i="4"/>
  <c r="E11" i="4"/>
  <c r="D11" i="4"/>
  <c r="L10" i="4"/>
  <c r="K10" i="4"/>
  <c r="F10" i="4"/>
  <c r="E10" i="4"/>
  <c r="D10" i="4"/>
  <c r="L9" i="4"/>
  <c r="K9" i="4"/>
  <c r="F9" i="4"/>
  <c r="E9" i="4"/>
  <c r="D9" i="4"/>
  <c r="L8" i="4"/>
  <c r="K8" i="4"/>
  <c r="F8" i="4"/>
  <c r="E8" i="4"/>
  <c r="D8" i="4"/>
  <c r="L7" i="4"/>
  <c r="K7" i="4"/>
  <c r="F7" i="4"/>
  <c r="E7" i="4"/>
  <c r="D7" i="4"/>
  <c r="L6" i="4"/>
  <c r="K6" i="4"/>
  <c r="F6" i="4"/>
  <c r="E6" i="4"/>
  <c r="D6" i="4"/>
  <c r="L5" i="4"/>
  <c r="K5" i="4"/>
  <c r="F5" i="4"/>
  <c r="E5" i="4"/>
  <c r="D5" i="4"/>
  <c r="L4" i="4"/>
  <c r="K4" i="4"/>
  <c r="F4" i="4"/>
  <c r="E4" i="4"/>
  <c r="D4" i="4"/>
  <c r="L3" i="4"/>
  <c r="K3" i="4"/>
  <c r="F3" i="4"/>
  <c r="E3" i="4"/>
  <c r="D3" i="4"/>
  <c r="L20" i="3"/>
  <c r="K20" i="3"/>
  <c r="F20" i="3"/>
  <c r="E20" i="3"/>
  <c r="E22" i="3" s="1"/>
  <c r="D20" i="3"/>
  <c r="K19" i="3"/>
  <c r="F19" i="3"/>
  <c r="E19" i="3"/>
  <c r="N19" i="3" s="1"/>
  <c r="D19" i="3"/>
  <c r="L18" i="3"/>
  <c r="K18" i="3"/>
  <c r="F18" i="3"/>
  <c r="E18" i="3"/>
  <c r="N18" i="3" s="1"/>
  <c r="D18" i="3"/>
  <c r="L17" i="3"/>
  <c r="K17" i="3"/>
  <c r="F17" i="3"/>
  <c r="E17" i="3"/>
  <c r="N17" i="3" s="1"/>
  <c r="D17" i="3"/>
  <c r="L16" i="3"/>
  <c r="K16" i="3"/>
  <c r="F16" i="3"/>
  <c r="E16" i="3"/>
  <c r="N16" i="3" s="1"/>
  <c r="D16" i="3"/>
  <c r="L15" i="3"/>
  <c r="K15" i="3"/>
  <c r="F15" i="3"/>
  <c r="E15" i="3"/>
  <c r="N15" i="3" s="1"/>
  <c r="D15" i="3"/>
  <c r="L14" i="3"/>
  <c r="K14" i="3"/>
  <c r="F14" i="3"/>
  <c r="E14" i="3"/>
  <c r="N14" i="3" s="1"/>
  <c r="D14" i="3"/>
  <c r="L13" i="3"/>
  <c r="K13" i="3"/>
  <c r="F13" i="3"/>
  <c r="E13" i="3"/>
  <c r="D13" i="3"/>
  <c r="L12" i="3"/>
  <c r="K12" i="3"/>
  <c r="F12" i="3"/>
  <c r="E12" i="3"/>
  <c r="D12" i="3"/>
  <c r="L11" i="3"/>
  <c r="K11" i="3"/>
  <c r="F11" i="3"/>
  <c r="E11" i="3"/>
  <c r="N11" i="3" s="1"/>
  <c r="D11" i="3"/>
  <c r="L10" i="3"/>
  <c r="K10" i="3"/>
  <c r="F10" i="3"/>
  <c r="E10" i="3"/>
  <c r="N10" i="3" s="1"/>
  <c r="D10" i="3"/>
  <c r="L9" i="3"/>
  <c r="K9" i="3"/>
  <c r="F9" i="3"/>
  <c r="E9" i="3"/>
  <c r="N9" i="3" s="1"/>
  <c r="D9" i="3"/>
  <c r="L8" i="3"/>
  <c r="K8" i="3"/>
  <c r="F8" i="3"/>
  <c r="E8" i="3"/>
  <c r="N8" i="3" s="1"/>
  <c r="D8" i="3"/>
  <c r="N7" i="3"/>
  <c r="L7" i="3"/>
  <c r="K7" i="3"/>
  <c r="F7" i="3"/>
  <c r="E7" i="3"/>
  <c r="D7" i="3"/>
  <c r="L6" i="3"/>
  <c r="K6" i="3"/>
  <c r="F6" i="3"/>
  <c r="E6" i="3"/>
  <c r="N6" i="3" s="1"/>
  <c r="D6" i="3"/>
  <c r="L5" i="3"/>
  <c r="K5" i="3"/>
  <c r="F5" i="3"/>
  <c r="E5" i="3"/>
  <c r="D5" i="3"/>
  <c r="L4" i="3"/>
  <c r="K4" i="3"/>
  <c r="F4" i="3"/>
  <c r="E4" i="3"/>
  <c r="D4" i="3"/>
  <c r="N3" i="3"/>
  <c r="L3" i="3"/>
  <c r="K3" i="3"/>
  <c r="F3" i="3"/>
  <c r="E3" i="3"/>
  <c r="D3" i="3"/>
  <c r="L19" i="2"/>
  <c r="K19" i="2"/>
  <c r="F19" i="2"/>
  <c r="E19" i="2"/>
  <c r="E21" i="2" s="1"/>
  <c r="D19" i="2"/>
  <c r="L18" i="2"/>
  <c r="K18" i="2"/>
  <c r="F18" i="2"/>
  <c r="E18" i="2"/>
  <c r="D18" i="2"/>
  <c r="L17" i="2"/>
  <c r="K17" i="2"/>
  <c r="F17" i="2"/>
  <c r="E17" i="2"/>
  <c r="N17" i="2" s="1"/>
  <c r="D17" i="2"/>
  <c r="L16" i="2"/>
  <c r="K16" i="2"/>
  <c r="F16" i="2"/>
  <c r="E16" i="2"/>
  <c r="N16" i="2" s="1"/>
  <c r="D16" i="2"/>
  <c r="L15" i="2"/>
  <c r="K15" i="2"/>
  <c r="F15" i="2"/>
  <c r="E15" i="2"/>
  <c r="N15" i="2" s="1"/>
  <c r="D15" i="2"/>
  <c r="L14" i="2"/>
  <c r="K14" i="2"/>
  <c r="F14" i="2"/>
  <c r="E14" i="2"/>
  <c r="N14" i="2" s="1"/>
  <c r="D14" i="2"/>
  <c r="L13" i="2"/>
  <c r="K13" i="2"/>
  <c r="F13" i="2"/>
  <c r="E13" i="2"/>
  <c r="D13" i="2"/>
  <c r="N12" i="2"/>
  <c r="L12" i="2"/>
  <c r="K12" i="2"/>
  <c r="F12" i="2"/>
  <c r="E12" i="2"/>
  <c r="D12" i="2"/>
  <c r="L11" i="2"/>
  <c r="K11" i="2"/>
  <c r="F11" i="2"/>
  <c r="E11" i="2"/>
  <c r="D11" i="2"/>
  <c r="L10" i="2"/>
  <c r="K10" i="2"/>
  <c r="F10" i="2"/>
  <c r="E10" i="2"/>
  <c r="D10" i="2"/>
  <c r="L9" i="2"/>
  <c r="K9" i="2"/>
  <c r="F9" i="2"/>
  <c r="E9" i="2"/>
  <c r="N9" i="2" s="1"/>
  <c r="D9" i="2"/>
  <c r="L8" i="2"/>
  <c r="K8" i="2"/>
  <c r="F8" i="2"/>
  <c r="E8" i="2"/>
  <c r="N8" i="2" s="1"/>
  <c r="D8" i="2"/>
  <c r="L7" i="2"/>
  <c r="K7" i="2"/>
  <c r="F7" i="2"/>
  <c r="E7" i="2"/>
  <c r="N7" i="2" s="1"/>
  <c r="D7" i="2"/>
  <c r="N6" i="2"/>
  <c r="L6" i="2"/>
  <c r="K6" i="2"/>
  <c r="F6" i="2"/>
  <c r="E6" i="2"/>
  <c r="D6" i="2"/>
  <c r="L5" i="2"/>
  <c r="K5" i="2"/>
  <c r="F5" i="2"/>
  <c r="E5" i="2"/>
  <c r="D5" i="2"/>
  <c r="L4" i="2"/>
  <c r="K4" i="2"/>
  <c r="F4" i="2"/>
  <c r="E4" i="2"/>
  <c r="N4" i="2" s="1"/>
  <c r="D4" i="2"/>
  <c r="L3" i="2"/>
  <c r="K3" i="2"/>
  <c r="F3" i="2"/>
  <c r="E3" i="2"/>
  <c r="D3" i="2"/>
  <c r="K7" i="6" l="1"/>
  <c r="O15" i="3"/>
  <c r="M19" i="4"/>
  <c r="M11" i="4"/>
  <c r="M15" i="5"/>
  <c r="M7" i="5"/>
  <c r="M14" i="2"/>
  <c r="O14" i="2" s="1"/>
  <c r="M6" i="2"/>
  <c r="M10" i="3"/>
  <c r="O10" i="3" s="1"/>
  <c r="M18" i="4"/>
  <c r="M10" i="4"/>
  <c r="M3" i="5"/>
  <c r="M14" i="5"/>
  <c r="O14" i="5" s="1"/>
  <c r="M6" i="5"/>
  <c r="M13" i="2"/>
  <c r="M5" i="2"/>
  <c r="O5" i="2" s="1"/>
  <c r="B12" i="6"/>
  <c r="M17" i="4"/>
  <c r="M9" i="4"/>
  <c r="O9" i="4" s="1"/>
  <c r="M22" i="5"/>
  <c r="M13" i="5"/>
  <c r="O13" i="5" s="1"/>
  <c r="M5" i="5"/>
  <c r="F5" i="6"/>
  <c r="G5" i="6" s="1"/>
  <c r="M12" i="2"/>
  <c r="O12" i="2" s="1"/>
  <c r="B15" i="6"/>
  <c r="O18" i="3"/>
  <c r="M16" i="4"/>
  <c r="M8" i="4"/>
  <c r="M21" i="5"/>
  <c r="M12" i="5"/>
  <c r="M15" i="4"/>
  <c r="O15" i="4" s="1"/>
  <c r="O5" i="5"/>
  <c r="O7" i="5"/>
  <c r="O9" i="5"/>
  <c r="O11" i="5"/>
  <c r="O15" i="5"/>
  <c r="E24" i="5"/>
  <c r="O4" i="5"/>
  <c r="O6" i="5"/>
  <c r="O8" i="5"/>
  <c r="O10" i="5"/>
  <c r="O12" i="5"/>
  <c r="O16" i="5"/>
  <c r="O3" i="5"/>
  <c r="B14" i="6"/>
  <c r="O20" i="4"/>
  <c r="O3" i="4"/>
  <c r="O5" i="4"/>
  <c r="O7" i="4"/>
  <c r="O11" i="4"/>
  <c r="O13" i="4"/>
  <c r="O17" i="4"/>
  <c r="O19" i="4"/>
  <c r="O21" i="4"/>
  <c r="O6" i="4"/>
  <c r="O18" i="4"/>
  <c r="O14" i="4"/>
  <c r="O4" i="4"/>
  <c r="O8" i="4"/>
  <c r="O10" i="4"/>
  <c r="O12" i="4"/>
  <c r="O16" i="4"/>
  <c r="M12" i="3"/>
  <c r="M11" i="3"/>
  <c r="M5" i="3"/>
  <c r="M9" i="3"/>
  <c r="O9" i="3" s="1"/>
  <c r="O16" i="3"/>
  <c r="M8" i="3"/>
  <c r="O8" i="3" s="1"/>
  <c r="M7" i="3"/>
  <c r="O7" i="3" s="1"/>
  <c r="B13" i="6"/>
  <c r="M14" i="3"/>
  <c r="M6" i="3"/>
  <c r="O6" i="3" s="1"/>
  <c r="N20" i="3"/>
  <c r="M3" i="3"/>
  <c r="M13" i="3"/>
  <c r="O13" i="3" s="1"/>
  <c r="M4" i="3"/>
  <c r="O4" i="3" s="1"/>
  <c r="O17" i="3"/>
  <c r="O19" i="3"/>
  <c r="O18" i="2"/>
  <c r="G4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O18" i="5"/>
  <c r="O19" i="5"/>
  <c r="O20" i="5"/>
  <c r="O21" i="5"/>
  <c r="N18" i="5"/>
  <c r="N19" i="5"/>
  <c r="N20" i="5"/>
  <c r="N21" i="5"/>
  <c r="N22" i="5"/>
  <c r="O2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O3" i="3"/>
  <c r="O11" i="3"/>
  <c r="O20" i="3"/>
  <c r="O12" i="3"/>
  <c r="N4" i="3"/>
  <c r="O5" i="3"/>
  <c r="N12" i="3"/>
  <c r="N5" i="3"/>
  <c r="N13" i="3"/>
  <c r="O14" i="3"/>
  <c r="O3" i="2"/>
  <c r="O9" i="2"/>
  <c r="N10" i="2"/>
  <c r="O11" i="2"/>
  <c r="O17" i="2"/>
  <c r="N18" i="2"/>
  <c r="O19" i="2"/>
  <c r="O4" i="2"/>
  <c r="N11" i="2"/>
  <c r="N19" i="2"/>
  <c r="O13" i="2"/>
  <c r="N5" i="2"/>
  <c r="O6" i="2"/>
  <c r="N13" i="2"/>
  <c r="O15" i="2"/>
  <c r="O8" i="2"/>
  <c r="O16" i="2"/>
  <c r="O10" i="2"/>
  <c r="O21" i="2" l="1"/>
  <c r="G8" i="6"/>
  <c r="O22" i="3"/>
  <c r="O24" i="5"/>
  <c r="O23" i="4"/>
</calcChain>
</file>

<file path=xl/sharedStrings.xml><?xml version="1.0" encoding="utf-8"?>
<sst xmlns="http://schemas.openxmlformats.org/spreadsheetml/2006/main" count="114" uniqueCount="48">
  <si>
    <t>BERT-large (24)</t>
  </si>
  <si>
    <t xml:space="preserve"> stdev</t>
  </si>
  <si>
    <t>1/availBW</t>
  </si>
  <si>
    <t>transpreq</t>
  </si>
  <si>
    <t>VGG-16</t>
  </si>
  <si>
    <t>DenseNet-161</t>
  </si>
  <si>
    <t>ResNet-50</t>
  </si>
  <si>
    <t>Theoretical Transport Demands</t>
  </si>
  <si>
    <t>iter mean</t>
  </si>
  <si>
    <t>iter sd</t>
  </si>
  <si>
    <t>Low</t>
  </si>
  <si>
    <t>Med</t>
  </si>
  <si>
    <t>High</t>
  </si>
  <si>
    <t>RN</t>
  </si>
  <si>
    <t>DN</t>
  </si>
  <si>
    <t>VGG</t>
  </si>
  <si>
    <t>BERT</t>
  </si>
  <si>
    <t>BERT Large R^2</t>
  </si>
  <si>
    <t>VGG R^2</t>
  </si>
  <si>
    <t>Average R^2</t>
  </si>
  <si>
    <t>Fit R^2 Values:</t>
  </si>
  <si>
    <t>Model</t>
  </si>
  <si>
    <t>Number of Datapoints</t>
  </si>
  <si>
    <t>Weighted</t>
  </si>
  <si>
    <t>Per Datapoint Ave</t>
  </si>
  <si>
    <t>Mean Number of Samples per Datapoint:</t>
  </si>
  <si>
    <t>Overall Mean</t>
  </si>
  <si>
    <t>mean (Mbps)</t>
  </si>
  <si>
    <t>stdev (Mbps)</t>
  </si>
  <si>
    <t>mean (Gbps)</t>
  </si>
  <si>
    <t>reversed</t>
  </si>
  <si>
    <t>stdev (Gbps)_</t>
  </si>
  <si>
    <t>index (traffic)</t>
  </si>
  <si>
    <t>index (time)</t>
  </si>
  <si>
    <t xml:space="preserve"> mean (s)</t>
  </si>
  <si>
    <t xml:space="preserve"> tail99 (s)</t>
  </si>
  <si>
    <t>tail99 for plot</t>
  </si>
  <si>
    <t>Gb</t>
  </si>
  <si>
    <t>theorydmd (Gbps)</t>
  </si>
  <si>
    <t>theoretical demand</t>
  </si>
  <si>
    <t>required by exp</t>
  </si>
  <si>
    <t>exp_req (Gb)</t>
  </si>
  <si>
    <t>delta demand (Gbps)</t>
  </si>
  <si>
    <t>Fraction Remaining at final value:</t>
  </si>
  <si>
    <t>Average difference (fuilly utilized)</t>
  </si>
  <si>
    <t>Data for the plot to the right, relative data size compared to the base computational time</t>
  </si>
  <si>
    <t>stdev (Gbps)</t>
  </si>
  <si>
    <t>Average Fraction Used by Competing Traffic (all models)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</si>
</sst>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1" fontId="0" fillId="0" borderId="0" xfId="0" applyNumberFormat="1"/>
    <xf numFmtId="166" fontId="0" fillId="0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01497783017406E-2"/>
          <c:y val="8.1243368989789885E-2"/>
          <c:w val="0.84673652473226513"/>
          <c:h val="0.64546033484422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'Additional Analysis'!$A$12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'Additional Analysis'!$D$12:$D$15</c:f>
                <c:numCache>
                  <c:formatCode>General</c:formatCode>
                  <c:ptCount val="4"/>
                  <c:pt idx="0">
                    <c:v>1.12040535371971E-2</c:v>
                  </c:pt>
                  <c:pt idx="1">
                    <c:v>4.7330147267099297E-2</c:v>
                  </c:pt>
                  <c:pt idx="2">
                    <c:v>6.7147159884787894E-2</c:v>
                  </c:pt>
                  <c:pt idx="3">
                    <c:v>1.9737807432643899E-2</c:v>
                  </c:pt>
                </c:numCache>
              </c:numRef>
            </c:plus>
            <c:minus>
              <c:numRef>
                <c:f>'Additional Analysis'!$D$12:$D$15</c:f>
                <c:numCache>
                  <c:formatCode>General</c:formatCode>
                  <c:ptCount val="4"/>
                  <c:pt idx="0">
                    <c:v>1.12040535371971E-2</c:v>
                  </c:pt>
                  <c:pt idx="1">
                    <c:v>4.7330147267099297E-2</c:v>
                  </c:pt>
                  <c:pt idx="2">
                    <c:v>6.7147159884787894E-2</c:v>
                  </c:pt>
                  <c:pt idx="3">
                    <c:v>1.9737807432643899E-2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'Additional Analysis'!$B$12</c:f>
              <c:numCache>
                <c:formatCode>0.000</c:formatCode>
                <c:ptCount val="1"/>
                <c:pt idx="0">
                  <c:v>16.088373984</c:v>
                </c:pt>
              </c:numCache>
            </c:numRef>
          </c:xVal>
          <c:yVal>
            <c:numRef>
              <c:f>'Additional Analysis'!$C$12</c:f>
              <c:numCache>
                <c:formatCode>0.000</c:formatCode>
                <c:ptCount val="1"/>
                <c:pt idx="0">
                  <c:v>0.83842375053395901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A-334E-94DE-B5D60FC3DC51}"/>
            </c:ext>
          </c:extLst>
        </c:ser>
        <c:ser>
          <c:idx val="1"/>
          <c:order val="1"/>
          <c:tx>
            <c:strRef>
              <c:f>'Additional Analysis'!$A$13</c:f>
              <c:strCache>
                <c:ptCount val="1"/>
                <c:pt idx="0">
                  <c:v>VGG-16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'Additional Analysis'!$D$13</c:f>
                <c:numCache>
                  <c:formatCode>General</c:formatCode>
                  <c:ptCount val="1"/>
                  <c:pt idx="0">
                    <c:v>4.7330147267099297E-2</c:v>
                  </c:pt>
                </c:numCache>
              </c:numRef>
            </c:plus>
            <c:minus>
              <c:numRef>
                <c:f>'Additional Analysis'!$D$13</c:f>
                <c:numCache>
                  <c:formatCode>General</c:formatCode>
                  <c:ptCount val="1"/>
                  <c:pt idx="0">
                    <c:v>4.7330147267099297E-2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'Additional Analysis'!$B$13</c:f>
              <c:numCache>
                <c:formatCode>0.000</c:formatCode>
                <c:ptCount val="1"/>
                <c:pt idx="0">
                  <c:v>6.641162112</c:v>
                </c:pt>
              </c:numCache>
            </c:numRef>
          </c:xVal>
          <c:yVal>
            <c:numRef>
              <c:f>'Additional Analysis'!$C$13</c:f>
              <c:numCache>
                <c:formatCode>0.000</c:formatCode>
                <c:ptCount val="1"/>
                <c:pt idx="0">
                  <c:v>0.36550683403068301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A-334E-94DE-B5D60FC3DC51}"/>
            </c:ext>
          </c:extLst>
        </c:ser>
        <c:ser>
          <c:idx val="2"/>
          <c:order val="2"/>
          <c:tx>
            <c:strRef>
              <c:f>'Additional Analysis'!$A$14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'Additional Analysis'!$D$14</c:f>
                <c:numCache>
                  <c:formatCode>General</c:formatCode>
                  <c:ptCount val="1"/>
                  <c:pt idx="0">
                    <c:v>6.7147159884787894E-2</c:v>
                  </c:pt>
                </c:numCache>
              </c:numRef>
            </c:plus>
            <c:minus>
              <c:numRef>
                <c:f>'Additional Analysis'!$D$14</c:f>
                <c:numCache>
                  <c:formatCode>General</c:formatCode>
                  <c:ptCount val="1"/>
                  <c:pt idx="0">
                    <c:v>6.7147159884787894E-2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'Additional Analysis'!$B$14</c:f>
              <c:numCache>
                <c:formatCode>0.000</c:formatCode>
                <c:ptCount val="1"/>
                <c:pt idx="0">
                  <c:v>1.3766879999999999</c:v>
                </c:pt>
              </c:numCache>
            </c:numRef>
          </c:xVal>
          <c:yVal>
            <c:numRef>
              <c:f>'Additional Analysis'!$C$14</c:f>
              <c:numCache>
                <c:formatCode>0.000</c:formatCode>
                <c:ptCount val="1"/>
                <c:pt idx="0">
                  <c:v>0.37695144356955301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A-334E-94DE-B5D60FC3DC51}"/>
            </c:ext>
          </c:extLst>
        </c:ser>
        <c:ser>
          <c:idx val="3"/>
          <c:order val="3"/>
          <c:tx>
            <c:strRef>
              <c:f>'Additional Analysis'!$A$15</c:f>
              <c:strCache>
                <c:ptCount val="1"/>
                <c:pt idx="0">
                  <c:v>ResNet-50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'Additional Analysis'!$D$15</c:f>
                <c:numCache>
                  <c:formatCode>General</c:formatCode>
                  <c:ptCount val="1"/>
                  <c:pt idx="0">
                    <c:v>1.9737807432643899E-2</c:v>
                  </c:pt>
                </c:numCache>
              </c:numRef>
            </c:plus>
            <c:minus>
              <c:numRef>
                <c:f>'Additional Analysis'!$D$15</c:f>
                <c:numCache>
                  <c:formatCode>General</c:formatCode>
                  <c:ptCount val="1"/>
                  <c:pt idx="0">
                    <c:v>1.9737807432643899E-2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'Additional Analysis'!$B$15</c:f>
              <c:numCache>
                <c:formatCode>0.000</c:formatCode>
                <c:ptCount val="1"/>
                <c:pt idx="0">
                  <c:v>1.2267375359999999</c:v>
                </c:pt>
              </c:numCache>
            </c:numRef>
          </c:xVal>
          <c:yVal>
            <c:numRef>
              <c:f>'Additional Analysis'!$C$15</c:f>
              <c:numCache>
                <c:formatCode>0.000</c:formatCode>
                <c:ptCount val="1"/>
                <c:pt idx="0">
                  <c:v>0.158579796991561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A-334E-94DE-B5D60FC3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3263"/>
        <c:axId val="1569643695"/>
      </c:scatterChart>
      <c:valAx>
        <c:axId val="156940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to be Transmitted per Iteration (Theoretical)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43695"/>
        <c:crosses val="autoZero"/>
        <c:crossBetween val="midCat"/>
      </c:valAx>
      <c:valAx>
        <c:axId val="156964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Iteration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0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</c:marker>
          <c:errBars>
            <c:errDir val="y"/>
            <c:errBarType val="plus"/>
            <c:errValType val="cust"/>
            <c:noEndCap val="1"/>
            <c:plus>
              <c:numRef>
                <c:f>BERT!$K$3:$K$19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sq" cmpd="sng" algn="ctr">
                <a:solidFill>
                  <a:schemeClr val="accent1"/>
                </a:solidFill>
                <a:round/>
                <a:headEnd type="none"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BERT!$F$3:$F$19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7.1242014940878201E-2</c:v>
                  </c:pt>
                  <c:pt idx="2">
                    <c:v>1.05889134360794E-2</c:v>
                  </c:pt>
                  <c:pt idx="3">
                    <c:v>4.2666816743221702E-4</c:v>
                  </c:pt>
                  <c:pt idx="4">
                    <c:v>3.0271832964922402E-3</c:v>
                  </c:pt>
                  <c:pt idx="5">
                    <c:v>1.3123932456999201E-3</c:v>
                  </c:pt>
                  <c:pt idx="6">
                    <c:v>2.3271371761135098E-2</c:v>
                  </c:pt>
                  <c:pt idx="7">
                    <c:v>1.9322690090099001E-2</c:v>
                  </c:pt>
                  <c:pt idx="8">
                    <c:v>6.3209744500549898E-3</c:v>
                  </c:pt>
                  <c:pt idx="9">
                    <c:v>6.8496583458568294E-2</c:v>
                  </c:pt>
                  <c:pt idx="10">
                    <c:v>0.36566820940516098</c:v>
                  </c:pt>
                  <c:pt idx="11">
                    <c:v>2.3413044734814497</c:v>
                  </c:pt>
                  <c:pt idx="12">
                    <c:v>3.6814620242364398</c:v>
                  </c:pt>
                  <c:pt idx="13">
                    <c:v>3.0943810574020101</c:v>
                  </c:pt>
                  <c:pt idx="14">
                    <c:v>4.08244018877246</c:v>
                  </c:pt>
                  <c:pt idx="15">
                    <c:v>2.5176676907483602</c:v>
                  </c:pt>
                  <c:pt idx="16">
                    <c:v>1.5451929810573</c:v>
                  </c:pt>
                </c:numCache>
              </c:numRef>
            </c:plus>
            <c:minus>
              <c:numRef>
                <c:f>BERT!$F$3:$F$19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7.1242014940878201E-2</c:v>
                  </c:pt>
                  <c:pt idx="2">
                    <c:v>1.05889134360794E-2</c:v>
                  </c:pt>
                  <c:pt idx="3">
                    <c:v>4.2666816743221702E-4</c:v>
                  </c:pt>
                  <c:pt idx="4">
                    <c:v>3.0271832964922402E-3</c:v>
                  </c:pt>
                  <c:pt idx="5">
                    <c:v>1.3123932456999201E-3</c:v>
                  </c:pt>
                  <c:pt idx="6">
                    <c:v>2.3271371761135098E-2</c:v>
                  </c:pt>
                  <c:pt idx="7">
                    <c:v>1.9322690090099001E-2</c:v>
                  </c:pt>
                  <c:pt idx="8">
                    <c:v>6.3209744500549898E-3</c:v>
                  </c:pt>
                  <c:pt idx="9">
                    <c:v>6.8496583458568294E-2</c:v>
                  </c:pt>
                  <c:pt idx="10">
                    <c:v>0.36566820940516098</c:v>
                  </c:pt>
                  <c:pt idx="11">
                    <c:v>2.3413044734814497</c:v>
                  </c:pt>
                  <c:pt idx="12">
                    <c:v>3.6814620242364398</c:v>
                  </c:pt>
                  <c:pt idx="13">
                    <c:v>3.0943810574020101</c:v>
                  </c:pt>
                  <c:pt idx="14">
                    <c:v>4.08244018877246</c:v>
                  </c:pt>
                  <c:pt idx="15">
                    <c:v>2.5176676907483602</c:v>
                  </c:pt>
                  <c:pt idx="16">
                    <c:v>1.5451929810573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BERT!$D$3:$D$19</c:f>
              <c:numCache>
                <c:formatCode>0.000</c:formatCode>
                <c:ptCount val="17"/>
                <c:pt idx="0">
                  <c:v>0</c:v>
                </c:pt>
                <c:pt idx="1">
                  <c:v>0.99480102040816298</c:v>
                </c:pt>
                <c:pt idx="2">
                  <c:v>1.9994419889502699</c:v>
                </c:pt>
                <c:pt idx="3">
                  <c:v>2.99998342541436</c:v>
                </c:pt>
                <c:pt idx="4">
                  <c:v>3.9992774869109899</c:v>
                </c:pt>
                <c:pt idx="5">
                  <c:v>4.9999267015706801</c:v>
                </c:pt>
                <c:pt idx="6">
                  <c:v>5.9978258706467606</c:v>
                </c:pt>
                <c:pt idx="7">
                  <c:v>6.9978706467661693</c:v>
                </c:pt>
                <c:pt idx="8">
                  <c:v>7.99814691943127</c:v>
                </c:pt>
                <c:pt idx="9">
                  <c:v>8.9612533936651513</c:v>
                </c:pt>
                <c:pt idx="10">
                  <c:v>8.7406536796536809</c:v>
                </c:pt>
                <c:pt idx="11">
                  <c:v>10.0754545454545</c:v>
                </c:pt>
                <c:pt idx="12">
                  <c:v>12.346354978354901</c:v>
                </c:pt>
                <c:pt idx="13">
                  <c:v>11.3285194805194</c:v>
                </c:pt>
                <c:pt idx="14">
                  <c:v>13.4224891774891</c:v>
                </c:pt>
                <c:pt idx="15">
                  <c:v>19.7758008658008</c:v>
                </c:pt>
                <c:pt idx="16">
                  <c:v>20.456529880477998</c:v>
                </c:pt>
              </c:numCache>
            </c:numRef>
          </c:xVal>
          <c:yVal>
            <c:numRef>
              <c:f>BERT!$H$3:$H$19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6-A645-B5E7-62DF2C868737}"/>
            </c:ext>
          </c:extLst>
        </c:ser>
        <c:ser>
          <c:idx val="1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</c:marker>
          <c:errBars>
            <c:errDir val="y"/>
            <c:errBarType val="plus"/>
            <c:errValType val="cust"/>
            <c:noEndCap val="1"/>
            <c:plus>
              <c:numRef>
                <c:f>VGG!$K$3:$K$20</c:f>
                <c:numCache>
                  <c:formatCode>General</c:formatCode>
                  <c:ptCount val="18"/>
                  <c:pt idx="0">
                    <c:v>5.4931659693169821E-3</c:v>
                  </c:pt>
                  <c:pt idx="1">
                    <c:v>4.373421197145011E-3</c:v>
                  </c:pt>
                  <c:pt idx="2">
                    <c:v>6.7894736842110115E-3</c:v>
                  </c:pt>
                  <c:pt idx="3">
                    <c:v>5.9800796812749524E-3</c:v>
                  </c:pt>
                  <c:pt idx="4">
                    <c:v>6.0432900432910164E-3</c:v>
                  </c:pt>
                  <c:pt idx="5">
                    <c:v>6.7682242990659836E-3</c:v>
                  </c:pt>
                  <c:pt idx="6">
                    <c:v>4.9361846571630008E-3</c:v>
                  </c:pt>
                  <c:pt idx="7">
                    <c:v>7.5739070090219962E-3</c:v>
                  </c:pt>
                  <c:pt idx="8">
                    <c:v>3.7139552814190457E-3</c:v>
                  </c:pt>
                  <c:pt idx="9">
                    <c:v>8.9576802507840281E-3</c:v>
                  </c:pt>
                  <c:pt idx="10">
                    <c:v>4.6810971089697007E-2</c:v>
                  </c:pt>
                  <c:pt idx="11">
                    <c:v>2.5727069351231036E-2</c:v>
                  </c:pt>
                  <c:pt idx="12">
                    <c:v>0.62813618049959696</c:v>
                  </c:pt>
                  <c:pt idx="13">
                    <c:v>0.82832717678100309</c:v>
                  </c:pt>
                  <c:pt idx="14">
                    <c:v>1.2720072926162271</c:v>
                  </c:pt>
                  <c:pt idx="15">
                    <c:v>1.314094905094906</c:v>
                  </c:pt>
                  <c:pt idx="16">
                    <c:v>3.1770383561643896</c:v>
                  </c:pt>
                  <c:pt idx="17">
                    <c:v>4.3092085661080102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VGG!$F$3:$F$20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5.1833687639044903E-4</c:v>
                  </c:pt>
                  <c:pt idx="2">
                    <c:v>2.5201365407694397E-3</c:v>
                  </c:pt>
                  <c:pt idx="3">
                    <c:v>1.2904665309117099E-2</c:v>
                  </c:pt>
                  <c:pt idx="4">
                    <c:v>8.2865561366862598E-4</c:v>
                  </c:pt>
                  <c:pt idx="5">
                    <c:v>9.1320702538511007E-3</c:v>
                  </c:pt>
                  <c:pt idx="6">
                    <c:v>1.8843586076998701E-3</c:v>
                  </c:pt>
                  <c:pt idx="7">
                    <c:v>1.4383444980774601E-2</c:v>
                  </c:pt>
                  <c:pt idx="8">
                    <c:v>3.12619484803697E-2</c:v>
                  </c:pt>
                  <c:pt idx="9">
                    <c:v>9.9338758519378595E-2</c:v>
                  </c:pt>
                  <c:pt idx="10">
                    <c:v>0.35737576641069302</c:v>
                  </c:pt>
                  <c:pt idx="11">
                    <c:v>0.70395370894243503</c:v>
                  </c:pt>
                  <c:pt idx="12">
                    <c:v>3.0587126306852701</c:v>
                  </c:pt>
                  <c:pt idx="13">
                    <c:v>2.8433476930009003</c:v>
                  </c:pt>
                  <c:pt idx="14">
                    <c:v>3.8071617114407501</c:v>
                  </c:pt>
                  <c:pt idx="15">
                    <c:v>3.93878855751549</c:v>
                  </c:pt>
                  <c:pt idx="16">
                    <c:v>1.8771804191060801</c:v>
                  </c:pt>
                  <c:pt idx="17">
                    <c:v>2.5308890647507902</c:v>
                  </c:pt>
                </c:numCache>
              </c:numRef>
            </c:plus>
            <c:minus>
              <c:numRef>
                <c:f>VGG!$F$3:$F$20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5.1833687639044903E-4</c:v>
                  </c:pt>
                  <c:pt idx="2">
                    <c:v>2.5201365407694397E-3</c:v>
                  </c:pt>
                  <c:pt idx="3">
                    <c:v>1.2904665309117099E-2</c:v>
                  </c:pt>
                  <c:pt idx="4">
                    <c:v>8.2865561366862598E-4</c:v>
                  </c:pt>
                  <c:pt idx="5">
                    <c:v>9.1320702538511007E-3</c:v>
                  </c:pt>
                  <c:pt idx="6">
                    <c:v>1.8843586076998701E-3</c:v>
                  </c:pt>
                  <c:pt idx="7">
                    <c:v>1.4383444980774601E-2</c:v>
                  </c:pt>
                  <c:pt idx="8">
                    <c:v>3.12619484803697E-2</c:v>
                  </c:pt>
                  <c:pt idx="9">
                    <c:v>9.9338758519378595E-2</c:v>
                  </c:pt>
                  <c:pt idx="10">
                    <c:v>0.35737576641069302</c:v>
                  </c:pt>
                  <c:pt idx="11">
                    <c:v>0.70395370894243503</c:v>
                  </c:pt>
                  <c:pt idx="12">
                    <c:v>3.0587126306852701</c:v>
                  </c:pt>
                  <c:pt idx="13">
                    <c:v>2.8433476930009003</c:v>
                  </c:pt>
                  <c:pt idx="14">
                    <c:v>3.8071617114407501</c:v>
                  </c:pt>
                  <c:pt idx="15">
                    <c:v>3.93878855751549</c:v>
                  </c:pt>
                  <c:pt idx="16">
                    <c:v>1.8771804191060801</c:v>
                  </c:pt>
                  <c:pt idx="17">
                    <c:v>2.5308890647507902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VGG!$D$3:$D$20</c:f>
              <c:numCache>
                <c:formatCode>0.000</c:formatCode>
                <c:ptCount val="18"/>
                <c:pt idx="0">
                  <c:v>0</c:v>
                </c:pt>
                <c:pt idx="1">
                  <c:v>0.99971823204419796</c:v>
                </c:pt>
                <c:pt idx="2">
                  <c:v>2.0001381215469602</c:v>
                </c:pt>
                <c:pt idx="3">
                  <c:v>2.9990000000000001</c:v>
                </c:pt>
                <c:pt idx="4">
                  <c:v>3.99969613259668</c:v>
                </c:pt>
                <c:pt idx="5">
                  <c:v>4.9993370165745796</c:v>
                </c:pt>
                <c:pt idx="6">
                  <c:v>5.9996187845303801</c:v>
                </c:pt>
                <c:pt idx="7">
                  <c:v>6.9960220994475106</c:v>
                </c:pt>
                <c:pt idx="8">
                  <c:v>7.9958950276243002</c:v>
                </c:pt>
                <c:pt idx="9">
                  <c:v>8.9336298342541394</c:v>
                </c:pt>
                <c:pt idx="10">
                  <c:v>8.7448397790055203</c:v>
                </c:pt>
                <c:pt idx="11">
                  <c:v>9.02306629834254</c:v>
                </c:pt>
                <c:pt idx="12">
                  <c:v>11.683491712707101</c:v>
                </c:pt>
                <c:pt idx="13">
                  <c:v>12.6163812154696</c:v>
                </c:pt>
                <c:pt idx="14">
                  <c:v>13.1863259668508</c:v>
                </c:pt>
                <c:pt idx="15">
                  <c:v>13.992055248618701</c:v>
                </c:pt>
                <c:pt idx="16">
                  <c:v>20.545182320441903</c:v>
                </c:pt>
                <c:pt idx="17">
                  <c:v>18.4750220994475</c:v>
                </c:pt>
              </c:numCache>
            </c:numRef>
          </c:xVal>
          <c:yVal>
            <c:numRef>
              <c:f>VGG!$H$3:$H$20</c:f>
              <c:numCache>
                <c:formatCode>0.000</c:formatCode>
                <c:ptCount val="18"/>
                <c:pt idx="0">
                  <c:v>0.36550683403068301</c:v>
                </c:pt>
                <c:pt idx="1">
                  <c:v>0.37462657880285499</c:v>
                </c:pt>
                <c:pt idx="2">
                  <c:v>0.386210526315789</c:v>
                </c:pt>
                <c:pt idx="3">
                  <c:v>0.40301992031872502</c:v>
                </c:pt>
                <c:pt idx="4">
                  <c:v>0.41995670995670897</c:v>
                </c:pt>
                <c:pt idx="5">
                  <c:v>0.43723177570093402</c:v>
                </c:pt>
                <c:pt idx="6">
                  <c:v>0.46006381534283702</c:v>
                </c:pt>
                <c:pt idx="7">
                  <c:v>0.47942609299097799</c:v>
                </c:pt>
                <c:pt idx="8">
                  <c:v>0.50928604471858097</c:v>
                </c:pt>
                <c:pt idx="9">
                  <c:v>0.53404231974921601</c:v>
                </c:pt>
                <c:pt idx="10">
                  <c:v>0.51518902891030305</c:v>
                </c:pt>
                <c:pt idx="11">
                  <c:v>0.512272930648769</c:v>
                </c:pt>
                <c:pt idx="12">
                  <c:v>0.54786381950040297</c:v>
                </c:pt>
                <c:pt idx="13">
                  <c:v>0.61267282321899696</c:v>
                </c:pt>
                <c:pt idx="14">
                  <c:v>0.62299270738377299</c:v>
                </c:pt>
                <c:pt idx="15">
                  <c:v>0.67490509490509398</c:v>
                </c:pt>
                <c:pt idx="16">
                  <c:v>1.8219616438356101</c:v>
                </c:pt>
                <c:pt idx="17">
                  <c:v>1.2787914338919899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6-A645-B5E7-62DF2C868737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</c:marker>
          <c:errBars>
            <c:errDir val="y"/>
            <c:errBarType val="plus"/>
            <c:errValType val="cust"/>
            <c:noEndCap val="1"/>
            <c:plus>
              <c:numRef>
                <c:f>DenseNet!$K$3:$K$21</c:f>
                <c:numCache>
                  <c:formatCode>General</c:formatCode>
                  <c:ptCount val="19"/>
                  <c:pt idx="0">
                    <c:v>8.0485564304469959E-3</c:v>
                  </c:pt>
                  <c:pt idx="1">
                    <c:v>7.8142465753430201E-3</c:v>
                  </c:pt>
                  <c:pt idx="2">
                    <c:v>7.269762299613014E-3</c:v>
                  </c:pt>
                  <c:pt idx="3">
                    <c:v>1.0275672707304007E-2</c:v>
                  </c:pt>
                  <c:pt idx="4">
                    <c:v>7.4653988378239888E-3</c:v>
                  </c:pt>
                  <c:pt idx="5">
                    <c:v>9.7838131450300181E-3</c:v>
                  </c:pt>
                  <c:pt idx="6">
                    <c:v>1.1119643850863004E-2</c:v>
                  </c:pt>
                  <c:pt idx="7">
                    <c:v>1.4142933618844E-2</c:v>
                  </c:pt>
                  <c:pt idx="8">
                    <c:v>6.0275824770150144E-3</c:v>
                  </c:pt>
                  <c:pt idx="9">
                    <c:v>7.6931506849320375E-3</c:v>
                  </c:pt>
                  <c:pt idx="10">
                    <c:v>8.7953184540019991E-3</c:v>
                  </c:pt>
                  <c:pt idx="11">
                    <c:v>9.5219989136340333E-3</c:v>
                  </c:pt>
                  <c:pt idx="12">
                    <c:v>7.5446187128180298E-3</c:v>
                  </c:pt>
                  <c:pt idx="13">
                    <c:v>1.1977335544500034E-2</c:v>
                  </c:pt>
                  <c:pt idx="14">
                    <c:v>1.0952406706328022E-2</c:v>
                  </c:pt>
                  <c:pt idx="15">
                    <c:v>1.0758374519495018E-2</c:v>
                  </c:pt>
                  <c:pt idx="16">
                    <c:v>5.1728531855960158E-3</c:v>
                  </c:pt>
                  <c:pt idx="17">
                    <c:v>0.25904358502148606</c:v>
                  </c:pt>
                  <c:pt idx="18">
                    <c:v>0.92196359959555096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DenseNet!$F$3:$F$21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5.2056983098637403E-4</c:v>
                  </c:pt>
                  <c:pt idx="2">
                    <c:v>5.6104312707112502E-3</c:v>
                  </c:pt>
                  <c:pt idx="3">
                    <c:v>2.4821607655168103E-2</c:v>
                  </c:pt>
                  <c:pt idx="4">
                    <c:v>6.8280676966794493E-4</c:v>
                  </c:pt>
                  <c:pt idx="5">
                    <c:v>3.3913022550360597E-3</c:v>
                  </c:pt>
                  <c:pt idx="6">
                    <c:v>2.7613079485350099E-2</c:v>
                  </c:pt>
                  <c:pt idx="7">
                    <c:v>9.2496715507409902E-3</c:v>
                  </c:pt>
                  <c:pt idx="8">
                    <c:v>1.84218033851778E-2</c:v>
                  </c:pt>
                  <c:pt idx="9">
                    <c:v>1.3541268530688801E-2</c:v>
                  </c:pt>
                  <c:pt idx="10">
                    <c:v>1.5251691178986499E-2</c:v>
                  </c:pt>
                  <c:pt idx="11">
                    <c:v>5.1073340068463403E-2</c:v>
                  </c:pt>
                  <c:pt idx="12">
                    <c:v>8.38035949113735E-2</c:v>
                  </c:pt>
                  <c:pt idx="13">
                    <c:v>0.162030618618585</c:v>
                  </c:pt>
                  <c:pt idx="14">
                    <c:v>0.23571007552870402</c:v>
                  </c:pt>
                  <c:pt idx="15">
                    <c:v>0.48052496507060199</c:v>
                  </c:pt>
                  <c:pt idx="16">
                    <c:v>0.478234117230318</c:v>
                  </c:pt>
                  <c:pt idx="17">
                    <c:v>1.05384368504044</c:v>
                  </c:pt>
                  <c:pt idx="18">
                    <c:v>0.94754859926798707</c:v>
                  </c:pt>
                </c:numCache>
              </c:numRef>
            </c:plus>
            <c:minus>
              <c:numRef>
                <c:f>DenseNet!$F$3:$F$21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5.2056983098637403E-4</c:v>
                  </c:pt>
                  <c:pt idx="2">
                    <c:v>5.6104312707112502E-3</c:v>
                  </c:pt>
                  <c:pt idx="3">
                    <c:v>2.4821607655168103E-2</c:v>
                  </c:pt>
                  <c:pt idx="4">
                    <c:v>6.8280676966794493E-4</c:v>
                  </c:pt>
                  <c:pt idx="5">
                    <c:v>3.3913022550360597E-3</c:v>
                  </c:pt>
                  <c:pt idx="6">
                    <c:v>2.7613079485350099E-2</c:v>
                  </c:pt>
                  <c:pt idx="7">
                    <c:v>9.2496715507409902E-3</c:v>
                  </c:pt>
                  <c:pt idx="8">
                    <c:v>1.84218033851778E-2</c:v>
                  </c:pt>
                  <c:pt idx="9">
                    <c:v>1.3541268530688801E-2</c:v>
                  </c:pt>
                  <c:pt idx="10">
                    <c:v>1.5251691178986499E-2</c:v>
                  </c:pt>
                  <c:pt idx="11">
                    <c:v>5.1073340068463403E-2</c:v>
                  </c:pt>
                  <c:pt idx="12">
                    <c:v>8.38035949113735E-2</c:v>
                  </c:pt>
                  <c:pt idx="13">
                    <c:v>0.162030618618585</c:v>
                  </c:pt>
                  <c:pt idx="14">
                    <c:v>0.23571007552870402</c:v>
                  </c:pt>
                  <c:pt idx="15">
                    <c:v>0.48052496507060199</c:v>
                  </c:pt>
                  <c:pt idx="16">
                    <c:v>0.478234117230318</c:v>
                  </c:pt>
                  <c:pt idx="17">
                    <c:v>1.05384368504044</c:v>
                  </c:pt>
                  <c:pt idx="18">
                    <c:v>0.94754859926798707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DenseNet!$D$3:$D$21</c:f>
              <c:numCache>
                <c:formatCode>0.000</c:formatCode>
                <c:ptCount val="19"/>
                <c:pt idx="0">
                  <c:v>0</c:v>
                </c:pt>
                <c:pt idx="1">
                  <c:v>0.99968508287292801</c:v>
                </c:pt>
                <c:pt idx="2">
                  <c:v>1.99987845303867</c:v>
                </c:pt>
                <c:pt idx="3">
                  <c:v>2.9972541436464</c:v>
                </c:pt>
                <c:pt idx="4">
                  <c:v>3.9995690607734802</c:v>
                </c:pt>
                <c:pt idx="5">
                  <c:v>4.9991546961325906</c:v>
                </c:pt>
                <c:pt idx="6">
                  <c:v>5.9952651933701597</c:v>
                </c:pt>
                <c:pt idx="7">
                  <c:v>6.9982265193370106</c:v>
                </c:pt>
                <c:pt idx="8">
                  <c:v>7.9906906077348001</c:v>
                </c:pt>
                <c:pt idx="9">
                  <c:v>8.9954917127071798</c:v>
                </c:pt>
                <c:pt idx="10">
                  <c:v>9.9726077348066298</c:v>
                </c:pt>
                <c:pt idx="11">
                  <c:v>10.8270110497237</c:v>
                </c:pt>
                <c:pt idx="12">
                  <c:v>11.643618784530299</c:v>
                </c:pt>
                <c:pt idx="13">
                  <c:v>12.373674033149101</c:v>
                </c:pt>
                <c:pt idx="14">
                  <c:v>13.0915690607734</c:v>
                </c:pt>
                <c:pt idx="15">
                  <c:v>17.4272486187845</c:v>
                </c:pt>
                <c:pt idx="16">
                  <c:v>16.143281767955799</c:v>
                </c:pt>
                <c:pt idx="17">
                  <c:v>19.716342541436401</c:v>
                </c:pt>
                <c:pt idx="18">
                  <c:v>21.574182320441903</c:v>
                </c:pt>
              </c:numCache>
            </c:numRef>
          </c:xVal>
          <c:yVal>
            <c:numRef>
              <c:f>DenseNet!$H$3:$H$21</c:f>
              <c:numCache>
                <c:formatCode>0.000</c:formatCode>
                <c:ptCount val="19"/>
                <c:pt idx="0">
                  <c:v>0.37695144356955301</c:v>
                </c:pt>
                <c:pt idx="1">
                  <c:v>0.37718575342465699</c:v>
                </c:pt>
                <c:pt idx="2">
                  <c:v>0.378730237700387</c:v>
                </c:pt>
                <c:pt idx="3">
                  <c:v>0.37872432729269601</c:v>
                </c:pt>
                <c:pt idx="4">
                  <c:v>0.37753460116217602</c:v>
                </c:pt>
                <c:pt idx="5">
                  <c:v>0.37921618685496999</c:v>
                </c:pt>
                <c:pt idx="6">
                  <c:v>0.38088035614913701</c:v>
                </c:pt>
                <c:pt idx="7">
                  <c:v>0.38085706638115602</c:v>
                </c:pt>
                <c:pt idx="8">
                  <c:v>0.37797241752298499</c:v>
                </c:pt>
                <c:pt idx="9">
                  <c:v>0.38130684931506797</c:v>
                </c:pt>
                <c:pt idx="10">
                  <c:v>0.38020468154599801</c:v>
                </c:pt>
                <c:pt idx="11">
                  <c:v>0.38047800108636598</c:v>
                </c:pt>
                <c:pt idx="12">
                  <c:v>0.38045538128718198</c:v>
                </c:pt>
                <c:pt idx="13">
                  <c:v>0.38102266445549998</c:v>
                </c:pt>
                <c:pt idx="14">
                  <c:v>0.38104759329367199</c:v>
                </c:pt>
                <c:pt idx="15">
                  <c:v>0.380241625480505</c:v>
                </c:pt>
                <c:pt idx="16">
                  <c:v>0.37982714681440399</c:v>
                </c:pt>
                <c:pt idx="17">
                  <c:v>0.40695641497851398</c:v>
                </c:pt>
                <c:pt idx="18">
                  <c:v>0.67303640040444901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6-A645-B5E7-62DF2C868737}"/>
            </c:ext>
          </c:extLst>
        </c:ser>
        <c:ser>
          <c:idx val="3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</c:marker>
          <c:errBars>
            <c:errDir val="y"/>
            <c:errBarType val="plus"/>
            <c:errValType val="cust"/>
            <c:noEndCap val="1"/>
            <c:plus>
              <c:numRef>
                <c:f>ResNet!$K$3:$K$22</c:f>
                <c:numCache>
                  <c:formatCode>General</c:formatCode>
                  <c:ptCount val="20"/>
                  <c:pt idx="0">
                    <c:v>7.4202030084390136E-3</c:v>
                  </c:pt>
                  <c:pt idx="1">
                    <c:v>7.7263103978150172E-3</c:v>
                  </c:pt>
                  <c:pt idx="2">
                    <c:v>6.5830122298549953E-3</c:v>
                  </c:pt>
                  <c:pt idx="3">
                    <c:v>1.0233559715091017E-2</c:v>
                  </c:pt>
                  <c:pt idx="4">
                    <c:v>9.3691051491420207E-3</c:v>
                  </c:pt>
                  <c:pt idx="5">
                    <c:v>6.6586256149820111E-3</c:v>
                  </c:pt>
                  <c:pt idx="6">
                    <c:v>4.7813071678040053E-3</c:v>
                  </c:pt>
                  <c:pt idx="7">
                    <c:v>5.0055658627090049E-3</c:v>
                  </c:pt>
                  <c:pt idx="8">
                    <c:v>7.9691857462560189E-3</c:v>
                  </c:pt>
                  <c:pt idx="9">
                    <c:v>6.4189355348679977E-3</c:v>
                  </c:pt>
                  <c:pt idx="10">
                    <c:v>5.4894657003209946E-3</c:v>
                  </c:pt>
                  <c:pt idx="11">
                    <c:v>5.4652506372140086E-3</c:v>
                  </c:pt>
                  <c:pt idx="12">
                    <c:v>7.5063050613240201E-3</c:v>
                  </c:pt>
                  <c:pt idx="13">
                    <c:v>0.34257698758805799</c:v>
                  </c:pt>
                  <c:pt idx="15">
                    <c:v>5.3766369047620055E-3</c:v>
                  </c:pt>
                  <c:pt idx="16">
                    <c:v>8.3802216538789998E-3</c:v>
                  </c:pt>
                  <c:pt idx="17">
                    <c:v>1.7206271777003984E-2</c:v>
                  </c:pt>
                  <c:pt idx="18">
                    <c:v>0.33005609832965704</c:v>
                  </c:pt>
                  <c:pt idx="19">
                    <c:v>0.20156326268465002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ResNet!$F$3:$F$22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2.23814981132118E-3</c:v>
                  </c:pt>
                  <c:pt idx="2">
                    <c:v>5.3273871686984294E-4</c:v>
                  </c:pt>
                  <c:pt idx="3">
                    <c:v>5.3373965112748405E-4</c:v>
                  </c:pt>
                  <c:pt idx="4">
                    <c:v>8.5184609885836601E-4</c:v>
                  </c:pt>
                  <c:pt idx="5">
                    <c:v>1.69899659158759E-3</c:v>
                  </c:pt>
                  <c:pt idx="6">
                    <c:v>1.11189384151933E-3</c:v>
                  </c:pt>
                  <c:pt idx="7">
                    <c:v>4.8670872624683595E-3</c:v>
                  </c:pt>
                  <c:pt idx="8">
                    <c:v>3.6787970827571203E-3</c:v>
                  </c:pt>
                  <c:pt idx="9">
                    <c:v>6.7044235360063402E-3</c:v>
                  </c:pt>
                  <c:pt idx="10">
                    <c:v>0.12711483847056601</c:v>
                  </c:pt>
                  <c:pt idx="11">
                    <c:v>0.19668144221283501</c:v>
                  </c:pt>
                  <c:pt idx="12">
                    <c:v>0.35075847442025898</c:v>
                  </c:pt>
                  <c:pt idx="13">
                    <c:v>2.0127693053624802</c:v>
                  </c:pt>
                  <c:pt idx="15">
                    <c:v>4.35485036273225E-3</c:v>
                  </c:pt>
                  <c:pt idx="16">
                    <c:v>1.1445958236212901</c:v>
                  </c:pt>
                  <c:pt idx="17">
                    <c:v>1.0687681391139598</c:v>
                  </c:pt>
                  <c:pt idx="18">
                    <c:v>2.4701542674626498</c:v>
                  </c:pt>
                  <c:pt idx="19">
                    <c:v>0.91432771489925802</c:v>
                  </c:pt>
                </c:numCache>
              </c:numRef>
            </c:plus>
            <c:minus>
              <c:numRef>
                <c:f>ResNet!$F$3:$F$22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2.23814981132118E-3</c:v>
                  </c:pt>
                  <c:pt idx="2">
                    <c:v>5.3273871686984294E-4</c:v>
                  </c:pt>
                  <c:pt idx="3">
                    <c:v>5.3373965112748405E-4</c:v>
                  </c:pt>
                  <c:pt idx="4">
                    <c:v>8.5184609885836601E-4</c:v>
                  </c:pt>
                  <c:pt idx="5">
                    <c:v>1.69899659158759E-3</c:v>
                  </c:pt>
                  <c:pt idx="6">
                    <c:v>1.11189384151933E-3</c:v>
                  </c:pt>
                  <c:pt idx="7">
                    <c:v>4.8670872624683595E-3</c:v>
                  </c:pt>
                  <c:pt idx="8">
                    <c:v>3.6787970827571203E-3</c:v>
                  </c:pt>
                  <c:pt idx="9">
                    <c:v>6.7044235360063402E-3</c:v>
                  </c:pt>
                  <c:pt idx="10">
                    <c:v>0.12711483847056601</c:v>
                  </c:pt>
                  <c:pt idx="11">
                    <c:v>0.19668144221283501</c:v>
                  </c:pt>
                  <c:pt idx="12">
                    <c:v>0.35075847442025898</c:v>
                  </c:pt>
                  <c:pt idx="13">
                    <c:v>2.0127693053624802</c:v>
                  </c:pt>
                  <c:pt idx="15">
                    <c:v>4.35485036273225E-3</c:v>
                  </c:pt>
                  <c:pt idx="16">
                    <c:v>1.1445958236212901</c:v>
                  </c:pt>
                  <c:pt idx="17">
                    <c:v>1.0687681391139598</c:v>
                  </c:pt>
                  <c:pt idx="18">
                    <c:v>2.4701542674626498</c:v>
                  </c:pt>
                  <c:pt idx="19">
                    <c:v>0.91432771489925802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ResNet!$D$3:$D$22</c:f>
              <c:numCache>
                <c:formatCode>0.000</c:formatCode>
                <c:ptCount val="20"/>
                <c:pt idx="0">
                  <c:v>0</c:v>
                </c:pt>
                <c:pt idx="1">
                  <c:v>0.99971369294605805</c:v>
                </c:pt>
                <c:pt idx="2">
                  <c:v>2.0003195020746802</c:v>
                </c:pt>
                <c:pt idx="3">
                  <c:v>2.99992531120331</c:v>
                </c:pt>
                <c:pt idx="4">
                  <c:v>3.99938174273858</c:v>
                </c:pt>
                <c:pt idx="5">
                  <c:v>4.9992904564315301</c:v>
                </c:pt>
                <c:pt idx="6">
                  <c:v>5.9985352697095404</c:v>
                </c:pt>
                <c:pt idx="7">
                  <c:v>6.9960663900414906</c:v>
                </c:pt>
                <c:pt idx="8">
                  <c:v>7.9939585062240601</c:v>
                </c:pt>
                <c:pt idx="9">
                  <c:v>8.9942157676348504</c:v>
                </c:pt>
                <c:pt idx="10">
                  <c:v>9.4567759336099506</c:v>
                </c:pt>
                <c:pt idx="11">
                  <c:v>9.9004315352697105</c:v>
                </c:pt>
                <c:pt idx="12">
                  <c:v>10.408692946058</c:v>
                </c:pt>
                <c:pt idx="13">
                  <c:v>18.340071823204397</c:v>
                </c:pt>
                <c:pt idx="15">
                  <c:v>7.4939543568464693</c:v>
                </c:pt>
                <c:pt idx="16">
                  <c:v>8.3312592592592587</c:v>
                </c:pt>
                <c:pt idx="17">
                  <c:v>14.4608453038674</c:v>
                </c:pt>
                <c:pt idx="18">
                  <c:v>18.0795359116022</c:v>
                </c:pt>
                <c:pt idx="19">
                  <c:v>20.784751381215401</c:v>
                </c:pt>
              </c:numCache>
            </c:numRef>
          </c:xVal>
          <c:yVal>
            <c:numRef>
              <c:f>ResNet!$H$3:$H$22</c:f>
              <c:numCache>
                <c:formatCode>0.000</c:formatCode>
                <c:ptCount val="20"/>
                <c:pt idx="0">
                  <c:v>0.158579796991561</c:v>
                </c:pt>
                <c:pt idx="1">
                  <c:v>0.15727368960218499</c:v>
                </c:pt>
                <c:pt idx="2">
                  <c:v>0.15841698777014501</c:v>
                </c:pt>
                <c:pt idx="3">
                  <c:v>0.15876644028490899</c:v>
                </c:pt>
                <c:pt idx="4">
                  <c:v>0.15663089485085799</c:v>
                </c:pt>
                <c:pt idx="5">
                  <c:v>0.157341374385018</c:v>
                </c:pt>
                <c:pt idx="6">
                  <c:v>0.157218692832196</c:v>
                </c:pt>
                <c:pt idx="7">
                  <c:v>0.156994434137291</c:v>
                </c:pt>
                <c:pt idx="8">
                  <c:v>0.16103081425374399</c:v>
                </c:pt>
                <c:pt idx="9">
                  <c:v>0.15758106446513201</c:v>
                </c:pt>
                <c:pt idx="10">
                  <c:v>0.15751053429967901</c:v>
                </c:pt>
                <c:pt idx="11">
                  <c:v>0.157534749362786</c:v>
                </c:pt>
                <c:pt idx="12">
                  <c:v>0.15849369493867599</c:v>
                </c:pt>
                <c:pt idx="13">
                  <c:v>0.23242301241194199</c:v>
                </c:pt>
                <c:pt idx="15">
                  <c:v>0.156623363095238</c:v>
                </c:pt>
                <c:pt idx="16">
                  <c:v>0.15861977834612101</c:v>
                </c:pt>
                <c:pt idx="17">
                  <c:v>0.15979372822299601</c:v>
                </c:pt>
                <c:pt idx="18">
                  <c:v>0.21094390167034299</c:v>
                </c:pt>
                <c:pt idx="19">
                  <c:v>0.42343673731534998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46-A645-B5E7-62DF2C86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Competiting Traffic Load</a:t>
                </a:r>
                <a:r>
                  <a:rPr lang="en-GB" baseline="0"/>
                  <a:t>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xVal>
            <c:numRef>
              <c:f>BERT!$L$3:$L$19</c:f>
              <c:numCache>
                <c:formatCode>0.00</c:formatCode>
                <c:ptCount val="17"/>
                <c:pt idx="0">
                  <c:v>1</c:v>
                </c:pt>
                <c:pt idx="1">
                  <c:v>1.0414410653814574</c:v>
                </c:pt>
                <c:pt idx="2">
                  <c:v>1.0869301513463159</c:v>
                </c:pt>
                <c:pt idx="3">
                  <c:v>1.13636278023899</c:v>
                </c:pt>
                <c:pt idx="4">
                  <c:v>1.1904352330934511</c:v>
                </c:pt>
                <c:pt idx="5">
                  <c:v>1.2499954188649569</c:v>
                </c:pt>
                <c:pt idx="6">
                  <c:v>1.3156389279362373</c:v>
                </c:pt>
                <c:pt idx="7">
                  <c:v>1.3887246063760286</c:v>
                </c:pt>
                <c:pt idx="8">
                  <c:v>1.470427951678531</c:v>
                </c:pt>
                <c:pt idx="9">
                  <c:v>1.5587252927934976</c:v>
                </c:pt>
                <c:pt idx="10">
                  <c:v>1.53757718837171</c:v>
                </c:pt>
                <c:pt idx="11">
                  <c:v>1.6750928915148879</c:v>
                </c:pt>
                <c:pt idx="12">
                  <c:v>1.9757152944653851</c:v>
                </c:pt>
                <c:pt idx="13">
                  <c:v>1.8286241906556722</c:v>
                </c:pt>
                <c:pt idx="14">
                  <c:v>2.1593588106513266</c:v>
                </c:pt>
                <c:pt idx="15">
                  <c:v>4.7854224844421376</c:v>
                </c:pt>
                <c:pt idx="16">
                  <c:v>5.5024022041175291</c:v>
                </c:pt>
              </c:numCache>
            </c:numRef>
          </c:xVal>
          <c:yVal>
            <c:numRef>
              <c:f>BERT!$H$3:$H$19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B-024D-ABB2-ED33B502E263}"/>
            </c:ext>
          </c:extLst>
        </c:ser>
        <c:ser>
          <c:idx val="1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VGG!$K$3:$K$20</c:f>
                <c:numCache>
                  <c:formatCode>General</c:formatCode>
                  <c:ptCount val="18"/>
                  <c:pt idx="0">
                    <c:v>5.4931659693169821E-3</c:v>
                  </c:pt>
                  <c:pt idx="1">
                    <c:v>4.373421197145011E-3</c:v>
                  </c:pt>
                  <c:pt idx="2">
                    <c:v>6.7894736842110115E-3</c:v>
                  </c:pt>
                  <c:pt idx="3">
                    <c:v>5.9800796812749524E-3</c:v>
                  </c:pt>
                  <c:pt idx="4">
                    <c:v>6.0432900432910164E-3</c:v>
                  </c:pt>
                  <c:pt idx="5">
                    <c:v>6.7682242990659836E-3</c:v>
                  </c:pt>
                  <c:pt idx="6">
                    <c:v>4.9361846571630008E-3</c:v>
                  </c:pt>
                  <c:pt idx="7">
                    <c:v>7.5739070090219962E-3</c:v>
                  </c:pt>
                  <c:pt idx="8">
                    <c:v>3.7139552814190457E-3</c:v>
                  </c:pt>
                  <c:pt idx="9">
                    <c:v>8.9576802507840281E-3</c:v>
                  </c:pt>
                  <c:pt idx="10">
                    <c:v>4.6810971089697007E-2</c:v>
                  </c:pt>
                  <c:pt idx="11">
                    <c:v>2.5727069351231036E-2</c:v>
                  </c:pt>
                  <c:pt idx="12">
                    <c:v>0.62813618049959696</c:v>
                  </c:pt>
                  <c:pt idx="13">
                    <c:v>0.82832717678100309</c:v>
                  </c:pt>
                  <c:pt idx="14">
                    <c:v>1.2720072926162271</c:v>
                  </c:pt>
                  <c:pt idx="15">
                    <c:v>1.314094905094906</c:v>
                  </c:pt>
                  <c:pt idx="16">
                    <c:v>3.1770383561643896</c:v>
                  </c:pt>
                  <c:pt idx="17">
                    <c:v>4.3092085661080102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VGG!$L$3:$L$20</c:f>
              <c:numCache>
                <c:formatCode>0.000</c:formatCode>
                <c:ptCount val="18"/>
                <c:pt idx="0">
                  <c:v>1</c:v>
                </c:pt>
                <c:pt idx="1">
                  <c:v>1.041654437298273</c:v>
                </c:pt>
                <c:pt idx="2">
                  <c:v>1.0869630492616458</c:v>
                </c:pt>
                <c:pt idx="3">
                  <c:v>1.1363119858188264</c:v>
                </c:pt>
                <c:pt idx="4">
                  <c:v>1.1904589646821735</c:v>
                </c:pt>
                <c:pt idx="5">
                  <c:v>1.24995856490945</c:v>
                </c:pt>
                <c:pt idx="6">
                  <c:v>1.3157630742506179</c:v>
                </c:pt>
                <c:pt idx="7">
                  <c:v>1.3885820199342072</c:v>
                </c:pt>
                <c:pt idx="8">
                  <c:v>1.4702332196028056</c:v>
                </c:pt>
                <c:pt idx="9">
                  <c:v>1.556045313415036</c:v>
                </c:pt>
                <c:pt idx="10">
                  <c:v>1.537973151917079</c:v>
                </c:pt>
                <c:pt idx="11">
                  <c:v>1.5647558202864971</c:v>
                </c:pt>
                <c:pt idx="12">
                  <c:v>1.8773690115040078</c:v>
                </c:pt>
                <c:pt idx="13">
                  <c:v>2.0187959945302878</c:v>
                </c:pt>
                <c:pt idx="14">
                  <c:v>2.1161917901111829</c:v>
                </c:pt>
                <c:pt idx="15">
                  <c:v>2.2710869798708746</c:v>
                </c:pt>
                <c:pt idx="17">
                  <c:v>3.8314306011493366</c:v>
                </c:pt>
              </c:numCache>
            </c:numRef>
          </c:xVal>
          <c:yVal>
            <c:numRef>
              <c:f>VGG!$H$3:$H$20</c:f>
              <c:numCache>
                <c:formatCode>0.000</c:formatCode>
                <c:ptCount val="18"/>
                <c:pt idx="0">
                  <c:v>0.36550683403068301</c:v>
                </c:pt>
                <c:pt idx="1">
                  <c:v>0.37462657880285499</c:v>
                </c:pt>
                <c:pt idx="2">
                  <c:v>0.386210526315789</c:v>
                </c:pt>
                <c:pt idx="3">
                  <c:v>0.40301992031872502</c:v>
                </c:pt>
                <c:pt idx="4">
                  <c:v>0.41995670995670897</c:v>
                </c:pt>
                <c:pt idx="5">
                  <c:v>0.43723177570093402</c:v>
                </c:pt>
                <c:pt idx="6">
                  <c:v>0.46006381534283702</c:v>
                </c:pt>
                <c:pt idx="7">
                  <c:v>0.47942609299097799</c:v>
                </c:pt>
                <c:pt idx="8">
                  <c:v>0.50928604471858097</c:v>
                </c:pt>
                <c:pt idx="9">
                  <c:v>0.53404231974921601</c:v>
                </c:pt>
                <c:pt idx="10">
                  <c:v>0.51518902891030305</c:v>
                </c:pt>
                <c:pt idx="11">
                  <c:v>0.512272930648769</c:v>
                </c:pt>
                <c:pt idx="12">
                  <c:v>0.54786381950040297</c:v>
                </c:pt>
                <c:pt idx="13">
                  <c:v>0.61267282321899696</c:v>
                </c:pt>
                <c:pt idx="14">
                  <c:v>0.62299270738377299</c:v>
                </c:pt>
                <c:pt idx="15">
                  <c:v>0.67490509490509398</c:v>
                </c:pt>
                <c:pt idx="16">
                  <c:v>1.8219616438356101</c:v>
                </c:pt>
                <c:pt idx="17">
                  <c:v>1.2787914338919899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B-024D-ABB2-ED33B502E263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DenseNet!$K$3:$K$21</c:f>
                <c:numCache>
                  <c:formatCode>General</c:formatCode>
                  <c:ptCount val="19"/>
                  <c:pt idx="0">
                    <c:v>8.0485564304469959E-3</c:v>
                  </c:pt>
                  <c:pt idx="1">
                    <c:v>7.8142465753430201E-3</c:v>
                  </c:pt>
                  <c:pt idx="2">
                    <c:v>7.269762299613014E-3</c:v>
                  </c:pt>
                  <c:pt idx="3">
                    <c:v>1.0275672707304007E-2</c:v>
                  </c:pt>
                  <c:pt idx="4">
                    <c:v>7.4653988378239888E-3</c:v>
                  </c:pt>
                  <c:pt idx="5">
                    <c:v>9.7838131450300181E-3</c:v>
                  </c:pt>
                  <c:pt idx="6">
                    <c:v>1.1119643850863004E-2</c:v>
                  </c:pt>
                  <c:pt idx="7">
                    <c:v>1.4142933618844E-2</c:v>
                  </c:pt>
                  <c:pt idx="8">
                    <c:v>6.0275824770150144E-3</c:v>
                  </c:pt>
                  <c:pt idx="9">
                    <c:v>7.6931506849320375E-3</c:v>
                  </c:pt>
                  <c:pt idx="10">
                    <c:v>8.7953184540019991E-3</c:v>
                  </c:pt>
                  <c:pt idx="11">
                    <c:v>9.5219989136340333E-3</c:v>
                  </c:pt>
                  <c:pt idx="12">
                    <c:v>7.5446187128180298E-3</c:v>
                  </c:pt>
                  <c:pt idx="13">
                    <c:v>1.1977335544500034E-2</c:v>
                  </c:pt>
                  <c:pt idx="14">
                    <c:v>1.0952406706328022E-2</c:v>
                  </c:pt>
                  <c:pt idx="15">
                    <c:v>1.0758374519495018E-2</c:v>
                  </c:pt>
                  <c:pt idx="16">
                    <c:v>5.1728531855960158E-3</c:v>
                  </c:pt>
                  <c:pt idx="17">
                    <c:v>0.25904358502148606</c:v>
                  </c:pt>
                  <c:pt idx="18">
                    <c:v>0.92196359959555096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xVal>
            <c:numRef>
              <c:f>DenseNet!$L$3:$L$21</c:f>
              <c:numCache>
                <c:formatCode>0.000</c:formatCode>
                <c:ptCount val="19"/>
                <c:pt idx="0">
                  <c:v>1</c:v>
                </c:pt>
                <c:pt idx="1">
                  <c:v>1.0416529985679286</c:v>
                </c:pt>
                <c:pt idx="2">
                  <c:v>1.0869507775841682</c:v>
                </c:pt>
                <c:pt idx="3">
                  <c:v>1.1362218226404184</c:v>
                </c:pt>
                <c:pt idx="4">
                  <c:v>1.1904517613161318</c:v>
                </c:pt>
                <c:pt idx="5">
                  <c:v>1.2499471707411258</c:v>
                </c:pt>
                <c:pt idx="6">
                  <c:v>1.315461660179478</c:v>
                </c:pt>
                <c:pt idx="7">
                  <c:v>1.388752059726466</c:v>
                </c:pt>
                <c:pt idx="8">
                  <c:v>1.4697833653004442</c:v>
                </c:pt>
                <c:pt idx="9">
                  <c:v>1.5620598615859616</c:v>
                </c:pt>
                <c:pt idx="10">
                  <c:v>1.6636286295597211</c:v>
                </c:pt>
                <c:pt idx="11">
                  <c:v>1.763918682763993</c:v>
                </c:pt>
                <c:pt idx="12">
                  <c:v>1.8717644844581376</c:v>
                </c:pt>
                <c:pt idx="13">
                  <c:v>1.9799900672321378</c:v>
                </c:pt>
                <c:pt idx="14">
                  <c:v>2.0993529817307435</c:v>
                </c:pt>
                <c:pt idx="15">
                  <c:v>3.301310018180903</c:v>
                </c:pt>
                <c:pt idx="16">
                  <c:v>2.8227159705214873</c:v>
                </c:pt>
                <c:pt idx="17">
                  <c:v>4.7315709233725443</c:v>
                </c:pt>
                <c:pt idx="18">
                  <c:v>7.2975278717181462</c:v>
                </c:pt>
              </c:numCache>
            </c:numRef>
          </c:xVal>
          <c:yVal>
            <c:numRef>
              <c:f>DenseNet!$H$3:$H$21</c:f>
              <c:numCache>
                <c:formatCode>0.000</c:formatCode>
                <c:ptCount val="19"/>
                <c:pt idx="0">
                  <c:v>0.37695144356955301</c:v>
                </c:pt>
                <c:pt idx="1">
                  <c:v>0.37718575342465699</c:v>
                </c:pt>
                <c:pt idx="2">
                  <c:v>0.378730237700387</c:v>
                </c:pt>
                <c:pt idx="3">
                  <c:v>0.37872432729269601</c:v>
                </c:pt>
                <c:pt idx="4">
                  <c:v>0.37753460116217602</c:v>
                </c:pt>
                <c:pt idx="5">
                  <c:v>0.37921618685496999</c:v>
                </c:pt>
                <c:pt idx="6">
                  <c:v>0.38088035614913701</c:v>
                </c:pt>
                <c:pt idx="7">
                  <c:v>0.38085706638115602</c:v>
                </c:pt>
                <c:pt idx="8">
                  <c:v>0.37797241752298499</c:v>
                </c:pt>
                <c:pt idx="9">
                  <c:v>0.38130684931506797</c:v>
                </c:pt>
                <c:pt idx="10">
                  <c:v>0.38020468154599801</c:v>
                </c:pt>
                <c:pt idx="11">
                  <c:v>0.38047800108636598</c:v>
                </c:pt>
                <c:pt idx="12">
                  <c:v>0.38045538128718198</c:v>
                </c:pt>
                <c:pt idx="13">
                  <c:v>0.38102266445549998</c:v>
                </c:pt>
                <c:pt idx="14">
                  <c:v>0.38104759329367199</c:v>
                </c:pt>
                <c:pt idx="15">
                  <c:v>0.380241625480505</c:v>
                </c:pt>
                <c:pt idx="16">
                  <c:v>0.37982714681440399</c:v>
                </c:pt>
                <c:pt idx="17">
                  <c:v>0.40695641497851398</c:v>
                </c:pt>
                <c:pt idx="18">
                  <c:v>0.67303640040444901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B-024D-ABB2-ED33B502E263}"/>
            </c:ext>
          </c:extLst>
        </c:ser>
        <c:ser>
          <c:idx val="3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ResNet!$K$3:$K$22</c:f>
                <c:numCache>
                  <c:formatCode>General</c:formatCode>
                  <c:ptCount val="20"/>
                  <c:pt idx="0">
                    <c:v>7.4202030084390136E-3</c:v>
                  </c:pt>
                  <c:pt idx="1">
                    <c:v>7.7263103978150172E-3</c:v>
                  </c:pt>
                  <c:pt idx="2">
                    <c:v>6.5830122298549953E-3</c:v>
                  </c:pt>
                  <c:pt idx="3">
                    <c:v>1.0233559715091017E-2</c:v>
                  </c:pt>
                  <c:pt idx="4">
                    <c:v>9.3691051491420207E-3</c:v>
                  </c:pt>
                  <c:pt idx="5">
                    <c:v>6.6586256149820111E-3</c:v>
                  </c:pt>
                  <c:pt idx="6">
                    <c:v>4.7813071678040053E-3</c:v>
                  </c:pt>
                  <c:pt idx="7">
                    <c:v>5.0055658627090049E-3</c:v>
                  </c:pt>
                  <c:pt idx="8">
                    <c:v>7.9691857462560189E-3</c:v>
                  </c:pt>
                  <c:pt idx="9">
                    <c:v>6.4189355348679977E-3</c:v>
                  </c:pt>
                  <c:pt idx="10">
                    <c:v>5.4894657003209946E-3</c:v>
                  </c:pt>
                  <c:pt idx="11">
                    <c:v>5.4652506372140086E-3</c:v>
                  </c:pt>
                  <c:pt idx="12">
                    <c:v>7.5063050613240201E-3</c:v>
                  </c:pt>
                  <c:pt idx="13">
                    <c:v>0.34257698758805799</c:v>
                  </c:pt>
                  <c:pt idx="15">
                    <c:v>5.3766369047620055E-3</c:v>
                  </c:pt>
                  <c:pt idx="16">
                    <c:v>8.3802216538789998E-3</c:v>
                  </c:pt>
                  <c:pt idx="17">
                    <c:v>1.7206271777003984E-2</c:v>
                  </c:pt>
                  <c:pt idx="18">
                    <c:v>0.33005609832965704</c:v>
                  </c:pt>
                  <c:pt idx="19">
                    <c:v>0.20156326268465002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  <a:tailEnd type="oval" w="sm" len="sm"/>
              </a:ln>
              <a:effectLst/>
            </c:spPr>
          </c:errBars>
          <c:xVal>
            <c:numRef>
              <c:f>ResNet!$L$3:$L$22</c:f>
              <c:numCache>
                <c:formatCode>0.000</c:formatCode>
                <c:ptCount val="20"/>
                <c:pt idx="0">
                  <c:v>1</c:v>
                </c:pt>
                <c:pt idx="1">
                  <c:v>1.0416542402934683</c:v>
                </c:pt>
                <c:pt idx="2">
                  <c:v>1.0869716212907878</c:v>
                </c:pt>
                <c:pt idx="3">
                  <c:v>1.1363597784843427</c:v>
                </c:pt>
                <c:pt idx="4">
                  <c:v>1.1904411429104336</c:v>
                </c:pt>
                <c:pt idx="5">
                  <c:v>1.2499556551002027</c:v>
                </c:pt>
                <c:pt idx="6">
                  <c:v>1.3156880458877049</c:v>
                </c:pt>
                <c:pt idx="7">
                  <c:v>1.3885854359167242</c:v>
                </c:pt>
                <c:pt idx="8">
                  <c:v>1.4700658003892193</c:v>
                </c:pt>
                <c:pt idx="9">
                  <c:v>1.5619353376917156</c:v>
                </c:pt>
                <c:pt idx="10">
                  <c:v>1.6084179120893487</c:v>
                </c:pt>
                <c:pt idx="11">
                  <c:v>1.6556764558136365</c:v>
                </c:pt>
                <c:pt idx="12">
                  <c:v>1.7133489075090076</c:v>
                </c:pt>
                <c:pt idx="13">
                  <c:v>3.7537942356652634</c:v>
                </c:pt>
                <c:pt idx="15">
                  <c:v>1.4280780771171639</c:v>
                </c:pt>
                <c:pt idx="16">
                  <c:v>1.4998133565600724</c:v>
                </c:pt>
                <c:pt idx="17">
                  <c:v>2.372106750570222</c:v>
                </c:pt>
                <c:pt idx="18">
                  <c:v>3.6124744931358941</c:v>
                </c:pt>
                <c:pt idx="19">
                  <c:v>5.9308482751388354</c:v>
                </c:pt>
              </c:numCache>
            </c:numRef>
          </c:xVal>
          <c:yVal>
            <c:numRef>
              <c:f>ResNet!$H$3:$H$22</c:f>
              <c:numCache>
                <c:formatCode>0.000</c:formatCode>
                <c:ptCount val="20"/>
                <c:pt idx="0">
                  <c:v>0.158579796991561</c:v>
                </c:pt>
                <c:pt idx="1">
                  <c:v>0.15727368960218499</c:v>
                </c:pt>
                <c:pt idx="2">
                  <c:v>0.15841698777014501</c:v>
                </c:pt>
                <c:pt idx="3">
                  <c:v>0.15876644028490899</c:v>
                </c:pt>
                <c:pt idx="4">
                  <c:v>0.15663089485085799</c:v>
                </c:pt>
                <c:pt idx="5">
                  <c:v>0.157341374385018</c:v>
                </c:pt>
                <c:pt idx="6">
                  <c:v>0.157218692832196</c:v>
                </c:pt>
                <c:pt idx="7">
                  <c:v>0.156994434137291</c:v>
                </c:pt>
                <c:pt idx="8">
                  <c:v>0.16103081425374399</c:v>
                </c:pt>
                <c:pt idx="9">
                  <c:v>0.15758106446513201</c:v>
                </c:pt>
                <c:pt idx="10">
                  <c:v>0.15751053429967901</c:v>
                </c:pt>
                <c:pt idx="11">
                  <c:v>0.157534749362786</c:v>
                </c:pt>
                <c:pt idx="12">
                  <c:v>0.15849369493867599</c:v>
                </c:pt>
                <c:pt idx="13">
                  <c:v>0.23242301241194199</c:v>
                </c:pt>
                <c:pt idx="15">
                  <c:v>0.156623363095238</c:v>
                </c:pt>
                <c:pt idx="16">
                  <c:v>0.15861977834612101</c:v>
                </c:pt>
                <c:pt idx="17">
                  <c:v>0.15979372822299601</c:v>
                </c:pt>
                <c:pt idx="18">
                  <c:v>0.21094390167034299</c:v>
                </c:pt>
                <c:pt idx="19">
                  <c:v>0.42343673731534998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B-024D-ABB2-ED33B502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7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Reciprocal of Bandwidth Available Scaled to 1 at 0 Gbps Cross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BERT-Trend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BERT!$K$3:$K$19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xVal>
            <c:numRef>
              <c:f>BERT!$L$3:$L$19</c:f>
              <c:numCache>
                <c:formatCode>0.00</c:formatCode>
                <c:ptCount val="17"/>
                <c:pt idx="0">
                  <c:v>1</c:v>
                </c:pt>
                <c:pt idx="1">
                  <c:v>1.0414410653814574</c:v>
                </c:pt>
                <c:pt idx="2">
                  <c:v>1.0869301513463159</c:v>
                </c:pt>
                <c:pt idx="3">
                  <c:v>1.13636278023899</c:v>
                </c:pt>
                <c:pt idx="4">
                  <c:v>1.1904352330934511</c:v>
                </c:pt>
                <c:pt idx="5">
                  <c:v>1.2499954188649569</c:v>
                </c:pt>
                <c:pt idx="6">
                  <c:v>1.3156389279362373</c:v>
                </c:pt>
                <c:pt idx="7">
                  <c:v>1.3887246063760286</c:v>
                </c:pt>
                <c:pt idx="8">
                  <c:v>1.470427951678531</c:v>
                </c:pt>
                <c:pt idx="9">
                  <c:v>1.5587252927934976</c:v>
                </c:pt>
                <c:pt idx="10">
                  <c:v>1.53757718837171</c:v>
                </c:pt>
                <c:pt idx="11">
                  <c:v>1.6750928915148879</c:v>
                </c:pt>
                <c:pt idx="12">
                  <c:v>1.9757152944653851</c:v>
                </c:pt>
                <c:pt idx="13">
                  <c:v>1.8286241906556722</c:v>
                </c:pt>
                <c:pt idx="14">
                  <c:v>2.1593588106513266</c:v>
                </c:pt>
                <c:pt idx="15">
                  <c:v>4.7854224844421376</c:v>
                </c:pt>
                <c:pt idx="16">
                  <c:v>5.5024022041175291</c:v>
                </c:pt>
              </c:numCache>
            </c:numRef>
          </c:xVal>
          <c:yVal>
            <c:numRef>
              <c:f>BERT!$H$3:$H$19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6-7D44-8165-8FF351A0F07E}"/>
            </c:ext>
          </c:extLst>
        </c:ser>
        <c:ser>
          <c:idx val="1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VGG!$K$3:$K$20</c:f>
                <c:numCache>
                  <c:formatCode>General</c:formatCode>
                  <c:ptCount val="18"/>
                  <c:pt idx="0">
                    <c:v>5.4931659693169821E-3</c:v>
                  </c:pt>
                  <c:pt idx="1">
                    <c:v>4.373421197145011E-3</c:v>
                  </c:pt>
                  <c:pt idx="2">
                    <c:v>6.7894736842110115E-3</c:v>
                  </c:pt>
                  <c:pt idx="3">
                    <c:v>5.9800796812749524E-3</c:v>
                  </c:pt>
                  <c:pt idx="4">
                    <c:v>6.0432900432910164E-3</c:v>
                  </c:pt>
                  <c:pt idx="5">
                    <c:v>6.7682242990659836E-3</c:v>
                  </c:pt>
                  <c:pt idx="6">
                    <c:v>4.9361846571630008E-3</c:v>
                  </c:pt>
                  <c:pt idx="7">
                    <c:v>7.5739070090219962E-3</c:v>
                  </c:pt>
                  <c:pt idx="8">
                    <c:v>3.7139552814190457E-3</c:v>
                  </c:pt>
                  <c:pt idx="9">
                    <c:v>8.9576802507840281E-3</c:v>
                  </c:pt>
                  <c:pt idx="10">
                    <c:v>4.6810971089697007E-2</c:v>
                  </c:pt>
                  <c:pt idx="11">
                    <c:v>2.5727069351231036E-2</c:v>
                  </c:pt>
                  <c:pt idx="12">
                    <c:v>0.62813618049959696</c:v>
                  </c:pt>
                  <c:pt idx="13">
                    <c:v>0.82832717678100309</c:v>
                  </c:pt>
                  <c:pt idx="14">
                    <c:v>1.2720072926162271</c:v>
                  </c:pt>
                  <c:pt idx="15">
                    <c:v>1.314094905094906</c:v>
                  </c:pt>
                  <c:pt idx="16">
                    <c:v>3.1770383561643896</c:v>
                  </c:pt>
                  <c:pt idx="17">
                    <c:v>4.3092085661080102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VGG!$L$3:$L$20</c:f>
              <c:numCache>
                <c:formatCode>0.000</c:formatCode>
                <c:ptCount val="18"/>
                <c:pt idx="0">
                  <c:v>1</c:v>
                </c:pt>
                <c:pt idx="1">
                  <c:v>1.041654437298273</c:v>
                </c:pt>
                <c:pt idx="2">
                  <c:v>1.0869630492616458</c:v>
                </c:pt>
                <c:pt idx="3">
                  <c:v>1.1363119858188264</c:v>
                </c:pt>
                <c:pt idx="4">
                  <c:v>1.1904589646821735</c:v>
                </c:pt>
                <c:pt idx="5">
                  <c:v>1.24995856490945</c:v>
                </c:pt>
                <c:pt idx="6">
                  <c:v>1.3157630742506179</c:v>
                </c:pt>
                <c:pt idx="7">
                  <c:v>1.3885820199342072</c:v>
                </c:pt>
                <c:pt idx="8">
                  <c:v>1.4702332196028056</c:v>
                </c:pt>
                <c:pt idx="9">
                  <c:v>1.556045313415036</c:v>
                </c:pt>
                <c:pt idx="10">
                  <c:v>1.537973151917079</c:v>
                </c:pt>
                <c:pt idx="11">
                  <c:v>1.5647558202864971</c:v>
                </c:pt>
                <c:pt idx="12">
                  <c:v>1.8773690115040078</c:v>
                </c:pt>
                <c:pt idx="13">
                  <c:v>2.0187959945302878</c:v>
                </c:pt>
                <c:pt idx="14">
                  <c:v>2.1161917901111829</c:v>
                </c:pt>
                <c:pt idx="15">
                  <c:v>2.2710869798708746</c:v>
                </c:pt>
                <c:pt idx="17">
                  <c:v>3.8314306011493366</c:v>
                </c:pt>
              </c:numCache>
            </c:numRef>
          </c:xVal>
          <c:yVal>
            <c:numRef>
              <c:f>VGG!$H$3:$H$20</c:f>
              <c:numCache>
                <c:formatCode>0.000</c:formatCode>
                <c:ptCount val="18"/>
                <c:pt idx="0">
                  <c:v>0.36550683403068301</c:v>
                </c:pt>
                <c:pt idx="1">
                  <c:v>0.37462657880285499</c:v>
                </c:pt>
                <c:pt idx="2">
                  <c:v>0.386210526315789</c:v>
                </c:pt>
                <c:pt idx="3">
                  <c:v>0.40301992031872502</c:v>
                </c:pt>
                <c:pt idx="4">
                  <c:v>0.41995670995670897</c:v>
                </c:pt>
                <c:pt idx="5">
                  <c:v>0.43723177570093402</c:v>
                </c:pt>
                <c:pt idx="6">
                  <c:v>0.46006381534283702</c:v>
                </c:pt>
                <c:pt idx="7">
                  <c:v>0.47942609299097799</c:v>
                </c:pt>
                <c:pt idx="8">
                  <c:v>0.50928604471858097</c:v>
                </c:pt>
                <c:pt idx="9">
                  <c:v>0.53404231974921601</c:v>
                </c:pt>
                <c:pt idx="10">
                  <c:v>0.51518902891030305</c:v>
                </c:pt>
                <c:pt idx="11">
                  <c:v>0.512272930648769</c:v>
                </c:pt>
                <c:pt idx="12">
                  <c:v>0.54786381950040297</c:v>
                </c:pt>
                <c:pt idx="13">
                  <c:v>0.61267282321899696</c:v>
                </c:pt>
                <c:pt idx="14">
                  <c:v>0.62299270738377299</c:v>
                </c:pt>
                <c:pt idx="15">
                  <c:v>0.67490509490509398</c:v>
                </c:pt>
                <c:pt idx="16">
                  <c:v>1.8219616438356101</c:v>
                </c:pt>
                <c:pt idx="17">
                  <c:v>1.2787914338919899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6-7D44-8165-8FF351A0F07E}"/>
            </c:ext>
          </c:extLst>
        </c:ser>
        <c:ser>
          <c:idx val="4"/>
          <c:order val="2"/>
          <c:tx>
            <c:strRef>
              <c:f>BERT!$AI$56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VGG-Trend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4"/>
            <c:dispRSqr val="1"/>
            <c:dispEq val="0"/>
            <c:trendlineLbl>
              <c:layout>
                <c:manualLayout>
                  <c:x val="-0.15008641005498821"/>
                  <c:y val="5.9404476372102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VGG!$L$3:$L$20</c:f>
              <c:numCache>
                <c:formatCode>0.000</c:formatCode>
                <c:ptCount val="18"/>
                <c:pt idx="0">
                  <c:v>1</c:v>
                </c:pt>
                <c:pt idx="1">
                  <c:v>1.041654437298273</c:v>
                </c:pt>
                <c:pt idx="2">
                  <c:v>1.0869630492616458</c:v>
                </c:pt>
                <c:pt idx="3">
                  <c:v>1.1363119858188264</c:v>
                </c:pt>
                <c:pt idx="4">
                  <c:v>1.1904589646821735</c:v>
                </c:pt>
                <c:pt idx="5">
                  <c:v>1.24995856490945</c:v>
                </c:pt>
                <c:pt idx="6">
                  <c:v>1.3157630742506179</c:v>
                </c:pt>
                <c:pt idx="7">
                  <c:v>1.3885820199342072</c:v>
                </c:pt>
                <c:pt idx="8">
                  <c:v>1.4702332196028056</c:v>
                </c:pt>
                <c:pt idx="9">
                  <c:v>1.556045313415036</c:v>
                </c:pt>
                <c:pt idx="10">
                  <c:v>1.537973151917079</c:v>
                </c:pt>
                <c:pt idx="11">
                  <c:v>1.5647558202864971</c:v>
                </c:pt>
                <c:pt idx="12">
                  <c:v>1.8773690115040078</c:v>
                </c:pt>
                <c:pt idx="13">
                  <c:v>2.0187959945302878</c:v>
                </c:pt>
                <c:pt idx="14">
                  <c:v>2.1161917901111829</c:v>
                </c:pt>
                <c:pt idx="15">
                  <c:v>2.2710869798708746</c:v>
                </c:pt>
                <c:pt idx="17">
                  <c:v>3.8314306011493366</c:v>
                </c:pt>
              </c:numCache>
            </c:numRef>
          </c:xVal>
          <c:yVal>
            <c:numRef>
              <c:f>VGG!$H$3:$H$20</c:f>
              <c:numCache>
                <c:formatCode>0.000</c:formatCode>
                <c:ptCount val="18"/>
                <c:pt idx="0">
                  <c:v>0.36550683403068301</c:v>
                </c:pt>
                <c:pt idx="1">
                  <c:v>0.37462657880285499</c:v>
                </c:pt>
                <c:pt idx="2">
                  <c:v>0.386210526315789</c:v>
                </c:pt>
                <c:pt idx="3">
                  <c:v>0.40301992031872502</c:v>
                </c:pt>
                <c:pt idx="4">
                  <c:v>0.41995670995670897</c:v>
                </c:pt>
                <c:pt idx="5">
                  <c:v>0.43723177570093402</c:v>
                </c:pt>
                <c:pt idx="6">
                  <c:v>0.46006381534283702</c:v>
                </c:pt>
                <c:pt idx="7">
                  <c:v>0.47942609299097799</c:v>
                </c:pt>
                <c:pt idx="8">
                  <c:v>0.50928604471858097</c:v>
                </c:pt>
                <c:pt idx="9">
                  <c:v>0.53404231974921601</c:v>
                </c:pt>
                <c:pt idx="10">
                  <c:v>0.51518902891030305</c:v>
                </c:pt>
                <c:pt idx="11">
                  <c:v>0.512272930648769</c:v>
                </c:pt>
                <c:pt idx="12">
                  <c:v>0.54786381950040297</c:v>
                </c:pt>
                <c:pt idx="13">
                  <c:v>0.61267282321899696</c:v>
                </c:pt>
                <c:pt idx="14">
                  <c:v>0.62299270738377299</c:v>
                </c:pt>
                <c:pt idx="15">
                  <c:v>0.67490509490509398</c:v>
                </c:pt>
                <c:pt idx="16">
                  <c:v>1.8219616438356101</c:v>
                </c:pt>
                <c:pt idx="17">
                  <c:v>1.2787914338919899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D6-7D44-8165-8FF351A0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7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</a:t>
                </a:r>
                <a:r>
                  <a:rPr lang="en-GB" baseline="0"/>
                  <a:t> Reciprocal of Bandwidth Available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34479-9F90-334C-92F4-50A5E2EDC70D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B1119-8D50-104F-B650-9927EF3F5C3B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C3F27C-E266-A94A-81FD-1D24C547277F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816264</xdr:colOff>
      <xdr:row>9</xdr:row>
      <xdr:rowOff>4618</xdr:rowOff>
    </xdr:from>
    <xdr:to>
      <xdr:col>15</xdr:col>
      <xdr:colOff>364586</xdr:colOff>
      <xdr:row>25</xdr:row>
      <xdr:rowOff>2309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F92717A-CB0E-DA4B-AAB7-D2EC3C00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BA3FA-6E82-E748-AABE-4E0B900C9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395ED-32A1-0D41-84D0-37C1E7F87D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72091-1CDC-BA45-8138-E5927E327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4BC3-B21B-BF49-9D72-071EC0EFE2E7}">
  <dimension ref="A1:O21"/>
  <sheetViews>
    <sheetView tabSelected="1" zoomScale="110" zoomScaleNormal="110" workbookViewId="0">
      <selection activeCell="H29" sqref="H29"/>
    </sheetView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2.6640625" bestFit="1" customWidth="1"/>
    <col min="4" max="4" width="11" bestFit="1" customWidth="1"/>
    <col min="5" max="5" width="12.33203125" bestFit="1" customWidth="1"/>
    <col min="6" max="9" width="11" bestFit="1" customWidth="1"/>
    <col min="11" max="11" width="12.6640625" bestFit="1" customWidth="1"/>
    <col min="13" max="13" width="16" bestFit="1" customWidth="1"/>
    <col min="14" max="14" width="12.1640625" bestFit="1" customWidth="1"/>
    <col min="32" max="33" width="11.1640625" bestFit="1" customWidth="1"/>
  </cols>
  <sheetData>
    <row r="1" spans="1:15" x14ac:dyDescent="0.2">
      <c r="A1" t="s">
        <v>0</v>
      </c>
      <c r="B1" t="s">
        <v>3</v>
      </c>
      <c r="C1" s="5">
        <f>2*3/4*335174458*32 /1000000000</f>
        <v>16.088373984</v>
      </c>
      <c r="D1" t="s">
        <v>37</v>
      </c>
      <c r="M1" t="s">
        <v>39</v>
      </c>
      <c r="N1" t="s">
        <v>40</v>
      </c>
    </row>
    <row r="2" spans="1:15" x14ac:dyDescent="0.2">
      <c r="A2" t="s">
        <v>32</v>
      </c>
      <c r="B2" t="s">
        <v>27</v>
      </c>
      <c r="C2" t="s">
        <v>28</v>
      </c>
      <c r="D2" t="s">
        <v>29</v>
      </c>
      <c r="E2" t="s">
        <v>30</v>
      </c>
      <c r="F2" t="s">
        <v>46</v>
      </c>
      <c r="G2" t="s">
        <v>33</v>
      </c>
      <c r="H2" t="s">
        <v>34</v>
      </c>
      <c r="I2" t="s">
        <v>1</v>
      </c>
      <c r="J2" t="s">
        <v>35</v>
      </c>
      <c r="K2" t="s">
        <v>36</v>
      </c>
      <c r="L2" t="s">
        <v>2</v>
      </c>
      <c r="M2" t="s">
        <v>38</v>
      </c>
      <c r="N2" t="s">
        <v>41</v>
      </c>
      <c r="O2" t="s">
        <v>42</v>
      </c>
    </row>
    <row r="3" spans="1:15" x14ac:dyDescent="0.2">
      <c r="A3">
        <v>0</v>
      </c>
      <c r="B3" s="4">
        <v>0</v>
      </c>
      <c r="C3" s="4">
        <v>0</v>
      </c>
      <c r="D3" s="4">
        <f t="shared" ref="D3:D19" si="0">B3/1000</f>
        <v>0</v>
      </c>
      <c r="E3" s="4">
        <f>25-B3/1000</f>
        <v>25</v>
      </c>
      <c r="F3" s="4">
        <f t="shared" ref="F3:F19" si="1">C3/1000</f>
        <v>0</v>
      </c>
      <c r="G3" s="7">
        <v>0</v>
      </c>
      <c r="H3" s="4">
        <v>0.83842375053395901</v>
      </c>
      <c r="I3" s="4">
        <v>1.12040535371971E-2</v>
      </c>
      <c r="J3">
        <v>0.84599999999999997</v>
      </c>
      <c r="K3" s="3">
        <f t="shared" ref="K3:K19" si="2">J3-H3</f>
        <v>7.5762494660409629E-3</v>
      </c>
      <c r="L3" s="1">
        <f t="shared" ref="L3:L19" si="3">25/(25-B3/1000)</f>
        <v>1</v>
      </c>
      <c r="M3" s="4">
        <f>($C$1/H3)</f>
        <v>19.188833777375642</v>
      </c>
      <c r="N3" s="4">
        <f t="shared" ref="N3:N19" si="4">H3*E3</f>
        <v>20.960593763348975</v>
      </c>
      <c r="O3" s="4">
        <f t="shared" ref="O3:O19" si="5">E3-M3</f>
        <v>5.8111662226243581</v>
      </c>
    </row>
    <row r="4" spans="1:15" x14ac:dyDescent="0.2">
      <c r="A4">
        <v>1</v>
      </c>
      <c r="B4" s="4">
        <v>994.80102040816303</v>
      </c>
      <c r="C4" s="4">
        <v>71.242014940878207</v>
      </c>
      <c r="D4" s="4">
        <f t="shared" si="0"/>
        <v>0.99480102040816298</v>
      </c>
      <c r="E4" s="4">
        <f t="shared" ref="E4:E19" si="6">25-B4/1000</f>
        <v>24.005198979591839</v>
      </c>
      <c r="F4" s="4">
        <f t="shared" si="1"/>
        <v>7.1242014940878201E-2</v>
      </c>
      <c r="G4" s="7">
        <v>1</v>
      </c>
      <c r="H4" s="4">
        <v>0.86321302578018999</v>
      </c>
      <c r="I4" s="4">
        <v>1.9481109903787801E-2</v>
      </c>
      <c r="J4">
        <v>0.873</v>
      </c>
      <c r="K4" s="3">
        <f t="shared" si="2"/>
        <v>9.7869742198100074E-3</v>
      </c>
      <c r="L4" s="1">
        <f t="shared" si="3"/>
        <v>1.0414410653814574</v>
      </c>
      <c r="M4" s="4">
        <f>($C$1/H4)</f>
        <v>18.63777943973794</v>
      </c>
      <c r="N4" s="4">
        <f t="shared" si="4"/>
        <v>20.721600445629001</v>
      </c>
      <c r="O4" s="4">
        <f t="shared" si="5"/>
        <v>5.3674195398538984</v>
      </c>
    </row>
    <row r="5" spans="1:15" x14ac:dyDescent="0.2">
      <c r="A5">
        <v>2</v>
      </c>
      <c r="B5" s="4">
        <v>1999.4419889502699</v>
      </c>
      <c r="C5" s="4">
        <v>10.5889134360794</v>
      </c>
      <c r="D5" s="4">
        <f t="shared" si="0"/>
        <v>1.9994419889502699</v>
      </c>
      <c r="E5" s="4">
        <f t="shared" si="6"/>
        <v>23.00055801104973</v>
      </c>
      <c r="F5" s="4">
        <f t="shared" si="1"/>
        <v>1.05889134360794E-2</v>
      </c>
      <c r="G5" s="7">
        <v>2</v>
      </c>
      <c r="H5" s="4">
        <v>0.89492005610098102</v>
      </c>
      <c r="I5" s="4">
        <v>2.13222270820566E-2</v>
      </c>
      <c r="J5">
        <v>0.90500000000000003</v>
      </c>
      <c r="K5" s="3">
        <f t="shared" si="2"/>
        <v>1.0079943899019006E-2</v>
      </c>
      <c r="L5" s="1">
        <f t="shared" si="3"/>
        <v>1.0869301513463159</v>
      </c>
      <c r="M5" s="4">
        <f t="shared" ref="M5:M19" si="7">($C$1/H5)</f>
        <v>17.977442649005308</v>
      </c>
      <c r="N5" s="4">
        <f t="shared" si="4"/>
        <v>20.583660665602494</v>
      </c>
      <c r="O5" s="4">
        <f t="shared" si="5"/>
        <v>5.0231153620444218</v>
      </c>
    </row>
    <row r="6" spans="1:15" x14ac:dyDescent="0.2">
      <c r="A6">
        <v>3</v>
      </c>
      <c r="B6" s="4">
        <v>2999.9834254143602</v>
      </c>
      <c r="C6" s="4">
        <v>0.42666816743221703</v>
      </c>
      <c r="D6" s="4">
        <f t="shared" si="0"/>
        <v>2.99998342541436</v>
      </c>
      <c r="E6" s="4">
        <f t="shared" si="6"/>
        <v>22.00001657458564</v>
      </c>
      <c r="F6" s="4">
        <f t="shared" si="1"/>
        <v>4.2666816743221702E-4</v>
      </c>
      <c r="G6" s="7">
        <v>3</v>
      </c>
      <c r="H6" s="4">
        <v>0.93035150645624098</v>
      </c>
      <c r="I6" s="4">
        <v>2.6088495266084699E-2</v>
      </c>
      <c r="J6">
        <v>0.94299999999999995</v>
      </c>
      <c r="K6" s="3">
        <f t="shared" si="2"/>
        <v>1.2648493543758965E-2</v>
      </c>
      <c r="L6" s="1">
        <f t="shared" si="3"/>
        <v>1.13636278023899</v>
      </c>
      <c r="M6" s="4">
        <f t="shared" si="7"/>
        <v>17.292790813314728</v>
      </c>
      <c r="N6" s="4">
        <f t="shared" si="4"/>
        <v>20.467748562228021</v>
      </c>
      <c r="O6" s="4">
        <f t="shared" si="5"/>
        <v>4.7072257612709123</v>
      </c>
    </row>
    <row r="7" spans="1:15" x14ac:dyDescent="0.2">
      <c r="A7">
        <v>4</v>
      </c>
      <c r="B7" s="4">
        <v>3999.2774869109899</v>
      </c>
      <c r="C7" s="4">
        <v>3.02718329649224</v>
      </c>
      <c r="D7" s="4">
        <f t="shared" si="0"/>
        <v>3.9992774869109899</v>
      </c>
      <c r="E7" s="4">
        <f t="shared" si="6"/>
        <v>21.000722513089009</v>
      </c>
      <c r="F7" s="4">
        <f t="shared" si="1"/>
        <v>3.0271832964922402E-3</v>
      </c>
      <c r="G7" s="7">
        <v>4</v>
      </c>
      <c r="H7" s="4">
        <v>0.97008071748878899</v>
      </c>
      <c r="I7" s="4">
        <v>2.09668270003543E-2</v>
      </c>
      <c r="J7">
        <v>0.97499999999999998</v>
      </c>
      <c r="K7" s="3">
        <f t="shared" si="2"/>
        <v>4.9192825112109873E-3</v>
      </c>
      <c r="L7" s="1">
        <f t="shared" si="3"/>
        <v>1.1904352330934511</v>
      </c>
      <c r="M7" s="4">
        <f t="shared" si="7"/>
        <v>16.584572493768725</v>
      </c>
      <c r="N7" s="4">
        <f t="shared" si="4"/>
        <v>20.372395963280351</v>
      </c>
      <c r="O7" s="4">
        <f t="shared" si="5"/>
        <v>4.4161500193202841</v>
      </c>
    </row>
    <row r="8" spans="1:15" x14ac:dyDescent="0.2">
      <c r="A8">
        <v>5</v>
      </c>
      <c r="B8" s="4">
        <v>4999.9267015706801</v>
      </c>
      <c r="C8" s="4">
        <v>1.3123932456999201</v>
      </c>
      <c r="D8" s="4">
        <f t="shared" si="0"/>
        <v>4.9999267015706801</v>
      </c>
      <c r="E8" s="4">
        <f t="shared" si="6"/>
        <v>20.000073298429321</v>
      </c>
      <c r="F8" s="4">
        <f t="shared" si="1"/>
        <v>1.3123932456999201E-3</v>
      </c>
      <c r="G8" s="7">
        <v>5</v>
      </c>
      <c r="H8" s="4">
        <v>1.0172857142857099</v>
      </c>
      <c r="I8" s="4">
        <v>2.0328420576533002E-2</v>
      </c>
      <c r="J8">
        <v>1.0289999999999999</v>
      </c>
      <c r="K8" s="3">
        <f t="shared" si="2"/>
        <v>1.1714285714290007E-2</v>
      </c>
      <c r="L8" s="1">
        <f t="shared" si="3"/>
        <v>1.2499954188649569</v>
      </c>
      <c r="M8" s="4">
        <f t="shared" si="7"/>
        <v>15.815000405561085</v>
      </c>
      <c r="N8" s="4">
        <f t="shared" si="4"/>
        <v>20.345788851159227</v>
      </c>
      <c r="O8" s="4">
        <f t="shared" si="5"/>
        <v>4.1850728928682361</v>
      </c>
    </row>
    <row r="9" spans="1:15" x14ac:dyDescent="0.2">
      <c r="A9">
        <v>6</v>
      </c>
      <c r="B9" s="4">
        <v>5997.8258706467604</v>
      </c>
      <c r="C9" s="4">
        <v>23.2713717611351</v>
      </c>
      <c r="D9" s="4">
        <f t="shared" si="0"/>
        <v>5.9978258706467606</v>
      </c>
      <c r="E9" s="4">
        <f t="shared" si="6"/>
        <v>19.002174129353239</v>
      </c>
      <c r="F9" s="4">
        <f t="shared" si="1"/>
        <v>2.3271371761135098E-2</v>
      </c>
      <c r="G9" s="7">
        <v>6</v>
      </c>
      <c r="H9" s="4">
        <v>1.06713901345291</v>
      </c>
      <c r="I9" s="4">
        <v>2.0348608725257601E-2</v>
      </c>
      <c r="J9">
        <v>1.079</v>
      </c>
      <c r="K9" s="3">
        <f t="shared" si="2"/>
        <v>1.1860986547090002E-2</v>
      </c>
      <c r="L9" s="1">
        <f t="shared" si="3"/>
        <v>1.3156389279362373</v>
      </c>
      <c r="M9" s="4">
        <f t="shared" si="7"/>
        <v>15.076174501336361</v>
      </c>
      <c r="N9" s="4">
        <f t="shared" si="4"/>
        <v>20.277961353858423</v>
      </c>
      <c r="O9" s="4">
        <f t="shared" si="5"/>
        <v>3.9259996280168785</v>
      </c>
    </row>
    <row r="10" spans="1:15" x14ac:dyDescent="0.2">
      <c r="A10">
        <v>7</v>
      </c>
      <c r="B10" s="4">
        <v>6997.8706467661696</v>
      </c>
      <c r="C10" s="4">
        <v>19.322690090099002</v>
      </c>
      <c r="D10" s="4">
        <f t="shared" si="0"/>
        <v>6.9978706467661693</v>
      </c>
      <c r="E10" s="4">
        <f t="shared" si="6"/>
        <v>18.00212935323383</v>
      </c>
      <c r="F10" s="4">
        <f t="shared" si="1"/>
        <v>1.9322690090099001E-2</v>
      </c>
      <c r="G10" s="7">
        <v>7</v>
      </c>
      <c r="H10" s="4">
        <v>1.1212808112324399</v>
      </c>
      <c r="I10" s="4">
        <v>2.14333292726556E-2</v>
      </c>
      <c r="J10">
        <v>1.135</v>
      </c>
      <c r="K10" s="3">
        <f t="shared" si="2"/>
        <v>1.3719188767560064E-2</v>
      </c>
      <c r="L10" s="1">
        <f t="shared" si="3"/>
        <v>1.3887246063760286</v>
      </c>
      <c r="M10" s="4">
        <f t="shared" si="7"/>
        <v>14.348211280202586</v>
      </c>
      <c r="N10" s="4">
        <f t="shared" si="4"/>
        <v>20.18544220510535</v>
      </c>
      <c r="O10" s="4">
        <f t="shared" si="5"/>
        <v>3.6539180730312442</v>
      </c>
    </row>
    <row r="11" spans="1:15" x14ac:dyDescent="0.2">
      <c r="A11">
        <v>8</v>
      </c>
      <c r="B11" s="4">
        <v>7998.1469194312704</v>
      </c>
      <c r="C11" s="4">
        <v>6.3209744500549903</v>
      </c>
      <c r="D11" s="4">
        <f t="shared" si="0"/>
        <v>7.99814691943127</v>
      </c>
      <c r="E11" s="4">
        <f t="shared" si="6"/>
        <v>17.001853080568729</v>
      </c>
      <c r="F11" s="4">
        <f t="shared" si="1"/>
        <v>6.3209744500549898E-3</v>
      </c>
      <c r="G11" s="7">
        <v>8</v>
      </c>
      <c r="H11" s="4">
        <v>1.18596232339089</v>
      </c>
      <c r="I11" s="4">
        <v>2.5852834798708701E-2</v>
      </c>
      <c r="J11">
        <v>1.21</v>
      </c>
      <c r="K11" s="3">
        <f t="shared" si="2"/>
        <v>2.4037676609109937E-2</v>
      </c>
      <c r="L11" s="1">
        <f t="shared" si="3"/>
        <v>1.470427951678531</v>
      </c>
      <c r="M11" s="4">
        <f t="shared" si="7"/>
        <v>13.56567039836502</v>
      </c>
      <c r="N11" s="4">
        <f t="shared" si="4"/>
        <v>20.163557181381851</v>
      </c>
      <c r="O11" s="4">
        <f t="shared" si="5"/>
        <v>3.4361826822037091</v>
      </c>
    </row>
    <row r="12" spans="1:15" x14ac:dyDescent="0.2">
      <c r="A12">
        <v>9</v>
      </c>
      <c r="B12" s="4">
        <v>8961.2533936651507</v>
      </c>
      <c r="C12" s="4">
        <v>68.496583458568296</v>
      </c>
      <c r="D12" s="4">
        <f t="shared" si="0"/>
        <v>8.9612533936651513</v>
      </c>
      <c r="E12" s="4">
        <f t="shared" si="6"/>
        <v>16.038746606334847</v>
      </c>
      <c r="F12" s="4">
        <f t="shared" si="1"/>
        <v>6.8496583458568294E-2</v>
      </c>
      <c r="G12" s="7">
        <v>9</v>
      </c>
      <c r="H12" s="4">
        <v>1.2527914691943101</v>
      </c>
      <c r="I12" s="4">
        <v>2.36124071709563E-2</v>
      </c>
      <c r="J12">
        <v>1.2709999999999999</v>
      </c>
      <c r="K12" s="3">
        <f t="shared" si="2"/>
        <v>1.8208530805689849E-2</v>
      </c>
      <c r="L12" s="1">
        <f t="shared" si="3"/>
        <v>1.5587252927934976</v>
      </c>
      <c r="M12" s="4">
        <f t="shared" si="7"/>
        <v>12.842020703051791</v>
      </c>
      <c r="N12" s="4">
        <f t="shared" si="4"/>
        <v>20.093204924985489</v>
      </c>
      <c r="O12" s="4">
        <f t="shared" si="5"/>
        <v>3.1967259032830562</v>
      </c>
    </row>
    <row r="13" spans="1:15" x14ac:dyDescent="0.2">
      <c r="A13">
        <v>10</v>
      </c>
      <c r="B13" s="4">
        <v>8740.6536796536802</v>
      </c>
      <c r="C13" s="4">
        <v>365.66820940516101</v>
      </c>
      <c r="D13" s="4">
        <f t="shared" si="0"/>
        <v>8.7406536796536809</v>
      </c>
      <c r="E13" s="4">
        <f t="shared" si="6"/>
        <v>16.259346320346317</v>
      </c>
      <c r="F13" s="4">
        <f t="shared" si="1"/>
        <v>0.36566820940516098</v>
      </c>
      <c r="G13" s="7">
        <v>10</v>
      </c>
      <c r="H13" s="4">
        <v>1.2102776203965999</v>
      </c>
      <c r="I13" s="4">
        <v>4.5632097979480098E-2</v>
      </c>
      <c r="J13">
        <v>1.2669999999999999</v>
      </c>
      <c r="K13" s="3">
        <f t="shared" si="2"/>
        <v>5.6722379603399986E-2</v>
      </c>
      <c r="L13" s="1">
        <f t="shared" si="3"/>
        <v>1.53757718837171</v>
      </c>
      <c r="M13" s="4">
        <f t="shared" si="7"/>
        <v>13.293126893256067</v>
      </c>
      <c r="N13" s="4">
        <f t="shared" si="4"/>
        <v>19.678322973792955</v>
      </c>
      <c r="O13" s="4">
        <f t="shared" si="5"/>
        <v>2.96621942709025</v>
      </c>
    </row>
    <row r="14" spans="1:15" x14ac:dyDescent="0.2">
      <c r="A14">
        <v>11</v>
      </c>
      <c r="B14" s="4">
        <v>10075.4545454545</v>
      </c>
      <c r="C14" s="4">
        <v>2341.3044734814498</v>
      </c>
      <c r="D14" s="4">
        <f t="shared" si="0"/>
        <v>10.0754545454545</v>
      </c>
      <c r="E14" s="4">
        <f t="shared" si="6"/>
        <v>14.9245454545455</v>
      </c>
      <c r="F14" s="4">
        <f t="shared" si="1"/>
        <v>2.3413044734814497</v>
      </c>
      <c r="G14" s="7">
        <v>11</v>
      </c>
      <c r="H14" s="4">
        <v>1.2056376604850201</v>
      </c>
      <c r="I14" s="4">
        <v>4.9550907060641899E-2</v>
      </c>
      <c r="J14">
        <v>1.577</v>
      </c>
      <c r="K14" s="3">
        <f t="shared" si="2"/>
        <v>0.37136233951497988</v>
      </c>
      <c r="L14" s="1">
        <f t="shared" si="3"/>
        <v>1.6750928915148879</v>
      </c>
      <c r="M14" s="4">
        <f t="shared" si="7"/>
        <v>13.344286190867457</v>
      </c>
      <c r="N14" s="4">
        <f t="shared" si="4"/>
        <v>17.993594065620577</v>
      </c>
      <c r="O14" s="4">
        <f t="shared" si="5"/>
        <v>1.5802592636780428</v>
      </c>
    </row>
    <row r="15" spans="1:15" x14ac:dyDescent="0.2">
      <c r="A15">
        <v>12</v>
      </c>
      <c r="B15" s="4">
        <v>12346.354978354901</v>
      </c>
      <c r="C15" s="4">
        <v>3681.4620242364399</v>
      </c>
      <c r="D15" s="4">
        <f t="shared" si="0"/>
        <v>12.346354978354901</v>
      </c>
      <c r="E15" s="4">
        <f t="shared" si="6"/>
        <v>12.653645021645099</v>
      </c>
      <c r="F15" s="4">
        <f t="shared" si="1"/>
        <v>3.6814620242364398</v>
      </c>
      <c r="G15" s="7">
        <v>12</v>
      </c>
      <c r="H15" s="4">
        <v>1.39277371048252</v>
      </c>
      <c r="I15" s="4">
        <v>0.46712255661964203</v>
      </c>
      <c r="J15">
        <v>3.9710000000000001</v>
      </c>
      <c r="K15" s="3">
        <f t="shared" si="2"/>
        <v>2.5782262895174801</v>
      </c>
      <c r="L15" s="1">
        <f t="shared" si="3"/>
        <v>1.9757152944653851</v>
      </c>
      <c r="M15" s="4">
        <f t="shared" si="7"/>
        <v>11.551319401646559</v>
      </c>
      <c r="N15" s="4">
        <f t="shared" si="4"/>
        <v>17.623664127925313</v>
      </c>
      <c r="O15" s="4">
        <f t="shared" si="5"/>
        <v>1.1023256199985401</v>
      </c>
    </row>
    <row r="16" spans="1:15" x14ac:dyDescent="0.2">
      <c r="A16">
        <v>13</v>
      </c>
      <c r="B16" s="4">
        <v>11328.519480519401</v>
      </c>
      <c r="C16" s="4">
        <v>3094.3810574020099</v>
      </c>
      <c r="D16" s="4">
        <f t="shared" si="0"/>
        <v>11.3285194805194</v>
      </c>
      <c r="E16" s="4">
        <f t="shared" si="6"/>
        <v>13.6714805194806</v>
      </c>
      <c r="F16" s="4">
        <f t="shared" si="1"/>
        <v>3.0943810574020101</v>
      </c>
      <c r="G16" s="7">
        <v>13</v>
      </c>
      <c r="H16" s="4">
        <v>1.2735353383458601</v>
      </c>
      <c r="I16" s="4">
        <v>0.15077267367510899</v>
      </c>
      <c r="J16">
        <v>2.1440000000000001</v>
      </c>
      <c r="K16" s="3">
        <f t="shared" si="2"/>
        <v>0.87046466165414005</v>
      </c>
      <c r="L16" s="1">
        <f t="shared" si="3"/>
        <v>1.8286241906556722</v>
      </c>
      <c r="M16" s="4">
        <f t="shared" si="7"/>
        <v>12.632844570215454</v>
      </c>
      <c r="N16" s="4">
        <f t="shared" si="4"/>
        <v>17.411113569065559</v>
      </c>
      <c r="O16" s="4">
        <f t="shared" si="5"/>
        <v>1.0386359492651458</v>
      </c>
    </row>
    <row r="17" spans="1:15" x14ac:dyDescent="0.2">
      <c r="A17">
        <v>14</v>
      </c>
      <c r="B17" s="4">
        <v>13422.4891774891</v>
      </c>
      <c r="C17" s="4">
        <v>4082.4401887724598</v>
      </c>
      <c r="D17" s="4">
        <f t="shared" si="0"/>
        <v>13.4224891774891</v>
      </c>
      <c r="E17" s="4">
        <f t="shared" si="6"/>
        <v>11.5775108225109</v>
      </c>
      <c r="F17" s="4">
        <f t="shared" si="1"/>
        <v>4.08244018877246</v>
      </c>
      <c r="G17" s="7">
        <v>14</v>
      </c>
      <c r="H17" s="4">
        <v>1.5313734061930699</v>
      </c>
      <c r="I17" s="4">
        <v>0.73202013625012197</v>
      </c>
      <c r="J17">
        <v>4.782</v>
      </c>
      <c r="K17" s="3">
        <f t="shared" si="2"/>
        <v>3.2506265938069303</v>
      </c>
      <c r="L17" s="1">
        <f t="shared" si="3"/>
        <v>2.1593588106513266</v>
      </c>
      <c r="M17" s="4">
        <f t="shared" si="7"/>
        <v>10.50584652896319</v>
      </c>
      <c r="N17" s="4">
        <f t="shared" si="4"/>
        <v>17.729492183505648</v>
      </c>
      <c r="O17" s="4">
        <f t="shared" si="5"/>
        <v>1.0716642935477108</v>
      </c>
    </row>
    <row r="18" spans="1:15" x14ac:dyDescent="0.2">
      <c r="A18">
        <v>15</v>
      </c>
      <c r="B18" s="4">
        <v>19775.8008658008</v>
      </c>
      <c r="C18" s="4">
        <v>2517.6676907483602</v>
      </c>
      <c r="D18" s="4">
        <f t="shared" si="0"/>
        <v>19.7758008658008</v>
      </c>
      <c r="E18" s="4">
        <f t="shared" si="6"/>
        <v>5.2241991341991998</v>
      </c>
      <c r="F18" s="4">
        <f t="shared" si="1"/>
        <v>2.5176676907483602</v>
      </c>
      <c r="G18" s="7">
        <v>15</v>
      </c>
      <c r="H18" s="4">
        <v>4.1894129353233804</v>
      </c>
      <c r="I18" s="4">
        <v>2.23073963452631</v>
      </c>
      <c r="J18">
        <v>9.2929999999999993</v>
      </c>
      <c r="K18" s="3">
        <f t="shared" si="2"/>
        <v>5.1035870646766188</v>
      </c>
      <c r="L18" s="1">
        <f t="shared" si="3"/>
        <v>4.7854224844421376</v>
      </c>
      <c r="M18" s="4">
        <f t="shared" si="7"/>
        <v>3.8402454550014751</v>
      </c>
      <c r="N18" s="4">
        <f t="shared" si="4"/>
        <v>21.886327429519334</v>
      </c>
      <c r="O18" s="4">
        <f t="shared" si="5"/>
        <v>1.3839536791977247</v>
      </c>
    </row>
    <row r="19" spans="1:15" x14ac:dyDescent="0.2">
      <c r="A19">
        <v>16</v>
      </c>
      <c r="B19" s="4">
        <v>20456.529880478</v>
      </c>
      <c r="C19" s="4">
        <v>1545.1929810572999</v>
      </c>
      <c r="D19" s="4">
        <f t="shared" si="0"/>
        <v>20.456529880477998</v>
      </c>
      <c r="E19" s="4">
        <f t="shared" si="6"/>
        <v>4.5434701195220022</v>
      </c>
      <c r="F19" s="4">
        <f t="shared" si="1"/>
        <v>1.5451929810573</v>
      </c>
      <c r="G19" s="7">
        <v>16</v>
      </c>
      <c r="H19" s="4">
        <v>5.2573446327683602</v>
      </c>
      <c r="I19" s="4">
        <v>2.0220051020313101</v>
      </c>
      <c r="J19">
        <v>9.3550000000000004</v>
      </c>
      <c r="K19" s="3">
        <f t="shared" si="2"/>
        <v>4.0976553672316403</v>
      </c>
      <c r="L19" s="1">
        <f t="shared" si="3"/>
        <v>5.5024022041175291</v>
      </c>
      <c r="M19" s="4">
        <f t="shared" si="7"/>
        <v>3.0601710764257706</v>
      </c>
      <c r="N19" s="4">
        <f t="shared" si="4"/>
        <v>23.886588247012419</v>
      </c>
      <c r="O19" s="4">
        <f t="shared" si="5"/>
        <v>1.4832990430962316</v>
      </c>
    </row>
    <row r="20" spans="1:15" x14ac:dyDescent="0.2">
      <c r="E20" t="s">
        <v>43</v>
      </c>
      <c r="O20" t="s">
        <v>44</v>
      </c>
    </row>
    <row r="21" spans="1:15" x14ac:dyDescent="0.2">
      <c r="E21" s="4">
        <f>E19/E3</f>
        <v>0.18173880478088009</v>
      </c>
      <c r="O21" s="4">
        <f>AVERAGE(O16:O19)</f>
        <v>1.2443882412767033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BD01-47D5-5A45-9CF7-9B951048FC99}">
  <dimension ref="A1:O22"/>
  <sheetViews>
    <sheetView zoomScale="110" zoomScaleNormal="110" workbookViewId="0">
      <selection activeCell="D2" sqref="D2"/>
    </sheetView>
  </sheetViews>
  <sheetFormatPr baseColWidth="10" defaultRowHeight="16" x14ac:dyDescent="0.2"/>
  <cols>
    <col min="1" max="1" width="12.33203125" bestFit="1" customWidth="1"/>
    <col min="2" max="2" width="13.6640625" bestFit="1" customWidth="1"/>
    <col min="3" max="3" width="12.6640625" bestFit="1" customWidth="1"/>
    <col min="4" max="12" width="11" bestFit="1" customWidth="1"/>
    <col min="13" max="13" width="17.33203125" bestFit="1" customWidth="1"/>
    <col min="14" max="14" width="13.83203125" bestFit="1" customWidth="1"/>
    <col min="15" max="17" width="11" bestFit="1" customWidth="1"/>
  </cols>
  <sheetData>
    <row r="1" spans="1:15" x14ac:dyDescent="0.2">
      <c r="A1" t="s">
        <v>4</v>
      </c>
      <c r="B1" t="s">
        <v>3</v>
      </c>
      <c r="C1" s="5">
        <f>2*3/4*138357544*32 / 1000000000</f>
        <v>6.641162112</v>
      </c>
      <c r="D1" t="s">
        <v>37</v>
      </c>
      <c r="M1" t="s">
        <v>39</v>
      </c>
      <c r="N1" t="s">
        <v>40</v>
      </c>
    </row>
    <row r="2" spans="1:15" x14ac:dyDescent="0.2">
      <c r="A2" t="s">
        <v>32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34</v>
      </c>
      <c r="I2" t="s">
        <v>1</v>
      </c>
      <c r="J2" t="s">
        <v>35</v>
      </c>
      <c r="K2" t="s">
        <v>36</v>
      </c>
      <c r="L2" t="s">
        <v>2</v>
      </c>
      <c r="M2" t="s">
        <v>38</v>
      </c>
      <c r="N2" t="s">
        <v>41</v>
      </c>
      <c r="O2" t="s">
        <v>42</v>
      </c>
    </row>
    <row r="3" spans="1:15" x14ac:dyDescent="0.2">
      <c r="A3">
        <v>0</v>
      </c>
      <c r="B3" s="4">
        <v>0</v>
      </c>
      <c r="C3" s="4">
        <v>0</v>
      </c>
      <c r="D3" s="4">
        <f t="shared" ref="D3:D20" si="0">B3/1000</f>
        <v>0</v>
      </c>
      <c r="E3" s="4">
        <f t="shared" ref="E3:E20" si="1">25-B3/1000</f>
        <v>25</v>
      </c>
      <c r="F3" s="4">
        <f t="shared" ref="F3:F20" si="2">C3/1000</f>
        <v>0</v>
      </c>
      <c r="G3" s="7">
        <v>0</v>
      </c>
      <c r="H3" s="4">
        <v>0.36550683403068301</v>
      </c>
      <c r="I3" s="4">
        <v>4.7330147267099297E-2</v>
      </c>
      <c r="J3" s="4">
        <v>0.371</v>
      </c>
      <c r="K3" s="4">
        <f t="shared" ref="K3:K20" si="3">J3-H3</f>
        <v>5.4931659693169821E-3</v>
      </c>
      <c r="L3" s="6">
        <f t="shared" ref="L3:L18" si="4">25/(25-B3/1000)</f>
        <v>1</v>
      </c>
      <c r="M3" s="4">
        <f t="shared" ref="M3:M20" si="5">($C$1/H3)</f>
        <v>18.169734444534345</v>
      </c>
      <c r="N3" s="4">
        <f t="shared" ref="N3:N20" si="6">H3*E3</f>
        <v>9.1376708507670745</v>
      </c>
      <c r="O3" s="4">
        <f t="shared" ref="O3:O20" si="7">E3-M3</f>
        <v>6.8302655554656546</v>
      </c>
    </row>
    <row r="4" spans="1:15" x14ac:dyDescent="0.2">
      <c r="A4">
        <v>1</v>
      </c>
      <c r="B4" s="4">
        <v>999.71823204419798</v>
      </c>
      <c r="C4" s="4">
        <v>0.51833687639044901</v>
      </c>
      <c r="D4" s="4">
        <f t="shared" si="0"/>
        <v>0.99971823204419796</v>
      </c>
      <c r="E4" s="4">
        <f t="shared" si="1"/>
        <v>24.000281767955801</v>
      </c>
      <c r="F4" s="4">
        <f t="shared" si="2"/>
        <v>5.1833687639044903E-4</v>
      </c>
      <c r="G4" s="7">
        <v>1</v>
      </c>
      <c r="H4" s="4">
        <v>0.37462657880285499</v>
      </c>
      <c r="I4" s="4">
        <v>6.6675878304776101E-2</v>
      </c>
      <c r="J4" s="4">
        <v>0.379</v>
      </c>
      <c r="K4" s="4">
        <f t="shared" si="3"/>
        <v>4.373421197145011E-3</v>
      </c>
      <c r="L4" s="6">
        <f t="shared" si="4"/>
        <v>1.041654437298273</v>
      </c>
      <c r="M4" s="4">
        <f t="shared" si="5"/>
        <v>17.727418415485335</v>
      </c>
      <c r="N4" s="4">
        <f t="shared" si="6"/>
        <v>8.9911434490338173</v>
      </c>
      <c r="O4" s="4">
        <f t="shared" si="7"/>
        <v>6.2728633524704662</v>
      </c>
    </row>
    <row r="5" spans="1:15" x14ac:dyDescent="0.2">
      <c r="A5">
        <v>2</v>
      </c>
      <c r="B5" s="4">
        <v>2000.1381215469601</v>
      </c>
      <c r="C5" s="4">
        <v>2.5201365407694398</v>
      </c>
      <c r="D5" s="4">
        <f t="shared" si="0"/>
        <v>2.0001381215469602</v>
      </c>
      <c r="E5" s="4">
        <f t="shared" si="1"/>
        <v>22.999861878453039</v>
      </c>
      <c r="F5" s="4">
        <f t="shared" si="2"/>
        <v>2.5201365407694397E-3</v>
      </c>
      <c r="G5" s="7">
        <v>2</v>
      </c>
      <c r="H5" s="4">
        <v>0.386210526315789</v>
      </c>
      <c r="I5" s="4">
        <v>6.6597135317704795E-2</v>
      </c>
      <c r="J5" s="4">
        <v>0.39300000000000002</v>
      </c>
      <c r="K5" s="4">
        <f t="shared" si="3"/>
        <v>6.7894736842110115E-3</v>
      </c>
      <c r="L5" s="6">
        <f t="shared" si="4"/>
        <v>1.0869630492616458</v>
      </c>
      <c r="M5" s="4">
        <f t="shared" si="5"/>
        <v>17.195704569092417</v>
      </c>
      <c r="N5" s="4">
        <f t="shared" si="6"/>
        <v>8.8827887612678005</v>
      </c>
      <c r="O5" s="4">
        <f t="shared" si="7"/>
        <v>5.8041573093606225</v>
      </c>
    </row>
    <row r="6" spans="1:15" x14ac:dyDescent="0.2">
      <c r="A6">
        <v>3</v>
      </c>
      <c r="B6" s="4">
        <v>2999</v>
      </c>
      <c r="C6" s="4">
        <v>12.9046653091171</v>
      </c>
      <c r="D6" s="4">
        <f t="shared" si="0"/>
        <v>2.9990000000000001</v>
      </c>
      <c r="E6" s="4">
        <f t="shared" si="1"/>
        <v>22.001000000000001</v>
      </c>
      <c r="F6" s="4">
        <f t="shared" si="2"/>
        <v>1.2904665309117099E-2</v>
      </c>
      <c r="G6" s="7">
        <v>3</v>
      </c>
      <c r="H6" s="4">
        <v>0.40301992031872502</v>
      </c>
      <c r="I6" s="4">
        <v>6.8774599480799295E-2</v>
      </c>
      <c r="J6" s="4">
        <v>0.40899999999999997</v>
      </c>
      <c r="K6" s="4">
        <f t="shared" si="3"/>
        <v>5.9800796812749524E-3</v>
      </c>
      <c r="L6" s="6">
        <f t="shared" si="4"/>
        <v>1.1363119858188264</v>
      </c>
      <c r="M6" s="4">
        <f t="shared" si="5"/>
        <v>16.478495918385104</v>
      </c>
      <c r="N6" s="4">
        <f t="shared" si="6"/>
        <v>8.8668412669322691</v>
      </c>
      <c r="O6" s="4">
        <f t="shared" si="7"/>
        <v>5.5225040816148976</v>
      </c>
    </row>
    <row r="7" spans="1:15" x14ac:dyDescent="0.2">
      <c r="A7">
        <v>4</v>
      </c>
      <c r="B7" s="4">
        <v>3999.6961325966799</v>
      </c>
      <c r="C7" s="4">
        <v>0.82865561366862595</v>
      </c>
      <c r="D7" s="4">
        <f t="shared" si="0"/>
        <v>3.99969613259668</v>
      </c>
      <c r="E7" s="4">
        <f t="shared" si="1"/>
        <v>21.000303867403321</v>
      </c>
      <c r="F7" s="4">
        <f t="shared" si="2"/>
        <v>8.2865561366862598E-4</v>
      </c>
      <c r="G7" s="7">
        <v>4</v>
      </c>
      <c r="H7" s="4">
        <v>0.41995670995670897</v>
      </c>
      <c r="I7" s="4">
        <v>7.0941878575824402E-2</v>
      </c>
      <c r="J7" s="4">
        <v>0.42599999999999999</v>
      </c>
      <c r="K7" s="4">
        <f t="shared" si="3"/>
        <v>6.0432900432910164E-3</v>
      </c>
      <c r="L7" s="6">
        <f t="shared" si="4"/>
        <v>1.1904589646821735</v>
      </c>
      <c r="M7" s="4">
        <f t="shared" si="5"/>
        <v>15.813920707885822</v>
      </c>
      <c r="N7" s="4">
        <f t="shared" si="6"/>
        <v>8.8192185202458511</v>
      </c>
      <c r="O7" s="4">
        <f t="shared" si="7"/>
        <v>5.186383159517499</v>
      </c>
    </row>
    <row r="8" spans="1:15" x14ac:dyDescent="0.2">
      <c r="A8">
        <v>5</v>
      </c>
      <c r="B8" s="4">
        <v>4999.33701657458</v>
      </c>
      <c r="C8" s="4">
        <v>9.1320702538511007</v>
      </c>
      <c r="D8" s="4">
        <f t="shared" si="0"/>
        <v>4.9993370165745796</v>
      </c>
      <c r="E8" s="4">
        <f t="shared" si="1"/>
        <v>20.000662983425421</v>
      </c>
      <c r="F8" s="4">
        <f t="shared" si="2"/>
        <v>9.1320702538511007E-3</v>
      </c>
      <c r="G8" s="7">
        <v>5</v>
      </c>
      <c r="H8" s="4">
        <v>0.43723177570093402</v>
      </c>
      <c r="I8" s="4">
        <v>7.2910194320051594E-2</v>
      </c>
      <c r="J8" s="4">
        <v>0.44400000000000001</v>
      </c>
      <c r="K8" s="4">
        <f t="shared" si="3"/>
        <v>6.7682242990659836E-3</v>
      </c>
      <c r="L8" s="6">
        <f t="shared" si="4"/>
        <v>1.24995856490945</v>
      </c>
      <c r="M8" s="4">
        <f t="shared" si="5"/>
        <v>15.189111315968367</v>
      </c>
      <c r="N8" s="4">
        <f t="shared" si="6"/>
        <v>8.7449253914390379</v>
      </c>
      <c r="O8" s="4">
        <f t="shared" si="7"/>
        <v>4.8115516674570546</v>
      </c>
    </row>
    <row r="9" spans="1:15" x14ac:dyDescent="0.2">
      <c r="A9">
        <v>6</v>
      </c>
      <c r="B9" s="4">
        <v>5999.6187845303803</v>
      </c>
      <c r="C9" s="4">
        <v>1.88435860769987</v>
      </c>
      <c r="D9" s="4">
        <f t="shared" si="0"/>
        <v>5.9996187845303801</v>
      </c>
      <c r="E9" s="4">
        <f t="shared" si="1"/>
        <v>19.00038121546962</v>
      </c>
      <c r="F9" s="4">
        <f t="shared" si="2"/>
        <v>1.8843586076998701E-3</v>
      </c>
      <c r="G9" s="7">
        <v>6</v>
      </c>
      <c r="H9" s="4">
        <v>0.46006381534283702</v>
      </c>
      <c r="I9" s="4">
        <v>7.4533179466485994E-2</v>
      </c>
      <c r="J9" s="4">
        <v>0.46500000000000002</v>
      </c>
      <c r="K9" s="4">
        <f t="shared" si="3"/>
        <v>4.9361846571630008E-3</v>
      </c>
      <c r="L9" s="6">
        <f t="shared" si="4"/>
        <v>1.3157630742506179</v>
      </c>
      <c r="M9" s="4">
        <f t="shared" si="5"/>
        <v>14.435306343427689</v>
      </c>
      <c r="N9" s="4">
        <f t="shared" si="6"/>
        <v>8.7413878749573239</v>
      </c>
      <c r="O9" s="4">
        <f t="shared" si="7"/>
        <v>4.5650748720419312</v>
      </c>
    </row>
    <row r="10" spans="1:15" x14ac:dyDescent="0.2">
      <c r="A10">
        <v>7</v>
      </c>
      <c r="B10" s="4">
        <v>6996.0220994475103</v>
      </c>
      <c r="C10" s="4">
        <v>14.3834449807746</v>
      </c>
      <c r="D10" s="4">
        <f t="shared" si="0"/>
        <v>6.9960220994475106</v>
      </c>
      <c r="E10" s="4">
        <f t="shared" si="1"/>
        <v>18.003977900552488</v>
      </c>
      <c r="F10" s="4">
        <f t="shared" si="2"/>
        <v>1.4383444980774601E-2</v>
      </c>
      <c r="G10" s="7">
        <v>7</v>
      </c>
      <c r="H10" s="4">
        <v>0.47942609299097799</v>
      </c>
      <c r="I10" s="4">
        <v>7.8147933431320302E-2</v>
      </c>
      <c r="J10" s="4">
        <v>0.48699999999999999</v>
      </c>
      <c r="K10" s="4">
        <f t="shared" si="3"/>
        <v>7.5739070090219962E-3</v>
      </c>
      <c r="L10" s="6">
        <f t="shared" si="4"/>
        <v>1.3885820199342072</v>
      </c>
      <c r="M10" s="4">
        <f t="shared" si="5"/>
        <v>13.852316778521638</v>
      </c>
      <c r="N10" s="4">
        <f t="shared" si="6"/>
        <v>8.6315767831577901</v>
      </c>
      <c r="O10" s="4">
        <f t="shared" si="7"/>
        <v>4.1516611220308501</v>
      </c>
    </row>
    <row r="11" spans="1:15" x14ac:dyDescent="0.2">
      <c r="A11">
        <v>8</v>
      </c>
      <c r="B11" s="4">
        <v>7995.8950276243004</v>
      </c>
      <c r="C11" s="4">
        <v>31.2619484803697</v>
      </c>
      <c r="D11" s="4">
        <f t="shared" si="0"/>
        <v>7.9958950276243002</v>
      </c>
      <c r="E11" s="4">
        <f t="shared" si="1"/>
        <v>17.0041049723757</v>
      </c>
      <c r="F11" s="4">
        <f t="shared" si="2"/>
        <v>3.12619484803697E-2</v>
      </c>
      <c r="G11" s="7">
        <v>8</v>
      </c>
      <c r="H11" s="4">
        <v>0.50928604471858097</v>
      </c>
      <c r="I11" s="4">
        <v>7.9179411733182298E-2</v>
      </c>
      <c r="J11" s="4">
        <v>0.51300000000000001</v>
      </c>
      <c r="K11" s="4">
        <f t="shared" si="3"/>
        <v>3.7139552814190457E-3</v>
      </c>
      <c r="L11" s="6">
        <f t="shared" si="4"/>
        <v>1.4702332196028056</v>
      </c>
      <c r="M11" s="4">
        <f t="shared" si="5"/>
        <v>13.040141548880932</v>
      </c>
      <c r="N11" s="4">
        <f t="shared" si="6"/>
        <v>8.6599533653607761</v>
      </c>
      <c r="O11" s="4">
        <f t="shared" si="7"/>
        <v>3.9639634234947678</v>
      </c>
    </row>
    <row r="12" spans="1:15" x14ac:dyDescent="0.2">
      <c r="A12">
        <v>9</v>
      </c>
      <c r="B12" s="4">
        <v>8933.6298342541395</v>
      </c>
      <c r="C12" s="4">
        <v>99.338758519378601</v>
      </c>
      <c r="D12" s="4">
        <f t="shared" si="0"/>
        <v>8.9336298342541394</v>
      </c>
      <c r="E12" s="4">
        <f t="shared" si="1"/>
        <v>16.066370165745859</v>
      </c>
      <c r="F12" s="4">
        <f t="shared" si="2"/>
        <v>9.9338758519378595E-2</v>
      </c>
      <c r="G12" s="7">
        <v>9</v>
      </c>
      <c r="H12" s="4">
        <v>0.53404231974921601</v>
      </c>
      <c r="I12" s="4">
        <v>8.1957314157035804E-2</v>
      </c>
      <c r="J12" s="4">
        <v>0.54300000000000004</v>
      </c>
      <c r="K12" s="4">
        <f t="shared" si="3"/>
        <v>8.9576802507840281E-3</v>
      </c>
      <c r="L12" s="6">
        <f t="shared" si="4"/>
        <v>1.556045313415036</v>
      </c>
      <c r="M12" s="4">
        <f t="shared" si="5"/>
        <v>12.435647637660367</v>
      </c>
      <c r="N12" s="4">
        <f t="shared" si="6"/>
        <v>8.580121593264515</v>
      </c>
      <c r="O12" s="4">
        <f t="shared" si="7"/>
        <v>3.6307225280854922</v>
      </c>
    </row>
    <row r="13" spans="1:15" x14ac:dyDescent="0.2">
      <c r="A13">
        <v>10</v>
      </c>
      <c r="B13" s="4">
        <v>8744.8397790055205</v>
      </c>
      <c r="C13" s="4">
        <v>357.37576641069302</v>
      </c>
      <c r="D13" s="4">
        <f t="shared" si="0"/>
        <v>8.7448397790055203</v>
      </c>
      <c r="E13" s="4">
        <f t="shared" si="1"/>
        <v>16.25516022099448</v>
      </c>
      <c r="F13" s="4">
        <f t="shared" si="2"/>
        <v>0.35737576641069302</v>
      </c>
      <c r="G13" s="7">
        <v>10</v>
      </c>
      <c r="H13" s="4">
        <v>0.51518902891030305</v>
      </c>
      <c r="I13" s="4">
        <v>8.2209908687791697E-2</v>
      </c>
      <c r="J13" s="4">
        <v>0.56200000000000006</v>
      </c>
      <c r="K13" s="4">
        <f t="shared" si="3"/>
        <v>4.6810971089697007E-2</v>
      </c>
      <c r="L13" s="6">
        <f t="shared" si="4"/>
        <v>1.537973151917079</v>
      </c>
      <c r="M13" s="4">
        <f t="shared" si="5"/>
        <v>12.890728915650607</v>
      </c>
      <c r="N13" s="4">
        <f t="shared" si="6"/>
        <v>8.3744802090355339</v>
      </c>
      <c r="O13" s="4">
        <f t="shared" si="7"/>
        <v>3.3644313053438726</v>
      </c>
    </row>
    <row r="14" spans="1:15" x14ac:dyDescent="0.2">
      <c r="A14">
        <v>11</v>
      </c>
      <c r="B14" s="4">
        <v>9023.0662983425409</v>
      </c>
      <c r="C14" s="4">
        <v>703.95370894243501</v>
      </c>
      <c r="D14" s="4">
        <f t="shared" si="0"/>
        <v>9.02306629834254</v>
      </c>
      <c r="E14" s="4">
        <f t="shared" si="1"/>
        <v>15.97693370165746</v>
      </c>
      <c r="F14" s="4">
        <f t="shared" si="2"/>
        <v>0.70395370894243503</v>
      </c>
      <c r="G14" s="7">
        <v>11</v>
      </c>
      <c r="H14" s="4">
        <v>0.512272930648769</v>
      </c>
      <c r="I14" s="4">
        <v>8.1657567439862994E-2</v>
      </c>
      <c r="J14" s="4">
        <v>0.53800000000000003</v>
      </c>
      <c r="K14" s="4">
        <f t="shared" si="3"/>
        <v>2.5727069351231036E-2</v>
      </c>
      <c r="L14" s="6">
        <f t="shared" si="4"/>
        <v>1.5647558202864971</v>
      </c>
      <c r="M14" s="4">
        <f t="shared" si="5"/>
        <v>12.964109002576592</v>
      </c>
      <c r="N14" s="4">
        <f t="shared" si="6"/>
        <v>8.1845506501291521</v>
      </c>
      <c r="O14" s="4">
        <f t="shared" si="7"/>
        <v>3.012824699080868</v>
      </c>
    </row>
    <row r="15" spans="1:15" x14ac:dyDescent="0.2">
      <c r="A15">
        <v>12</v>
      </c>
      <c r="B15" s="4">
        <v>11683.4917127071</v>
      </c>
      <c r="C15" s="4">
        <v>3058.7126306852701</v>
      </c>
      <c r="D15" s="4">
        <f t="shared" si="0"/>
        <v>11.683491712707101</v>
      </c>
      <c r="E15" s="4">
        <f t="shared" si="1"/>
        <v>13.316508287292899</v>
      </c>
      <c r="F15" s="4">
        <f t="shared" si="2"/>
        <v>3.0587126306852701</v>
      </c>
      <c r="G15" s="7">
        <v>12</v>
      </c>
      <c r="H15" s="4">
        <v>0.54786381950040297</v>
      </c>
      <c r="I15" s="4">
        <v>0.14727171789729901</v>
      </c>
      <c r="J15" s="4">
        <v>1.1759999999999999</v>
      </c>
      <c r="K15" s="4">
        <f t="shared" si="3"/>
        <v>0.62813618049959696</v>
      </c>
      <c r="L15" s="6">
        <f t="shared" si="4"/>
        <v>1.8773690115040078</v>
      </c>
      <c r="M15" s="4">
        <f t="shared" si="5"/>
        <v>12.121921316242558</v>
      </c>
      <c r="N15" s="4">
        <f t="shared" si="6"/>
        <v>7.2956330926850574</v>
      </c>
      <c r="O15" s="4">
        <f t="shared" si="7"/>
        <v>1.1945869710503416</v>
      </c>
    </row>
    <row r="16" spans="1:15" x14ac:dyDescent="0.2">
      <c r="A16">
        <v>13</v>
      </c>
      <c r="B16" s="4">
        <v>12616.381215469601</v>
      </c>
      <c r="C16" s="4">
        <v>2843.3476930009001</v>
      </c>
      <c r="D16" s="4">
        <f t="shared" si="0"/>
        <v>12.6163812154696</v>
      </c>
      <c r="E16" s="4">
        <f t="shared" si="1"/>
        <v>12.3836187845304</v>
      </c>
      <c r="F16" s="4">
        <f t="shared" si="2"/>
        <v>2.8433476930009003</v>
      </c>
      <c r="G16" s="7">
        <v>13</v>
      </c>
      <c r="H16" s="4">
        <v>0.61267282321899696</v>
      </c>
      <c r="I16" s="4">
        <v>0.22481597338968101</v>
      </c>
      <c r="J16" s="4">
        <v>1.4410000000000001</v>
      </c>
      <c r="K16" s="4">
        <f t="shared" si="3"/>
        <v>0.82832717678100309</v>
      </c>
      <c r="L16" s="6">
        <f t="shared" si="4"/>
        <v>2.0187959945302878</v>
      </c>
      <c r="M16" s="4">
        <f t="shared" si="5"/>
        <v>10.839655131277381</v>
      </c>
      <c r="N16" s="4">
        <f t="shared" si="6"/>
        <v>7.587106682386044</v>
      </c>
      <c r="O16" s="4">
        <f t="shared" si="7"/>
        <v>1.5439636532530194</v>
      </c>
    </row>
    <row r="17" spans="1:15" x14ac:dyDescent="0.2">
      <c r="A17">
        <v>14</v>
      </c>
      <c r="B17" s="4">
        <v>13186.3259668508</v>
      </c>
      <c r="C17" s="4">
        <v>3807.16171144075</v>
      </c>
      <c r="D17" s="4">
        <f t="shared" si="0"/>
        <v>13.1863259668508</v>
      </c>
      <c r="E17" s="4">
        <f t="shared" si="1"/>
        <v>11.8136740331492</v>
      </c>
      <c r="F17" s="4">
        <f t="shared" si="2"/>
        <v>3.8071617114407501</v>
      </c>
      <c r="G17" s="7">
        <v>14</v>
      </c>
      <c r="H17" s="4">
        <v>0.62299270738377299</v>
      </c>
      <c r="I17" s="4">
        <v>0.30357603385861398</v>
      </c>
      <c r="J17" s="4">
        <v>1.895</v>
      </c>
      <c r="K17" s="4">
        <f t="shared" si="3"/>
        <v>1.2720072926162271</v>
      </c>
      <c r="L17" s="6">
        <f t="shared" si="4"/>
        <v>2.1161917901111829</v>
      </c>
      <c r="M17" s="4">
        <f t="shared" si="5"/>
        <v>10.660096070609287</v>
      </c>
      <c r="N17" s="4">
        <f t="shared" si="6"/>
        <v>7.3598327700609962</v>
      </c>
      <c r="O17" s="4">
        <f t="shared" si="7"/>
        <v>1.153577962539913</v>
      </c>
    </row>
    <row r="18" spans="1:15" x14ac:dyDescent="0.2">
      <c r="A18">
        <v>15</v>
      </c>
      <c r="B18" s="4">
        <v>13992.055248618701</v>
      </c>
      <c r="C18" s="4">
        <v>3938.7885575154901</v>
      </c>
      <c r="D18" s="4">
        <f t="shared" si="0"/>
        <v>13.992055248618701</v>
      </c>
      <c r="E18" s="4">
        <f t="shared" si="1"/>
        <v>11.007944751381299</v>
      </c>
      <c r="F18" s="4">
        <f t="shared" si="2"/>
        <v>3.93878855751549</v>
      </c>
      <c r="G18" s="7">
        <v>15</v>
      </c>
      <c r="H18" s="4">
        <v>0.67490509490509398</v>
      </c>
      <c r="I18" s="4">
        <v>0.37188813264315801</v>
      </c>
      <c r="J18" s="4">
        <v>1.9890000000000001</v>
      </c>
      <c r="K18" s="4">
        <f t="shared" si="3"/>
        <v>1.314094905094906</v>
      </c>
      <c r="L18" s="6">
        <f t="shared" si="4"/>
        <v>2.2710869798708746</v>
      </c>
      <c r="M18" s="4">
        <f t="shared" si="5"/>
        <v>9.8401422098226838</v>
      </c>
      <c r="N18" s="4">
        <f t="shared" si="6"/>
        <v>7.4293179971410268</v>
      </c>
      <c r="O18" s="4">
        <f t="shared" si="7"/>
        <v>1.1678025415586148</v>
      </c>
    </row>
    <row r="19" spans="1:15" x14ac:dyDescent="0.2">
      <c r="A19">
        <v>16</v>
      </c>
      <c r="B19" s="4">
        <v>20545.182320441902</v>
      </c>
      <c r="C19" s="4">
        <v>1877.1804191060801</v>
      </c>
      <c r="D19" s="4">
        <f t="shared" si="0"/>
        <v>20.545182320441903</v>
      </c>
      <c r="E19" s="4">
        <f t="shared" si="1"/>
        <v>4.4548176795580972</v>
      </c>
      <c r="F19" s="4">
        <f t="shared" si="2"/>
        <v>1.8771804191060801</v>
      </c>
      <c r="G19" s="7">
        <v>16</v>
      </c>
      <c r="H19" s="4">
        <v>1.8219616438356101</v>
      </c>
      <c r="I19" s="4">
        <v>1.31224119218762</v>
      </c>
      <c r="J19" s="4">
        <v>4.9989999999999997</v>
      </c>
      <c r="K19" s="4">
        <f t="shared" si="3"/>
        <v>3.1770383561643896</v>
      </c>
      <c r="L19" s="6"/>
      <c r="M19" s="4">
        <f t="shared" si="5"/>
        <v>3.6450614284167724</v>
      </c>
      <c r="N19" s="4">
        <f t="shared" si="6"/>
        <v>8.116506942435608</v>
      </c>
      <c r="O19" s="4">
        <f t="shared" si="7"/>
        <v>0.80975625114132477</v>
      </c>
    </row>
    <row r="20" spans="1:15" x14ac:dyDescent="0.2">
      <c r="A20">
        <v>17</v>
      </c>
      <c r="B20" s="4">
        <v>18475.022099447498</v>
      </c>
      <c r="C20" s="4">
        <v>2530.8890647507901</v>
      </c>
      <c r="D20" s="4">
        <f t="shared" si="0"/>
        <v>18.4750220994475</v>
      </c>
      <c r="E20" s="4">
        <f t="shared" si="1"/>
        <v>6.5249779005524999</v>
      </c>
      <c r="F20" s="4">
        <f t="shared" si="2"/>
        <v>2.5308890647507902</v>
      </c>
      <c r="G20" s="7">
        <v>17</v>
      </c>
      <c r="H20" s="4">
        <v>1.2787914338919899</v>
      </c>
      <c r="I20" s="4">
        <v>0.77867601742498804</v>
      </c>
      <c r="J20" s="4">
        <v>5.5880000000000001</v>
      </c>
      <c r="K20" s="4">
        <f t="shared" si="3"/>
        <v>4.3092085661080102</v>
      </c>
      <c r="L20" s="6">
        <f>25/(25-B20/1000)</f>
        <v>3.8314306011493366</v>
      </c>
      <c r="M20" s="4">
        <f t="shared" si="5"/>
        <v>5.1933113844747023</v>
      </c>
      <c r="N20" s="4">
        <f t="shared" si="6"/>
        <v>8.3440858455610769</v>
      </c>
      <c r="O20" s="4">
        <f t="shared" si="7"/>
        <v>1.3316665160777976</v>
      </c>
    </row>
    <row r="21" spans="1:15" x14ac:dyDescent="0.2">
      <c r="E21" t="s">
        <v>43</v>
      </c>
      <c r="O21" t="s">
        <v>44</v>
      </c>
    </row>
    <row r="22" spans="1:15" x14ac:dyDescent="0.2">
      <c r="E22" s="4">
        <f>E20/E3</f>
        <v>0.26099911602210002</v>
      </c>
      <c r="O22" s="4">
        <f>AVERAGE(O17:O20)</f>
        <v>1.1157008178294125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EF40-2D17-1040-BD8C-89A018BAAE86}">
  <dimension ref="A1:O24"/>
  <sheetViews>
    <sheetView zoomScale="110" zoomScaleNormal="110" workbookViewId="0">
      <selection activeCell="G24" sqref="G24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.6640625" bestFit="1" customWidth="1"/>
    <col min="4" max="5" width="11.6640625" bestFit="1" customWidth="1"/>
    <col min="6" max="6" width="11" bestFit="1" customWidth="1"/>
    <col min="7" max="7" width="12.6640625" bestFit="1" customWidth="1"/>
    <col min="8" max="12" width="11" bestFit="1" customWidth="1"/>
    <col min="13" max="13" width="17.5" bestFit="1" customWidth="1"/>
    <col min="14" max="14" width="13.83203125" bestFit="1" customWidth="1"/>
    <col min="15" max="15" width="11.6640625" bestFit="1" customWidth="1"/>
  </cols>
  <sheetData>
    <row r="1" spans="1:15" x14ac:dyDescent="0.2">
      <c r="A1" t="s">
        <v>5</v>
      </c>
      <c r="B1" t="s">
        <v>3</v>
      </c>
      <c r="C1" s="5">
        <f>2*3/4*28681000*32 / 1000000000</f>
        <v>1.3766879999999999</v>
      </c>
      <c r="D1" t="s">
        <v>37</v>
      </c>
      <c r="M1" t="s">
        <v>39</v>
      </c>
      <c r="N1" t="s">
        <v>40</v>
      </c>
    </row>
    <row r="2" spans="1:15" x14ac:dyDescent="0.2">
      <c r="A2" t="s">
        <v>32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34</v>
      </c>
      <c r="I2" t="s">
        <v>1</v>
      </c>
      <c r="J2" t="s">
        <v>35</v>
      </c>
      <c r="K2" t="s">
        <v>36</v>
      </c>
      <c r="L2" t="s">
        <v>2</v>
      </c>
      <c r="M2" t="s">
        <v>38</v>
      </c>
      <c r="N2" t="s">
        <v>41</v>
      </c>
      <c r="O2" t="s">
        <v>42</v>
      </c>
    </row>
    <row r="3" spans="1:15" x14ac:dyDescent="0.2">
      <c r="A3">
        <v>0</v>
      </c>
      <c r="B3" s="4">
        <v>0</v>
      </c>
      <c r="C3" s="4">
        <v>0</v>
      </c>
      <c r="D3" s="4">
        <f t="shared" ref="D3:D21" si="0">B3/1000</f>
        <v>0</v>
      </c>
      <c r="E3" s="4">
        <f t="shared" ref="E3:E21" si="1">25-B3/1000</f>
        <v>25</v>
      </c>
      <c r="F3" s="4">
        <f t="shared" ref="F3:F21" si="2">C3/1000</f>
        <v>0</v>
      </c>
      <c r="G3" s="7">
        <v>0</v>
      </c>
      <c r="H3" s="4">
        <v>0.37695144356955301</v>
      </c>
      <c r="I3" s="4">
        <v>6.7147159884787894E-2</v>
      </c>
      <c r="J3" s="4">
        <v>0.38500000000000001</v>
      </c>
      <c r="K3" s="4">
        <f t="shared" ref="K3:K21" si="3">J3-H3</f>
        <v>8.0485564304469959E-3</v>
      </c>
      <c r="L3" s="6">
        <f t="shared" ref="L3:L21" si="4">25/(25-B3/1000)</f>
        <v>1</v>
      </c>
      <c r="M3" s="4">
        <f t="shared" ref="M3:M21" si="5">($C$1/H3)</f>
        <v>3.6521626949174451</v>
      </c>
      <c r="N3" s="4">
        <f t="shared" ref="N3:N21" si="6">H3*E3</f>
        <v>9.4237860892388259</v>
      </c>
      <c r="O3" s="4">
        <f t="shared" ref="O3:O21" si="7">E3-M3</f>
        <v>21.347837305082557</v>
      </c>
    </row>
    <row r="4" spans="1:15" x14ac:dyDescent="0.2">
      <c r="A4">
        <v>1</v>
      </c>
      <c r="B4" s="4">
        <v>999.68508287292798</v>
      </c>
      <c r="C4" s="4">
        <v>0.52056983098637399</v>
      </c>
      <c r="D4" s="4">
        <f t="shared" si="0"/>
        <v>0.99968508287292801</v>
      </c>
      <c r="E4" s="4">
        <f t="shared" si="1"/>
        <v>24.000314917127071</v>
      </c>
      <c r="F4" s="4">
        <f t="shared" si="2"/>
        <v>5.2056983098637403E-4</v>
      </c>
      <c r="G4" s="7">
        <v>1</v>
      </c>
      <c r="H4" s="4">
        <v>0.37718575342465699</v>
      </c>
      <c r="I4" s="4">
        <v>8.5217587835417705E-2</v>
      </c>
      <c r="J4" s="4">
        <v>0.38500000000000001</v>
      </c>
      <c r="K4" s="4">
        <f t="shared" si="3"/>
        <v>7.8142465753430201E-3</v>
      </c>
      <c r="L4" s="6">
        <f t="shared" si="4"/>
        <v>1.0416529985679286</v>
      </c>
      <c r="M4" s="4">
        <f t="shared" si="5"/>
        <v>3.6498939514559208</v>
      </c>
      <c r="N4" s="4">
        <f t="shared" si="6"/>
        <v>9.0525768644456086</v>
      </c>
      <c r="O4" s="4">
        <f t="shared" si="7"/>
        <v>20.350420965671148</v>
      </c>
    </row>
    <row r="5" spans="1:15" x14ac:dyDescent="0.2">
      <c r="A5">
        <v>2</v>
      </c>
      <c r="B5" s="4">
        <v>1999.8784530386699</v>
      </c>
      <c r="C5" s="4">
        <v>5.61043127071125</v>
      </c>
      <c r="D5" s="4">
        <f t="shared" si="0"/>
        <v>1.99987845303867</v>
      </c>
      <c r="E5" s="4">
        <f t="shared" si="1"/>
        <v>23.000121546961331</v>
      </c>
      <c r="F5" s="4">
        <f t="shared" si="2"/>
        <v>5.6104312707112502E-3</v>
      </c>
      <c r="G5" s="7">
        <v>2</v>
      </c>
      <c r="H5" s="4">
        <v>0.378730237700387</v>
      </c>
      <c r="I5" s="4">
        <v>8.6345611336151304E-2</v>
      </c>
      <c r="J5" s="4">
        <v>0.38600000000000001</v>
      </c>
      <c r="K5" s="4">
        <f t="shared" si="3"/>
        <v>7.269762299613014E-3</v>
      </c>
      <c r="L5" s="6">
        <f t="shared" si="4"/>
        <v>1.0869507775841682</v>
      </c>
      <c r="M5" s="4">
        <f t="shared" si="5"/>
        <v>3.6350094683728318</v>
      </c>
      <c r="N5" s="4">
        <f t="shared" si="6"/>
        <v>8.7108415006184572</v>
      </c>
      <c r="O5" s="4">
        <f t="shared" si="7"/>
        <v>19.365112078588499</v>
      </c>
    </row>
    <row r="6" spans="1:15" x14ac:dyDescent="0.2">
      <c r="A6">
        <v>3</v>
      </c>
      <c r="B6" s="4">
        <v>2997.2541436463998</v>
      </c>
      <c r="C6" s="4">
        <v>24.821607655168101</v>
      </c>
      <c r="D6" s="4">
        <f t="shared" si="0"/>
        <v>2.9972541436464</v>
      </c>
      <c r="E6" s="4">
        <f t="shared" si="1"/>
        <v>22.002745856353599</v>
      </c>
      <c r="F6" s="4">
        <f t="shared" si="2"/>
        <v>2.4821607655168103E-2</v>
      </c>
      <c r="G6" s="7">
        <v>3</v>
      </c>
      <c r="H6" s="4">
        <v>0.37872432729269601</v>
      </c>
      <c r="I6" s="4">
        <v>8.5566707961816604E-2</v>
      </c>
      <c r="J6" s="4">
        <v>0.38900000000000001</v>
      </c>
      <c r="K6" s="4">
        <f t="shared" si="3"/>
        <v>1.0275672707304007E-2</v>
      </c>
      <c r="L6" s="6">
        <f t="shared" si="4"/>
        <v>1.1362218226404184</v>
      </c>
      <c r="M6" s="4">
        <f t="shared" si="5"/>
        <v>3.6350661966745816</v>
      </c>
      <c r="N6" s="4">
        <f t="shared" si="6"/>
        <v>8.332975123039672</v>
      </c>
      <c r="O6" s="4">
        <f t="shared" si="7"/>
        <v>18.367679659679016</v>
      </c>
    </row>
    <row r="7" spans="1:15" x14ac:dyDescent="0.2">
      <c r="A7">
        <v>4</v>
      </c>
      <c r="B7" s="4">
        <v>3999.56906077348</v>
      </c>
      <c r="C7" s="4">
        <v>0.68280676966794496</v>
      </c>
      <c r="D7" s="4">
        <f t="shared" si="0"/>
        <v>3.9995690607734802</v>
      </c>
      <c r="E7" s="4">
        <f t="shared" si="1"/>
        <v>21.000430939226518</v>
      </c>
      <c r="F7" s="4">
        <f t="shared" si="2"/>
        <v>6.8280676966794493E-4</v>
      </c>
      <c r="G7" s="7">
        <v>4</v>
      </c>
      <c r="H7" s="4">
        <v>0.37753460116217602</v>
      </c>
      <c r="I7" s="4">
        <v>8.3607265510104195E-2</v>
      </c>
      <c r="J7" s="4">
        <v>0.38500000000000001</v>
      </c>
      <c r="K7" s="4">
        <f t="shared" si="3"/>
        <v>7.4653988378239888E-3</v>
      </c>
      <c r="L7" s="6">
        <f t="shared" si="4"/>
        <v>1.1904517613161318</v>
      </c>
      <c r="M7" s="4">
        <f t="shared" si="5"/>
        <v>3.6465213937003393</v>
      </c>
      <c r="N7" s="4">
        <f t="shared" si="6"/>
        <v>7.9283893188747054</v>
      </c>
      <c r="O7" s="4">
        <f t="shared" si="7"/>
        <v>17.353909545526179</v>
      </c>
    </row>
    <row r="8" spans="1:15" x14ac:dyDescent="0.2">
      <c r="A8">
        <v>5</v>
      </c>
      <c r="B8" s="4">
        <v>4999.1546961325903</v>
      </c>
      <c r="C8" s="4">
        <v>3.3913022550360599</v>
      </c>
      <c r="D8" s="4">
        <f t="shared" si="0"/>
        <v>4.9991546961325906</v>
      </c>
      <c r="E8" s="4">
        <f t="shared" si="1"/>
        <v>20.000845303867408</v>
      </c>
      <c r="F8" s="4">
        <f t="shared" si="2"/>
        <v>3.3913022550360597E-3</v>
      </c>
      <c r="G8" s="7">
        <v>5</v>
      </c>
      <c r="H8" s="4">
        <v>0.37921618685496999</v>
      </c>
      <c r="I8" s="4">
        <v>8.5488219764077E-2</v>
      </c>
      <c r="J8" s="4">
        <v>0.38900000000000001</v>
      </c>
      <c r="K8" s="4">
        <f t="shared" si="3"/>
        <v>9.7838131450300181E-3</v>
      </c>
      <c r="L8" s="6">
        <f t="shared" si="4"/>
        <v>1.2499471707411258</v>
      </c>
      <c r="M8" s="4">
        <f t="shared" si="5"/>
        <v>3.6303513608360545</v>
      </c>
      <c r="N8" s="4">
        <f t="shared" si="6"/>
        <v>7.5846442900087316</v>
      </c>
      <c r="O8" s="4">
        <f t="shared" si="7"/>
        <v>16.370493943031352</v>
      </c>
    </row>
    <row r="9" spans="1:15" x14ac:dyDescent="0.2">
      <c r="A9">
        <v>6</v>
      </c>
      <c r="B9" s="4">
        <v>5995.26519337016</v>
      </c>
      <c r="C9" s="4">
        <v>27.613079485350099</v>
      </c>
      <c r="D9" s="4">
        <f t="shared" si="0"/>
        <v>5.9952651933701597</v>
      </c>
      <c r="E9" s="4">
        <f t="shared" si="1"/>
        <v>19.004734806629841</v>
      </c>
      <c r="F9" s="4">
        <f t="shared" si="2"/>
        <v>2.7613079485350099E-2</v>
      </c>
      <c r="G9" s="7">
        <v>6</v>
      </c>
      <c r="H9" s="4">
        <v>0.38088035614913701</v>
      </c>
      <c r="I9" s="4">
        <v>8.63867250455259E-2</v>
      </c>
      <c r="J9" s="4">
        <v>0.39200000000000002</v>
      </c>
      <c r="K9" s="4">
        <f t="shared" si="3"/>
        <v>1.1119643850863004E-2</v>
      </c>
      <c r="L9" s="6">
        <f t="shared" si="4"/>
        <v>1.315461660179478</v>
      </c>
      <c r="M9" s="4">
        <f t="shared" si="5"/>
        <v>3.6144893738256898</v>
      </c>
      <c r="N9" s="4">
        <f t="shared" si="6"/>
        <v>7.2385301616690745</v>
      </c>
      <c r="O9" s="4">
        <f t="shared" si="7"/>
        <v>15.390245432804152</v>
      </c>
    </row>
    <row r="10" spans="1:15" x14ac:dyDescent="0.2">
      <c r="A10">
        <v>7</v>
      </c>
      <c r="B10" s="4">
        <v>6998.2265193370104</v>
      </c>
      <c r="C10" s="4">
        <v>9.2496715507409899</v>
      </c>
      <c r="D10" s="4">
        <f t="shared" si="0"/>
        <v>6.9982265193370106</v>
      </c>
      <c r="E10" s="4">
        <f t="shared" si="1"/>
        <v>18.00177348066299</v>
      </c>
      <c r="F10" s="4">
        <f t="shared" si="2"/>
        <v>9.2496715507409902E-3</v>
      </c>
      <c r="G10" s="7">
        <v>7</v>
      </c>
      <c r="H10" s="4">
        <v>0.38085706638115602</v>
      </c>
      <c r="I10" s="4">
        <v>8.5787087785950095E-2</v>
      </c>
      <c r="J10" s="4">
        <v>0.39500000000000002</v>
      </c>
      <c r="K10" s="4">
        <f t="shared" si="3"/>
        <v>1.4142933618844E-2</v>
      </c>
      <c r="L10" s="6">
        <f t="shared" si="4"/>
        <v>1.388752059726466</v>
      </c>
      <c r="M10" s="4">
        <f t="shared" si="5"/>
        <v>3.6147104032519941</v>
      </c>
      <c r="N10" s="4">
        <f t="shared" si="6"/>
        <v>6.8561026375033984</v>
      </c>
      <c r="O10" s="4">
        <f t="shared" si="7"/>
        <v>14.387063077410996</v>
      </c>
    </row>
    <row r="11" spans="1:15" x14ac:dyDescent="0.2">
      <c r="A11">
        <v>8</v>
      </c>
      <c r="B11" s="4">
        <v>7990.6906077348003</v>
      </c>
      <c r="C11" s="4">
        <v>18.4218033851778</v>
      </c>
      <c r="D11" s="4">
        <f t="shared" si="0"/>
        <v>7.9906906077348001</v>
      </c>
      <c r="E11" s="4">
        <f t="shared" si="1"/>
        <v>17.009309392265202</v>
      </c>
      <c r="F11" s="4">
        <f t="shared" si="2"/>
        <v>1.84218033851778E-2</v>
      </c>
      <c r="G11" s="7">
        <v>8</v>
      </c>
      <c r="H11" s="4">
        <v>0.37797241752298499</v>
      </c>
      <c r="I11" s="4">
        <v>8.4949084719910195E-2</v>
      </c>
      <c r="J11" s="4">
        <v>0.38400000000000001</v>
      </c>
      <c r="K11" s="4">
        <f t="shared" si="3"/>
        <v>6.0275824770150144E-3</v>
      </c>
      <c r="L11" s="6">
        <f t="shared" si="4"/>
        <v>1.4697833653004442</v>
      </c>
      <c r="M11" s="4">
        <f t="shared" si="5"/>
        <v>3.6422975227187888</v>
      </c>
      <c r="N11" s="4">
        <f t="shared" si="6"/>
        <v>6.4290497913908933</v>
      </c>
      <c r="O11" s="4">
        <f t="shared" si="7"/>
        <v>13.367011869546413</v>
      </c>
    </row>
    <row r="12" spans="1:15" x14ac:dyDescent="0.2">
      <c r="A12">
        <v>9</v>
      </c>
      <c r="B12" s="4">
        <v>8995.4917127071803</v>
      </c>
      <c r="C12" s="4">
        <v>13.5412685306888</v>
      </c>
      <c r="D12" s="4">
        <f t="shared" si="0"/>
        <v>8.9954917127071798</v>
      </c>
      <c r="E12" s="4">
        <f t="shared" si="1"/>
        <v>16.004508287292822</v>
      </c>
      <c r="F12" s="4">
        <f t="shared" si="2"/>
        <v>1.3541268530688801E-2</v>
      </c>
      <c r="G12" s="7">
        <v>9</v>
      </c>
      <c r="H12" s="4">
        <v>0.38130684931506797</v>
      </c>
      <c r="I12" s="4">
        <v>8.5490821951940396E-2</v>
      </c>
      <c r="J12" s="4">
        <v>0.38900000000000001</v>
      </c>
      <c r="K12" s="4">
        <f t="shared" si="3"/>
        <v>7.6931506849320375E-3</v>
      </c>
      <c r="L12" s="6">
        <f t="shared" si="4"/>
        <v>1.5620598615859616</v>
      </c>
      <c r="M12" s="4">
        <f t="shared" si="5"/>
        <v>3.6104465536690737</v>
      </c>
      <c r="N12" s="4">
        <f t="shared" si="6"/>
        <v>6.1026286298645207</v>
      </c>
      <c r="O12" s="4">
        <f t="shared" si="7"/>
        <v>12.394061733623747</v>
      </c>
    </row>
    <row r="13" spans="1:15" x14ac:dyDescent="0.2">
      <c r="A13">
        <v>10</v>
      </c>
      <c r="B13" s="4">
        <v>9972.6077348066301</v>
      </c>
      <c r="C13" s="4">
        <v>15.2516911789865</v>
      </c>
      <c r="D13" s="4">
        <f t="shared" si="0"/>
        <v>9.9726077348066298</v>
      </c>
      <c r="E13" s="4">
        <f t="shared" si="1"/>
        <v>15.02739226519337</v>
      </c>
      <c r="F13" s="4">
        <f t="shared" si="2"/>
        <v>1.5251691178986499E-2</v>
      </c>
      <c r="G13" s="7">
        <v>10</v>
      </c>
      <c r="H13" s="4">
        <v>0.38020468154599801</v>
      </c>
      <c r="I13" s="4">
        <v>8.4089808122123896E-2</v>
      </c>
      <c r="J13" s="4">
        <v>0.38900000000000001</v>
      </c>
      <c r="K13" s="4">
        <f t="shared" si="3"/>
        <v>8.7953184540019991E-3</v>
      </c>
      <c r="L13" s="6">
        <f t="shared" si="4"/>
        <v>1.6636286295597211</v>
      </c>
      <c r="M13" s="4">
        <f t="shared" si="5"/>
        <v>3.620912805181872</v>
      </c>
      <c r="N13" s="4">
        <f t="shared" si="6"/>
        <v>5.7134848906546392</v>
      </c>
      <c r="O13" s="4">
        <f t="shared" si="7"/>
        <v>11.406479460011498</v>
      </c>
    </row>
    <row r="14" spans="1:15" x14ac:dyDescent="0.2">
      <c r="A14">
        <v>11</v>
      </c>
      <c r="B14" s="4">
        <v>10827.0110497237</v>
      </c>
      <c r="C14" s="4">
        <v>51.073340068463402</v>
      </c>
      <c r="D14" s="4">
        <f t="shared" si="0"/>
        <v>10.8270110497237</v>
      </c>
      <c r="E14" s="4">
        <f t="shared" si="1"/>
        <v>14.1729889502763</v>
      </c>
      <c r="F14" s="4">
        <f t="shared" si="2"/>
        <v>5.1073340068463403E-2</v>
      </c>
      <c r="G14" s="7">
        <v>11</v>
      </c>
      <c r="H14" s="4">
        <v>0.38047800108636598</v>
      </c>
      <c r="I14" s="4">
        <v>8.4727166560783704E-2</v>
      </c>
      <c r="J14" s="4">
        <v>0.39</v>
      </c>
      <c r="K14" s="4">
        <f t="shared" si="3"/>
        <v>9.5219989136340333E-3</v>
      </c>
      <c r="L14" s="6">
        <f t="shared" si="4"/>
        <v>1.763918682763993</v>
      </c>
      <c r="M14" s="4">
        <f t="shared" si="5"/>
        <v>3.6183116923164786</v>
      </c>
      <c r="N14" s="4">
        <f t="shared" si="6"/>
        <v>5.3925105052202795</v>
      </c>
      <c r="O14" s="4">
        <f t="shared" si="7"/>
        <v>10.554677257959822</v>
      </c>
    </row>
    <row r="15" spans="1:15" x14ac:dyDescent="0.2">
      <c r="A15">
        <v>12</v>
      </c>
      <c r="B15" s="4">
        <v>11643.618784530299</v>
      </c>
      <c r="C15" s="4">
        <v>83.803594911373494</v>
      </c>
      <c r="D15" s="4">
        <f t="shared" si="0"/>
        <v>11.643618784530299</v>
      </c>
      <c r="E15" s="4">
        <f t="shared" si="1"/>
        <v>13.356381215469701</v>
      </c>
      <c r="F15" s="4">
        <f t="shared" si="2"/>
        <v>8.38035949113735E-2</v>
      </c>
      <c r="G15" s="7">
        <v>12</v>
      </c>
      <c r="H15" s="4">
        <v>0.38045538128718198</v>
      </c>
      <c r="I15" s="4">
        <v>8.4454059339799395E-2</v>
      </c>
      <c r="J15" s="4">
        <v>0.38800000000000001</v>
      </c>
      <c r="K15" s="4">
        <f t="shared" si="3"/>
        <v>7.5446187128180298E-3</v>
      </c>
      <c r="L15" s="6">
        <f t="shared" si="4"/>
        <v>1.8717644844581376</v>
      </c>
      <c r="M15" s="4">
        <f t="shared" si="5"/>
        <v>3.6185268173689575</v>
      </c>
      <c r="N15" s="4">
        <f t="shared" si="6"/>
        <v>5.0815071079484806</v>
      </c>
      <c r="O15" s="4">
        <f t="shared" si="7"/>
        <v>9.7378543981007439</v>
      </c>
    </row>
    <row r="16" spans="1:15" x14ac:dyDescent="0.2">
      <c r="A16">
        <v>13</v>
      </c>
      <c r="B16" s="4">
        <v>12373.6740331491</v>
      </c>
      <c r="C16" s="4">
        <v>162.03061861858501</v>
      </c>
      <c r="D16" s="4">
        <f t="shared" si="0"/>
        <v>12.373674033149101</v>
      </c>
      <c r="E16" s="4">
        <f t="shared" si="1"/>
        <v>12.626325966850899</v>
      </c>
      <c r="F16" s="4">
        <f t="shared" si="2"/>
        <v>0.162030618618585</v>
      </c>
      <c r="G16" s="7">
        <v>13</v>
      </c>
      <c r="H16" s="4">
        <v>0.38102266445549998</v>
      </c>
      <c r="I16" s="4">
        <v>8.9213187662045099E-2</v>
      </c>
      <c r="J16" s="4">
        <v>0.39300000000000002</v>
      </c>
      <c r="K16" s="4">
        <f t="shared" si="3"/>
        <v>1.1977335544500034E-2</v>
      </c>
      <c r="L16" s="6">
        <f t="shared" si="4"/>
        <v>1.9799900672321378</v>
      </c>
      <c r="M16" s="4">
        <f t="shared" si="5"/>
        <v>3.6131393967530894</v>
      </c>
      <c r="N16" s="4">
        <f t="shared" si="6"/>
        <v>4.810916362173197</v>
      </c>
      <c r="O16" s="4">
        <f t="shared" si="7"/>
        <v>9.01318657009781</v>
      </c>
    </row>
    <row r="17" spans="1:15" x14ac:dyDescent="0.2">
      <c r="A17">
        <v>14</v>
      </c>
      <c r="B17" s="4">
        <v>13091.5690607734</v>
      </c>
      <c r="C17" s="4">
        <v>235.71007552870401</v>
      </c>
      <c r="D17" s="4">
        <f t="shared" si="0"/>
        <v>13.0915690607734</v>
      </c>
      <c r="E17" s="4">
        <f t="shared" si="1"/>
        <v>11.9084309392266</v>
      </c>
      <c r="F17" s="4">
        <f t="shared" si="2"/>
        <v>0.23571007552870402</v>
      </c>
      <c r="G17" s="7">
        <v>14</v>
      </c>
      <c r="H17" s="4">
        <v>0.38104759329367199</v>
      </c>
      <c r="I17" s="4">
        <v>8.5225808964642505E-2</v>
      </c>
      <c r="J17" s="4">
        <v>0.39200000000000002</v>
      </c>
      <c r="K17" s="4">
        <f t="shared" si="3"/>
        <v>1.0952406706328022E-2</v>
      </c>
      <c r="L17" s="6">
        <f t="shared" si="4"/>
        <v>2.0993529817307435</v>
      </c>
      <c r="M17" s="4">
        <f t="shared" si="5"/>
        <v>3.6129030184924735</v>
      </c>
      <c r="N17" s="4">
        <f t="shared" si="6"/>
        <v>4.5376789492961978</v>
      </c>
      <c r="O17" s="4">
        <f t="shared" si="7"/>
        <v>8.295527920734127</v>
      </c>
    </row>
    <row r="18" spans="1:15" x14ac:dyDescent="0.2">
      <c r="A18">
        <v>142</v>
      </c>
      <c r="B18" s="4">
        <v>17427.248618784499</v>
      </c>
      <c r="C18" s="4">
        <v>480.52496507060198</v>
      </c>
      <c r="D18" s="4">
        <f t="shared" si="0"/>
        <v>17.4272486187845</v>
      </c>
      <c r="E18" s="4">
        <f t="shared" si="1"/>
        <v>7.5727513812155003</v>
      </c>
      <c r="F18" s="4">
        <f t="shared" si="2"/>
        <v>0.48052496507060199</v>
      </c>
      <c r="G18" s="7">
        <v>142</v>
      </c>
      <c r="H18" s="4">
        <v>0.380241625480505</v>
      </c>
      <c r="I18" s="4">
        <v>8.5476047445287598E-2</v>
      </c>
      <c r="J18" s="4">
        <v>0.39100000000000001</v>
      </c>
      <c r="K18" s="4">
        <f t="shared" si="3"/>
        <v>1.0758374519495018E-2</v>
      </c>
      <c r="L18" s="6">
        <f t="shared" si="4"/>
        <v>3.301310018180903</v>
      </c>
      <c r="M18" s="4">
        <f t="shared" si="5"/>
        <v>3.6205610005488018</v>
      </c>
      <c r="N18" s="4">
        <f t="shared" si="6"/>
        <v>2.8794752945531212</v>
      </c>
      <c r="O18" s="4">
        <f t="shared" si="7"/>
        <v>3.9521903806666985</v>
      </c>
    </row>
    <row r="19" spans="1:15" x14ac:dyDescent="0.2">
      <c r="A19">
        <v>15</v>
      </c>
      <c r="B19" s="4">
        <v>16143.281767955799</v>
      </c>
      <c r="C19" s="4">
        <v>478.23411723031802</v>
      </c>
      <c r="D19" s="4">
        <f t="shared" si="0"/>
        <v>16.143281767955799</v>
      </c>
      <c r="E19" s="4">
        <f t="shared" si="1"/>
        <v>8.8567182320442015</v>
      </c>
      <c r="F19" s="4">
        <f t="shared" si="2"/>
        <v>0.478234117230318</v>
      </c>
      <c r="G19" s="7">
        <v>15</v>
      </c>
      <c r="H19" s="4">
        <v>0.37982714681440399</v>
      </c>
      <c r="I19" s="4">
        <v>8.5883519874549605E-2</v>
      </c>
      <c r="J19" s="4">
        <v>0.38500000000000001</v>
      </c>
      <c r="K19" s="4">
        <f t="shared" si="3"/>
        <v>5.1728531855960158E-3</v>
      </c>
      <c r="L19" s="6">
        <f t="shared" si="4"/>
        <v>2.8227159705214873</v>
      </c>
      <c r="M19" s="4">
        <f t="shared" si="5"/>
        <v>3.62451186426834</v>
      </c>
      <c r="N19" s="4">
        <f t="shared" si="6"/>
        <v>3.3640220162164614</v>
      </c>
      <c r="O19" s="4">
        <f t="shared" si="7"/>
        <v>5.232206367775861</v>
      </c>
    </row>
    <row r="20" spans="1:15" x14ac:dyDescent="0.2">
      <c r="A20">
        <v>16</v>
      </c>
      <c r="B20" s="4">
        <v>19716.342541436399</v>
      </c>
      <c r="C20" s="4">
        <v>1053.8436850404401</v>
      </c>
      <c r="D20" s="4">
        <f t="shared" si="0"/>
        <v>19.716342541436401</v>
      </c>
      <c r="E20" s="4">
        <f t="shared" si="1"/>
        <v>5.2836574585635994</v>
      </c>
      <c r="F20" s="4">
        <f t="shared" si="2"/>
        <v>1.05384368504044</v>
      </c>
      <c r="G20" s="7">
        <v>16</v>
      </c>
      <c r="H20" s="4">
        <v>0.40695641497851398</v>
      </c>
      <c r="I20" s="4">
        <v>0.11198607710056099</v>
      </c>
      <c r="J20" s="4">
        <v>0.66600000000000004</v>
      </c>
      <c r="K20" s="4">
        <f t="shared" si="3"/>
        <v>0.25904358502148606</v>
      </c>
      <c r="L20" s="6">
        <f t="shared" si="4"/>
        <v>4.7315709233725443</v>
      </c>
      <c r="M20" s="4">
        <f t="shared" si="5"/>
        <v>3.3828880669510633</v>
      </c>
      <c r="N20" s="4">
        <f t="shared" si="6"/>
        <v>2.1502182973115285</v>
      </c>
      <c r="O20" s="4">
        <f t="shared" si="7"/>
        <v>1.9007693916125361</v>
      </c>
    </row>
    <row r="21" spans="1:15" x14ac:dyDescent="0.2">
      <c r="A21">
        <v>50</v>
      </c>
      <c r="B21" s="4">
        <v>21574.182320441902</v>
      </c>
      <c r="C21" s="4">
        <v>947.54859926798702</v>
      </c>
      <c r="D21" s="4">
        <f t="shared" si="0"/>
        <v>21.574182320441903</v>
      </c>
      <c r="E21" s="4">
        <f t="shared" si="1"/>
        <v>3.4258176795580972</v>
      </c>
      <c r="F21" s="4">
        <f t="shared" si="2"/>
        <v>0.94754859926798707</v>
      </c>
      <c r="G21" s="7">
        <v>50</v>
      </c>
      <c r="H21" s="4">
        <v>0.67303640040444901</v>
      </c>
      <c r="I21" s="4">
        <v>0.32526181208372001</v>
      </c>
      <c r="J21" s="4">
        <v>1.595</v>
      </c>
      <c r="K21" s="4">
        <f t="shared" si="3"/>
        <v>0.92196359959555096</v>
      </c>
      <c r="L21" s="6">
        <f t="shared" si="4"/>
        <v>7.2975278717181462</v>
      </c>
      <c r="M21" s="4">
        <f t="shared" si="5"/>
        <v>2.0454881774190881</v>
      </c>
      <c r="N21" s="8">
        <f t="shared" si="6"/>
        <v>2.3056999994917038</v>
      </c>
      <c r="O21" s="4">
        <f t="shared" si="7"/>
        <v>1.3803295021390092</v>
      </c>
    </row>
    <row r="22" spans="1:15" x14ac:dyDescent="0.2">
      <c r="E22" t="s">
        <v>43</v>
      </c>
      <c r="O22" t="s">
        <v>44</v>
      </c>
    </row>
    <row r="23" spans="1:15" x14ac:dyDescent="0.2">
      <c r="E23" s="4">
        <f>DenseNet!E21/DenseNet!E3</f>
        <v>0.13703270718232388</v>
      </c>
      <c r="O23" s="4">
        <f>AVERAGE(O20:O21)</f>
        <v>1.6405494468757726</v>
      </c>
    </row>
    <row r="24" spans="1:15" x14ac:dyDescent="0.2">
      <c r="E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4A6E-D5A1-594A-9745-5F6FAEEA02C9}">
  <dimension ref="A1:O24"/>
  <sheetViews>
    <sheetView zoomScale="110" zoomScaleNormal="110" workbookViewId="0">
      <selection activeCell="L27" sqref="L27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4" max="6" width="11" bestFit="1" customWidth="1"/>
    <col min="7" max="7" width="11.6640625" bestFit="1" customWidth="1"/>
    <col min="8" max="12" width="11" bestFit="1" customWidth="1"/>
    <col min="13" max="13" width="17.33203125" bestFit="1" customWidth="1"/>
    <col min="14" max="14" width="13.6640625" bestFit="1" customWidth="1"/>
    <col min="15" max="15" width="10.33203125" customWidth="1"/>
  </cols>
  <sheetData>
    <row r="1" spans="1:15" x14ac:dyDescent="0.2">
      <c r="A1" t="s">
        <v>6</v>
      </c>
      <c r="B1" t="s">
        <v>3</v>
      </c>
      <c r="C1" s="5">
        <f>2*3/4*25557032*32 / 1000000000</f>
        <v>1.2267375359999999</v>
      </c>
      <c r="D1" t="s">
        <v>37</v>
      </c>
      <c r="M1" t="s">
        <v>39</v>
      </c>
      <c r="N1" t="s">
        <v>40</v>
      </c>
    </row>
    <row r="2" spans="1:15" x14ac:dyDescent="0.2">
      <c r="A2" t="s">
        <v>32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34</v>
      </c>
      <c r="I2" t="s">
        <v>1</v>
      </c>
      <c r="J2" t="s">
        <v>35</v>
      </c>
      <c r="K2" t="s">
        <v>36</v>
      </c>
      <c r="L2" t="s">
        <v>2</v>
      </c>
      <c r="M2" t="s">
        <v>38</v>
      </c>
      <c r="N2" t="s">
        <v>41</v>
      </c>
      <c r="O2" t="s">
        <v>42</v>
      </c>
    </row>
    <row r="3" spans="1:15" x14ac:dyDescent="0.2">
      <c r="A3">
        <v>0</v>
      </c>
      <c r="B3" s="4">
        <v>0</v>
      </c>
      <c r="C3" s="4">
        <v>0</v>
      </c>
      <c r="D3" s="4">
        <v>0</v>
      </c>
      <c r="E3" s="4">
        <f t="shared" ref="E3:E16" si="0">25-B3/1000</f>
        <v>25</v>
      </c>
      <c r="F3" s="4">
        <v>0</v>
      </c>
      <c r="G3" s="7">
        <v>0</v>
      </c>
      <c r="H3" s="4">
        <v>0.158579796991561</v>
      </c>
      <c r="I3" s="4">
        <v>1.9737807432643899E-2</v>
      </c>
      <c r="J3" s="4">
        <v>0.16600000000000001</v>
      </c>
      <c r="K3" s="4">
        <f t="shared" ref="K3:K16" si="1">J3-H3</f>
        <v>7.4202030084390136E-3</v>
      </c>
      <c r="L3" s="6">
        <f t="shared" ref="L3:L16" si="2">25/(25-B3/1000)</f>
        <v>1</v>
      </c>
      <c r="M3" s="4">
        <f>($C$1/H3)</f>
        <v>7.735774413087956</v>
      </c>
      <c r="N3" s="4">
        <f t="shared" ref="N3:N16" si="3">H3*E3</f>
        <v>3.9644949247890251</v>
      </c>
      <c r="O3" s="4">
        <f t="shared" ref="O3:O16" si="4">E3-M3</f>
        <v>17.264225586912044</v>
      </c>
    </row>
    <row r="4" spans="1:15" x14ac:dyDescent="0.2">
      <c r="A4">
        <v>1</v>
      </c>
      <c r="B4" s="4">
        <v>999.71369294605802</v>
      </c>
      <c r="C4" s="4">
        <v>2.23814981132118</v>
      </c>
      <c r="D4" s="4">
        <f t="shared" ref="D4:D16" si="5">B4/1000</f>
        <v>0.99971369294605805</v>
      </c>
      <c r="E4" s="4">
        <f t="shared" si="0"/>
        <v>24.000286307053941</v>
      </c>
      <c r="F4" s="4">
        <f t="shared" ref="F4:F16" si="6">C4/1000</f>
        <v>2.23814981132118E-3</v>
      </c>
      <c r="G4" s="7">
        <v>1</v>
      </c>
      <c r="H4" s="4">
        <v>0.15727368960218499</v>
      </c>
      <c r="I4" s="4">
        <v>2.4007668641258601E-2</v>
      </c>
      <c r="J4" s="4">
        <v>0.16500000000000001</v>
      </c>
      <c r="K4" s="4">
        <f t="shared" si="1"/>
        <v>7.7263103978150172E-3</v>
      </c>
      <c r="L4" s="6">
        <f t="shared" si="2"/>
        <v>1.0416542402934683</v>
      </c>
      <c r="M4" s="4">
        <f t="shared" ref="M4:M22" si="7">($C$1/H4)</f>
        <v>7.8000175306051762</v>
      </c>
      <c r="N4" s="4">
        <f t="shared" si="3"/>
        <v>3.7746135790191722</v>
      </c>
      <c r="O4" s="4">
        <f t="shared" si="4"/>
        <v>16.200268776448766</v>
      </c>
    </row>
    <row r="5" spans="1:15" x14ac:dyDescent="0.2">
      <c r="A5">
        <v>2</v>
      </c>
      <c r="B5" s="4">
        <v>2000.31950207468</v>
      </c>
      <c r="C5" s="4">
        <v>0.53273871686984298</v>
      </c>
      <c r="D5" s="4">
        <f t="shared" si="5"/>
        <v>2.0003195020746802</v>
      </c>
      <c r="E5" s="4">
        <f t="shared" si="0"/>
        <v>22.999680497925318</v>
      </c>
      <c r="F5" s="4">
        <f t="shared" si="6"/>
        <v>5.3273871686984294E-4</v>
      </c>
      <c r="G5" s="7">
        <v>2</v>
      </c>
      <c r="H5" s="4">
        <v>0.15841698777014501</v>
      </c>
      <c r="I5" s="4">
        <v>2.36043329993555E-2</v>
      </c>
      <c r="J5" s="4">
        <v>0.16500000000000001</v>
      </c>
      <c r="K5" s="4">
        <f t="shared" si="1"/>
        <v>6.5830122298549953E-3</v>
      </c>
      <c r="L5" s="6">
        <f t="shared" si="2"/>
        <v>1.0869716212907878</v>
      </c>
      <c r="M5" s="4">
        <f t="shared" si="7"/>
        <v>7.7437246678363412</v>
      </c>
      <c r="N5" s="4">
        <f t="shared" si="3"/>
        <v>3.6435401041570779</v>
      </c>
      <c r="O5" s="4">
        <f t="shared" si="4"/>
        <v>15.255955830088977</v>
      </c>
    </row>
    <row r="6" spans="1:15" x14ac:dyDescent="0.2">
      <c r="A6">
        <v>3</v>
      </c>
      <c r="B6" s="4">
        <v>2999.9253112033098</v>
      </c>
      <c r="C6" s="4">
        <v>0.533739651127484</v>
      </c>
      <c r="D6" s="4">
        <f t="shared" si="5"/>
        <v>2.99992531120331</v>
      </c>
      <c r="E6" s="4">
        <f t="shared" si="0"/>
        <v>22.00007468879669</v>
      </c>
      <c r="F6" s="4">
        <f t="shared" si="6"/>
        <v>5.3373965112748405E-4</v>
      </c>
      <c r="G6" s="7">
        <v>3</v>
      </c>
      <c r="H6" s="4">
        <v>0.15876644028490899</v>
      </c>
      <c r="I6" s="4">
        <v>2.2912711045349698E-2</v>
      </c>
      <c r="J6" s="4">
        <v>0.16900000000000001</v>
      </c>
      <c r="K6" s="4">
        <f t="shared" si="1"/>
        <v>1.0233559715091017E-2</v>
      </c>
      <c r="L6" s="6">
        <f t="shared" si="2"/>
        <v>1.1363597784843427</v>
      </c>
      <c r="M6" s="4">
        <f t="shared" si="7"/>
        <v>7.7266803601478955</v>
      </c>
      <c r="N6" s="4">
        <f t="shared" si="3"/>
        <v>3.4928735443423777</v>
      </c>
      <c r="O6" s="4">
        <f t="shared" si="4"/>
        <v>14.273394328648795</v>
      </c>
    </row>
    <row r="7" spans="1:15" x14ac:dyDescent="0.2">
      <c r="A7">
        <v>4</v>
      </c>
      <c r="B7" s="4">
        <v>3999.3817427385802</v>
      </c>
      <c r="C7" s="4">
        <v>0.85184609885836604</v>
      </c>
      <c r="D7" s="4">
        <f t="shared" si="5"/>
        <v>3.99938174273858</v>
      </c>
      <c r="E7" s="4">
        <f t="shared" si="0"/>
        <v>21.000618257261419</v>
      </c>
      <c r="F7" s="4">
        <f t="shared" si="6"/>
        <v>8.5184609885836601E-4</v>
      </c>
      <c r="G7" s="7">
        <v>4</v>
      </c>
      <c r="H7" s="4">
        <v>0.15663089485085799</v>
      </c>
      <c r="I7" s="4">
        <v>2.27355614487534E-2</v>
      </c>
      <c r="J7" s="4">
        <v>0.16600000000000001</v>
      </c>
      <c r="K7" s="4">
        <f t="shared" si="1"/>
        <v>9.3691051491420207E-3</v>
      </c>
      <c r="L7" s="6">
        <f t="shared" si="2"/>
        <v>1.1904411429104336</v>
      </c>
      <c r="M7" s="4">
        <f t="shared" si="7"/>
        <v>7.8320278842056306</v>
      </c>
      <c r="N7" s="4">
        <f t="shared" si="3"/>
        <v>3.2893456300561219</v>
      </c>
      <c r="O7" s="4">
        <f t="shared" si="4"/>
        <v>13.168590373055789</v>
      </c>
    </row>
    <row r="8" spans="1:15" x14ac:dyDescent="0.2">
      <c r="A8">
        <v>5</v>
      </c>
      <c r="B8" s="4">
        <v>4999.2904564315304</v>
      </c>
      <c r="C8" s="4">
        <v>1.69899659158759</v>
      </c>
      <c r="D8" s="4">
        <f t="shared" si="5"/>
        <v>4.9992904564315301</v>
      </c>
      <c r="E8" s="4">
        <f t="shared" si="0"/>
        <v>20.000709543568469</v>
      </c>
      <c r="F8" s="4">
        <f t="shared" si="6"/>
        <v>1.69899659158759E-3</v>
      </c>
      <c r="G8" s="7">
        <v>5</v>
      </c>
      <c r="H8" s="4">
        <v>0.157341374385018</v>
      </c>
      <c r="I8" s="4">
        <v>2.2253744020914599E-2</v>
      </c>
      <c r="J8" s="4">
        <v>0.16400000000000001</v>
      </c>
      <c r="K8" s="4">
        <f t="shared" si="1"/>
        <v>6.6586256149820111E-3</v>
      </c>
      <c r="L8" s="6">
        <f t="shared" si="2"/>
        <v>1.2499556551002027</v>
      </c>
      <c r="M8" s="4">
        <f t="shared" si="7"/>
        <v>7.7966621354033983</v>
      </c>
      <c r="N8" s="4">
        <f t="shared" si="3"/>
        <v>3.146939128260609</v>
      </c>
      <c r="O8" s="4">
        <f t="shared" si="4"/>
        <v>12.204047408165071</v>
      </c>
    </row>
    <row r="9" spans="1:15" x14ac:dyDescent="0.2">
      <c r="A9">
        <v>6</v>
      </c>
      <c r="B9" s="4">
        <v>5998.5352697095404</v>
      </c>
      <c r="C9" s="4">
        <v>1.11189384151933</v>
      </c>
      <c r="D9" s="4">
        <f t="shared" si="5"/>
        <v>5.9985352697095404</v>
      </c>
      <c r="E9" s="4">
        <f t="shared" si="0"/>
        <v>19.001464730290458</v>
      </c>
      <c r="F9" s="4">
        <f t="shared" si="6"/>
        <v>1.11189384151933E-3</v>
      </c>
      <c r="G9" s="7">
        <v>6</v>
      </c>
      <c r="H9" s="4">
        <v>0.157218692832196</v>
      </c>
      <c r="I9" s="4">
        <v>2.2485346111999802E-2</v>
      </c>
      <c r="J9" s="4">
        <v>0.16200000000000001</v>
      </c>
      <c r="K9" s="4">
        <f t="shared" si="1"/>
        <v>4.7813071678040053E-3</v>
      </c>
      <c r="L9" s="6">
        <f t="shared" si="2"/>
        <v>1.3156880458877049</v>
      </c>
      <c r="M9" s="4">
        <f t="shared" si="7"/>
        <v>7.8027460596516462</v>
      </c>
      <c r="N9" s="4">
        <f t="shared" si="3"/>
        <v>2.9873854467933416</v>
      </c>
      <c r="O9" s="4">
        <f t="shared" si="4"/>
        <v>11.198718670638812</v>
      </c>
    </row>
    <row r="10" spans="1:15" x14ac:dyDescent="0.2">
      <c r="A10">
        <v>7</v>
      </c>
      <c r="B10" s="4">
        <v>6996.0663900414902</v>
      </c>
      <c r="C10" s="4">
        <v>4.8670872624683597</v>
      </c>
      <c r="D10" s="4">
        <f t="shared" si="5"/>
        <v>6.9960663900414906</v>
      </c>
      <c r="E10" s="4">
        <f t="shared" si="0"/>
        <v>18.003933609958509</v>
      </c>
      <c r="F10" s="4">
        <f t="shared" si="6"/>
        <v>4.8670872624683595E-3</v>
      </c>
      <c r="G10" s="7">
        <v>7</v>
      </c>
      <c r="H10" s="4">
        <v>0.156994434137291</v>
      </c>
      <c r="I10" s="4">
        <v>2.2655488922805E-2</v>
      </c>
      <c r="J10" s="4">
        <v>0.16200000000000001</v>
      </c>
      <c r="K10" s="4">
        <f t="shared" si="1"/>
        <v>5.0055658627090049E-3</v>
      </c>
      <c r="L10" s="6">
        <f t="shared" si="2"/>
        <v>1.3885854359167242</v>
      </c>
      <c r="M10" s="4">
        <f t="shared" si="7"/>
        <v>7.8138918920349933</v>
      </c>
      <c r="N10" s="4">
        <f t="shared" si="3"/>
        <v>2.8265173693407908</v>
      </c>
      <c r="O10" s="4">
        <f t="shared" si="4"/>
        <v>10.190041717923515</v>
      </c>
    </row>
    <row r="11" spans="1:15" x14ac:dyDescent="0.2">
      <c r="A11">
        <v>8</v>
      </c>
      <c r="B11" s="4">
        <v>7993.9585062240603</v>
      </c>
      <c r="C11" s="4">
        <v>3.6787970827571201</v>
      </c>
      <c r="D11" s="4">
        <f t="shared" si="5"/>
        <v>7.9939585062240601</v>
      </c>
      <c r="E11" s="4">
        <f t="shared" si="0"/>
        <v>17.006041493775939</v>
      </c>
      <c r="F11" s="4">
        <f t="shared" si="6"/>
        <v>3.6787970827571203E-3</v>
      </c>
      <c r="G11" s="7">
        <v>8</v>
      </c>
      <c r="H11" s="4">
        <v>0.16103081425374399</v>
      </c>
      <c r="I11" s="4">
        <v>2.4097179037612802E-2</v>
      </c>
      <c r="J11" s="4">
        <v>0.16900000000000001</v>
      </c>
      <c r="K11" s="4">
        <f t="shared" si="1"/>
        <v>7.9691857462560189E-3</v>
      </c>
      <c r="L11" s="6">
        <f t="shared" si="2"/>
        <v>1.4700658003892193</v>
      </c>
      <c r="M11" s="4">
        <f t="shared" si="7"/>
        <v>7.618029764582638</v>
      </c>
      <c r="N11" s="4">
        <f t="shared" si="3"/>
        <v>2.7384967089756964</v>
      </c>
      <c r="O11" s="4">
        <f t="shared" si="4"/>
        <v>9.3880117291933018</v>
      </c>
    </row>
    <row r="12" spans="1:15" x14ac:dyDescent="0.2">
      <c r="A12">
        <v>92</v>
      </c>
      <c r="B12" s="4">
        <v>8994.2157676348506</v>
      </c>
      <c r="C12" s="4">
        <v>6.70442353600634</v>
      </c>
      <c r="D12" s="4">
        <f t="shared" si="5"/>
        <v>8.9942157676348504</v>
      </c>
      <c r="E12" s="4">
        <f t="shared" si="0"/>
        <v>16.005784232365151</v>
      </c>
      <c r="F12" s="4">
        <f t="shared" si="6"/>
        <v>6.7044235360063402E-3</v>
      </c>
      <c r="G12" s="7">
        <v>92</v>
      </c>
      <c r="H12" s="4">
        <v>0.15758106446513201</v>
      </c>
      <c r="I12" s="4">
        <v>2.2795002236324399E-2</v>
      </c>
      <c r="J12" s="4">
        <v>0.16400000000000001</v>
      </c>
      <c r="K12" s="4">
        <f t="shared" si="1"/>
        <v>6.4189355348679977E-3</v>
      </c>
      <c r="L12" s="6">
        <f t="shared" si="2"/>
        <v>1.5619353376917156</v>
      </c>
      <c r="M12" s="4">
        <f t="shared" si="7"/>
        <v>7.7848029530949159</v>
      </c>
      <c r="N12" s="4">
        <f t="shared" si="3"/>
        <v>2.5222085169353265</v>
      </c>
      <c r="O12" s="4">
        <f t="shared" si="4"/>
        <v>8.2209812792702355</v>
      </c>
    </row>
    <row r="13" spans="1:15" x14ac:dyDescent="0.2">
      <c r="A13">
        <v>102</v>
      </c>
      <c r="B13" s="4">
        <v>9456.7759336099498</v>
      </c>
      <c r="C13" s="4">
        <v>127.114838470566</v>
      </c>
      <c r="D13" s="4">
        <f t="shared" si="5"/>
        <v>9.4567759336099506</v>
      </c>
      <c r="E13" s="4">
        <f t="shared" si="0"/>
        <v>15.543224066390049</v>
      </c>
      <c r="F13" s="4">
        <f t="shared" si="6"/>
        <v>0.12711483847056601</v>
      </c>
      <c r="G13" s="7">
        <v>102</v>
      </c>
      <c r="H13" s="4">
        <v>0.15751053429967901</v>
      </c>
      <c r="I13" s="4">
        <v>2.2322010157453401E-2</v>
      </c>
      <c r="J13" s="4">
        <v>0.16300000000000001</v>
      </c>
      <c r="K13" s="4">
        <f t="shared" si="1"/>
        <v>5.4894657003209946E-3</v>
      </c>
      <c r="L13" s="6">
        <f t="shared" si="2"/>
        <v>1.6084179120893487</v>
      </c>
      <c r="M13" s="4">
        <f t="shared" si="7"/>
        <v>7.7882888370247869</v>
      </c>
      <c r="N13" s="4">
        <f t="shared" si="3"/>
        <v>2.4482215274367261</v>
      </c>
      <c r="O13" s="4">
        <f t="shared" si="4"/>
        <v>7.7549352293652625</v>
      </c>
    </row>
    <row r="14" spans="1:15" x14ac:dyDescent="0.2">
      <c r="A14">
        <v>112</v>
      </c>
      <c r="B14" s="4">
        <v>9900.4315352697104</v>
      </c>
      <c r="C14" s="4">
        <v>196.68144221283501</v>
      </c>
      <c r="D14" s="4">
        <f t="shared" si="5"/>
        <v>9.9004315352697105</v>
      </c>
      <c r="E14" s="4">
        <f t="shared" si="0"/>
        <v>15.099568464730289</v>
      </c>
      <c r="F14" s="4">
        <f t="shared" si="6"/>
        <v>0.19668144221283501</v>
      </c>
      <c r="G14" s="7">
        <v>112</v>
      </c>
      <c r="H14" s="4">
        <v>0.157534749362786</v>
      </c>
      <c r="I14" s="4">
        <v>2.2751668667290899E-2</v>
      </c>
      <c r="J14" s="4">
        <v>0.16300000000000001</v>
      </c>
      <c r="K14" s="4">
        <f t="shared" si="1"/>
        <v>5.4652506372140086E-3</v>
      </c>
      <c r="L14" s="6">
        <f t="shared" si="2"/>
        <v>1.6556764558136365</v>
      </c>
      <c r="M14" s="4">
        <f t="shared" si="7"/>
        <v>7.7870916795313017</v>
      </c>
      <c r="N14" s="4">
        <f t="shared" si="3"/>
        <v>2.3787067335775136</v>
      </c>
      <c r="O14" s="4">
        <f t="shared" si="4"/>
        <v>7.3124767851989878</v>
      </c>
    </row>
    <row r="15" spans="1:15" x14ac:dyDescent="0.2">
      <c r="A15">
        <v>122</v>
      </c>
      <c r="B15" s="4">
        <v>10408.692946058</v>
      </c>
      <c r="C15" s="4">
        <v>350.75847442025901</v>
      </c>
      <c r="D15" s="4">
        <f t="shared" si="5"/>
        <v>10.408692946058</v>
      </c>
      <c r="E15" s="4">
        <f t="shared" si="0"/>
        <v>14.591307053942</v>
      </c>
      <c r="F15" s="4">
        <f t="shared" si="6"/>
        <v>0.35075847442025898</v>
      </c>
      <c r="G15" s="7">
        <v>122</v>
      </c>
      <c r="H15" s="4">
        <v>0.15849369493867599</v>
      </c>
      <c r="I15" s="4">
        <v>2.3264055443365999E-2</v>
      </c>
      <c r="J15" s="4">
        <v>0.16600000000000001</v>
      </c>
      <c r="K15" s="4">
        <f t="shared" si="1"/>
        <v>7.5063050613240201E-3</v>
      </c>
      <c r="L15" s="6">
        <f t="shared" si="2"/>
        <v>1.7133489075090076</v>
      </c>
      <c r="M15" s="4">
        <f t="shared" si="7"/>
        <v>7.7399768897724694</v>
      </c>
      <c r="N15" s="4">
        <f t="shared" si="3"/>
        <v>2.3126301689640343</v>
      </c>
      <c r="O15" s="4">
        <f t="shared" si="4"/>
        <v>6.8513301641695303</v>
      </c>
    </row>
    <row r="16" spans="1:15" x14ac:dyDescent="0.2">
      <c r="A16">
        <v>14</v>
      </c>
      <c r="B16" s="4">
        <v>18340.071823204398</v>
      </c>
      <c r="C16" s="4">
        <v>2012.7693053624801</v>
      </c>
      <c r="D16" s="4">
        <f t="shared" si="5"/>
        <v>18.340071823204397</v>
      </c>
      <c r="E16" s="4">
        <f t="shared" si="0"/>
        <v>6.6599281767956029</v>
      </c>
      <c r="F16" s="4">
        <f t="shared" si="6"/>
        <v>2.0127693053624802</v>
      </c>
      <c r="G16" s="7">
        <v>14</v>
      </c>
      <c r="H16" s="4">
        <v>0.23242301241194199</v>
      </c>
      <c r="I16" s="4">
        <v>0.100602818376006</v>
      </c>
      <c r="J16" s="4">
        <v>0.57499999999999996</v>
      </c>
      <c r="K16" s="4">
        <f t="shared" si="1"/>
        <v>0.34257698758805799</v>
      </c>
      <c r="L16" s="6">
        <f t="shared" si="2"/>
        <v>3.7537942356652634</v>
      </c>
      <c r="M16" s="4">
        <f t="shared" si="7"/>
        <v>5.2780381910968197</v>
      </c>
      <c r="N16" s="8">
        <f t="shared" si="3"/>
        <v>1.5479205692980067</v>
      </c>
      <c r="O16" s="4">
        <f t="shared" si="4"/>
        <v>1.3818899856987832</v>
      </c>
    </row>
    <row r="17" spans="1:15" x14ac:dyDescent="0.2">
      <c r="B17" s="4"/>
      <c r="C17" s="4"/>
      <c r="D17" s="4"/>
      <c r="E17" s="4"/>
      <c r="F17" s="4"/>
      <c r="G17" s="7"/>
      <c r="H17" s="4"/>
      <c r="I17" s="4"/>
      <c r="J17" s="4"/>
      <c r="K17" s="4"/>
      <c r="L17" s="6"/>
      <c r="M17" s="4"/>
      <c r="N17" s="4"/>
      <c r="O17" s="4"/>
    </row>
    <row r="18" spans="1:15" x14ac:dyDescent="0.2">
      <c r="A18">
        <v>75</v>
      </c>
      <c r="B18" s="4">
        <v>7493.9543568464696</v>
      </c>
      <c r="C18" s="4">
        <v>4.3548503627322503</v>
      </c>
      <c r="D18" s="4">
        <f>B18/1000</f>
        <v>7.4939543568464693</v>
      </c>
      <c r="E18" s="4">
        <f>25-B18/1000</f>
        <v>17.506045643153531</v>
      </c>
      <c r="F18" s="4">
        <f>C18/1000</f>
        <v>4.35485036273225E-3</v>
      </c>
      <c r="G18" s="7">
        <v>75</v>
      </c>
      <c r="H18" s="4">
        <v>0.156623363095238</v>
      </c>
      <c r="I18" s="4">
        <v>2.5538357390666299E-2</v>
      </c>
      <c r="J18" s="4">
        <v>0.16200000000000001</v>
      </c>
      <c r="K18" s="4">
        <f>J18-H18</f>
        <v>5.3766369047620055E-3</v>
      </c>
      <c r="L18" s="6">
        <f>25/(25-B18/1000)</f>
        <v>1.4280780771171639</v>
      </c>
      <c r="M18" s="4">
        <f t="shared" si="7"/>
        <v>7.832404513329581</v>
      </c>
      <c r="N18" s="4">
        <f>H18*E18</f>
        <v>2.7418557431294448</v>
      </c>
      <c r="O18" s="4">
        <f>E18-M18</f>
        <v>9.6736411298239489</v>
      </c>
    </row>
    <row r="19" spans="1:15" x14ac:dyDescent="0.2">
      <c r="A19">
        <v>85</v>
      </c>
      <c r="B19" s="4">
        <v>8331.2592592592591</v>
      </c>
      <c r="C19" s="4">
        <v>1144.59582362129</v>
      </c>
      <c r="D19" s="4">
        <f>B19/1000</f>
        <v>8.3312592592592587</v>
      </c>
      <c r="E19" s="4">
        <f>25-B19/1000</f>
        <v>16.668740740740741</v>
      </c>
      <c r="F19" s="4">
        <f>C19/1000</f>
        <v>1.1445958236212901</v>
      </c>
      <c r="G19" s="7">
        <v>85</v>
      </c>
      <c r="H19" s="4">
        <v>0.15861977834612101</v>
      </c>
      <c r="I19" s="4">
        <v>5.0942175241789497E-2</v>
      </c>
      <c r="J19" s="4">
        <v>0.16700000000000001</v>
      </c>
      <c r="K19" s="4">
        <f>J19-H19</f>
        <v>8.3802216538789998E-3</v>
      </c>
      <c r="L19" s="6">
        <f>25/(25-B19/1000)</f>
        <v>1.4998133565600724</v>
      </c>
      <c r="M19" s="4">
        <f t="shared" si="7"/>
        <v>7.7338245507011161</v>
      </c>
      <c r="N19" s="4">
        <f>H19*E19</f>
        <v>2.6439919616052534</v>
      </c>
      <c r="O19" s="4">
        <f>E19-M19</f>
        <v>8.9349161900396261</v>
      </c>
    </row>
    <row r="20" spans="1:15" x14ac:dyDescent="0.2">
      <c r="A20">
        <v>125</v>
      </c>
      <c r="B20" s="4">
        <v>14460.8453038674</v>
      </c>
      <c r="C20" s="4">
        <v>1068.7681391139599</v>
      </c>
      <c r="D20" s="4">
        <f>B20/1000</f>
        <v>14.4608453038674</v>
      </c>
      <c r="E20" s="4">
        <f>25-B20/1000</f>
        <v>10.5391546961326</v>
      </c>
      <c r="F20" s="4">
        <f>C20/1000</f>
        <v>1.0687681391139598</v>
      </c>
      <c r="G20" s="7">
        <v>125</v>
      </c>
      <c r="H20" s="4">
        <v>0.15979372822299601</v>
      </c>
      <c r="I20" s="4">
        <v>2.7355570813075301E-2</v>
      </c>
      <c r="J20" s="4">
        <v>0.17699999999999999</v>
      </c>
      <c r="K20" s="4">
        <f>J20-H20</f>
        <v>1.7206271777003984E-2</v>
      </c>
      <c r="L20" s="6">
        <f>25/(25-B20/1000)</f>
        <v>2.372106750570222</v>
      </c>
      <c r="M20" s="4">
        <f t="shared" si="7"/>
        <v>7.6770067864494536</v>
      </c>
      <c r="N20" s="4">
        <f>H20*E20</f>
        <v>1.6840908212139247</v>
      </c>
      <c r="O20" s="4">
        <f>E20-M20</f>
        <v>2.8621479096831468</v>
      </c>
    </row>
    <row r="21" spans="1:15" x14ac:dyDescent="0.2">
      <c r="A21">
        <v>145</v>
      </c>
      <c r="B21" s="4">
        <v>18079.535911602201</v>
      </c>
      <c r="C21" s="4">
        <v>2470.1542674626498</v>
      </c>
      <c r="D21" s="4">
        <f>B21/1000</f>
        <v>18.0795359116022</v>
      </c>
      <c r="E21" s="4">
        <f>25-B21/1000</f>
        <v>6.9204640883978001</v>
      </c>
      <c r="F21" s="4">
        <f>C21/1000</f>
        <v>2.4701542674626498</v>
      </c>
      <c r="G21" s="7">
        <v>145</v>
      </c>
      <c r="H21" s="4">
        <v>0.21094390167034299</v>
      </c>
      <c r="I21" s="4">
        <v>0.103346827047231</v>
      </c>
      <c r="J21" s="4">
        <v>0.54100000000000004</v>
      </c>
      <c r="K21" s="4">
        <f>J21-H21</f>
        <v>0.33005609832965704</v>
      </c>
      <c r="L21" s="6">
        <f>25/(25-B21/1000)</f>
        <v>3.6124744931358941</v>
      </c>
      <c r="M21" s="4">
        <f t="shared" si="7"/>
        <v>5.8154681234497581</v>
      </c>
      <c r="N21" s="4">
        <f>H21*E21</f>
        <v>1.4598296961761255</v>
      </c>
      <c r="O21" s="4">
        <f>E21-M21</f>
        <v>1.1049959649480421</v>
      </c>
    </row>
    <row r="22" spans="1:15" x14ac:dyDescent="0.2">
      <c r="A22">
        <v>50</v>
      </c>
      <c r="B22" s="4">
        <v>20784.751381215399</v>
      </c>
      <c r="C22" s="4">
        <v>914.32771489925801</v>
      </c>
      <c r="D22" s="4">
        <f>B22/1000</f>
        <v>20.784751381215401</v>
      </c>
      <c r="E22" s="4">
        <f>25-B22/1000</f>
        <v>4.2152486187845994</v>
      </c>
      <c r="F22" s="4">
        <f>C22/1000</f>
        <v>0.91432771489925802</v>
      </c>
      <c r="G22" s="7">
        <v>50</v>
      </c>
      <c r="H22" s="4">
        <v>0.42343673731534998</v>
      </c>
      <c r="I22" s="4">
        <v>8.0371771912631604E-2</v>
      </c>
      <c r="J22" s="4">
        <v>0.625</v>
      </c>
      <c r="K22" s="4">
        <f>J22-H22</f>
        <v>0.20156326268465002</v>
      </c>
      <c r="L22" s="6">
        <f>25/(25-B22/1000)</f>
        <v>5.9308482751388354</v>
      </c>
      <c r="M22" s="4">
        <f t="shared" si="7"/>
        <v>2.8970975541179844</v>
      </c>
      <c r="N22" s="4">
        <f>H22*E22</f>
        <v>1.7848911221111863</v>
      </c>
      <c r="O22" s="4">
        <f>E22-M22</f>
        <v>1.318151064666615</v>
      </c>
    </row>
    <row r="23" spans="1:15" x14ac:dyDescent="0.2">
      <c r="B23" s="4"/>
      <c r="C23" s="4"/>
      <c r="D23" s="4"/>
      <c r="E23" t="s">
        <v>43</v>
      </c>
      <c r="F23" s="4"/>
      <c r="G23" s="4"/>
      <c r="H23" s="4"/>
      <c r="I23" s="4"/>
      <c r="J23" s="4"/>
      <c r="K23" s="4"/>
      <c r="L23" s="4"/>
      <c r="M23" s="4"/>
      <c r="N23" s="4"/>
      <c r="O23" t="s">
        <v>44</v>
      </c>
    </row>
    <row r="24" spans="1:15" x14ac:dyDescent="0.2">
      <c r="B24" s="4"/>
      <c r="C24" s="4"/>
      <c r="D24" s="4"/>
      <c r="E24" s="4">
        <f>E22/E3</f>
        <v>0.16860994475138397</v>
      </c>
      <c r="F24" s="4"/>
      <c r="G24" s="4"/>
      <c r="H24" s="4"/>
      <c r="I24" s="4"/>
      <c r="J24" s="4"/>
      <c r="K24" s="4"/>
      <c r="L24" s="4"/>
      <c r="M24" s="4"/>
      <c r="N24" s="4"/>
      <c r="O24" s="4">
        <f>AVERAGE(O21:O22)</f>
        <v>1.2115735148073286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EAFE-4142-B243-B294-A21ADC543B24}">
  <dimension ref="A1:K15"/>
  <sheetViews>
    <sheetView zoomScale="110" zoomScaleNormal="110" workbookViewId="0">
      <selection activeCell="J1" sqref="J1:K4"/>
    </sheetView>
  </sheetViews>
  <sheetFormatPr baseColWidth="10" defaultRowHeight="16" x14ac:dyDescent="0.2"/>
  <cols>
    <col min="2" max="2" width="19.5" bestFit="1" customWidth="1"/>
    <col min="4" max="4" width="12.1640625" bestFit="1" customWidth="1"/>
    <col min="6" max="6" width="12.1640625" bestFit="1" customWidth="1"/>
    <col min="7" max="7" width="15.83203125" bestFit="1" customWidth="1"/>
    <col min="10" max="10" width="14.1640625" bestFit="1" customWidth="1"/>
  </cols>
  <sheetData>
    <row r="1" spans="1:11" x14ac:dyDescent="0.2">
      <c r="A1" t="s">
        <v>25</v>
      </c>
      <c r="J1" t="s">
        <v>20</v>
      </c>
    </row>
    <row r="2" spans="1:11" x14ac:dyDescent="0.2">
      <c r="A2" t="s">
        <v>21</v>
      </c>
      <c r="B2" t="s">
        <v>22</v>
      </c>
      <c r="C2" t="s">
        <v>10</v>
      </c>
      <c r="D2" t="s">
        <v>11</v>
      </c>
      <c r="E2" t="s">
        <v>12</v>
      </c>
      <c r="F2" t="s">
        <v>23</v>
      </c>
      <c r="G2" t="s">
        <v>24</v>
      </c>
      <c r="J2" t="s">
        <v>17</v>
      </c>
      <c r="K2" s="3">
        <v>0.99650000000000005</v>
      </c>
    </row>
    <row r="3" spans="1:11" x14ac:dyDescent="0.2">
      <c r="A3" t="s">
        <v>13</v>
      </c>
      <c r="B3">
        <v>18</v>
      </c>
      <c r="C3">
        <f>3*1571</f>
        <v>4713</v>
      </c>
      <c r="D3">
        <f>3*1543</f>
        <v>4629</v>
      </c>
      <c r="E3">
        <f>3*671</f>
        <v>2013</v>
      </c>
      <c r="F3">
        <f>C3*7+D3*7+E3*4</f>
        <v>73446</v>
      </c>
      <c r="G3" s="5">
        <f>F3/B3</f>
        <v>4080.3333333333335</v>
      </c>
      <c r="J3" t="s">
        <v>18</v>
      </c>
      <c r="K3" s="3">
        <v>0.99099999999999999</v>
      </c>
    </row>
    <row r="4" spans="1:11" x14ac:dyDescent="0.2">
      <c r="A4" t="s">
        <v>14</v>
      </c>
      <c r="B4">
        <v>18</v>
      </c>
      <c r="C4">
        <f>460*3</f>
        <v>1380</v>
      </c>
      <c r="D4">
        <f>459*3</f>
        <v>1377</v>
      </c>
      <c r="E4">
        <f>247*3</f>
        <v>741</v>
      </c>
      <c r="F4">
        <f>C4*7+D4*7+E4*4</f>
        <v>22263</v>
      </c>
      <c r="G4" s="5">
        <f>F4/B4</f>
        <v>1236.8333333333333</v>
      </c>
      <c r="J4" t="s">
        <v>19</v>
      </c>
      <c r="K4" s="3">
        <f>AVERAGE(K2:K3)</f>
        <v>0.99375000000000002</v>
      </c>
    </row>
    <row r="5" spans="1:11" x14ac:dyDescent="0.2">
      <c r="A5" t="s">
        <v>15</v>
      </c>
      <c r="B5">
        <v>18</v>
      </c>
      <c r="C5">
        <f>401*3</f>
        <v>1203</v>
      </c>
      <c r="D5">
        <f>337*3</f>
        <v>1011</v>
      </c>
      <c r="E5">
        <f>134*3</f>
        <v>402</v>
      </c>
      <c r="F5">
        <f>C5*7+D5*7+E5*4</f>
        <v>17106</v>
      </c>
      <c r="G5" s="5">
        <f>F5/B5</f>
        <v>950.33333333333337</v>
      </c>
    </row>
    <row r="6" spans="1:11" x14ac:dyDescent="0.2">
      <c r="A6" t="s">
        <v>16</v>
      </c>
      <c r="B6">
        <v>17</v>
      </c>
      <c r="C6">
        <f>585*4</f>
        <v>2340</v>
      </c>
      <c r="D6">
        <f>177*4</f>
        <v>708</v>
      </c>
      <c r="E6">
        <f>45*4</f>
        <v>180</v>
      </c>
      <c r="F6">
        <f>C6*7+D6*7+E6*3</f>
        <v>21876</v>
      </c>
      <c r="G6" s="5">
        <f>F6/B6</f>
        <v>1286.8235294117646</v>
      </c>
      <c r="J6" t="s">
        <v>47</v>
      </c>
    </row>
    <row r="7" spans="1:11" x14ac:dyDescent="0.2">
      <c r="G7" s="5"/>
      <c r="K7">
        <f>1-AVERAGE(DenseNet!E23,BERT!E21,VGG!E22,ResNet!E24)</f>
        <v>0.81290485681582803</v>
      </c>
    </row>
    <row r="8" spans="1:11" x14ac:dyDescent="0.2">
      <c r="F8" t="s">
        <v>26</v>
      </c>
      <c r="G8" s="5">
        <f>AVERAGE(G3:G6)</f>
        <v>1888.5808823529412</v>
      </c>
    </row>
    <row r="10" spans="1:11" x14ac:dyDescent="0.2">
      <c r="A10" t="s">
        <v>45</v>
      </c>
    </row>
    <row r="11" spans="1:11" x14ac:dyDescent="0.2">
      <c r="B11" t="s">
        <v>7</v>
      </c>
      <c r="C11" t="s">
        <v>8</v>
      </c>
      <c r="D11" t="s">
        <v>9</v>
      </c>
    </row>
    <row r="12" spans="1:11" x14ac:dyDescent="0.2">
      <c r="A12" t="s">
        <v>0</v>
      </c>
      <c r="B12" s="4">
        <f>BERT!C1</f>
        <v>16.088373984</v>
      </c>
      <c r="C12" s="4">
        <v>0.83842375053395901</v>
      </c>
      <c r="D12" s="4">
        <v>1.12040535371971E-2</v>
      </c>
    </row>
    <row r="13" spans="1:11" x14ac:dyDescent="0.2">
      <c r="A13" t="s">
        <v>4</v>
      </c>
      <c r="B13" s="4">
        <f>VGG!C1</f>
        <v>6.641162112</v>
      </c>
      <c r="C13" s="4">
        <v>0.36550683403068301</v>
      </c>
      <c r="D13" s="4">
        <v>4.7330147267099297E-2</v>
      </c>
    </row>
    <row r="14" spans="1:11" x14ac:dyDescent="0.2">
      <c r="A14" t="s">
        <v>5</v>
      </c>
      <c r="B14" s="4">
        <f>DenseNet!C1</f>
        <v>1.3766879999999999</v>
      </c>
      <c r="C14" s="4">
        <v>0.37695144356955301</v>
      </c>
      <c r="D14" s="4">
        <v>6.7147159884787894E-2</v>
      </c>
    </row>
    <row r="15" spans="1:11" x14ac:dyDescent="0.2">
      <c r="A15" t="s">
        <v>6</v>
      </c>
      <c r="B15" s="4">
        <f>ResNet!C1</f>
        <v>1.2267375359999999</v>
      </c>
      <c r="C15" s="4">
        <v>0.158579796991561</v>
      </c>
      <c r="D15" s="4">
        <v>1.9737807432643899E-2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BERT</vt:lpstr>
      <vt:lpstr>VGG</vt:lpstr>
      <vt:lpstr>DenseNet</vt:lpstr>
      <vt:lpstr>ResNet</vt:lpstr>
      <vt:lpstr>Additional Analysis</vt:lpstr>
      <vt:lpstr>Competition Bandwidth Plot</vt:lpstr>
      <vt:lpstr>Reciprocal Plot</vt:lpstr>
      <vt:lpstr>Fit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2021-09-24T04:43:14Z</dcterms:created>
  <dcterms:modified xsi:type="dcterms:W3CDTF">2021-09-24T05:38:43Z</dcterms:modified>
</cp:coreProperties>
</file>