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salamy/Documents/GitHub/james-flumenequi/datasets/comparisons/"/>
    </mc:Choice>
  </mc:AlternateContent>
  <xr:revisionPtr revIDLastSave="0" documentId="13_ncr:1_{9E773F8D-514D-0244-A93D-4254F36F675A}" xr6:coauthVersionLast="47" xr6:coauthVersionMax="47" xr10:uidLastSave="{00000000-0000-0000-0000-000000000000}"/>
  <bookViews>
    <workbookView xWindow="1520" yWindow="2680" windowWidth="27640" windowHeight="15960" activeTab="6" xr2:uid="{9AB40497-95D2-9245-ADE1-82C821021C28}"/>
  </bookViews>
  <sheets>
    <sheet name="BERT_Consist_TCP" sheetId="2" r:id="rId1"/>
    <sheet name="ResNet_Consist_TCP" sheetId="1" r:id="rId2"/>
    <sheet name="BERT Results for Graphing" sheetId="3" r:id="rId3"/>
    <sheet name="ResNet Results for Graphing" sheetId="4" r:id="rId4"/>
    <sheet name="Additional Analysis" sheetId="7" r:id="rId5"/>
    <sheet name="BERT Comparison" sheetId="5" r:id="rId6"/>
    <sheet name="BERT Fits" sheetId="10" r:id="rId7"/>
    <sheet name="BERT RDMA Fits" sheetId="12" r:id="rId8"/>
    <sheet name="ResNet Comparison" sheetId="8" r:id="rId9"/>
    <sheet name="ResNet Fits" sheetId="11" r:id="rId10"/>
    <sheet name="ResNet RDMA Fits" sheetId="13" r:id="rId11"/>
  </sheets>
  <externalReferences>
    <externalReference r:id="rId12"/>
    <externalReference r:id="rId13"/>
  </externalReferences>
  <definedNames>
    <definedName name="iter_burst_bert_proc" localSheetId="2">'BERT Results for Graphing'!$H$25:$L$44</definedName>
    <definedName name="iter_burst_r50_proc" localSheetId="3">'ResNet Results for Graphing'!$H$27:$L$47</definedName>
    <definedName name="iter_webs_bert_proc" localSheetId="0">BERT_Consist_TCP!$F$3:$J$20</definedName>
    <definedName name="iter_webs_rn50_proc" localSheetId="1">ResNet_Consist_TCP!$F$3:$J$20</definedName>
    <definedName name="tcp_burst_bert_proc" localSheetId="2">'BERT Results for Graphing'!$A$26:$E$44</definedName>
    <definedName name="tcp_burst_r50_proc" localSheetId="3">'ResNet Results for Graphing'!$A$27:$E$47</definedName>
    <definedName name="tcp_ref_consist" localSheetId="4">'Additional Analysis'!$A$12:$F$27</definedName>
    <definedName name="tcp_webs_bert_proc" localSheetId="0">BERT_Consist_TCP!$A$3:$D$20</definedName>
    <definedName name="tcp_webs_r50_proc_v2" localSheetId="0">BERT_Consist_TCP!$A$59:$D$81</definedName>
    <definedName name="tcp_webs_rn50_proc" localSheetId="1">ResNet_Consist_TCP!$A$3:$D$20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" i="1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58" i="4"/>
  <c r="R61" i="4"/>
  <c r="R62" i="4"/>
  <c r="R63" i="4"/>
  <c r="P59" i="4"/>
  <c r="P60" i="4"/>
  <c r="P61" i="4"/>
  <c r="P62" i="4"/>
  <c r="P63" i="4"/>
  <c r="P64" i="4"/>
  <c r="P65" i="4"/>
  <c r="P66" i="4"/>
  <c r="P67" i="4"/>
  <c r="P58" i="4"/>
  <c r="Q59" i="4"/>
  <c r="R59" i="4" s="1"/>
  <c r="Q60" i="4"/>
  <c r="R60" i="4" s="1"/>
  <c r="Q61" i="4"/>
  <c r="Q62" i="4"/>
  <c r="Q63" i="4"/>
  <c r="Q64" i="4"/>
  <c r="R64" i="4" s="1"/>
  <c r="Q65" i="4"/>
  <c r="R65" i="4" s="1"/>
  <c r="Q66" i="4"/>
  <c r="R66" i="4" s="1"/>
  <c r="Q67" i="4"/>
  <c r="R67" i="4" s="1"/>
  <c r="Q58" i="4"/>
  <c r="R58" i="4" s="1"/>
  <c r="U61" i="4" s="1"/>
  <c r="T67" i="4"/>
  <c r="V58" i="4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U64" i="3"/>
  <c r="Q60" i="3" s="1"/>
  <c r="V58" i="3"/>
  <c r="S55" i="3"/>
  <c r="Q57" i="3"/>
  <c r="Q58" i="3"/>
  <c r="Q59" i="3"/>
  <c r="Q62" i="3"/>
  <c r="Q66" i="3"/>
  <c r="Q67" i="3"/>
  <c r="Q68" i="3"/>
  <c r="Q70" i="3"/>
  <c r="Q74" i="3"/>
  <c r="Q75" i="3"/>
  <c r="Q76" i="3"/>
  <c r="Q78" i="3"/>
  <c r="W55" i="3"/>
  <c r="V56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5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25" i="3"/>
  <c r="V32" i="3"/>
  <c r="Q44" i="3" s="1"/>
  <c r="W24" i="3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R39" i="3"/>
  <c r="S39" i="3" s="1"/>
  <c r="R40" i="3"/>
  <c r="S40" i="3" s="1"/>
  <c r="R41" i="3"/>
  <c r="S41" i="3" s="1"/>
  <c r="R42" i="3"/>
  <c r="S42" i="3" s="1"/>
  <c r="R43" i="3"/>
  <c r="S43" i="3" s="1"/>
  <c r="R44" i="3"/>
  <c r="S44" i="3" s="1"/>
  <c r="R45" i="3"/>
  <c r="S45" i="3" s="1"/>
  <c r="R46" i="3"/>
  <c r="S46" i="3" s="1"/>
  <c r="R47" i="3"/>
  <c r="S47" i="3" s="1"/>
  <c r="R48" i="3"/>
  <c r="S48" i="3" s="1"/>
  <c r="R49" i="3"/>
  <c r="R50" i="3"/>
  <c r="R51" i="3"/>
  <c r="R25" i="3"/>
  <c r="S25" i="3" s="1"/>
  <c r="Q36" i="3"/>
  <c r="Q41" i="3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28" i="4"/>
  <c r="V34" i="4"/>
  <c r="V31" i="4"/>
  <c r="Q31" i="4"/>
  <c r="V27" i="4"/>
  <c r="V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28" i="4"/>
  <c r="P8" i="1"/>
  <c r="L24" i="1" s="1"/>
  <c r="N19" i="1"/>
  <c r="N4" i="1"/>
  <c r="N5" i="1"/>
  <c r="N8" i="1"/>
  <c r="N12" i="1"/>
  <c r="N13" i="1"/>
  <c r="N16" i="1"/>
  <c r="N21" i="1"/>
  <c r="N22" i="1"/>
  <c r="N25" i="1"/>
  <c r="M4" i="1"/>
  <c r="M5" i="1"/>
  <c r="M6" i="1"/>
  <c r="N6" i="1" s="1"/>
  <c r="M7" i="1"/>
  <c r="N7" i="1" s="1"/>
  <c r="M8" i="1"/>
  <c r="M9" i="1"/>
  <c r="N9" i="1" s="1"/>
  <c r="M10" i="1"/>
  <c r="N10" i="1" s="1"/>
  <c r="M11" i="1"/>
  <c r="N11" i="1" s="1"/>
  <c r="M12" i="1"/>
  <c r="M13" i="1"/>
  <c r="M14" i="1"/>
  <c r="N14" i="1" s="1"/>
  <c r="M15" i="1"/>
  <c r="N15" i="1" s="1"/>
  <c r="M16" i="1"/>
  <c r="M17" i="1"/>
  <c r="N17" i="1" s="1"/>
  <c r="M18" i="1"/>
  <c r="N18" i="1" s="1"/>
  <c r="M19" i="1"/>
  <c r="M20" i="1"/>
  <c r="N20" i="1" s="1"/>
  <c r="M21" i="1"/>
  <c r="M22" i="1"/>
  <c r="M23" i="1"/>
  <c r="N23" i="1" s="1"/>
  <c r="M24" i="1"/>
  <c r="N24" i="1" s="1"/>
  <c r="M25" i="1"/>
  <c r="M26" i="1"/>
  <c r="N26" i="1" s="1"/>
  <c r="M27" i="1"/>
  <c r="N27" i="1" s="1"/>
  <c r="M3" i="1"/>
  <c r="N3" i="1" s="1"/>
  <c r="R3" i="1"/>
  <c r="L10" i="1"/>
  <c r="L11" i="1"/>
  <c r="Q10" i="2"/>
  <c r="L11" i="2" s="1"/>
  <c r="N19" i="2"/>
  <c r="N27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" i="2"/>
  <c r="N7" i="2"/>
  <c r="N8" i="2"/>
  <c r="N9" i="2"/>
  <c r="N10" i="2"/>
  <c r="N11" i="2"/>
  <c r="N12" i="2"/>
  <c r="N13" i="2"/>
  <c r="N14" i="2"/>
  <c r="N15" i="2"/>
  <c r="N16" i="2"/>
  <c r="R4" i="2"/>
  <c r="N20" i="2"/>
  <c r="N21" i="2"/>
  <c r="N22" i="2"/>
  <c r="N23" i="2"/>
  <c r="N24" i="2"/>
  <c r="N25" i="2"/>
  <c r="N26" i="2"/>
  <c r="N3" i="2"/>
  <c r="N4" i="2"/>
  <c r="N5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9" i="2"/>
  <c r="M20" i="2"/>
  <c r="M21" i="2"/>
  <c r="M22" i="2"/>
  <c r="M23" i="2"/>
  <c r="M24" i="2"/>
  <c r="M25" i="2"/>
  <c r="M26" i="2"/>
  <c r="M27" i="2"/>
  <c r="M3" i="2"/>
  <c r="L6" i="2"/>
  <c r="L4" i="2"/>
  <c r="L5" i="2"/>
  <c r="L8" i="2"/>
  <c r="L10" i="2"/>
  <c r="L16" i="2"/>
  <c r="L19" i="2"/>
  <c r="L20" i="2"/>
  <c r="L21" i="2"/>
  <c r="L24" i="2"/>
  <c r="L3" i="2"/>
  <c r="S3" i="2"/>
  <c r="N6" i="2"/>
  <c r="U63" i="4" l="1"/>
  <c r="U64" i="4" s="1"/>
  <c r="U59" i="4"/>
  <c r="Q73" i="3"/>
  <c r="Q65" i="3"/>
  <c r="Q56" i="3"/>
  <c r="Q72" i="3"/>
  <c r="Q64" i="3"/>
  <c r="Q55" i="3"/>
  <c r="Q61" i="3"/>
  <c r="Q71" i="3"/>
  <c r="Q63" i="3"/>
  <c r="Q77" i="3"/>
  <c r="Q69" i="3"/>
  <c r="V25" i="3"/>
  <c r="Q26" i="3"/>
  <c r="Q40" i="3"/>
  <c r="Q33" i="3"/>
  <c r="Q48" i="3"/>
  <c r="Q32" i="3"/>
  <c r="V29" i="3"/>
  <c r="Q47" i="3"/>
  <c r="Q39" i="3"/>
  <c r="Q31" i="3"/>
  <c r="Q46" i="3"/>
  <c r="Q38" i="3"/>
  <c r="Q30" i="3"/>
  <c r="Q45" i="3"/>
  <c r="Q37" i="3"/>
  <c r="Q29" i="3"/>
  <c r="Q25" i="3"/>
  <c r="Q28" i="3"/>
  <c r="Q43" i="3"/>
  <c r="Q35" i="3"/>
  <c r="Q27" i="3"/>
  <c r="Q42" i="3"/>
  <c r="Q34" i="3"/>
  <c r="Q36" i="4"/>
  <c r="Q47" i="4"/>
  <c r="Q45" i="4"/>
  <c r="Q44" i="4"/>
  <c r="Q52" i="4"/>
  <c r="Q43" i="4"/>
  <c r="Q35" i="4"/>
  <c r="Q29" i="4"/>
  <c r="Q37" i="4"/>
  <c r="Q53" i="4"/>
  <c r="Q51" i="4"/>
  <c r="Q42" i="4"/>
  <c r="Q34" i="4"/>
  <c r="Q46" i="4"/>
  <c r="Q50" i="4"/>
  <c r="Q41" i="4"/>
  <c r="Q33" i="4"/>
  <c r="Q28" i="4"/>
  <c r="Q49" i="4"/>
  <c r="Q40" i="4"/>
  <c r="Q32" i="4"/>
  <c r="Q38" i="4"/>
  <c r="Q30" i="4"/>
  <c r="Q48" i="4"/>
  <c r="Q39" i="4"/>
  <c r="R7" i="1"/>
  <c r="L9" i="1"/>
  <c r="L16" i="1"/>
  <c r="L25" i="1"/>
  <c r="L26" i="1"/>
  <c r="L27" i="1"/>
  <c r="L8" i="1"/>
  <c r="Q4" i="1"/>
  <c r="L19" i="1"/>
  <c r="L3" i="1"/>
  <c r="L18" i="1"/>
  <c r="L17" i="1"/>
  <c r="L4" i="1"/>
  <c r="L23" i="1"/>
  <c r="L15" i="1"/>
  <c r="L7" i="1"/>
  <c r="L22" i="1"/>
  <c r="L14" i="1"/>
  <c r="L6" i="1"/>
  <c r="L21" i="1"/>
  <c r="L13" i="1"/>
  <c r="L5" i="1"/>
  <c r="L20" i="1"/>
  <c r="L12" i="1"/>
  <c r="L27" i="2"/>
  <c r="L13" i="2"/>
  <c r="L26" i="2"/>
  <c r="L12" i="2"/>
  <c r="L25" i="2"/>
  <c r="S9" i="2"/>
  <c r="L9" i="2"/>
  <c r="L23" i="2"/>
  <c r="L15" i="2"/>
  <c r="L7" i="2"/>
  <c r="L22" i="2"/>
  <c r="L14" i="2"/>
  <c r="V60" i="3" l="1"/>
  <c r="V61" i="3" s="1"/>
  <c r="V28" i="3"/>
  <c r="V30" i="3" s="1"/>
  <c r="V30" i="4"/>
  <c r="V32" i="4" s="1"/>
  <c r="R9" i="1"/>
  <c r="R10" i="1" s="1"/>
  <c r="S11" i="2"/>
  <c r="S12" i="2" s="1"/>
  <c r="K27" i="1" l="1"/>
  <c r="E27" i="1"/>
  <c r="K26" i="1"/>
  <c r="E26" i="1"/>
  <c r="K25" i="1"/>
  <c r="E25" i="1"/>
  <c r="K24" i="1"/>
  <c r="E24" i="1"/>
  <c r="K23" i="1"/>
  <c r="E23" i="1"/>
  <c r="K22" i="1"/>
  <c r="E22" i="1"/>
  <c r="K21" i="1"/>
  <c r="E21" i="1"/>
  <c r="K20" i="1"/>
  <c r="E20" i="1"/>
  <c r="K19" i="1"/>
  <c r="E19" i="1"/>
  <c r="K18" i="1"/>
  <c r="E18" i="1"/>
  <c r="K17" i="1"/>
  <c r="E17" i="1"/>
  <c r="K16" i="1"/>
  <c r="E16" i="1"/>
  <c r="K15" i="1"/>
  <c r="E15" i="1"/>
  <c r="K14" i="1"/>
  <c r="E14" i="1"/>
  <c r="K13" i="1"/>
  <c r="E13" i="1"/>
  <c r="K12" i="1"/>
  <c r="E12" i="1"/>
  <c r="K11" i="1"/>
  <c r="E11" i="1"/>
  <c r="K10" i="1"/>
  <c r="E10" i="1"/>
  <c r="K9" i="1"/>
  <c r="E9" i="1"/>
  <c r="K8" i="1"/>
  <c r="E8" i="1"/>
  <c r="K7" i="1"/>
  <c r="E7" i="1"/>
  <c r="K6" i="1"/>
  <c r="E6" i="1"/>
  <c r="K5" i="1"/>
  <c r="E5" i="1"/>
  <c r="K4" i="1"/>
  <c r="E4" i="1"/>
  <c r="K3" i="1"/>
  <c r="E3" i="1"/>
  <c r="E21" i="2"/>
  <c r="E22" i="2"/>
  <c r="E23" i="2"/>
  <c r="E24" i="2"/>
  <c r="E25" i="2"/>
  <c r="E26" i="2"/>
  <c r="E27" i="2"/>
  <c r="L67" i="4"/>
  <c r="K67" i="4"/>
  <c r="I67" i="4"/>
  <c r="H67" i="4"/>
  <c r="C67" i="4"/>
  <c r="L66" i="4"/>
  <c r="K66" i="4"/>
  <c r="I66" i="4"/>
  <c r="H66" i="4"/>
  <c r="C66" i="4"/>
  <c r="L65" i="4"/>
  <c r="K65" i="4"/>
  <c r="I65" i="4"/>
  <c r="H65" i="4"/>
  <c r="C65" i="4"/>
  <c r="L64" i="4"/>
  <c r="K64" i="4"/>
  <c r="I64" i="4"/>
  <c r="H64" i="4"/>
  <c r="C64" i="4"/>
  <c r="L63" i="4"/>
  <c r="K63" i="4"/>
  <c r="I63" i="4"/>
  <c r="H63" i="4"/>
  <c r="C63" i="4"/>
  <c r="L62" i="4"/>
  <c r="K62" i="4"/>
  <c r="I62" i="4"/>
  <c r="H62" i="4"/>
  <c r="C62" i="4"/>
  <c r="L61" i="4"/>
  <c r="K61" i="4"/>
  <c r="I61" i="4"/>
  <c r="H61" i="4"/>
  <c r="C61" i="4"/>
  <c r="L60" i="4"/>
  <c r="K60" i="4"/>
  <c r="I60" i="4"/>
  <c r="H60" i="4"/>
  <c r="C60" i="4"/>
  <c r="L59" i="4"/>
  <c r="K59" i="4"/>
  <c r="I59" i="4"/>
  <c r="H59" i="4"/>
  <c r="C59" i="4"/>
  <c r="L58" i="4"/>
  <c r="K58" i="4"/>
  <c r="I58" i="4"/>
  <c r="H58" i="4"/>
  <c r="C58" i="4"/>
  <c r="C56" i="4"/>
  <c r="O78" i="3"/>
  <c r="L78" i="3"/>
  <c r="M78" i="3" s="1"/>
  <c r="K78" i="3"/>
  <c r="H78" i="3"/>
  <c r="G78" i="3"/>
  <c r="C78" i="3"/>
  <c r="L77" i="3"/>
  <c r="M77" i="3" s="1"/>
  <c r="K77" i="3"/>
  <c r="H77" i="3"/>
  <c r="G77" i="3"/>
  <c r="C77" i="3"/>
  <c r="O76" i="3"/>
  <c r="L76" i="3"/>
  <c r="M76" i="3" s="1"/>
  <c r="K76" i="3"/>
  <c r="H76" i="3"/>
  <c r="G76" i="3"/>
  <c r="C76" i="3"/>
  <c r="O75" i="3"/>
  <c r="L75" i="3"/>
  <c r="M75" i="3" s="1"/>
  <c r="K75" i="3"/>
  <c r="H75" i="3"/>
  <c r="G75" i="3"/>
  <c r="C75" i="3"/>
  <c r="L74" i="3"/>
  <c r="M74" i="3" s="1"/>
  <c r="K74" i="3"/>
  <c r="H74" i="3"/>
  <c r="G74" i="3"/>
  <c r="C74" i="3"/>
  <c r="L73" i="3"/>
  <c r="M73" i="3" s="1"/>
  <c r="K73" i="3"/>
  <c r="H73" i="3"/>
  <c r="G73" i="3"/>
  <c r="C73" i="3"/>
  <c r="M72" i="3"/>
  <c r="L72" i="3"/>
  <c r="K72" i="3"/>
  <c r="H72" i="3"/>
  <c r="G72" i="3"/>
  <c r="C72" i="3"/>
  <c r="O72" i="3" s="1"/>
  <c r="L71" i="3"/>
  <c r="M71" i="3" s="1"/>
  <c r="K71" i="3"/>
  <c r="H71" i="3"/>
  <c r="G71" i="3"/>
  <c r="C71" i="3"/>
  <c r="O70" i="3"/>
  <c r="L70" i="3"/>
  <c r="M70" i="3" s="1"/>
  <c r="K70" i="3"/>
  <c r="H70" i="3"/>
  <c r="G70" i="3"/>
  <c r="C70" i="3"/>
  <c r="L69" i="3"/>
  <c r="M69" i="3" s="1"/>
  <c r="K69" i="3"/>
  <c r="H69" i="3"/>
  <c r="G69" i="3"/>
  <c r="C69" i="3"/>
  <c r="O68" i="3"/>
  <c r="L68" i="3"/>
  <c r="M68" i="3" s="1"/>
  <c r="K68" i="3"/>
  <c r="H68" i="3"/>
  <c r="G68" i="3"/>
  <c r="C68" i="3"/>
  <c r="L67" i="3"/>
  <c r="M67" i="3" s="1"/>
  <c r="K67" i="3"/>
  <c r="H67" i="3"/>
  <c r="G67" i="3"/>
  <c r="C67" i="3"/>
  <c r="O67" i="3" s="1"/>
  <c r="L66" i="3"/>
  <c r="M66" i="3" s="1"/>
  <c r="K66" i="3"/>
  <c r="H66" i="3"/>
  <c r="G66" i="3"/>
  <c r="C66" i="3"/>
  <c r="O66" i="3" s="1"/>
  <c r="L65" i="3"/>
  <c r="M65" i="3" s="1"/>
  <c r="K65" i="3"/>
  <c r="H65" i="3"/>
  <c r="G65" i="3"/>
  <c r="C65" i="3"/>
  <c r="M64" i="3"/>
  <c r="L64" i="3"/>
  <c r="K64" i="3"/>
  <c r="H64" i="3"/>
  <c r="G64" i="3"/>
  <c r="C64" i="3"/>
  <c r="O64" i="3" s="1"/>
  <c r="L63" i="3"/>
  <c r="M63" i="3" s="1"/>
  <c r="K63" i="3"/>
  <c r="H63" i="3"/>
  <c r="G63" i="3"/>
  <c r="C63" i="3"/>
  <c r="O62" i="3"/>
  <c r="L62" i="3"/>
  <c r="M62" i="3" s="1"/>
  <c r="K62" i="3"/>
  <c r="H62" i="3"/>
  <c r="G62" i="3"/>
  <c r="C62" i="3"/>
  <c r="L61" i="3"/>
  <c r="M61" i="3" s="1"/>
  <c r="K61" i="3"/>
  <c r="H61" i="3"/>
  <c r="G61" i="3"/>
  <c r="C61" i="3"/>
  <c r="L60" i="3"/>
  <c r="M60" i="3" s="1"/>
  <c r="K60" i="3"/>
  <c r="H60" i="3"/>
  <c r="G60" i="3"/>
  <c r="C60" i="3"/>
  <c r="M59" i="3"/>
  <c r="L59" i="3"/>
  <c r="K59" i="3"/>
  <c r="H59" i="3"/>
  <c r="G59" i="3"/>
  <c r="C59" i="3"/>
  <c r="O59" i="3" s="1"/>
  <c r="L58" i="3"/>
  <c r="M58" i="3" s="1"/>
  <c r="K58" i="3"/>
  <c r="H58" i="3"/>
  <c r="G58" i="3"/>
  <c r="C58" i="3"/>
  <c r="L57" i="3"/>
  <c r="M57" i="3" s="1"/>
  <c r="K57" i="3"/>
  <c r="H57" i="3"/>
  <c r="G57" i="3"/>
  <c r="C57" i="3"/>
  <c r="L56" i="3"/>
  <c r="M56" i="3" s="1"/>
  <c r="K56" i="3"/>
  <c r="H56" i="3"/>
  <c r="G56" i="3"/>
  <c r="C56" i="3"/>
  <c r="O56" i="3" s="1"/>
  <c r="L55" i="3"/>
  <c r="M55" i="3" s="1"/>
  <c r="K55" i="3"/>
  <c r="H55" i="3"/>
  <c r="G55" i="3"/>
  <c r="C55" i="3"/>
  <c r="C53" i="3"/>
  <c r="O60" i="3" l="1"/>
  <c r="N58" i="4"/>
  <c r="N59" i="4"/>
  <c r="N60" i="4"/>
  <c r="N61" i="4"/>
  <c r="N62" i="4"/>
  <c r="N63" i="4"/>
  <c r="N64" i="4"/>
  <c r="N65" i="4"/>
  <c r="N66" i="4"/>
  <c r="N67" i="4"/>
  <c r="O57" i="3"/>
  <c r="O65" i="3"/>
  <c r="O73" i="3"/>
  <c r="O58" i="3"/>
  <c r="O74" i="3"/>
  <c r="O61" i="3"/>
  <c r="O69" i="3"/>
  <c r="O77" i="3"/>
  <c r="O55" i="3"/>
  <c r="O63" i="3"/>
  <c r="O71" i="3"/>
  <c r="M51" i="3" l="1"/>
  <c r="F51" i="3"/>
  <c r="G51" i="3" s="1"/>
  <c r="C51" i="3"/>
  <c r="M50" i="3"/>
  <c r="G50" i="3"/>
  <c r="F50" i="3"/>
  <c r="C50" i="3"/>
  <c r="O50" i="3" s="1"/>
  <c r="M49" i="3"/>
  <c r="F49" i="3"/>
  <c r="G49" i="3" s="1"/>
  <c r="C49" i="3"/>
  <c r="O49" i="3" s="1"/>
  <c r="M48" i="3"/>
  <c r="F48" i="3"/>
  <c r="G48" i="3" s="1"/>
  <c r="C48" i="3"/>
  <c r="M47" i="3"/>
  <c r="F47" i="3"/>
  <c r="G47" i="3" s="1"/>
  <c r="C47" i="3"/>
  <c r="M46" i="3"/>
  <c r="F46" i="3"/>
  <c r="G46" i="3" s="1"/>
  <c r="C46" i="3"/>
  <c r="O46" i="3" s="1"/>
  <c r="M45" i="3"/>
  <c r="F45" i="3"/>
  <c r="G45" i="3" s="1"/>
  <c r="C45" i="3"/>
  <c r="I44" i="3"/>
  <c r="F44" i="3"/>
  <c r="G44" i="3" s="1"/>
  <c r="C44" i="3"/>
  <c r="M43" i="3"/>
  <c r="F43" i="3"/>
  <c r="G43" i="3" s="1"/>
  <c r="C43" i="3"/>
  <c r="M42" i="3"/>
  <c r="F42" i="3"/>
  <c r="G42" i="3" s="1"/>
  <c r="C42" i="3"/>
  <c r="O42" i="3" s="1"/>
  <c r="M41" i="3"/>
  <c r="F41" i="3"/>
  <c r="G41" i="3" s="1"/>
  <c r="C41" i="3"/>
  <c r="O41" i="3" s="1"/>
  <c r="O40" i="3"/>
  <c r="M40" i="3"/>
  <c r="F40" i="3"/>
  <c r="G40" i="3" s="1"/>
  <c r="C40" i="3"/>
  <c r="M39" i="3"/>
  <c r="F39" i="3"/>
  <c r="G39" i="3" s="1"/>
  <c r="C39" i="3"/>
  <c r="O39" i="3" s="1"/>
  <c r="M38" i="3"/>
  <c r="G38" i="3"/>
  <c r="F38" i="3"/>
  <c r="C38" i="3"/>
  <c r="M37" i="3"/>
  <c r="F37" i="3"/>
  <c r="G37" i="3" s="1"/>
  <c r="C37" i="3"/>
  <c r="O37" i="3" s="1"/>
  <c r="M36" i="3"/>
  <c r="F36" i="3"/>
  <c r="G36" i="3" s="1"/>
  <c r="C36" i="3"/>
  <c r="M35" i="3"/>
  <c r="F35" i="3"/>
  <c r="G35" i="3" s="1"/>
  <c r="C35" i="3"/>
  <c r="O35" i="3" s="1"/>
  <c r="M34" i="3"/>
  <c r="F34" i="3"/>
  <c r="G34" i="3" s="1"/>
  <c r="C34" i="3"/>
  <c r="O34" i="3" s="1"/>
  <c r="M33" i="3"/>
  <c r="F33" i="3"/>
  <c r="G33" i="3" s="1"/>
  <c r="C33" i="3"/>
  <c r="O33" i="3" s="1"/>
  <c r="O32" i="3"/>
  <c r="M32" i="3"/>
  <c r="F32" i="3"/>
  <c r="G32" i="3" s="1"/>
  <c r="C32" i="3"/>
  <c r="M31" i="3"/>
  <c r="F31" i="3"/>
  <c r="G31" i="3" s="1"/>
  <c r="C31" i="3"/>
  <c r="M30" i="3"/>
  <c r="F30" i="3"/>
  <c r="G30" i="3" s="1"/>
  <c r="C30" i="3"/>
  <c r="O30" i="3" s="1"/>
  <c r="M29" i="3"/>
  <c r="F29" i="3"/>
  <c r="G29" i="3" s="1"/>
  <c r="C29" i="3"/>
  <c r="O29" i="3" s="1"/>
  <c r="M28" i="3"/>
  <c r="F28" i="3"/>
  <c r="G28" i="3" s="1"/>
  <c r="C28" i="3"/>
  <c r="M27" i="3"/>
  <c r="F27" i="3"/>
  <c r="G27" i="3" s="1"/>
  <c r="C27" i="3"/>
  <c r="O27" i="3" s="1"/>
  <c r="M26" i="3"/>
  <c r="F26" i="3"/>
  <c r="G26" i="3" s="1"/>
  <c r="C26" i="3"/>
  <c r="O25" i="3"/>
  <c r="M25" i="3"/>
  <c r="F25" i="3"/>
  <c r="G25" i="3" s="1"/>
  <c r="C25" i="3"/>
  <c r="C23" i="3"/>
  <c r="O26" i="3" l="1"/>
  <c r="O44" i="3"/>
  <c r="O31" i="3"/>
  <c r="O48" i="3"/>
  <c r="O38" i="3"/>
  <c r="O47" i="3"/>
  <c r="M44" i="3"/>
  <c r="O28" i="3"/>
  <c r="O36" i="3"/>
  <c r="O45" i="3"/>
  <c r="O43" i="3"/>
  <c r="O51" i="3"/>
  <c r="M54" i="4" l="1"/>
  <c r="F54" i="4"/>
  <c r="G54" i="4" s="1"/>
  <c r="C54" i="4"/>
  <c r="M53" i="4"/>
  <c r="F53" i="4"/>
  <c r="G53" i="4" s="1"/>
  <c r="C53" i="4"/>
  <c r="O53" i="4" s="1"/>
  <c r="O52" i="4"/>
  <c r="M52" i="4"/>
  <c r="F52" i="4"/>
  <c r="G52" i="4" s="1"/>
  <c r="C52" i="4"/>
  <c r="O51" i="4"/>
  <c r="M51" i="4"/>
  <c r="F51" i="4"/>
  <c r="G51" i="4" s="1"/>
  <c r="C51" i="4"/>
  <c r="M50" i="4"/>
  <c r="F50" i="4"/>
  <c r="G50" i="4" s="1"/>
  <c r="C50" i="4"/>
  <c r="O50" i="4" s="1"/>
  <c r="M49" i="4"/>
  <c r="F49" i="4"/>
  <c r="G49" i="4" s="1"/>
  <c r="C49" i="4"/>
  <c r="O49" i="4" s="1"/>
  <c r="O48" i="4"/>
  <c r="M48" i="4"/>
  <c r="F48" i="4"/>
  <c r="G48" i="4" s="1"/>
  <c r="C48" i="4"/>
  <c r="M47" i="4"/>
  <c r="F47" i="4"/>
  <c r="G47" i="4" s="1"/>
  <c r="C47" i="4"/>
  <c r="O47" i="4" s="1"/>
  <c r="M46" i="4"/>
  <c r="F46" i="4"/>
  <c r="G46" i="4" s="1"/>
  <c r="C46" i="4"/>
  <c r="M45" i="4"/>
  <c r="F45" i="4"/>
  <c r="G45" i="4" s="1"/>
  <c r="C45" i="4"/>
  <c r="O45" i="4" s="1"/>
  <c r="O44" i="4"/>
  <c r="M44" i="4"/>
  <c r="F44" i="4"/>
  <c r="G44" i="4" s="1"/>
  <c r="C44" i="4"/>
  <c r="O43" i="4"/>
  <c r="M43" i="4"/>
  <c r="F43" i="4"/>
  <c r="G43" i="4" s="1"/>
  <c r="C43" i="4"/>
  <c r="M42" i="4"/>
  <c r="F42" i="4"/>
  <c r="G42" i="4" s="1"/>
  <c r="C42" i="4"/>
  <c r="O42" i="4" s="1"/>
  <c r="M41" i="4"/>
  <c r="F41" i="4"/>
  <c r="G41" i="4" s="1"/>
  <c r="C41" i="4"/>
  <c r="O41" i="4" s="1"/>
  <c r="O40" i="4"/>
  <c r="M40" i="4"/>
  <c r="F40" i="4"/>
  <c r="G40" i="4" s="1"/>
  <c r="C40" i="4"/>
  <c r="M39" i="4"/>
  <c r="F39" i="4"/>
  <c r="G39" i="4" s="1"/>
  <c r="C39" i="4"/>
  <c r="O39" i="4" s="1"/>
  <c r="M38" i="4"/>
  <c r="F38" i="4"/>
  <c r="G38" i="4" s="1"/>
  <c r="C38" i="4"/>
  <c r="M37" i="4"/>
  <c r="F37" i="4"/>
  <c r="G37" i="4" s="1"/>
  <c r="C37" i="4"/>
  <c r="O37" i="4" s="1"/>
  <c r="O36" i="4"/>
  <c r="M36" i="4"/>
  <c r="F36" i="4"/>
  <c r="G36" i="4" s="1"/>
  <c r="C36" i="4"/>
  <c r="O35" i="4"/>
  <c r="M35" i="4"/>
  <c r="F35" i="4"/>
  <c r="G35" i="4" s="1"/>
  <c r="C35" i="4"/>
  <c r="M34" i="4"/>
  <c r="F34" i="4"/>
  <c r="G34" i="4" s="1"/>
  <c r="C34" i="4"/>
  <c r="O34" i="4" s="1"/>
  <c r="M33" i="4"/>
  <c r="F33" i="4"/>
  <c r="G33" i="4" s="1"/>
  <c r="C33" i="4"/>
  <c r="O33" i="4" s="1"/>
  <c r="O32" i="4"/>
  <c r="M32" i="4"/>
  <c r="F32" i="4"/>
  <c r="G32" i="4" s="1"/>
  <c r="C32" i="4"/>
  <c r="M31" i="4"/>
  <c r="F31" i="4"/>
  <c r="G31" i="4" s="1"/>
  <c r="C31" i="4"/>
  <c r="O31" i="4" s="1"/>
  <c r="M30" i="4"/>
  <c r="F30" i="4"/>
  <c r="G30" i="4" s="1"/>
  <c r="C30" i="4"/>
  <c r="M29" i="4"/>
  <c r="F29" i="4"/>
  <c r="G29" i="4" s="1"/>
  <c r="C29" i="4"/>
  <c r="O29" i="4" s="1"/>
  <c r="O28" i="4"/>
  <c r="M28" i="4"/>
  <c r="F28" i="4"/>
  <c r="G28" i="4" s="1"/>
  <c r="C28" i="4"/>
  <c r="C26" i="4"/>
  <c r="O30" i="4" l="1"/>
  <c r="O38" i="4"/>
  <c r="O46" i="4"/>
  <c r="O54" i="4"/>
  <c r="M22" i="4" l="1"/>
  <c r="L22" i="4"/>
  <c r="K22" i="4"/>
  <c r="F22" i="4"/>
  <c r="E22" i="4"/>
  <c r="D22" i="4"/>
  <c r="N21" i="4"/>
  <c r="L21" i="4"/>
  <c r="K21" i="4"/>
  <c r="F21" i="4"/>
  <c r="E21" i="4"/>
  <c r="D21" i="4"/>
  <c r="N20" i="4"/>
  <c r="M20" i="4"/>
  <c r="L20" i="4"/>
  <c r="K20" i="4"/>
  <c r="F20" i="4"/>
  <c r="E20" i="4"/>
  <c r="D20" i="4"/>
  <c r="N19" i="4"/>
  <c r="M19" i="4"/>
  <c r="L19" i="4"/>
  <c r="K19" i="4"/>
  <c r="F19" i="4"/>
  <c r="E19" i="4"/>
  <c r="D19" i="4"/>
  <c r="L18" i="4"/>
  <c r="K18" i="4"/>
  <c r="F18" i="4"/>
  <c r="E18" i="4"/>
  <c r="N18" i="4" s="1"/>
  <c r="D18" i="4"/>
  <c r="L16" i="4"/>
  <c r="K16" i="4"/>
  <c r="F16" i="4"/>
  <c r="E16" i="4"/>
  <c r="N16" i="4" s="1"/>
  <c r="D16" i="4"/>
  <c r="L15" i="4"/>
  <c r="K15" i="4"/>
  <c r="F15" i="4"/>
  <c r="E15" i="4"/>
  <c r="D15" i="4"/>
  <c r="L14" i="4"/>
  <c r="K14" i="4"/>
  <c r="F14" i="4"/>
  <c r="E14" i="4"/>
  <c r="D14" i="4"/>
  <c r="M13" i="4"/>
  <c r="L13" i="4"/>
  <c r="K13" i="4"/>
  <c r="F13" i="4"/>
  <c r="E13" i="4"/>
  <c r="D13" i="4"/>
  <c r="N12" i="4"/>
  <c r="L12" i="4"/>
  <c r="K12" i="4"/>
  <c r="F12" i="4"/>
  <c r="E12" i="4"/>
  <c r="D12" i="4"/>
  <c r="N11" i="4"/>
  <c r="M11" i="4"/>
  <c r="L11" i="4"/>
  <c r="K11" i="4"/>
  <c r="F11" i="4"/>
  <c r="E11" i="4"/>
  <c r="D11" i="4"/>
  <c r="N10" i="4"/>
  <c r="M10" i="4"/>
  <c r="L10" i="4"/>
  <c r="K10" i="4"/>
  <c r="F10" i="4"/>
  <c r="E10" i="4"/>
  <c r="D10" i="4"/>
  <c r="M9" i="4"/>
  <c r="L9" i="4"/>
  <c r="K9" i="4"/>
  <c r="F9" i="4"/>
  <c r="E9" i="4"/>
  <c r="O9" i="4" s="1"/>
  <c r="D9" i="4"/>
  <c r="L8" i="4"/>
  <c r="K8" i="4"/>
  <c r="F8" i="4"/>
  <c r="E8" i="4"/>
  <c r="N8" i="4" s="1"/>
  <c r="D8" i="4"/>
  <c r="L7" i="4"/>
  <c r="K7" i="4"/>
  <c r="F7" i="4"/>
  <c r="E7" i="4"/>
  <c r="D7" i="4"/>
  <c r="L6" i="4"/>
  <c r="K6" i="4"/>
  <c r="F6" i="4"/>
  <c r="E6" i="4"/>
  <c r="D6" i="4"/>
  <c r="M5" i="4"/>
  <c r="L5" i="4"/>
  <c r="K5" i="4"/>
  <c r="F5" i="4"/>
  <c r="E5" i="4"/>
  <c r="D5" i="4"/>
  <c r="N4" i="4"/>
  <c r="M4" i="4"/>
  <c r="L4" i="4"/>
  <c r="K4" i="4"/>
  <c r="F4" i="4"/>
  <c r="E4" i="4"/>
  <c r="D4" i="4"/>
  <c r="M3" i="4"/>
  <c r="L3" i="4"/>
  <c r="K3" i="4"/>
  <c r="E3" i="4"/>
  <c r="N3" i="4" s="1"/>
  <c r="C1" i="4"/>
  <c r="M15" i="4" s="1"/>
  <c r="L19" i="3"/>
  <c r="K19" i="3"/>
  <c r="F19" i="3"/>
  <c r="E19" i="3"/>
  <c r="N19" i="3" s="1"/>
  <c r="D19" i="3"/>
  <c r="L18" i="3"/>
  <c r="K18" i="3"/>
  <c r="F18" i="3"/>
  <c r="E18" i="3"/>
  <c r="N18" i="3" s="1"/>
  <c r="D18" i="3"/>
  <c r="L17" i="3"/>
  <c r="K17" i="3"/>
  <c r="F17" i="3"/>
  <c r="E17" i="3"/>
  <c r="N17" i="3" s="1"/>
  <c r="D17" i="3"/>
  <c r="M16" i="3"/>
  <c r="O16" i="3" s="1"/>
  <c r="L16" i="3"/>
  <c r="K16" i="3"/>
  <c r="F16" i="3"/>
  <c r="E16" i="3"/>
  <c r="N16" i="3" s="1"/>
  <c r="D16" i="3"/>
  <c r="N15" i="3"/>
  <c r="L15" i="3"/>
  <c r="K15" i="3"/>
  <c r="F15" i="3"/>
  <c r="E15" i="3"/>
  <c r="D15" i="3"/>
  <c r="N14" i="3"/>
  <c r="M14" i="3"/>
  <c r="O14" i="3" s="1"/>
  <c r="L14" i="3"/>
  <c r="K14" i="3"/>
  <c r="F14" i="3"/>
  <c r="E14" i="3"/>
  <c r="D14" i="3"/>
  <c r="N13" i="3"/>
  <c r="M13" i="3"/>
  <c r="O13" i="3" s="1"/>
  <c r="L13" i="3"/>
  <c r="K13" i="3"/>
  <c r="F13" i="3"/>
  <c r="E13" i="3"/>
  <c r="D13" i="3"/>
  <c r="M12" i="3"/>
  <c r="L12" i="3"/>
  <c r="K12" i="3"/>
  <c r="F12" i="3"/>
  <c r="E12" i="3"/>
  <c r="N12" i="3" s="1"/>
  <c r="D12" i="3"/>
  <c r="L11" i="3"/>
  <c r="K11" i="3"/>
  <c r="F11" i="3"/>
  <c r="E11" i="3"/>
  <c r="N11" i="3" s="1"/>
  <c r="D11" i="3"/>
  <c r="L10" i="3"/>
  <c r="K10" i="3"/>
  <c r="F10" i="3"/>
  <c r="E10" i="3"/>
  <c r="N10" i="3" s="1"/>
  <c r="D10" i="3"/>
  <c r="N9" i="3"/>
  <c r="L9" i="3"/>
  <c r="K9" i="3"/>
  <c r="F9" i="3"/>
  <c r="E9" i="3"/>
  <c r="D9" i="3"/>
  <c r="M8" i="3"/>
  <c r="O8" i="3" s="1"/>
  <c r="L8" i="3"/>
  <c r="K8" i="3"/>
  <c r="F8" i="3"/>
  <c r="E8" i="3"/>
  <c r="N8" i="3" s="1"/>
  <c r="D8" i="3"/>
  <c r="N7" i="3"/>
  <c r="L7" i="3"/>
  <c r="K7" i="3"/>
  <c r="F7" i="3"/>
  <c r="E7" i="3"/>
  <c r="D7" i="3"/>
  <c r="N6" i="3"/>
  <c r="M6" i="3"/>
  <c r="O6" i="3" s="1"/>
  <c r="L6" i="3"/>
  <c r="K6" i="3"/>
  <c r="F6" i="3"/>
  <c r="E6" i="3"/>
  <c r="D6" i="3"/>
  <c r="N5" i="3"/>
  <c r="M5" i="3"/>
  <c r="O5" i="3" s="1"/>
  <c r="L5" i="3"/>
  <c r="K5" i="3"/>
  <c r="F5" i="3"/>
  <c r="E5" i="3"/>
  <c r="D5" i="3"/>
  <c r="M4" i="3"/>
  <c r="L4" i="3"/>
  <c r="K4" i="3"/>
  <c r="F4" i="3"/>
  <c r="E4" i="3"/>
  <c r="N4" i="3" s="1"/>
  <c r="D4" i="3"/>
  <c r="L3" i="3"/>
  <c r="K3" i="3"/>
  <c r="F3" i="3"/>
  <c r="E3" i="3"/>
  <c r="N3" i="3" s="1"/>
  <c r="D3" i="3"/>
  <c r="C1" i="3"/>
  <c r="M18" i="3" s="1"/>
  <c r="O18" i="3" s="1"/>
  <c r="O13" i="4" l="1"/>
  <c r="M18" i="4"/>
  <c r="O18" i="4" s="1"/>
  <c r="E24" i="4"/>
  <c r="O15" i="4"/>
  <c r="M3" i="3"/>
  <c r="O3" i="3" s="1"/>
  <c r="M19" i="3"/>
  <c r="O19" i="3" s="1"/>
  <c r="O4" i="4"/>
  <c r="M8" i="4"/>
  <c r="N9" i="4"/>
  <c r="O12" i="4"/>
  <c r="M16" i="4"/>
  <c r="O16" i="4" s="1"/>
  <c r="O21" i="4"/>
  <c r="O4" i="3"/>
  <c r="O5" i="4"/>
  <c r="M11" i="3"/>
  <c r="O11" i="3" s="1"/>
  <c r="M10" i="3"/>
  <c r="O10" i="3" s="1"/>
  <c r="M7" i="4"/>
  <c r="O7" i="4" s="1"/>
  <c r="O11" i="4"/>
  <c r="O20" i="4"/>
  <c r="O12" i="3"/>
  <c r="N65" i="3"/>
  <c r="P65" i="3" s="1"/>
  <c r="N58" i="3"/>
  <c r="P58" i="3" s="1"/>
  <c r="N67" i="3"/>
  <c r="P67" i="3" s="1"/>
  <c r="N61" i="3"/>
  <c r="P61" i="3" s="1"/>
  <c r="N73" i="3"/>
  <c r="P73" i="3" s="1"/>
  <c r="N59" i="3"/>
  <c r="P59" i="3" s="1"/>
  <c r="N60" i="3"/>
  <c r="P60" i="3" s="1"/>
  <c r="N62" i="3"/>
  <c r="P62" i="3" s="1"/>
  <c r="N74" i="3"/>
  <c r="P74" i="3" s="1"/>
  <c r="N66" i="3"/>
  <c r="P66" i="3" s="1"/>
  <c r="N56" i="3"/>
  <c r="P56" i="3" s="1"/>
  <c r="N77" i="3"/>
  <c r="P77" i="3" s="1"/>
  <c r="N63" i="3"/>
  <c r="P63" i="3" s="1"/>
  <c r="N78" i="3"/>
  <c r="P78" i="3" s="1"/>
  <c r="N75" i="3"/>
  <c r="P75" i="3" s="1"/>
  <c r="N69" i="3"/>
  <c r="P69" i="3" s="1"/>
  <c r="N68" i="3"/>
  <c r="P68" i="3" s="1"/>
  <c r="N55" i="3"/>
  <c r="P55" i="3" s="1"/>
  <c r="N70" i="3"/>
  <c r="P70" i="3" s="1"/>
  <c r="N71" i="3"/>
  <c r="P71" i="3" s="1"/>
  <c r="N76" i="3"/>
  <c r="P76" i="3" s="1"/>
  <c r="N64" i="3"/>
  <c r="P64" i="3" s="1"/>
  <c r="N57" i="3"/>
  <c r="P57" i="3" s="1"/>
  <c r="N72" i="3"/>
  <c r="P72" i="3" s="1"/>
  <c r="N51" i="3"/>
  <c r="P51" i="3" s="1"/>
  <c r="N38" i="3"/>
  <c r="P38" i="3" s="1"/>
  <c r="N32" i="3"/>
  <c r="P32" i="3" s="1"/>
  <c r="N27" i="3"/>
  <c r="P27" i="3" s="1"/>
  <c r="N30" i="3"/>
  <c r="P30" i="3" s="1"/>
  <c r="N37" i="3"/>
  <c r="P37" i="3" s="1"/>
  <c r="N40" i="3"/>
  <c r="P40" i="3" s="1"/>
  <c r="N41" i="3"/>
  <c r="P41" i="3" s="1"/>
  <c r="N46" i="3"/>
  <c r="P46" i="3" s="1"/>
  <c r="N36" i="3"/>
  <c r="P36" i="3" s="1"/>
  <c r="N33" i="3"/>
  <c r="P33" i="3" s="1"/>
  <c r="N35" i="3"/>
  <c r="P35" i="3" s="1"/>
  <c r="N49" i="3"/>
  <c r="P49" i="3" s="1"/>
  <c r="N39" i="3"/>
  <c r="P39" i="3" s="1"/>
  <c r="N28" i="3"/>
  <c r="P28" i="3" s="1"/>
  <c r="N29" i="3"/>
  <c r="P29" i="3" s="1"/>
  <c r="N47" i="3"/>
  <c r="P47" i="3" s="1"/>
  <c r="N42" i="3"/>
  <c r="P42" i="3" s="1"/>
  <c r="N34" i="3"/>
  <c r="P34" i="3" s="1"/>
  <c r="N31" i="3"/>
  <c r="P31" i="3" s="1"/>
  <c r="N25" i="3"/>
  <c r="P25" i="3" s="1"/>
  <c r="N50" i="3"/>
  <c r="P50" i="3" s="1"/>
  <c r="N48" i="3"/>
  <c r="P48" i="3" s="1"/>
  <c r="N45" i="3"/>
  <c r="P45" i="3" s="1"/>
  <c r="N26" i="3"/>
  <c r="P26" i="3" s="1"/>
  <c r="N43" i="3"/>
  <c r="P43" i="3" s="1"/>
  <c r="N44" i="3"/>
  <c r="P44" i="3" s="1"/>
  <c r="M9" i="3"/>
  <c r="O9" i="3" s="1"/>
  <c r="M17" i="3"/>
  <c r="O17" i="3" s="1"/>
  <c r="M61" i="4"/>
  <c r="O61" i="4" s="1"/>
  <c r="M67" i="4"/>
  <c r="O67" i="4" s="1"/>
  <c r="M63" i="4"/>
  <c r="O63" i="4" s="1"/>
  <c r="M59" i="4"/>
  <c r="O59" i="4" s="1"/>
  <c r="M58" i="4"/>
  <c r="O58" i="4" s="1"/>
  <c r="M62" i="4"/>
  <c r="O62" i="4" s="1"/>
  <c r="M64" i="4"/>
  <c r="O64" i="4" s="1"/>
  <c r="M60" i="4"/>
  <c r="O60" i="4" s="1"/>
  <c r="M65" i="4"/>
  <c r="O65" i="4" s="1"/>
  <c r="M66" i="4"/>
  <c r="O66" i="4" s="1"/>
  <c r="N54" i="4"/>
  <c r="P54" i="4" s="1"/>
  <c r="N51" i="4"/>
  <c r="P51" i="4" s="1"/>
  <c r="N48" i="4"/>
  <c r="P48" i="4" s="1"/>
  <c r="N46" i="4"/>
  <c r="P46" i="4" s="1"/>
  <c r="N43" i="4"/>
  <c r="P43" i="4" s="1"/>
  <c r="N40" i="4"/>
  <c r="P40" i="4" s="1"/>
  <c r="N38" i="4"/>
  <c r="P38" i="4" s="1"/>
  <c r="N35" i="4"/>
  <c r="P35" i="4" s="1"/>
  <c r="N32" i="4"/>
  <c r="P32" i="4" s="1"/>
  <c r="N30" i="4"/>
  <c r="P30" i="4" s="1"/>
  <c r="N33" i="4"/>
  <c r="P33" i="4" s="1"/>
  <c r="N49" i="4"/>
  <c r="P49" i="4" s="1"/>
  <c r="N41" i="4"/>
  <c r="P41" i="4" s="1"/>
  <c r="N52" i="4"/>
  <c r="P52" i="4" s="1"/>
  <c r="N44" i="4"/>
  <c r="P44" i="4" s="1"/>
  <c r="N36" i="4"/>
  <c r="P36" i="4" s="1"/>
  <c r="N28" i="4"/>
  <c r="P28" i="4" s="1"/>
  <c r="N47" i="4"/>
  <c r="P47" i="4" s="1"/>
  <c r="N39" i="4"/>
  <c r="P39" i="4" s="1"/>
  <c r="N31" i="4"/>
  <c r="P31" i="4" s="1"/>
  <c r="N42" i="4"/>
  <c r="P42" i="4" s="1"/>
  <c r="N34" i="4"/>
  <c r="P34" i="4" s="1"/>
  <c r="N53" i="4"/>
  <c r="P53" i="4" s="1"/>
  <c r="N50" i="4"/>
  <c r="P50" i="4" s="1"/>
  <c r="N45" i="4"/>
  <c r="P45" i="4" s="1"/>
  <c r="N37" i="4"/>
  <c r="P37" i="4" s="1"/>
  <c r="N29" i="4"/>
  <c r="P29" i="4" s="1"/>
  <c r="M6" i="4"/>
  <c r="O6" i="4" s="1"/>
  <c r="N7" i="4"/>
  <c r="O10" i="4"/>
  <c r="M14" i="4"/>
  <c r="O14" i="4" s="1"/>
  <c r="N15" i="4"/>
  <c r="O19" i="4"/>
  <c r="N6" i="4"/>
  <c r="N14" i="4"/>
  <c r="O21" i="3"/>
  <c r="M7" i="3"/>
  <c r="O7" i="3" s="1"/>
  <c r="M15" i="3"/>
  <c r="O15" i="3" s="1"/>
  <c r="E21" i="3"/>
  <c r="N5" i="4"/>
  <c r="O8" i="4"/>
  <c r="M12" i="4"/>
  <c r="N13" i="4"/>
  <c r="M21" i="4"/>
  <c r="N22" i="4"/>
  <c r="O3" i="4"/>
  <c r="O22" i="4"/>
  <c r="O24" i="4" s="1"/>
  <c r="P80" i="3" l="1"/>
  <c r="K27" i="2"/>
  <c r="K26" i="2"/>
  <c r="K25" i="2"/>
  <c r="K24" i="2"/>
  <c r="K23" i="2"/>
  <c r="K22" i="2"/>
  <c r="K21" i="2"/>
  <c r="K20" i="2"/>
  <c r="E20" i="2"/>
  <c r="K19" i="2"/>
  <c r="E19" i="2"/>
  <c r="K18" i="2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E5" i="2"/>
  <c r="K4" i="2"/>
  <c r="E4" i="2"/>
  <c r="K3" i="2"/>
  <c r="E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180523-9BFC-EB4B-B3FE-DC333A7AA52C}" name="iter_burst_bert_proc" type="6" refreshedVersion="7" background="1" saveData="1">
    <textPr sourceFile="/Users/jmsalamy/Documents/MIT/Research/codebase/flumenequi/processing/processed_results/burst_bert/iter_burst_bert_proc.csv" comma="1">
      <textFields count="5">
        <textField/>
        <textField/>
        <textField/>
        <textField/>
        <textField/>
      </textFields>
    </textPr>
  </connection>
  <connection id="2" xr16:uid="{8DA6579D-876C-B546-AD60-3643979A4F80}" name="iter_burst_r50_proc" type="6" refreshedVersion="7" background="1" saveData="1">
    <textPr sourceFile="/Users/jmsalamy/Documents/MIT/Research/codebase/flumenequi/processing/processed_results/burst_rn50/iter_burst_r50_proc.csv" comma="1" semicolon="1">
      <textFields count="5">
        <textField/>
        <textField/>
        <textField/>
        <textField/>
        <textField/>
      </textFields>
    </textPr>
  </connection>
  <connection id="3" xr16:uid="{97E389BC-1F7C-3C45-B97E-4F95BF4C290F}" name="iter_webs_bert_proc" type="6" refreshedVersion="7" background="1" saveData="1">
    <textPr sourceFile="/Users/jmsalamy/Documents/MIT/Research/codebase/flumenequi/processing/processed_results/v2/bert/iter_webs_bert_proc.csv" comma="1">
      <textFields count="5">
        <textField/>
        <textField/>
        <textField/>
        <textField/>
        <textField/>
      </textFields>
    </textPr>
  </connection>
  <connection id="4" xr16:uid="{2641003C-8624-4949-B43A-54E7A60B87D5}" name="iter_webs_rn50_proc" type="6" refreshedVersion="7" background="1" saveData="1">
    <textPr sourceFile="/Users/jmsalamy/Documents/MIT/Research/codebase/flumenequi/processing/processed_results/v2/rn50/iter_webs_rn50_proc.csv" comma="1">
      <textFields count="5">
        <textField/>
        <textField/>
        <textField/>
        <textField/>
        <textField/>
      </textFields>
    </textPr>
  </connection>
  <connection id="5" xr16:uid="{A3CE177A-2A47-AB43-81E5-EBC28EB88ACD}" name="tcp_burst_bert_proc" type="6" refreshedVersion="7" background="1" saveData="1">
    <textPr sourceFile="/Users/jmsalamy/Documents/MIT/Research/codebase/flumenequi/processing/processed_results/burst_bert/tcp_burst_bert_proc.csv" comma="1">
      <textFields count="4">
        <textField/>
        <textField/>
        <textField/>
        <textField/>
      </textFields>
    </textPr>
  </connection>
  <connection id="6" xr16:uid="{630E1834-C172-F245-B8D6-C457CB0AB199}" name="tcp_burst_r50_proc" type="6" refreshedVersion="7" background="1" saveData="1">
    <textPr sourceFile="/Users/jmsalamy/Documents/MIT/Research/codebase/flumenequi/processing/processed_results/burst_rn50/tcp_burst_r50_proc.csv" comma="1">
      <textFields count="4">
        <textField/>
        <textField/>
        <textField/>
        <textField/>
      </textFields>
    </textPr>
  </connection>
  <connection id="7" xr16:uid="{6EB11ADF-6006-2F43-9A35-5248D2708F89}" name="tcp_ref_consist" type="6" refreshedVersion="7" background="1" saveData="1">
    <textPr sourceFile="/Users/jmsalamy/Documents/MIT/Research/codebase/flumenequi/processing/processed_results/tcp_ref_consist.csv" comma="1">
      <textFields count="6">
        <textField/>
        <textField/>
        <textField/>
        <textField/>
        <textField/>
        <textField/>
      </textFields>
    </textPr>
  </connection>
  <connection id="8" xr16:uid="{F1190A3D-A06E-C647-AD6A-7367B03AE2ED}" name="tcp_webs_bert_proc" type="6" refreshedVersion="7" background="1" saveData="1">
    <textPr sourceFile="/Users/jmsalamy/Documents/MIT/Research/codebase/flumenequi/processing/processed_results/v2/bert/tcp_webs_bert_proc.csv" comma="1">
      <textFields count="4">
        <textField/>
        <textField/>
        <textField/>
        <textField/>
      </textFields>
    </textPr>
  </connection>
  <connection id="9" xr16:uid="{5F049E1E-5203-854E-ACCD-4EE9116607D4}" name="tcp_webs_r50_proc_v2" type="6" refreshedVersion="7" background="1" saveData="1">
    <textPr sourceFile="/Users/jmsalamy/Documents/MIT/Research/codebase/flumenequi/processing/processed_results/v2/rn50/tcp_webs_r50_proc_v2.csv" comma="1">
      <textFields count="4">
        <textField/>
        <textField/>
        <textField/>
        <textField/>
      </textFields>
    </textPr>
  </connection>
  <connection id="10" xr16:uid="{A8BFAA41-94BC-BD41-BCD4-3809CE765DB2}" name="tcp_webs_rn50_proc" type="6" refreshedVersion="7" background="1" saveData="1">
    <textPr sourceFile="/Users/jmsalamy/Documents/MIT/Research/codebase/flumenequi/processing/processed_results/v2/rn50/tcp_webs_rn50_proc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<sst xmlns="http://schemas.openxmlformats.org/spreadsheetml/2006/main" count="262" uniqueCount="88">
  <si>
    <t>reversed</t>
  </si>
  <si>
    <t>iteration time</t>
  </si>
  <si>
    <t>Burst Web-Search (TCP)</t>
  </si>
  <si>
    <t>Consistent Web-Search (RDMA)</t>
  </si>
  <si>
    <t>iperf (RDMA)</t>
  </si>
  <si>
    <t>Consistent Web-Search (TCP)</t>
  </si>
  <si>
    <t>ref</t>
  </si>
  <si>
    <t>bw_est</t>
  </si>
  <si>
    <t>trunc bw_est</t>
  </si>
  <si>
    <t>num_points</t>
  </si>
  <si>
    <t>running time</t>
  </si>
  <si>
    <t>stdev</t>
  </si>
  <si>
    <t>transpreq</t>
  </si>
  <si>
    <t>Gb</t>
  </si>
  <si>
    <t>theoretical demand</t>
  </si>
  <si>
    <t>required by exp</t>
  </si>
  <si>
    <t>index (traffic)</t>
  </si>
  <si>
    <t>mean (Mbps)</t>
  </si>
  <si>
    <t>stdev (Mbps)</t>
  </si>
  <si>
    <t>mean (Gbps)</t>
  </si>
  <si>
    <t>stdev (Gbps)</t>
  </si>
  <si>
    <t>index (time)</t>
  </si>
  <si>
    <t xml:space="preserve"> mean (s)</t>
  </si>
  <si>
    <t xml:space="preserve"> stdev</t>
  </si>
  <si>
    <t xml:space="preserve"> tail99 (s)</t>
  </si>
  <si>
    <t>tail99 for plot</t>
  </si>
  <si>
    <t>1/availBW</t>
  </si>
  <si>
    <t>theorydmd (Gbps)</t>
  </si>
  <si>
    <t>exp_req (Gb)</t>
  </si>
  <si>
    <t>delta demand (Gbps)</t>
  </si>
  <si>
    <t>Fraction Remaining at final value:</t>
  </si>
  <si>
    <t>Average difference (fuilly utilized)</t>
  </si>
  <si>
    <t>stdev (Gbps)_</t>
  </si>
  <si>
    <t>model req</t>
  </si>
  <si>
    <t>power chosen:</t>
  </si>
  <si>
    <t xml:space="preserve"> total_time analysed (s)</t>
  </si>
  <si>
    <t xml:space="preserve"> stdev (Gbps)</t>
  </si>
  <si>
    <t>1/availBW^pwr</t>
  </si>
  <si>
    <t xml:space="preserve"> number vals</t>
  </si>
  <si>
    <t xml:space="preserve"> stdev (s)</t>
  </si>
  <si>
    <t>N/A</t>
  </si>
  <si>
    <t>iperf</t>
  </si>
  <si>
    <t>burst</t>
  </si>
  <si>
    <t>consistent RDMA</t>
  </si>
  <si>
    <t>mean-2sd</t>
  </si>
  <si>
    <t>mean+2sd</t>
  </si>
  <si>
    <t>1/sqrt(availBW)</t>
  </si>
  <si>
    <t>mean-sd</t>
  </si>
  <si>
    <t>mean+sd</t>
  </si>
  <si>
    <t>Figure Captions:</t>
  </si>
  <si>
    <t>Consistent Web-search Reference Data</t>
  </si>
  <si>
    <t>LONG (5 minute) Loads:</t>
  </si>
  <si>
    <t>SHORT (3 minute) Loads:</t>
  </si>
  <si>
    <t>stdev (s)</t>
  </si>
  <si>
    <t>reversed (Gbps)</t>
  </si>
  <si>
    <t>number of samples</t>
  </si>
  <si>
    <t>BERT-Large (24) - DL on TCP, Consistent Web-search</t>
  </si>
  <si>
    <t>ResNet - DL on TCP, Consistent Web-search</t>
  </si>
  <si>
    <t>sum squares (mean)</t>
  </si>
  <si>
    <t>xval</t>
  </si>
  <si>
    <t>yval</t>
  </si>
  <si>
    <t>sum squares (residuals</t>
  </si>
  <si>
    <t>A</t>
  </si>
  <si>
    <t>B</t>
  </si>
  <si>
    <t>Consistent Fit</t>
  </si>
  <si>
    <t>Burst Fit</t>
  </si>
  <si>
    <t>mean y</t>
  </si>
  <si>
    <t>Ssres</t>
  </si>
  <si>
    <t>Sstot</t>
  </si>
  <si>
    <t>R^2</t>
  </si>
  <si>
    <t>x model</t>
  </si>
  <si>
    <t>y model</t>
  </si>
  <si>
    <t>Model Coefficients</t>
  </si>
  <si>
    <t>model y values</t>
  </si>
  <si>
    <t>RMSE:</t>
  </si>
  <si>
    <t>sqrt(B)</t>
  </si>
  <si>
    <t>t = A exp( sqrt(B/(25-BW)) )</t>
  </si>
  <si>
    <t>RMSE</t>
  </si>
  <si>
    <t>mean:</t>
  </si>
  <si>
    <t>sumsquares</t>
  </si>
  <si>
    <t>model x</t>
  </si>
  <si>
    <t>model y</t>
  </si>
  <si>
    <t>&lt;outlier for fit</t>
  </si>
  <si>
    <t>&lt;removed from fitting</t>
  </si>
  <si>
    <t>TCP Fit</t>
  </si>
  <si>
    <t>sumsquares (mean)</t>
  </si>
  <si>
    <t>sum squares (residuals)</t>
  </si>
  <si>
    <t>RDMA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</si>
</sst>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"/>
    <numFmt numFmtId="167" formatCode="0.000000"/>
    <numFmt numFmtId="168" formatCode="0.000E+00"/>
    <numFmt numFmtId="169" formatCode="0.0000E+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1" applyNumberFormat="1" applyFont="1"/>
    <xf numFmtId="164" fontId="0" fillId="0" borderId="0" xfId="1" applyNumberFormat="1" applyFont="1"/>
    <xf numFmtId="166" fontId="0" fillId="0" borderId="0" xfId="0" applyNumberFormat="1"/>
    <xf numFmtId="11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'Additional Analysis'!$B$3</c:f>
              <c:strCache>
                <c:ptCount val="1"/>
                <c:pt idx="0">
                  <c:v>Burst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'BERT Results for Graphing'!$M$25:$M$51</c:f>
                <c:numCache>
                  <c:formatCode>General</c:formatCode>
                  <c:ptCount val="27"/>
                  <c:pt idx="0">
                    <c:v>6.7636000000000029E-2</c:v>
                  </c:pt>
                  <c:pt idx="1">
                    <c:v>6.2269720101789883E-2</c:v>
                  </c:pt>
                  <c:pt idx="2">
                    <c:v>7.9410052910060092E-2</c:v>
                  </c:pt>
                  <c:pt idx="3">
                    <c:v>6.8669344042840086E-2</c:v>
                  </c:pt>
                  <c:pt idx="4">
                    <c:v>0.14432816537467996</c:v>
                  </c:pt>
                  <c:pt idx="5">
                    <c:v>0.10671388888889011</c:v>
                  </c:pt>
                  <c:pt idx="6">
                    <c:v>0.10892528735633</c:v>
                  </c:pt>
                  <c:pt idx="7">
                    <c:v>0.17297916666667001</c:v>
                  </c:pt>
                  <c:pt idx="8">
                    <c:v>0.15867666666667013</c:v>
                  </c:pt>
                  <c:pt idx="9">
                    <c:v>0.34111000000000002</c:v>
                  </c:pt>
                  <c:pt idx="10">
                    <c:v>0.5665555555555597</c:v>
                  </c:pt>
                  <c:pt idx="11">
                    <c:v>0.50088888888888983</c:v>
                  </c:pt>
                  <c:pt idx="12">
                    <c:v>0.75318905472636999</c:v>
                  </c:pt>
                  <c:pt idx="13">
                    <c:v>0.69966666666666999</c:v>
                  </c:pt>
                  <c:pt idx="14">
                    <c:v>1.2637703703703798</c:v>
                  </c:pt>
                  <c:pt idx="15">
                    <c:v>1.3656774193548404</c:v>
                  </c:pt>
                  <c:pt idx="16">
                    <c:v>2.1494666666666689</c:v>
                  </c:pt>
                  <c:pt idx="17">
                    <c:v>5.1788947368421105</c:v>
                  </c:pt>
                  <c:pt idx="18">
                    <c:v>2.2160555555556005</c:v>
                  </c:pt>
                  <c:pt idx="19">
                    <c:v>147.27033333333335</c:v>
                  </c:pt>
                  <c:pt idx="20">
                    <c:v>1.6094499999999998</c:v>
                  </c:pt>
                  <c:pt idx="21">
                    <c:v>3.0157254901960808</c:v>
                  </c:pt>
                  <c:pt idx="22">
                    <c:v>2.4450990990991004</c:v>
                  </c:pt>
                  <c:pt idx="23">
                    <c:v>7.7055714285714991</c:v>
                  </c:pt>
                  <c:pt idx="24">
                    <c:v>19.047600000000003</c:v>
                  </c:pt>
                  <c:pt idx="25">
                    <c:v>0.73766666666669778</c:v>
                  </c:pt>
                  <c:pt idx="26">
                    <c:v>0.18700000000100658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2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[1]Fig3!$E$117:$E$143</c:f>
                <c:numCache>
                  <c:formatCode>General</c:formatCode>
                  <c:ptCount val="27"/>
                  <c:pt idx="0">
                    <c:v>0</c:v>
                  </c:pt>
                  <c:pt idx="1">
                    <c:v>1.9574326189043101E-4</c:v>
                  </c:pt>
                  <c:pt idx="2">
                    <c:v>3.8375291449100198E-4</c:v>
                  </c:pt>
                  <c:pt idx="3">
                    <c:v>8.8418835430180203E-4</c:v>
                  </c:pt>
                  <c:pt idx="4">
                    <c:v>3.49834363535041E-3</c:v>
                  </c:pt>
                  <c:pt idx="5">
                    <c:v>7.5208007047705902E-3</c:v>
                  </c:pt>
                  <c:pt idx="6">
                    <c:v>1.7285246420989601E-2</c:v>
                  </c:pt>
                  <c:pt idx="7">
                    <c:v>8.7687379478832206E-2</c:v>
                  </c:pt>
                  <c:pt idx="8">
                    <c:v>1.01882815884157E-2</c:v>
                  </c:pt>
                  <c:pt idx="9">
                    <c:v>8.4503462223144005E-3</c:v>
                  </c:pt>
                  <c:pt idx="10">
                    <c:v>2.8801065319494099E-2</c:v>
                  </c:pt>
                  <c:pt idx="11">
                    <c:v>0.40056377441698199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plus>
            <c:minus>
              <c:numRef>
                <c:f>[1]Fig3!$E$117:$E$143</c:f>
                <c:numCache>
                  <c:formatCode>General</c:formatCode>
                  <c:ptCount val="27"/>
                  <c:pt idx="0">
                    <c:v>0</c:v>
                  </c:pt>
                  <c:pt idx="1">
                    <c:v>1.9574326189043101E-4</c:v>
                  </c:pt>
                  <c:pt idx="2">
                    <c:v>3.8375291449100198E-4</c:v>
                  </c:pt>
                  <c:pt idx="3">
                    <c:v>8.8418835430180203E-4</c:v>
                  </c:pt>
                  <c:pt idx="4">
                    <c:v>3.49834363535041E-3</c:v>
                  </c:pt>
                  <c:pt idx="5">
                    <c:v>7.5208007047705902E-3</c:v>
                  </c:pt>
                  <c:pt idx="6">
                    <c:v>1.7285246420989601E-2</c:v>
                  </c:pt>
                  <c:pt idx="7">
                    <c:v>8.7687379478832206E-2</c:v>
                  </c:pt>
                  <c:pt idx="8">
                    <c:v>1.01882815884157E-2</c:v>
                  </c:pt>
                  <c:pt idx="9">
                    <c:v>8.4503462223144005E-3</c:v>
                  </c:pt>
                  <c:pt idx="10">
                    <c:v>2.8801065319494099E-2</c:v>
                  </c:pt>
                  <c:pt idx="11">
                    <c:v>0.40056377441698199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'BERT Results for Graphing'!$B$25:$B$51</c:f>
              <c:numCache>
                <c:formatCode>0.000</c:formatCode>
                <c:ptCount val="27"/>
                <c:pt idx="0">
                  <c:v>0</c:v>
                </c:pt>
                <c:pt idx="1">
                  <c:v>1.67995992049492</c:v>
                </c:pt>
                <c:pt idx="2">
                  <c:v>3.5677228260493798</c:v>
                </c:pt>
                <c:pt idx="3">
                  <c:v>5.4943953953725799</c:v>
                </c:pt>
                <c:pt idx="4">
                  <c:v>7.6113405939100902</c:v>
                </c:pt>
                <c:pt idx="5">
                  <c:v>9.5160414210236297</c:v>
                </c:pt>
                <c:pt idx="6">
                  <c:v>11.5063009837612</c:v>
                </c:pt>
                <c:pt idx="7">
                  <c:v>12.4757361884199</c:v>
                </c:pt>
                <c:pt idx="8">
                  <c:v>13.4136672140289</c:v>
                </c:pt>
                <c:pt idx="9">
                  <c:v>14.578185347490299</c:v>
                </c:pt>
                <c:pt idx="10">
                  <c:v>15.6276761354213</c:v>
                </c:pt>
                <c:pt idx="11">
                  <c:v>16.5791581135671</c:v>
                </c:pt>
                <c:pt idx="12">
                  <c:v>17.4246787927922</c:v>
                </c:pt>
                <c:pt idx="13">
                  <c:v>18.402780645851202</c:v>
                </c:pt>
                <c:pt idx="14">
                  <c:v>18.315957492572799</c:v>
                </c:pt>
                <c:pt idx="15">
                  <c:v>19.7917493981147</c:v>
                </c:pt>
                <c:pt idx="16">
                  <c:v>20.100071120148101</c:v>
                </c:pt>
                <c:pt idx="17">
                  <c:v>20.6453027746388</c:v>
                </c:pt>
                <c:pt idx="18">
                  <c:v>21.224088416117901</c:v>
                </c:pt>
                <c:pt idx="19">
                  <c:v>23.659358589333898</c:v>
                </c:pt>
                <c:pt idx="20">
                  <c:v>19.620056367178201</c:v>
                </c:pt>
                <c:pt idx="21">
                  <c:v>19.1375337384953</c:v>
                </c:pt>
                <c:pt idx="22">
                  <c:v>19.448370412620601</c:v>
                </c:pt>
                <c:pt idx="23">
                  <c:v>23.404163371802898</c:v>
                </c:pt>
                <c:pt idx="24">
                  <c:v>23.7812931146109</c:v>
                </c:pt>
                <c:pt idx="25">
                  <c:v>24.195563545318102</c:v>
                </c:pt>
                <c:pt idx="26">
                  <c:v>24.6526407371198</c:v>
                </c:pt>
              </c:numCache>
            </c:numRef>
          </c:xVal>
          <c:yVal>
            <c:numRef>
              <c:f>'BERT Results for Graphing'!$I$25:$I$51</c:f>
              <c:numCache>
                <c:formatCode>0.000</c:formatCode>
                <c:ptCount val="27"/>
                <c:pt idx="0">
                  <c:v>1.4673639999999999</c:v>
                </c:pt>
                <c:pt idx="1">
                  <c:v>1.3657302798982101</c:v>
                </c:pt>
                <c:pt idx="2">
                  <c:v>1.39358994708994</c:v>
                </c:pt>
                <c:pt idx="3">
                  <c:v>1.4473306559571599</c:v>
                </c:pt>
                <c:pt idx="4">
                  <c:v>1.3646718346253199</c:v>
                </c:pt>
                <c:pt idx="5">
                  <c:v>1.47528611111111</c:v>
                </c:pt>
                <c:pt idx="6">
                  <c:v>1.55007471264367</c:v>
                </c:pt>
                <c:pt idx="7">
                  <c:v>1.59902083333333</c:v>
                </c:pt>
                <c:pt idx="8">
                  <c:v>1.7483233333333299</c:v>
                </c:pt>
                <c:pt idx="9">
                  <c:v>1.7988900000000001</c:v>
                </c:pt>
                <c:pt idx="10">
                  <c:v>1.9434444444444401</c:v>
                </c:pt>
                <c:pt idx="11">
                  <c:v>2.18211111111111</c:v>
                </c:pt>
                <c:pt idx="12">
                  <c:v>2.5878109452736302</c:v>
                </c:pt>
                <c:pt idx="13">
                  <c:v>3.2123333333333299</c:v>
                </c:pt>
                <c:pt idx="14">
                  <c:v>3.9002296296296199</c:v>
                </c:pt>
                <c:pt idx="15">
                  <c:v>5.21532258064516</c:v>
                </c:pt>
                <c:pt idx="16">
                  <c:v>8.5825333333333305</c:v>
                </c:pt>
                <c:pt idx="17">
                  <c:v>9.1341052631578901</c:v>
                </c:pt>
                <c:pt idx="18">
                  <c:v>13.4209444444444</c:v>
                </c:pt>
                <c:pt idx="19">
                  <c:v>148.07966666666667</c:v>
                </c:pt>
                <c:pt idx="20">
                  <c:v>5.6935500000000001</c:v>
                </c:pt>
                <c:pt idx="21">
                  <c:v>6.5022745098039199</c:v>
                </c:pt>
                <c:pt idx="22">
                  <c:v>6.2759009009008997</c:v>
                </c:pt>
                <c:pt idx="23">
                  <c:v>28.434428571428501</c:v>
                </c:pt>
                <c:pt idx="24">
                  <c:v>37.235399999999998</c:v>
                </c:pt>
                <c:pt idx="25">
                  <c:v>60.750333333333302</c:v>
                </c:pt>
                <c:pt idx="26">
                  <c:v>184.362999999999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C-8E44-9B36-0609D98718DA}"/>
            </c:ext>
          </c:extLst>
        </c:ser>
        <c:ser>
          <c:idx val="0"/>
          <c:order val="1"/>
          <c:tx>
            <c:strRef>
              <c:f>'Additional Analysis'!$B$4</c:f>
              <c:strCache>
                <c:ptCount val="1"/>
                <c:pt idx="0">
                  <c:v>Consistent Web-Search (RDMA)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errBars>
            <c:errDir val="y"/>
            <c:errBarType val="plus"/>
            <c:errValType val="cust"/>
            <c:noEndCap val="1"/>
            <c:plus>
              <c:numRef>
                <c:f>[1]Fig2!$AC$2:$AC$25</c:f>
                <c:numCache>
                  <c:formatCode>General</c:formatCode>
                  <c:ptCount val="24"/>
                  <c:pt idx="0">
                    <c:v>8.3832547169819804E-3</c:v>
                  </c:pt>
                  <c:pt idx="1">
                    <c:v>5.6463694267516074E-2</c:v>
                  </c:pt>
                  <c:pt idx="2">
                    <c:v>6.3667466986794929E-2</c:v>
                  </c:pt>
                  <c:pt idx="3">
                    <c:v>0.11206060606060608</c:v>
                  </c:pt>
                  <c:pt idx="4">
                    <c:v>0.13820236686390608</c:v>
                  </c:pt>
                  <c:pt idx="5">
                    <c:v>0.12031101813111</c:v>
                  </c:pt>
                  <c:pt idx="6">
                    <c:v>0.13499252615845014</c:v>
                  </c:pt>
                  <c:pt idx="7">
                    <c:v>0.16405616224649</c:v>
                  </c:pt>
                  <c:pt idx="8">
                    <c:v>0.24568515497553989</c:v>
                  </c:pt>
                  <c:pt idx="9">
                    <c:v>0.2584564102564102</c:v>
                  </c:pt>
                  <c:pt idx="10">
                    <c:v>0.45708026755853015</c:v>
                  </c:pt>
                  <c:pt idx="11">
                    <c:v>0.38807736943908</c:v>
                  </c:pt>
                  <c:pt idx="12">
                    <c:v>0.66714285714286015</c:v>
                  </c:pt>
                  <c:pt idx="13">
                    <c:v>0.7643047858942098</c:v>
                  </c:pt>
                  <c:pt idx="14">
                    <c:v>0.85851948051948979</c:v>
                  </c:pt>
                  <c:pt idx="15">
                    <c:v>3.8275268817204307</c:v>
                  </c:pt>
                  <c:pt idx="16">
                    <c:v>0.52670621468926981</c:v>
                  </c:pt>
                  <c:pt idx="17">
                    <c:v>1.0473515358361802</c:v>
                  </c:pt>
                  <c:pt idx="18">
                    <c:v>1.6280366972477101</c:v>
                  </c:pt>
                  <c:pt idx="19">
                    <c:v>1.3288064516129099</c:v>
                  </c:pt>
                  <c:pt idx="20">
                    <c:v>1.5489999999999999</c:v>
                  </c:pt>
                  <c:pt idx="21">
                    <c:v>3.2654545454546007</c:v>
                  </c:pt>
                  <c:pt idx="22">
                    <c:v>1.0711904761905</c:v>
                  </c:pt>
                  <c:pt idx="23">
                    <c:v>2.3526615384615406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chemeClr val="accent6"/>
                </a:solidFill>
                <a:tailEnd type="oval" w="sm" len="sm"/>
              </a:ln>
            </c:spPr>
          </c:errBars>
          <c:xVal>
            <c:numRef>
              <c:f>'BERT Results for Graphing'!$B$55:$B$78</c:f>
              <c:numCache>
                <c:formatCode>0.000</c:formatCode>
                <c:ptCount val="24"/>
                <c:pt idx="0">
                  <c:v>0</c:v>
                </c:pt>
                <c:pt idx="1">
                  <c:v>0.93358455346156699</c:v>
                </c:pt>
                <c:pt idx="2">
                  <c:v>1.85474303654998</c:v>
                </c:pt>
                <c:pt idx="3">
                  <c:v>2.7435495985937899</c:v>
                </c:pt>
                <c:pt idx="4">
                  <c:v>3.4411187292729202</c:v>
                </c:pt>
                <c:pt idx="5">
                  <c:v>4.7965658093899197</c:v>
                </c:pt>
                <c:pt idx="6">
                  <c:v>5.8126564644899901</c:v>
                </c:pt>
                <c:pt idx="7">
                  <c:v>6.6871580023290802</c:v>
                </c:pt>
                <c:pt idx="8">
                  <c:v>7.5933163858528703</c:v>
                </c:pt>
                <c:pt idx="9">
                  <c:v>8.5837827314958997</c:v>
                </c:pt>
                <c:pt idx="10">
                  <c:v>7.0108149201004499</c:v>
                </c:pt>
                <c:pt idx="11">
                  <c:v>10.903969911905101</c:v>
                </c:pt>
                <c:pt idx="12">
                  <c:v>12.0977112931084</c:v>
                </c:pt>
                <c:pt idx="13">
                  <c:v>13.518041540394799</c:v>
                </c:pt>
                <c:pt idx="14">
                  <c:v>14.106454916264999</c:v>
                </c:pt>
                <c:pt idx="15">
                  <c:v>20.949945224565202</c:v>
                </c:pt>
                <c:pt idx="16">
                  <c:v>12.7938342289216</c:v>
                </c:pt>
                <c:pt idx="17">
                  <c:v>15.8494110308299</c:v>
                </c:pt>
                <c:pt idx="18">
                  <c:v>16.8585963066832</c:v>
                </c:pt>
                <c:pt idx="19">
                  <c:v>17.946921344283702</c:v>
                </c:pt>
                <c:pt idx="20">
                  <c:v>18.8427612948785</c:v>
                </c:pt>
                <c:pt idx="21">
                  <c:v>21.767233636343398</c:v>
                </c:pt>
                <c:pt idx="22">
                  <c:v>21.814310937818799</c:v>
                </c:pt>
                <c:pt idx="23">
                  <c:v>19.6834360135488</c:v>
                </c:pt>
              </c:numCache>
            </c:numRef>
          </c:xVal>
          <c:yVal>
            <c:numRef>
              <c:f>'BERT Results for Graphing'!$F$55:$F$78</c:f>
              <c:numCache>
                <c:formatCode>0.000</c:formatCode>
                <c:ptCount val="24"/>
                <c:pt idx="0">
                  <c:v>0.839616745283018</c:v>
                </c:pt>
                <c:pt idx="1">
                  <c:v>0.86653630573248397</c:v>
                </c:pt>
                <c:pt idx="2">
                  <c:v>0.89633253301320504</c:v>
                </c:pt>
                <c:pt idx="3">
                  <c:v>0.92593939393939395</c:v>
                </c:pt>
                <c:pt idx="4">
                  <c:v>0.953797633136094</c:v>
                </c:pt>
                <c:pt idx="5">
                  <c:v>1.0096889818688899</c:v>
                </c:pt>
                <c:pt idx="6">
                  <c:v>1.0640074738415499</c:v>
                </c:pt>
                <c:pt idx="7">
                  <c:v>1.1089438377535099</c:v>
                </c:pt>
                <c:pt idx="8">
                  <c:v>1.16831484502446</c:v>
                </c:pt>
                <c:pt idx="9">
                  <c:v>1.2365435897435899</c:v>
                </c:pt>
                <c:pt idx="10">
                  <c:v>1.1349197324414699</c:v>
                </c:pt>
                <c:pt idx="11">
                  <c:v>1.40192263056092</c:v>
                </c:pt>
                <c:pt idx="12">
                  <c:v>1.42385714285714</c:v>
                </c:pt>
                <c:pt idx="13">
                  <c:v>1.80969521410579</c:v>
                </c:pt>
                <c:pt idx="14">
                  <c:v>1.91348051948051</c:v>
                </c:pt>
                <c:pt idx="15">
                  <c:v>6.7614731182795698</c:v>
                </c:pt>
                <c:pt idx="16">
                  <c:v>1.65629378531073</c:v>
                </c:pt>
                <c:pt idx="17">
                  <c:v>2.2506484641638198</c:v>
                </c:pt>
                <c:pt idx="18">
                  <c:v>2.6119633027522902</c:v>
                </c:pt>
                <c:pt idx="19">
                  <c:v>3.0141935483870901</c:v>
                </c:pt>
                <c:pt idx="20">
                  <c:v>3.677</c:v>
                </c:pt>
                <c:pt idx="21">
                  <c:v>10.2365454545454</c:v>
                </c:pt>
                <c:pt idx="22">
                  <c:v>13.468809523809499</c:v>
                </c:pt>
                <c:pt idx="23">
                  <c:v>4.5233384615384598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C-8E44-9B36-0609D98718DA}"/>
            </c:ext>
          </c:extLst>
        </c:ser>
        <c:ser>
          <c:idx val="2"/>
          <c:order val="2"/>
          <c:tx>
            <c:strRef>
              <c:f>'Additional Analysis'!$B$5</c:f>
              <c:strCache>
                <c:ptCount val="1"/>
                <c:pt idx="0">
                  <c:v>iperf (RDMA)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errBars>
            <c:errDir val="y"/>
            <c:errBarType val="plus"/>
            <c:errValType val="cust"/>
            <c:noEndCap val="1"/>
            <c:plus>
              <c:numRef>
                <c:f>'BERT Results for Graphing'!$K$3:$K$19</c:f>
                <c:numCache>
                  <c:formatCode>General</c:formatCode>
                  <c:ptCount val="17"/>
                  <c:pt idx="0">
                    <c:v>7.5762494660409629E-3</c:v>
                  </c:pt>
                  <c:pt idx="1">
                    <c:v>9.7869742198100074E-3</c:v>
                  </c:pt>
                  <c:pt idx="2">
                    <c:v>1.0079943899019006E-2</c:v>
                  </c:pt>
                  <c:pt idx="3">
                    <c:v>1.2648493543758965E-2</c:v>
                  </c:pt>
                  <c:pt idx="4">
                    <c:v>4.9192825112109873E-3</c:v>
                  </c:pt>
                  <c:pt idx="5">
                    <c:v>1.1714285714290007E-2</c:v>
                  </c:pt>
                  <c:pt idx="6">
                    <c:v>1.1860986547090002E-2</c:v>
                  </c:pt>
                  <c:pt idx="7">
                    <c:v>1.3719188767560064E-2</c:v>
                  </c:pt>
                  <c:pt idx="8">
                    <c:v>2.4037676609109937E-2</c:v>
                  </c:pt>
                  <c:pt idx="9">
                    <c:v>1.8208530805689849E-2</c:v>
                  </c:pt>
                  <c:pt idx="10">
                    <c:v>5.6722379603399986E-2</c:v>
                  </c:pt>
                  <c:pt idx="11">
                    <c:v>0.37136233951497988</c:v>
                  </c:pt>
                  <c:pt idx="12">
                    <c:v>2.5782262895174801</c:v>
                  </c:pt>
                  <c:pt idx="13">
                    <c:v>0.87046466165414005</c:v>
                  </c:pt>
                  <c:pt idx="14">
                    <c:v>3.2506265938069303</c:v>
                  </c:pt>
                  <c:pt idx="15">
                    <c:v>5.1035870646766188</c:v>
                  </c:pt>
                  <c:pt idx="16">
                    <c:v>4.0976553672316403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chemeClr val="accent5"/>
                </a:solidFill>
                <a:tailEnd type="oval" w="sm" len="sm"/>
              </a:ln>
            </c:spPr>
          </c:errBars>
          <c:xVal>
            <c:numRef>
              <c:f>'BERT Results for Graphing'!$D$3:$D$19</c:f>
              <c:numCache>
                <c:formatCode>0.000</c:formatCode>
                <c:ptCount val="17"/>
                <c:pt idx="0">
                  <c:v>0</c:v>
                </c:pt>
                <c:pt idx="1">
                  <c:v>0.99480102040816298</c:v>
                </c:pt>
                <c:pt idx="2">
                  <c:v>1.9994419889502699</c:v>
                </c:pt>
                <c:pt idx="3">
                  <c:v>2.99998342541436</c:v>
                </c:pt>
                <c:pt idx="4">
                  <c:v>3.9992774869109899</c:v>
                </c:pt>
                <c:pt idx="5">
                  <c:v>4.9999267015706801</c:v>
                </c:pt>
                <c:pt idx="6">
                  <c:v>5.9978258706467606</c:v>
                </c:pt>
                <c:pt idx="7">
                  <c:v>6.9978706467661693</c:v>
                </c:pt>
                <c:pt idx="8">
                  <c:v>7.99814691943127</c:v>
                </c:pt>
                <c:pt idx="9">
                  <c:v>8.9612533936651513</c:v>
                </c:pt>
                <c:pt idx="10">
                  <c:v>8.7406536796536809</c:v>
                </c:pt>
                <c:pt idx="11">
                  <c:v>10.0754545454545</c:v>
                </c:pt>
                <c:pt idx="12">
                  <c:v>12.346354978354901</c:v>
                </c:pt>
                <c:pt idx="13">
                  <c:v>11.3285194805194</c:v>
                </c:pt>
                <c:pt idx="14">
                  <c:v>13.4224891774891</c:v>
                </c:pt>
                <c:pt idx="15">
                  <c:v>19.7758008658008</c:v>
                </c:pt>
                <c:pt idx="16">
                  <c:v>20.456529880477998</c:v>
                </c:pt>
              </c:numCache>
            </c:numRef>
          </c:xVal>
          <c:yVal>
            <c:numRef>
              <c:f>'BERT Results for Graphing'!$H$3:$H$19</c:f>
              <c:numCache>
                <c:formatCode>0.000</c:formatCode>
                <c:ptCount val="17"/>
                <c:pt idx="0">
                  <c:v>0.83842375053395901</c:v>
                </c:pt>
                <c:pt idx="1">
                  <c:v>0.86321302578018999</c:v>
                </c:pt>
                <c:pt idx="2">
                  <c:v>0.89492005610098102</c:v>
                </c:pt>
                <c:pt idx="3">
                  <c:v>0.93035150645624098</c:v>
                </c:pt>
                <c:pt idx="4">
                  <c:v>0.97008071748878899</c:v>
                </c:pt>
                <c:pt idx="5">
                  <c:v>1.0172857142857099</c:v>
                </c:pt>
                <c:pt idx="6">
                  <c:v>1.06713901345291</c:v>
                </c:pt>
                <c:pt idx="7">
                  <c:v>1.1212808112324399</c:v>
                </c:pt>
                <c:pt idx="8">
                  <c:v>1.18596232339089</c:v>
                </c:pt>
                <c:pt idx="9">
                  <c:v>1.2527914691943101</c:v>
                </c:pt>
                <c:pt idx="10">
                  <c:v>1.2102776203965999</c:v>
                </c:pt>
                <c:pt idx="11">
                  <c:v>1.2056376604850201</c:v>
                </c:pt>
                <c:pt idx="12">
                  <c:v>1.39277371048252</c:v>
                </c:pt>
                <c:pt idx="13">
                  <c:v>1.2735353383458601</c:v>
                </c:pt>
                <c:pt idx="14">
                  <c:v>1.5313734061930699</c:v>
                </c:pt>
                <c:pt idx="15">
                  <c:v>4.1894129353233804</c:v>
                </c:pt>
                <c:pt idx="16">
                  <c:v>5.2573446327683602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C-8E44-9B36-0609D98718DA}"/>
            </c:ext>
          </c:extLst>
        </c:ser>
        <c:ser>
          <c:idx val="3"/>
          <c:order val="3"/>
          <c:tx>
            <c:strRef>
              <c:f>'Additional Analysis'!$B$6</c:f>
              <c:strCache>
                <c:ptCount val="1"/>
                <c:pt idx="0">
                  <c:v>Consistent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BERT_Consist_TCP!$D$3:$D$27</c:f>
                <c:numCache>
                  <c:formatCode>General</c:formatCode>
                  <c:ptCount val="25"/>
                  <c:pt idx="0">
                    <c:v>3.7894135612429498E-3</c:v>
                  </c:pt>
                  <c:pt idx="1">
                    <c:v>2.4185374916070701E-2</c:v>
                  </c:pt>
                  <c:pt idx="2">
                    <c:v>5.0142666049045E-2</c:v>
                  </c:pt>
                  <c:pt idx="3">
                    <c:v>4.3599210554036498E-4</c:v>
                  </c:pt>
                  <c:pt idx="4">
                    <c:v>0.41686314676536101</c:v>
                  </c:pt>
                  <c:pt idx="5">
                    <c:v>0.48988337147023198</c:v>
                  </c:pt>
                  <c:pt idx="6">
                    <c:v>0.32934251704800599</c:v>
                  </c:pt>
                  <c:pt idx="7">
                    <c:v>7.4419049876741305E-4</c:v>
                  </c:pt>
                  <c:pt idx="8">
                    <c:v>0.64531757046692995</c:v>
                  </c:pt>
                  <c:pt idx="9">
                    <c:v>0.97430038842547995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plus>
            <c:minus>
              <c:numRef>
                <c:f>BERT_Consist_TCP!$D$3:$D$27</c:f>
                <c:numCache>
                  <c:formatCode>General</c:formatCode>
                  <c:ptCount val="25"/>
                  <c:pt idx="0">
                    <c:v>3.7894135612429498E-3</c:v>
                  </c:pt>
                  <c:pt idx="1">
                    <c:v>2.4185374916070701E-2</c:v>
                  </c:pt>
                  <c:pt idx="2">
                    <c:v>5.0142666049045E-2</c:v>
                  </c:pt>
                  <c:pt idx="3">
                    <c:v>4.3599210554036498E-4</c:v>
                  </c:pt>
                  <c:pt idx="4">
                    <c:v>0.41686314676536101</c:v>
                  </c:pt>
                  <c:pt idx="5">
                    <c:v>0.48988337147023198</c:v>
                  </c:pt>
                  <c:pt idx="6">
                    <c:v>0.32934251704800599</c:v>
                  </c:pt>
                  <c:pt idx="7">
                    <c:v>7.4419049876741305E-4</c:v>
                  </c:pt>
                  <c:pt idx="8">
                    <c:v>0.64531757046692995</c:v>
                  </c:pt>
                  <c:pt idx="9">
                    <c:v>0.97430038842547995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minus>
          </c:errBars>
          <c:errBars>
            <c:errDir val="y"/>
            <c:errBarType val="plus"/>
            <c:errValType val="cust"/>
            <c:noEndCap val="1"/>
            <c:plus>
              <c:numRef>
                <c:f>BERT_Consist_TCP!$K$3:$K$27</c:f>
                <c:numCache>
                  <c:formatCode>General</c:formatCode>
                  <c:ptCount val="25"/>
                  <c:pt idx="0">
                    <c:v>0.51067322834646012</c:v>
                  </c:pt>
                  <c:pt idx="1">
                    <c:v>0.59610612244898009</c:v>
                  </c:pt>
                  <c:pt idx="2">
                    <c:v>0.51233054393305988</c:v>
                  </c:pt>
                  <c:pt idx="3">
                    <c:v>0.51835813953488996</c:v>
                  </c:pt>
                  <c:pt idx="4">
                    <c:v>0.53100471698113982</c:v>
                  </c:pt>
                  <c:pt idx="5">
                    <c:v>0.6581693548387102</c:v>
                  </c:pt>
                  <c:pt idx="6">
                    <c:v>0.52118749999999991</c:v>
                  </c:pt>
                  <c:pt idx="7">
                    <c:v>0.73172321428571974</c:v>
                  </c:pt>
                  <c:pt idx="8">
                    <c:v>0.60275000000001011</c:v>
                  </c:pt>
                  <c:pt idx="9">
                    <c:v>1.1368736263736299</c:v>
                  </c:pt>
                  <c:pt idx="10">
                    <c:v>1.00835211267606</c:v>
                  </c:pt>
                  <c:pt idx="11">
                    <c:v>1.6116218487395004</c:v>
                  </c:pt>
                  <c:pt idx="12">
                    <c:v>1.8606057692307703</c:v>
                  </c:pt>
                  <c:pt idx="13">
                    <c:v>2.0496338028169099</c:v>
                  </c:pt>
                  <c:pt idx="14">
                    <c:v>4.5327894736842094</c:v>
                  </c:pt>
                  <c:pt idx="15">
                    <c:v>5.3790000000001008</c:v>
                  </c:pt>
                  <c:pt idx="16">
                    <c:v>1.1499999999999844E-2</c:v>
                  </c:pt>
                  <c:pt idx="17">
                    <c:v>0.60666666666669755</c:v>
                  </c:pt>
                  <c:pt idx="18">
                    <c:v>4.0897870370370413</c:v>
                  </c:pt>
                  <c:pt idx="19">
                    <c:v>9.8288461538462002</c:v>
                  </c:pt>
                  <c:pt idx="20">
                    <c:v>19.090785714285797</c:v>
                  </c:pt>
                  <c:pt idx="21">
                    <c:v>37.4472916666667</c:v>
                  </c:pt>
                  <c:pt idx="22">
                    <c:v>10.837833333334004</c:v>
                  </c:pt>
                  <c:pt idx="23">
                    <c:v>69.117500000000035</c:v>
                  </c:pt>
                  <c:pt idx="24">
                    <c:v>0.46833333333398741</c:v>
                  </c:pt>
                </c:numCache>
              </c:numRef>
            </c:plus>
            <c:minus>
              <c:numRef>
                <c:f>BERT_Consist_TCP!$K$3:$K$27</c:f>
                <c:numCache>
                  <c:formatCode>General</c:formatCode>
                  <c:ptCount val="25"/>
                  <c:pt idx="0">
                    <c:v>0.51067322834646012</c:v>
                  </c:pt>
                  <c:pt idx="1">
                    <c:v>0.59610612244898009</c:v>
                  </c:pt>
                  <c:pt idx="2">
                    <c:v>0.51233054393305988</c:v>
                  </c:pt>
                  <c:pt idx="3">
                    <c:v>0.51835813953488996</c:v>
                  </c:pt>
                  <c:pt idx="4">
                    <c:v>0.53100471698113982</c:v>
                  </c:pt>
                  <c:pt idx="5">
                    <c:v>0.6581693548387102</c:v>
                  </c:pt>
                  <c:pt idx="6">
                    <c:v>0.52118749999999991</c:v>
                  </c:pt>
                  <c:pt idx="7">
                    <c:v>0.73172321428571974</c:v>
                  </c:pt>
                  <c:pt idx="8">
                    <c:v>0.60275000000001011</c:v>
                  </c:pt>
                  <c:pt idx="9">
                    <c:v>1.1368736263736299</c:v>
                  </c:pt>
                  <c:pt idx="10">
                    <c:v>1.00835211267606</c:v>
                  </c:pt>
                  <c:pt idx="11">
                    <c:v>1.6116218487395004</c:v>
                  </c:pt>
                  <c:pt idx="12">
                    <c:v>1.8606057692307703</c:v>
                  </c:pt>
                  <c:pt idx="13">
                    <c:v>2.0496338028169099</c:v>
                  </c:pt>
                  <c:pt idx="14">
                    <c:v>4.5327894736842094</c:v>
                  </c:pt>
                  <c:pt idx="15">
                    <c:v>5.3790000000001008</c:v>
                  </c:pt>
                  <c:pt idx="16">
                    <c:v>1.1499999999999844E-2</c:v>
                  </c:pt>
                  <c:pt idx="17">
                    <c:v>0.60666666666669755</c:v>
                  </c:pt>
                  <c:pt idx="18">
                    <c:v>4.0897870370370413</c:v>
                  </c:pt>
                  <c:pt idx="19">
                    <c:v>9.8288461538462002</c:v>
                  </c:pt>
                  <c:pt idx="20">
                    <c:v>19.090785714285797</c:v>
                  </c:pt>
                  <c:pt idx="21">
                    <c:v>37.4472916666667</c:v>
                  </c:pt>
                  <c:pt idx="22">
                    <c:v>10.837833333334004</c:v>
                  </c:pt>
                  <c:pt idx="23">
                    <c:v>69.117500000000035</c:v>
                  </c:pt>
                  <c:pt idx="24">
                    <c:v>0.46833333333398741</c:v>
                  </c:pt>
                </c:numCache>
              </c:numRef>
            </c:minus>
            <c:spPr>
              <a:ln w="19050">
                <a:solidFill>
                  <a:srgbClr val="7030A0"/>
                </a:solidFill>
                <a:tailEnd type="oval" w="sm" len="sm"/>
              </a:ln>
            </c:spPr>
          </c:errBars>
          <c:xVal>
            <c:numRef>
              <c:f>BERT_Consist_TCP!$B$3:$B$27</c:f>
              <c:numCache>
                <c:formatCode>0.000</c:formatCode>
                <c:ptCount val="25"/>
                <c:pt idx="0">
                  <c:v>2.0174334879949698</c:v>
                </c:pt>
                <c:pt idx="1">
                  <c:v>4.0065867305065899</c:v>
                </c:pt>
                <c:pt idx="2">
                  <c:v>6.0328108583445497</c:v>
                </c:pt>
                <c:pt idx="3">
                  <c:v>7.5674826107178204</c:v>
                </c:pt>
                <c:pt idx="4">
                  <c:v>9.6475732414061994</c:v>
                </c:pt>
                <c:pt idx="5">
                  <c:v>11.939772108300399</c:v>
                </c:pt>
                <c:pt idx="6">
                  <c:v>13.956446847351399</c:v>
                </c:pt>
                <c:pt idx="7">
                  <c:v>14.670637744362301</c:v>
                </c:pt>
                <c:pt idx="8">
                  <c:v>16.0103385793077</c:v>
                </c:pt>
                <c:pt idx="9">
                  <c:v>16.752911131286101</c:v>
                </c:pt>
                <c:pt idx="10">
                  <c:v>16.1658085475134</c:v>
                </c:pt>
                <c:pt idx="11">
                  <c:v>16.564581572449399</c:v>
                </c:pt>
                <c:pt idx="12">
                  <c:v>17.7632159395462</c:v>
                </c:pt>
                <c:pt idx="13">
                  <c:v>17.884845184307402</c:v>
                </c:pt>
                <c:pt idx="14">
                  <c:v>19.5625308757403</c:v>
                </c:pt>
                <c:pt idx="15">
                  <c:v>21.3980549878437</c:v>
                </c:pt>
                <c:pt idx="16">
                  <c:v>24.332932064612599</c:v>
                </c:pt>
                <c:pt idx="17">
                  <c:v>24.1156141974725</c:v>
                </c:pt>
                <c:pt idx="18">
                  <c:v>20.688525826342701</c:v>
                </c:pt>
                <c:pt idx="19">
                  <c:v>22.939454243417099</c:v>
                </c:pt>
                <c:pt idx="20">
                  <c:v>23.9679993008141</c:v>
                </c:pt>
                <c:pt idx="21">
                  <c:v>23.779936287248798</c:v>
                </c:pt>
                <c:pt idx="22">
                  <c:v>24.576156656081601</c:v>
                </c:pt>
                <c:pt idx="23">
                  <c:v>24.6079508095142</c:v>
                </c:pt>
                <c:pt idx="24">
                  <c:v>24.433082218168</c:v>
                </c:pt>
              </c:numCache>
            </c:numRef>
          </c:xVal>
          <c:yVal>
            <c:numRef>
              <c:f>BERT_Consist_TCP!$G$3:$G$27</c:f>
              <c:numCache>
                <c:formatCode>0.000</c:formatCode>
                <c:ptCount val="25"/>
                <c:pt idx="0">
                  <c:v>1.4363267716535399</c:v>
                </c:pt>
                <c:pt idx="1">
                  <c:v>1.53589387755102</c:v>
                </c:pt>
                <c:pt idx="2">
                  <c:v>1.4556694560669401</c:v>
                </c:pt>
                <c:pt idx="3">
                  <c:v>1.67164186046511</c:v>
                </c:pt>
                <c:pt idx="4">
                  <c:v>1.48299528301886</c:v>
                </c:pt>
                <c:pt idx="5">
                  <c:v>1.4498306451612899</c:v>
                </c:pt>
                <c:pt idx="6">
                  <c:v>1.5848125</c:v>
                </c:pt>
                <c:pt idx="7">
                  <c:v>1.77427678571428</c:v>
                </c:pt>
                <c:pt idx="8">
                  <c:v>1.9682499999999901</c:v>
                </c:pt>
                <c:pt idx="9">
                  <c:v>2.0101263736263699</c:v>
                </c:pt>
                <c:pt idx="10">
                  <c:v>2.4256478873239402</c:v>
                </c:pt>
                <c:pt idx="11">
                  <c:v>2.9343781512604998</c:v>
                </c:pt>
                <c:pt idx="12">
                  <c:v>3.3693942307692302</c:v>
                </c:pt>
                <c:pt idx="13">
                  <c:v>4.9783661971830897</c:v>
                </c:pt>
                <c:pt idx="14">
                  <c:v>9.2762105263157899</c:v>
                </c:pt>
                <c:pt idx="15">
                  <c:v>18.7989999999999</c:v>
                </c:pt>
                <c:pt idx="16">
                  <c:v>11.217499999999999</c:v>
                </c:pt>
                <c:pt idx="17">
                  <c:v>62.640333333333302</c:v>
                </c:pt>
                <c:pt idx="18">
                  <c:v>8.0402129629629595</c:v>
                </c:pt>
                <c:pt idx="19">
                  <c:v>11.0171538461538</c:v>
                </c:pt>
                <c:pt idx="20">
                  <c:v>19.9012142857142</c:v>
                </c:pt>
                <c:pt idx="21">
                  <c:v>36.900708333333299</c:v>
                </c:pt>
                <c:pt idx="22">
                  <c:v>144.79716666666599</c:v>
                </c:pt>
                <c:pt idx="23">
                  <c:v>210.45349999999999</c:v>
                </c:pt>
                <c:pt idx="24">
                  <c:v>182.112666666666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6C-8E44-9B36-0609D9871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Average Bandwidth Available to DL Task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800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832033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600" b="0">
          <a:solidFill>
            <a:schemeClr val="tx1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9994102820009"/>
          <c:y val="3.6722947533750404E-2"/>
          <c:w val="0.85425171919092413"/>
          <c:h val="0.66178231123322773"/>
        </c:manualLayout>
      </c:layout>
      <c:scatterChart>
        <c:scatterStyle val="lineMarker"/>
        <c:varyColors val="0"/>
        <c:ser>
          <c:idx val="1"/>
          <c:order val="0"/>
          <c:tx>
            <c:strRef>
              <c:f>'Additional Analysis'!$B$3</c:f>
              <c:strCache>
                <c:ptCount val="1"/>
                <c:pt idx="0">
                  <c:v>Burst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'BERT Results for Graphing'!$M$25:$M$51</c:f>
                <c:numCache>
                  <c:formatCode>General</c:formatCode>
                  <c:ptCount val="27"/>
                  <c:pt idx="0">
                    <c:v>6.7636000000000029E-2</c:v>
                  </c:pt>
                  <c:pt idx="1">
                    <c:v>6.2269720101789883E-2</c:v>
                  </c:pt>
                  <c:pt idx="2">
                    <c:v>7.9410052910060092E-2</c:v>
                  </c:pt>
                  <c:pt idx="3">
                    <c:v>6.8669344042840086E-2</c:v>
                  </c:pt>
                  <c:pt idx="4">
                    <c:v>0.14432816537467996</c:v>
                  </c:pt>
                  <c:pt idx="5">
                    <c:v>0.10671388888889011</c:v>
                  </c:pt>
                  <c:pt idx="6">
                    <c:v>0.10892528735633</c:v>
                  </c:pt>
                  <c:pt idx="7">
                    <c:v>0.17297916666667001</c:v>
                  </c:pt>
                  <c:pt idx="8">
                    <c:v>0.15867666666667013</c:v>
                  </c:pt>
                  <c:pt idx="9">
                    <c:v>0.34111000000000002</c:v>
                  </c:pt>
                  <c:pt idx="10">
                    <c:v>0.5665555555555597</c:v>
                  </c:pt>
                  <c:pt idx="11">
                    <c:v>0.50088888888888983</c:v>
                  </c:pt>
                  <c:pt idx="12">
                    <c:v>0.75318905472636999</c:v>
                  </c:pt>
                  <c:pt idx="13">
                    <c:v>0.69966666666666999</c:v>
                  </c:pt>
                  <c:pt idx="14">
                    <c:v>1.2637703703703798</c:v>
                  </c:pt>
                  <c:pt idx="15">
                    <c:v>1.3656774193548404</c:v>
                  </c:pt>
                  <c:pt idx="16">
                    <c:v>2.1494666666666689</c:v>
                  </c:pt>
                  <c:pt idx="17">
                    <c:v>5.1788947368421105</c:v>
                  </c:pt>
                  <c:pt idx="18">
                    <c:v>2.2160555555556005</c:v>
                  </c:pt>
                  <c:pt idx="19">
                    <c:v>147.27033333333335</c:v>
                  </c:pt>
                  <c:pt idx="20">
                    <c:v>1.6094499999999998</c:v>
                  </c:pt>
                  <c:pt idx="21">
                    <c:v>3.0157254901960808</c:v>
                  </c:pt>
                  <c:pt idx="22">
                    <c:v>2.4450990990991004</c:v>
                  </c:pt>
                  <c:pt idx="23">
                    <c:v>7.7055714285714991</c:v>
                  </c:pt>
                  <c:pt idx="24">
                    <c:v>19.047600000000003</c:v>
                  </c:pt>
                  <c:pt idx="25">
                    <c:v>0.73766666666669778</c:v>
                  </c:pt>
                  <c:pt idx="26">
                    <c:v>0.18700000000100658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2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'BERT Results for Graphing'!$E$25:$E$51</c:f>
                <c:numCache>
                  <c:formatCode>General</c:formatCode>
                  <c:ptCount val="27"/>
                  <c:pt idx="0">
                    <c:v>0</c:v>
                  </c:pt>
                  <c:pt idx="1">
                    <c:v>1.9574326189043101E-4</c:v>
                  </c:pt>
                  <c:pt idx="2">
                    <c:v>3.8375291449100198E-4</c:v>
                  </c:pt>
                  <c:pt idx="3">
                    <c:v>8.8418835430180203E-4</c:v>
                  </c:pt>
                  <c:pt idx="4">
                    <c:v>3.49834363535041E-3</c:v>
                  </c:pt>
                  <c:pt idx="5">
                    <c:v>7.5208007047705902E-3</c:v>
                  </c:pt>
                  <c:pt idx="6">
                    <c:v>1.7285246420989601E-2</c:v>
                  </c:pt>
                  <c:pt idx="7">
                    <c:v>8.7687379478832206E-2</c:v>
                  </c:pt>
                  <c:pt idx="8">
                    <c:v>1.01882815884157E-2</c:v>
                  </c:pt>
                  <c:pt idx="9">
                    <c:v>8.4503462223144005E-3</c:v>
                  </c:pt>
                  <c:pt idx="10">
                    <c:v>2.8801065319494099E-2</c:v>
                  </c:pt>
                  <c:pt idx="11">
                    <c:v>0.40056377441698199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plus>
            <c:minus>
              <c:numRef>
                <c:f>'BERT Results for Graphing'!$E$25:$E$51</c:f>
                <c:numCache>
                  <c:formatCode>General</c:formatCode>
                  <c:ptCount val="27"/>
                  <c:pt idx="0">
                    <c:v>0</c:v>
                  </c:pt>
                  <c:pt idx="1">
                    <c:v>1.9574326189043101E-4</c:v>
                  </c:pt>
                  <c:pt idx="2">
                    <c:v>3.8375291449100198E-4</c:v>
                  </c:pt>
                  <c:pt idx="3">
                    <c:v>8.8418835430180203E-4</c:v>
                  </c:pt>
                  <c:pt idx="4">
                    <c:v>3.49834363535041E-3</c:v>
                  </c:pt>
                  <c:pt idx="5">
                    <c:v>7.5208007047705902E-3</c:v>
                  </c:pt>
                  <c:pt idx="6">
                    <c:v>1.7285246420989601E-2</c:v>
                  </c:pt>
                  <c:pt idx="7">
                    <c:v>8.7687379478832206E-2</c:v>
                  </c:pt>
                  <c:pt idx="8">
                    <c:v>1.01882815884157E-2</c:v>
                  </c:pt>
                  <c:pt idx="9">
                    <c:v>8.4503462223144005E-3</c:v>
                  </c:pt>
                  <c:pt idx="10">
                    <c:v>2.8801065319494099E-2</c:v>
                  </c:pt>
                  <c:pt idx="11">
                    <c:v>0.40056377441698199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'BERT Results for Graphing'!$B$25:$B$51</c:f>
              <c:numCache>
                <c:formatCode>0.000</c:formatCode>
                <c:ptCount val="27"/>
                <c:pt idx="0">
                  <c:v>0</c:v>
                </c:pt>
                <c:pt idx="1">
                  <c:v>1.67995992049492</c:v>
                </c:pt>
                <c:pt idx="2">
                  <c:v>3.5677228260493798</c:v>
                </c:pt>
                <c:pt idx="3">
                  <c:v>5.4943953953725799</c:v>
                </c:pt>
                <c:pt idx="4">
                  <c:v>7.6113405939100902</c:v>
                </c:pt>
                <c:pt idx="5">
                  <c:v>9.5160414210236297</c:v>
                </c:pt>
                <c:pt idx="6">
                  <c:v>11.5063009837612</c:v>
                </c:pt>
                <c:pt idx="7">
                  <c:v>12.4757361884199</c:v>
                </c:pt>
                <c:pt idx="8">
                  <c:v>13.4136672140289</c:v>
                </c:pt>
                <c:pt idx="9">
                  <c:v>14.578185347490299</c:v>
                </c:pt>
                <c:pt idx="10">
                  <c:v>15.6276761354213</c:v>
                </c:pt>
                <c:pt idx="11">
                  <c:v>16.5791581135671</c:v>
                </c:pt>
                <c:pt idx="12">
                  <c:v>17.4246787927922</c:v>
                </c:pt>
                <c:pt idx="13">
                  <c:v>18.402780645851202</c:v>
                </c:pt>
                <c:pt idx="14">
                  <c:v>18.315957492572799</c:v>
                </c:pt>
                <c:pt idx="15">
                  <c:v>19.7917493981147</c:v>
                </c:pt>
                <c:pt idx="16">
                  <c:v>20.100071120148101</c:v>
                </c:pt>
                <c:pt idx="17">
                  <c:v>20.6453027746388</c:v>
                </c:pt>
                <c:pt idx="18">
                  <c:v>21.224088416117901</c:v>
                </c:pt>
                <c:pt idx="19">
                  <c:v>23.659358589333898</c:v>
                </c:pt>
                <c:pt idx="20">
                  <c:v>19.620056367178201</c:v>
                </c:pt>
                <c:pt idx="21">
                  <c:v>19.1375337384953</c:v>
                </c:pt>
                <c:pt idx="22">
                  <c:v>19.448370412620601</c:v>
                </c:pt>
                <c:pt idx="23">
                  <c:v>23.404163371802898</c:v>
                </c:pt>
                <c:pt idx="24">
                  <c:v>23.7812931146109</c:v>
                </c:pt>
                <c:pt idx="25">
                  <c:v>24.195563545318102</c:v>
                </c:pt>
                <c:pt idx="26">
                  <c:v>24.6526407371198</c:v>
                </c:pt>
              </c:numCache>
            </c:numRef>
          </c:xVal>
          <c:yVal>
            <c:numRef>
              <c:f>'BERT Results for Graphing'!$I$25:$I$51</c:f>
              <c:numCache>
                <c:formatCode>0.000</c:formatCode>
                <c:ptCount val="27"/>
                <c:pt idx="0">
                  <c:v>1.4673639999999999</c:v>
                </c:pt>
                <c:pt idx="1">
                  <c:v>1.3657302798982101</c:v>
                </c:pt>
                <c:pt idx="2">
                  <c:v>1.39358994708994</c:v>
                </c:pt>
                <c:pt idx="3">
                  <c:v>1.4473306559571599</c:v>
                </c:pt>
                <c:pt idx="4">
                  <c:v>1.3646718346253199</c:v>
                </c:pt>
                <c:pt idx="5">
                  <c:v>1.47528611111111</c:v>
                </c:pt>
                <c:pt idx="6">
                  <c:v>1.55007471264367</c:v>
                </c:pt>
                <c:pt idx="7">
                  <c:v>1.59902083333333</c:v>
                </c:pt>
                <c:pt idx="8">
                  <c:v>1.7483233333333299</c:v>
                </c:pt>
                <c:pt idx="9">
                  <c:v>1.7988900000000001</c:v>
                </c:pt>
                <c:pt idx="10">
                  <c:v>1.9434444444444401</c:v>
                </c:pt>
                <c:pt idx="11">
                  <c:v>2.18211111111111</c:v>
                </c:pt>
                <c:pt idx="12">
                  <c:v>2.5878109452736302</c:v>
                </c:pt>
                <c:pt idx="13">
                  <c:v>3.2123333333333299</c:v>
                </c:pt>
                <c:pt idx="14">
                  <c:v>3.9002296296296199</c:v>
                </c:pt>
                <c:pt idx="15">
                  <c:v>5.21532258064516</c:v>
                </c:pt>
                <c:pt idx="16">
                  <c:v>8.5825333333333305</c:v>
                </c:pt>
                <c:pt idx="17">
                  <c:v>9.1341052631578901</c:v>
                </c:pt>
                <c:pt idx="18">
                  <c:v>13.4209444444444</c:v>
                </c:pt>
                <c:pt idx="19">
                  <c:v>148.07966666666667</c:v>
                </c:pt>
                <c:pt idx="20">
                  <c:v>5.6935500000000001</c:v>
                </c:pt>
                <c:pt idx="21">
                  <c:v>6.5022745098039199</c:v>
                </c:pt>
                <c:pt idx="22">
                  <c:v>6.2759009009008997</c:v>
                </c:pt>
                <c:pt idx="23">
                  <c:v>28.434428571428501</c:v>
                </c:pt>
                <c:pt idx="24">
                  <c:v>37.235399999999998</c:v>
                </c:pt>
                <c:pt idx="25">
                  <c:v>60.750333333333302</c:v>
                </c:pt>
                <c:pt idx="26">
                  <c:v>184.362999999999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D-5F42-A0C6-855AD1CECB00}"/>
            </c:ext>
          </c:extLst>
        </c:ser>
        <c:ser>
          <c:idx val="2"/>
          <c:order val="1"/>
          <c:tx>
            <c:strRef>
              <c:f>'Additional Analysis'!$E$4</c:f>
              <c:strCache>
                <c:ptCount val="1"/>
                <c:pt idx="0">
                  <c:v>Burst Fit</c:v>
                </c:pt>
              </c:strCache>
            </c:strRef>
          </c:tx>
          <c:spPr>
            <a:ln w="254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'BERT Results for Graphing'!$Y$25:$Y$51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20.5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22.5</c:v>
                </c:pt>
                <c:pt idx="21">
                  <c:v>23</c:v>
                </c:pt>
                <c:pt idx="22">
                  <c:v>23.5</c:v>
                </c:pt>
                <c:pt idx="23">
                  <c:v>24</c:v>
                </c:pt>
                <c:pt idx="24">
                  <c:v>24.25</c:v>
                </c:pt>
                <c:pt idx="25">
                  <c:v>24.5</c:v>
                </c:pt>
                <c:pt idx="26">
                  <c:v>24.7</c:v>
                </c:pt>
              </c:numCache>
            </c:numRef>
          </c:xVal>
          <c:yVal>
            <c:numRef>
              <c:f>'BERT Results for Graphing'!$Z$25:$Z$51</c:f>
              <c:numCache>
                <c:formatCode>0.00E+00</c:formatCode>
                <c:ptCount val="27"/>
                <c:pt idx="0">
                  <c:v>1.8999556391241135</c:v>
                </c:pt>
                <c:pt idx="1">
                  <c:v>1.9900384471964747</c:v>
                </c:pt>
                <c:pt idx="2">
                  <c:v>2.0979204176700872</c:v>
                </c:pt>
                <c:pt idx="3">
                  <c:v>2.2297053189323508</c:v>
                </c:pt>
                <c:pt idx="4">
                  <c:v>2.3946793956458774</c:v>
                </c:pt>
                <c:pt idx="5">
                  <c:v>2.6076951087736537</c:v>
                </c:pt>
                <c:pt idx="6">
                  <c:v>2.7394885910340814</c:v>
                </c:pt>
                <c:pt idx="7">
                  <c:v>2.8940606044434345</c:v>
                </c:pt>
                <c:pt idx="8">
                  <c:v>3.0779858223753651</c:v>
                </c:pt>
                <c:pt idx="9">
                  <c:v>3.3006253875659088</c:v>
                </c:pt>
                <c:pt idx="10">
                  <c:v>3.5757607502483397</c:v>
                </c:pt>
                <c:pt idx="11">
                  <c:v>3.924513123359898</c:v>
                </c:pt>
                <c:pt idx="12">
                  <c:v>4.3808873865585509</c:v>
                </c:pt>
                <c:pt idx="13">
                  <c:v>5.0031211644183937</c:v>
                </c:pt>
                <c:pt idx="14">
                  <c:v>5.8992411887604863</c:v>
                </c:pt>
                <c:pt idx="15">
                  <c:v>7.2922920699511531</c:v>
                </c:pt>
                <c:pt idx="16">
                  <c:v>8.3180742878937561</c:v>
                </c:pt>
                <c:pt idx="17">
                  <c:v>9.7182639749306965</c:v>
                </c:pt>
                <c:pt idx="18">
                  <c:v>11.726246469384215</c:v>
                </c:pt>
                <c:pt idx="19">
                  <c:v>14.803119879287109</c:v>
                </c:pt>
                <c:pt idx="20">
                  <c:v>19.978226473463391</c:v>
                </c:pt>
                <c:pt idx="21">
                  <c:v>29.987772333918453</c:v>
                </c:pt>
                <c:pt idx="22">
                  <c:v>54.376635317450372</c:v>
                </c:pt>
                <c:pt idx="23">
                  <c:v>147.56977294755592</c:v>
                </c:pt>
                <c:pt idx="24">
                  <c:v>342.39430962585197</c:v>
                </c:pt>
                <c:pt idx="25">
                  <c:v>1405.1038899233204</c:v>
                </c:pt>
                <c:pt idx="26">
                  <c:v>13184.834077730731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FD-5F42-A0C6-855AD1CECB00}"/>
            </c:ext>
          </c:extLst>
        </c:ser>
        <c:ser>
          <c:idx val="3"/>
          <c:order val="2"/>
          <c:tx>
            <c:strRef>
              <c:f>'Additional Analysis'!$B$6</c:f>
              <c:strCache>
                <c:ptCount val="1"/>
                <c:pt idx="0">
                  <c:v>Consistent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BERT_Consist_TCP!$D$3:$D$27</c:f>
                <c:numCache>
                  <c:formatCode>General</c:formatCode>
                  <c:ptCount val="25"/>
                  <c:pt idx="0">
                    <c:v>3.7894135612429498E-3</c:v>
                  </c:pt>
                  <c:pt idx="1">
                    <c:v>2.4185374916070701E-2</c:v>
                  </c:pt>
                  <c:pt idx="2">
                    <c:v>5.0142666049045E-2</c:v>
                  </c:pt>
                  <c:pt idx="3">
                    <c:v>4.3599210554036498E-4</c:v>
                  </c:pt>
                  <c:pt idx="4">
                    <c:v>0.41686314676536101</c:v>
                  </c:pt>
                  <c:pt idx="5">
                    <c:v>0.48988337147023198</c:v>
                  </c:pt>
                  <c:pt idx="6">
                    <c:v>0.32934251704800599</c:v>
                  </c:pt>
                  <c:pt idx="7">
                    <c:v>7.4419049876741305E-4</c:v>
                  </c:pt>
                  <c:pt idx="8">
                    <c:v>0.64531757046692995</c:v>
                  </c:pt>
                  <c:pt idx="9">
                    <c:v>0.97430038842547995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plus>
            <c:minus>
              <c:numRef>
                <c:f>BERT_Consist_TCP!$D$3:$D$27</c:f>
                <c:numCache>
                  <c:formatCode>General</c:formatCode>
                  <c:ptCount val="25"/>
                  <c:pt idx="0">
                    <c:v>3.7894135612429498E-3</c:v>
                  </c:pt>
                  <c:pt idx="1">
                    <c:v>2.4185374916070701E-2</c:v>
                  </c:pt>
                  <c:pt idx="2">
                    <c:v>5.0142666049045E-2</c:v>
                  </c:pt>
                  <c:pt idx="3">
                    <c:v>4.3599210554036498E-4</c:v>
                  </c:pt>
                  <c:pt idx="4">
                    <c:v>0.41686314676536101</c:v>
                  </c:pt>
                  <c:pt idx="5">
                    <c:v>0.48988337147023198</c:v>
                  </c:pt>
                  <c:pt idx="6">
                    <c:v>0.32934251704800599</c:v>
                  </c:pt>
                  <c:pt idx="7">
                    <c:v>7.4419049876741305E-4</c:v>
                  </c:pt>
                  <c:pt idx="8">
                    <c:v>0.64531757046692995</c:v>
                  </c:pt>
                  <c:pt idx="9">
                    <c:v>0.97430038842547995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minus>
          </c:errBars>
          <c:errBars>
            <c:errDir val="y"/>
            <c:errBarType val="plus"/>
            <c:errValType val="cust"/>
            <c:noEndCap val="1"/>
            <c:plus>
              <c:numRef>
                <c:f>BERT_Consist_TCP!$K$3:$K$27</c:f>
                <c:numCache>
                  <c:formatCode>General</c:formatCode>
                  <c:ptCount val="25"/>
                  <c:pt idx="0">
                    <c:v>0.51067322834646012</c:v>
                  </c:pt>
                  <c:pt idx="1">
                    <c:v>0.59610612244898009</c:v>
                  </c:pt>
                  <c:pt idx="2">
                    <c:v>0.51233054393305988</c:v>
                  </c:pt>
                  <c:pt idx="3">
                    <c:v>0.51835813953488996</c:v>
                  </c:pt>
                  <c:pt idx="4">
                    <c:v>0.53100471698113982</c:v>
                  </c:pt>
                  <c:pt idx="5">
                    <c:v>0.6581693548387102</c:v>
                  </c:pt>
                  <c:pt idx="6">
                    <c:v>0.52118749999999991</c:v>
                  </c:pt>
                  <c:pt idx="7">
                    <c:v>0.73172321428571974</c:v>
                  </c:pt>
                  <c:pt idx="8">
                    <c:v>0.60275000000001011</c:v>
                  </c:pt>
                  <c:pt idx="9">
                    <c:v>1.1368736263736299</c:v>
                  </c:pt>
                  <c:pt idx="10">
                    <c:v>1.00835211267606</c:v>
                  </c:pt>
                  <c:pt idx="11">
                    <c:v>1.6116218487395004</c:v>
                  </c:pt>
                  <c:pt idx="12">
                    <c:v>1.8606057692307703</c:v>
                  </c:pt>
                  <c:pt idx="13">
                    <c:v>2.0496338028169099</c:v>
                  </c:pt>
                  <c:pt idx="14">
                    <c:v>4.5327894736842094</c:v>
                  </c:pt>
                  <c:pt idx="15">
                    <c:v>5.3790000000001008</c:v>
                  </c:pt>
                  <c:pt idx="16">
                    <c:v>1.1499999999999844E-2</c:v>
                  </c:pt>
                  <c:pt idx="17">
                    <c:v>0.60666666666669755</c:v>
                  </c:pt>
                  <c:pt idx="18">
                    <c:v>4.0897870370370413</c:v>
                  </c:pt>
                  <c:pt idx="19">
                    <c:v>9.8288461538462002</c:v>
                  </c:pt>
                  <c:pt idx="20">
                    <c:v>19.090785714285797</c:v>
                  </c:pt>
                  <c:pt idx="21">
                    <c:v>37.4472916666667</c:v>
                  </c:pt>
                  <c:pt idx="22">
                    <c:v>10.837833333334004</c:v>
                  </c:pt>
                  <c:pt idx="23">
                    <c:v>69.117500000000035</c:v>
                  </c:pt>
                  <c:pt idx="24">
                    <c:v>0.46833333333398741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rgbClr val="7030A0"/>
                </a:solidFill>
                <a:tailEnd type="oval" w="sm" len="sm"/>
              </a:ln>
            </c:spPr>
          </c:errBars>
          <c:xVal>
            <c:numRef>
              <c:f>BERT_Consist_TCP!$B$3:$B$27</c:f>
              <c:numCache>
                <c:formatCode>0.000</c:formatCode>
                <c:ptCount val="25"/>
                <c:pt idx="0">
                  <c:v>2.0174334879949698</c:v>
                </c:pt>
                <c:pt idx="1">
                  <c:v>4.0065867305065899</c:v>
                </c:pt>
                <c:pt idx="2">
                  <c:v>6.0328108583445497</c:v>
                </c:pt>
                <c:pt idx="3">
                  <c:v>7.5674826107178204</c:v>
                </c:pt>
                <c:pt idx="4">
                  <c:v>9.6475732414061994</c:v>
                </c:pt>
                <c:pt idx="5">
                  <c:v>11.939772108300399</c:v>
                </c:pt>
                <c:pt idx="6">
                  <c:v>13.956446847351399</c:v>
                </c:pt>
                <c:pt idx="7">
                  <c:v>14.670637744362301</c:v>
                </c:pt>
                <c:pt idx="8">
                  <c:v>16.0103385793077</c:v>
                </c:pt>
                <c:pt idx="9">
                  <c:v>16.752911131286101</c:v>
                </c:pt>
                <c:pt idx="10">
                  <c:v>16.1658085475134</c:v>
                </c:pt>
                <c:pt idx="11">
                  <c:v>16.564581572449399</c:v>
                </c:pt>
                <c:pt idx="12">
                  <c:v>17.7632159395462</c:v>
                </c:pt>
                <c:pt idx="13">
                  <c:v>17.884845184307402</c:v>
                </c:pt>
                <c:pt idx="14">
                  <c:v>19.5625308757403</c:v>
                </c:pt>
                <c:pt idx="15">
                  <c:v>21.3980549878437</c:v>
                </c:pt>
                <c:pt idx="16">
                  <c:v>24.332932064612599</c:v>
                </c:pt>
                <c:pt idx="17">
                  <c:v>24.1156141974725</c:v>
                </c:pt>
                <c:pt idx="18">
                  <c:v>20.688525826342701</c:v>
                </c:pt>
                <c:pt idx="19">
                  <c:v>22.939454243417099</c:v>
                </c:pt>
                <c:pt idx="20">
                  <c:v>23.9679993008141</c:v>
                </c:pt>
                <c:pt idx="21">
                  <c:v>23.779936287248798</c:v>
                </c:pt>
                <c:pt idx="22">
                  <c:v>24.576156656081601</c:v>
                </c:pt>
                <c:pt idx="23">
                  <c:v>24.6079508095142</c:v>
                </c:pt>
                <c:pt idx="24">
                  <c:v>24.433082218168</c:v>
                </c:pt>
              </c:numCache>
            </c:numRef>
          </c:xVal>
          <c:yVal>
            <c:numRef>
              <c:f>BERT_Consist_TCP!$G$3:$G$27</c:f>
              <c:numCache>
                <c:formatCode>0.000</c:formatCode>
                <c:ptCount val="25"/>
                <c:pt idx="0">
                  <c:v>1.4363267716535399</c:v>
                </c:pt>
                <c:pt idx="1">
                  <c:v>1.53589387755102</c:v>
                </c:pt>
                <c:pt idx="2">
                  <c:v>1.4556694560669401</c:v>
                </c:pt>
                <c:pt idx="3">
                  <c:v>1.67164186046511</c:v>
                </c:pt>
                <c:pt idx="4">
                  <c:v>1.48299528301886</c:v>
                </c:pt>
                <c:pt idx="5">
                  <c:v>1.4498306451612899</c:v>
                </c:pt>
                <c:pt idx="6">
                  <c:v>1.5848125</c:v>
                </c:pt>
                <c:pt idx="7">
                  <c:v>1.77427678571428</c:v>
                </c:pt>
                <c:pt idx="8">
                  <c:v>1.9682499999999901</c:v>
                </c:pt>
                <c:pt idx="9">
                  <c:v>2.0101263736263699</c:v>
                </c:pt>
                <c:pt idx="10">
                  <c:v>2.4256478873239402</c:v>
                </c:pt>
                <c:pt idx="11">
                  <c:v>2.9343781512604998</c:v>
                </c:pt>
                <c:pt idx="12">
                  <c:v>3.3693942307692302</c:v>
                </c:pt>
                <c:pt idx="13">
                  <c:v>4.9783661971830897</c:v>
                </c:pt>
                <c:pt idx="14">
                  <c:v>9.2762105263157899</c:v>
                </c:pt>
                <c:pt idx="15">
                  <c:v>18.7989999999999</c:v>
                </c:pt>
                <c:pt idx="16">
                  <c:v>11.217499999999999</c:v>
                </c:pt>
                <c:pt idx="17">
                  <c:v>62.640333333333302</c:v>
                </c:pt>
                <c:pt idx="18">
                  <c:v>8.0402129629629595</c:v>
                </c:pt>
                <c:pt idx="19">
                  <c:v>11.0171538461538</c:v>
                </c:pt>
                <c:pt idx="20">
                  <c:v>19.9012142857142</c:v>
                </c:pt>
                <c:pt idx="21">
                  <c:v>36.900708333333299</c:v>
                </c:pt>
                <c:pt idx="22">
                  <c:v>144.79716666666599</c:v>
                </c:pt>
                <c:pt idx="23">
                  <c:v>210.45349999999999</c:v>
                </c:pt>
                <c:pt idx="24">
                  <c:v>182.112666666666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FD-5F42-A0C6-855AD1CECB00}"/>
            </c:ext>
          </c:extLst>
        </c:ser>
        <c:ser>
          <c:idx val="0"/>
          <c:order val="3"/>
          <c:tx>
            <c:strRef>
              <c:f>'Additional Analysis'!$E$3</c:f>
              <c:strCache>
                <c:ptCount val="1"/>
                <c:pt idx="0">
                  <c:v>Consistent Fit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BERT_Consist_TCP!$U$3:$U$32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23.75</c:v>
                </c:pt>
                <c:pt idx="25">
                  <c:v>24</c:v>
                </c:pt>
                <c:pt idx="26">
                  <c:v>24.25</c:v>
                </c:pt>
                <c:pt idx="27">
                  <c:v>24.5</c:v>
                </c:pt>
                <c:pt idx="28">
                  <c:v>24.75</c:v>
                </c:pt>
                <c:pt idx="29">
                  <c:v>24.85</c:v>
                </c:pt>
              </c:numCache>
            </c:numRef>
          </c:xVal>
          <c:yVal>
            <c:numRef>
              <c:f>BERT_Consist_TCP!$V$3:$V$32</c:f>
              <c:numCache>
                <c:formatCode>0.00E+00</c:formatCode>
                <c:ptCount val="30"/>
                <c:pt idx="0">
                  <c:v>1.4357056290353638</c:v>
                </c:pt>
                <c:pt idx="1">
                  <c:v>1.4802889582007031</c:v>
                </c:pt>
                <c:pt idx="2">
                  <c:v>1.5327888729033958</c:v>
                </c:pt>
                <c:pt idx="3">
                  <c:v>1.5956922942443994</c:v>
                </c:pt>
                <c:pt idx="4">
                  <c:v>1.6726845174698446</c:v>
                </c:pt>
                <c:pt idx="5">
                  <c:v>1.7694821012573199</c:v>
                </c:pt>
                <c:pt idx="6">
                  <c:v>1.8280243000627192</c:v>
                </c:pt>
                <c:pt idx="7">
                  <c:v>1.8954788107139617</c:v>
                </c:pt>
                <c:pt idx="8">
                  <c:v>1.9741681578440711</c:v>
                </c:pt>
                <c:pt idx="9">
                  <c:v>2.0673144279585771</c:v>
                </c:pt>
                <c:pt idx="10">
                  <c:v>2.1795244814257573</c:v>
                </c:pt>
                <c:pt idx="11">
                  <c:v>2.3176275525484127</c:v>
                </c:pt>
                <c:pt idx="12">
                  <c:v>2.4922042652909706</c:v>
                </c:pt>
                <c:pt idx="13">
                  <c:v>2.7205764853620327</c:v>
                </c:pt>
                <c:pt idx="14">
                  <c:v>3.0331839789169321</c:v>
                </c:pt>
                <c:pt idx="15">
                  <c:v>3.2375366464656712</c:v>
                </c:pt>
                <c:pt idx="16">
                  <c:v>3.4888176496596852</c:v>
                </c:pt>
                <c:pt idx="17">
                  <c:v>3.8055038583831751</c:v>
                </c:pt>
                <c:pt idx="18">
                  <c:v>4.2171247445156759</c:v>
                </c:pt>
                <c:pt idx="19">
                  <c:v>4.7738183451711347</c:v>
                </c:pt>
                <c:pt idx="20">
                  <c:v>5.5676284506363629</c:v>
                </c:pt>
                <c:pt idx="21">
                  <c:v>6.7861813787631675</c:v>
                </c:pt>
                <c:pt idx="22">
                  <c:v>8.8729744284778675</c:v>
                </c:pt>
                <c:pt idx="23">
                  <c:v>13.143150071369075</c:v>
                </c:pt>
                <c:pt idx="24">
                  <c:v>17.388355132252759</c:v>
                </c:pt>
                <c:pt idx="25">
                  <c:v>25.405915872580582</c:v>
                </c:pt>
                <c:pt idx="26">
                  <c:v>44.283552234764954</c:v>
                </c:pt>
                <c:pt idx="27">
                  <c:v>112.47096458346022</c:v>
                </c:pt>
                <c:pt idx="28">
                  <c:v>922.08651617806004</c:v>
                </c:pt>
                <c:pt idx="29">
                  <c:v>7457.2616260760087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FD-5F42-A0C6-855AD1CE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Competing Traffic</a:t>
                </a:r>
                <a:r>
                  <a:rPr lang="en-GB" baseline="0"/>
                  <a:t> (Gbps)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800"/>
          <c:min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8320336"/>
        <c:crosses val="autoZero"/>
        <c:crossBetween val="midCat"/>
      </c:valAx>
      <c:spPr>
        <a:ln w="12700">
          <a:solidFill>
            <a:schemeClr val="bg1">
              <a:lumMod val="5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1236901219467951"/>
          <c:y val="0.83956868416749342"/>
          <c:w val="0.78931915550414744"/>
          <c:h val="0.13058545092421325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600" b="0">
          <a:solidFill>
            <a:schemeClr val="tx1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1010809856839"/>
          <c:y val="4.3754706146299983E-2"/>
          <c:w val="0.84794155212055577"/>
          <c:h val="0.5822029443121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'Additional Analysis'!$B$4</c:f>
              <c:strCache>
                <c:ptCount val="1"/>
                <c:pt idx="0">
                  <c:v>Consistent Web-Search (RDMA)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errBars>
            <c:errDir val="y"/>
            <c:errBarType val="plus"/>
            <c:errValType val="cust"/>
            <c:noEndCap val="1"/>
            <c:plus>
              <c:numRef>
                <c:f>'BERT Results for Graphing'!$K$55:$K$78</c:f>
                <c:numCache>
                  <c:formatCode>General</c:formatCode>
                  <c:ptCount val="24"/>
                  <c:pt idx="0">
                    <c:v>8.3832547169819804E-3</c:v>
                  </c:pt>
                  <c:pt idx="1">
                    <c:v>5.6463694267516074E-2</c:v>
                  </c:pt>
                  <c:pt idx="2">
                    <c:v>6.3667466986794929E-2</c:v>
                  </c:pt>
                  <c:pt idx="3">
                    <c:v>0.11206060606060608</c:v>
                  </c:pt>
                  <c:pt idx="4">
                    <c:v>0.13820236686390608</c:v>
                  </c:pt>
                  <c:pt idx="5">
                    <c:v>0.12031101813111</c:v>
                  </c:pt>
                  <c:pt idx="6">
                    <c:v>0.13499252615845014</c:v>
                  </c:pt>
                  <c:pt idx="7">
                    <c:v>0.16405616224649</c:v>
                  </c:pt>
                  <c:pt idx="8">
                    <c:v>0.24568515497553989</c:v>
                  </c:pt>
                  <c:pt idx="9">
                    <c:v>0.2584564102564102</c:v>
                  </c:pt>
                  <c:pt idx="10">
                    <c:v>0.45708026755853015</c:v>
                  </c:pt>
                  <c:pt idx="11">
                    <c:v>0.38807736943908</c:v>
                  </c:pt>
                  <c:pt idx="12">
                    <c:v>0.66714285714286015</c:v>
                  </c:pt>
                  <c:pt idx="13">
                    <c:v>0.7643047858942098</c:v>
                  </c:pt>
                  <c:pt idx="14">
                    <c:v>0.85851948051948979</c:v>
                  </c:pt>
                  <c:pt idx="15">
                    <c:v>3.8275268817204307</c:v>
                  </c:pt>
                  <c:pt idx="16">
                    <c:v>0.52670621468926981</c:v>
                  </c:pt>
                  <c:pt idx="17">
                    <c:v>1.0473515358361802</c:v>
                  </c:pt>
                  <c:pt idx="18">
                    <c:v>1.6280366972477101</c:v>
                  </c:pt>
                  <c:pt idx="19">
                    <c:v>1.3288064516129099</c:v>
                  </c:pt>
                  <c:pt idx="20">
                    <c:v>1.5489999999999999</c:v>
                  </c:pt>
                  <c:pt idx="21">
                    <c:v>3.2654545454546007</c:v>
                  </c:pt>
                  <c:pt idx="22">
                    <c:v>1.0711904761905</c:v>
                  </c:pt>
                  <c:pt idx="23">
                    <c:v>2.3526615384615406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chemeClr val="accent6"/>
                </a:solidFill>
                <a:tailEnd type="oval" w="sm" len="sm"/>
              </a:ln>
            </c:spPr>
          </c:errBars>
          <c:xVal>
            <c:numRef>
              <c:f>'BERT Results for Graphing'!$B$55:$B$78</c:f>
              <c:numCache>
                <c:formatCode>0.000</c:formatCode>
                <c:ptCount val="24"/>
                <c:pt idx="0">
                  <c:v>0</c:v>
                </c:pt>
                <c:pt idx="1">
                  <c:v>0.93358455346156699</c:v>
                </c:pt>
                <c:pt idx="2">
                  <c:v>1.85474303654998</c:v>
                </c:pt>
                <c:pt idx="3">
                  <c:v>2.7435495985937899</c:v>
                </c:pt>
                <c:pt idx="4">
                  <c:v>3.4411187292729202</c:v>
                </c:pt>
                <c:pt idx="5">
                  <c:v>4.7965658093899197</c:v>
                </c:pt>
                <c:pt idx="6">
                  <c:v>5.8126564644899901</c:v>
                </c:pt>
                <c:pt idx="7">
                  <c:v>6.6871580023290802</c:v>
                </c:pt>
                <c:pt idx="8">
                  <c:v>7.5933163858528703</c:v>
                </c:pt>
                <c:pt idx="9">
                  <c:v>8.5837827314958997</c:v>
                </c:pt>
                <c:pt idx="10">
                  <c:v>7.0108149201004499</c:v>
                </c:pt>
                <c:pt idx="11">
                  <c:v>10.903969911905101</c:v>
                </c:pt>
                <c:pt idx="12">
                  <c:v>12.0977112931084</c:v>
                </c:pt>
                <c:pt idx="13">
                  <c:v>13.518041540394799</c:v>
                </c:pt>
                <c:pt idx="14">
                  <c:v>14.106454916264999</c:v>
                </c:pt>
                <c:pt idx="15">
                  <c:v>20.949945224565202</c:v>
                </c:pt>
                <c:pt idx="16">
                  <c:v>12.7938342289216</c:v>
                </c:pt>
                <c:pt idx="17">
                  <c:v>15.8494110308299</c:v>
                </c:pt>
                <c:pt idx="18">
                  <c:v>16.8585963066832</c:v>
                </c:pt>
                <c:pt idx="19">
                  <c:v>17.946921344283702</c:v>
                </c:pt>
                <c:pt idx="20">
                  <c:v>18.8427612948785</c:v>
                </c:pt>
                <c:pt idx="21">
                  <c:v>21.767233636343398</c:v>
                </c:pt>
                <c:pt idx="22">
                  <c:v>21.814310937818799</c:v>
                </c:pt>
                <c:pt idx="23">
                  <c:v>19.6834360135488</c:v>
                </c:pt>
              </c:numCache>
            </c:numRef>
          </c:xVal>
          <c:yVal>
            <c:numRef>
              <c:f>'BERT Results for Graphing'!$F$55:$F$78</c:f>
              <c:numCache>
                <c:formatCode>0.000</c:formatCode>
                <c:ptCount val="24"/>
                <c:pt idx="0">
                  <c:v>0.839616745283018</c:v>
                </c:pt>
                <c:pt idx="1">
                  <c:v>0.86653630573248397</c:v>
                </c:pt>
                <c:pt idx="2">
                  <c:v>0.89633253301320504</c:v>
                </c:pt>
                <c:pt idx="3">
                  <c:v>0.92593939393939395</c:v>
                </c:pt>
                <c:pt idx="4">
                  <c:v>0.953797633136094</c:v>
                </c:pt>
                <c:pt idx="5">
                  <c:v>1.0096889818688899</c:v>
                </c:pt>
                <c:pt idx="6">
                  <c:v>1.0640074738415499</c:v>
                </c:pt>
                <c:pt idx="7">
                  <c:v>1.1089438377535099</c:v>
                </c:pt>
                <c:pt idx="8">
                  <c:v>1.16831484502446</c:v>
                </c:pt>
                <c:pt idx="9">
                  <c:v>1.2365435897435899</c:v>
                </c:pt>
                <c:pt idx="10">
                  <c:v>1.1349197324414699</c:v>
                </c:pt>
                <c:pt idx="11">
                  <c:v>1.40192263056092</c:v>
                </c:pt>
                <c:pt idx="12">
                  <c:v>1.42385714285714</c:v>
                </c:pt>
                <c:pt idx="13">
                  <c:v>1.80969521410579</c:v>
                </c:pt>
                <c:pt idx="14">
                  <c:v>1.91348051948051</c:v>
                </c:pt>
                <c:pt idx="15">
                  <c:v>6.7614731182795698</c:v>
                </c:pt>
                <c:pt idx="16">
                  <c:v>1.65629378531073</c:v>
                </c:pt>
                <c:pt idx="17">
                  <c:v>2.2506484641638198</c:v>
                </c:pt>
                <c:pt idx="18">
                  <c:v>2.6119633027522902</c:v>
                </c:pt>
                <c:pt idx="19">
                  <c:v>3.0141935483870901</c:v>
                </c:pt>
                <c:pt idx="20">
                  <c:v>3.677</c:v>
                </c:pt>
                <c:pt idx="21">
                  <c:v>10.2365454545454</c:v>
                </c:pt>
                <c:pt idx="22">
                  <c:v>13.468809523809499</c:v>
                </c:pt>
                <c:pt idx="23">
                  <c:v>4.5233384615384598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2-2D4D-900A-EC6B6AA09520}"/>
            </c:ext>
          </c:extLst>
        </c:ser>
        <c:ser>
          <c:idx val="2"/>
          <c:order val="1"/>
          <c:tx>
            <c:strRef>
              <c:f>'Additional Analysis'!$E$5</c:f>
              <c:strCache>
                <c:ptCount val="1"/>
                <c:pt idx="0">
                  <c:v>RDMA Fit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'BERT Results for Graphing'!$Z$55:$Z$76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22.5</c:v>
                </c:pt>
                <c:pt idx="19">
                  <c:v>23</c:v>
                </c:pt>
                <c:pt idx="20">
                  <c:v>23.5</c:v>
                </c:pt>
                <c:pt idx="21">
                  <c:v>24</c:v>
                </c:pt>
              </c:numCache>
            </c:numRef>
          </c:xVal>
          <c:yVal>
            <c:numRef>
              <c:f>'BERT Results for Graphing'!$AA$55:$AA$76</c:f>
              <c:numCache>
                <c:formatCode>0.00E+00</c:formatCode>
                <c:ptCount val="22"/>
                <c:pt idx="0">
                  <c:v>0.85659488186816957</c:v>
                </c:pt>
                <c:pt idx="1">
                  <c:v>0.9113185030920562</c:v>
                </c:pt>
                <c:pt idx="2">
                  <c:v>0.97795939721747871</c:v>
                </c:pt>
                <c:pt idx="3">
                  <c:v>1.0609422865512206</c:v>
                </c:pt>
                <c:pt idx="4">
                  <c:v>1.1671694707523836</c:v>
                </c:pt>
                <c:pt idx="5">
                  <c:v>1.3080065016455373</c:v>
                </c:pt>
                <c:pt idx="6">
                  <c:v>1.3971254466858716</c:v>
                </c:pt>
                <c:pt idx="7">
                  <c:v>1.5034997121182974</c:v>
                </c:pt>
                <c:pt idx="8">
                  <c:v>1.6325859411442676</c:v>
                </c:pt>
                <c:pt idx="9">
                  <c:v>1.7923471947038476</c:v>
                </c:pt>
                <c:pt idx="10">
                  <c:v>1.9948364909629437</c:v>
                </c:pt>
                <c:pt idx="11">
                  <c:v>2.2591191041161394</c:v>
                </c:pt>
                <c:pt idx="12">
                  <c:v>2.6170304571965448</c:v>
                </c:pt>
                <c:pt idx="13">
                  <c:v>3.1254800551394446</c:v>
                </c:pt>
                <c:pt idx="14">
                  <c:v>3.8956062662854523</c:v>
                </c:pt>
                <c:pt idx="15">
                  <c:v>5.1719680377304753</c:v>
                </c:pt>
                <c:pt idx="16">
                  <c:v>7.5926554870463709</c:v>
                </c:pt>
                <c:pt idx="17">
                  <c:v>13.326684276109573</c:v>
                </c:pt>
                <c:pt idx="18">
                  <c:v>19.896863128386755</c:v>
                </c:pt>
                <c:pt idx="19">
                  <c:v>34.244242069471774</c:v>
                </c:pt>
                <c:pt idx="20">
                  <c:v>75.878740909612404</c:v>
                </c:pt>
                <c:pt idx="21">
                  <c:v>288.2420867248768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D2-2D4D-900A-EC6B6AA09520}"/>
            </c:ext>
          </c:extLst>
        </c:ser>
        <c:ser>
          <c:idx val="3"/>
          <c:order val="2"/>
          <c:tx>
            <c:strRef>
              <c:f>'Additional Analysis'!$B$6</c:f>
              <c:strCache>
                <c:ptCount val="1"/>
                <c:pt idx="0">
                  <c:v>Consistent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BERT_Consist_TCP!$D$3:$D$27</c:f>
                <c:numCache>
                  <c:formatCode>General</c:formatCode>
                  <c:ptCount val="25"/>
                  <c:pt idx="0">
                    <c:v>3.7894135612429498E-3</c:v>
                  </c:pt>
                  <c:pt idx="1">
                    <c:v>2.4185374916070701E-2</c:v>
                  </c:pt>
                  <c:pt idx="2">
                    <c:v>5.0142666049045E-2</c:v>
                  </c:pt>
                  <c:pt idx="3">
                    <c:v>4.3599210554036498E-4</c:v>
                  </c:pt>
                  <c:pt idx="4">
                    <c:v>0.41686314676536101</c:v>
                  </c:pt>
                  <c:pt idx="5">
                    <c:v>0.48988337147023198</c:v>
                  </c:pt>
                  <c:pt idx="6">
                    <c:v>0.32934251704800599</c:v>
                  </c:pt>
                  <c:pt idx="7">
                    <c:v>7.4419049876741305E-4</c:v>
                  </c:pt>
                  <c:pt idx="8">
                    <c:v>0.64531757046692995</c:v>
                  </c:pt>
                  <c:pt idx="9">
                    <c:v>0.97430038842547995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plus>
            <c:minus>
              <c:numRef>
                <c:f>BERT_Consist_TCP!$D$3:$D$27</c:f>
                <c:numCache>
                  <c:formatCode>General</c:formatCode>
                  <c:ptCount val="25"/>
                  <c:pt idx="0">
                    <c:v>3.7894135612429498E-3</c:v>
                  </c:pt>
                  <c:pt idx="1">
                    <c:v>2.4185374916070701E-2</c:v>
                  </c:pt>
                  <c:pt idx="2">
                    <c:v>5.0142666049045E-2</c:v>
                  </c:pt>
                  <c:pt idx="3">
                    <c:v>4.3599210554036498E-4</c:v>
                  </c:pt>
                  <c:pt idx="4">
                    <c:v>0.41686314676536101</c:v>
                  </c:pt>
                  <c:pt idx="5">
                    <c:v>0.48988337147023198</c:v>
                  </c:pt>
                  <c:pt idx="6">
                    <c:v>0.32934251704800599</c:v>
                  </c:pt>
                  <c:pt idx="7">
                    <c:v>7.4419049876741305E-4</c:v>
                  </c:pt>
                  <c:pt idx="8">
                    <c:v>0.64531757046692995</c:v>
                  </c:pt>
                  <c:pt idx="9">
                    <c:v>0.97430038842547995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minus>
          </c:errBars>
          <c:errBars>
            <c:errDir val="y"/>
            <c:errBarType val="plus"/>
            <c:errValType val="cust"/>
            <c:noEndCap val="1"/>
            <c:plus>
              <c:numRef>
                <c:f>BERT_Consist_TCP!$K$3:$K$27</c:f>
                <c:numCache>
                  <c:formatCode>General</c:formatCode>
                  <c:ptCount val="25"/>
                  <c:pt idx="0">
                    <c:v>0.51067322834646012</c:v>
                  </c:pt>
                  <c:pt idx="1">
                    <c:v>0.59610612244898009</c:v>
                  </c:pt>
                  <c:pt idx="2">
                    <c:v>0.51233054393305988</c:v>
                  </c:pt>
                  <c:pt idx="3">
                    <c:v>0.51835813953488996</c:v>
                  </c:pt>
                  <c:pt idx="4">
                    <c:v>0.53100471698113982</c:v>
                  </c:pt>
                  <c:pt idx="5">
                    <c:v>0.6581693548387102</c:v>
                  </c:pt>
                  <c:pt idx="6">
                    <c:v>0.52118749999999991</c:v>
                  </c:pt>
                  <c:pt idx="7">
                    <c:v>0.73172321428571974</c:v>
                  </c:pt>
                  <c:pt idx="8">
                    <c:v>0.60275000000001011</c:v>
                  </c:pt>
                  <c:pt idx="9">
                    <c:v>1.1368736263736299</c:v>
                  </c:pt>
                  <c:pt idx="10">
                    <c:v>1.00835211267606</c:v>
                  </c:pt>
                  <c:pt idx="11">
                    <c:v>1.6116218487395004</c:v>
                  </c:pt>
                  <c:pt idx="12">
                    <c:v>1.8606057692307703</c:v>
                  </c:pt>
                  <c:pt idx="13">
                    <c:v>2.0496338028169099</c:v>
                  </c:pt>
                  <c:pt idx="14">
                    <c:v>4.5327894736842094</c:v>
                  </c:pt>
                  <c:pt idx="15">
                    <c:v>5.3790000000001008</c:v>
                  </c:pt>
                  <c:pt idx="16">
                    <c:v>1.1499999999999844E-2</c:v>
                  </c:pt>
                  <c:pt idx="17">
                    <c:v>0.60666666666669755</c:v>
                  </c:pt>
                  <c:pt idx="18">
                    <c:v>4.0897870370370413</c:v>
                  </c:pt>
                  <c:pt idx="19">
                    <c:v>9.8288461538462002</c:v>
                  </c:pt>
                  <c:pt idx="20">
                    <c:v>19.090785714285797</c:v>
                  </c:pt>
                  <c:pt idx="21">
                    <c:v>37.4472916666667</c:v>
                  </c:pt>
                  <c:pt idx="22">
                    <c:v>10.837833333334004</c:v>
                  </c:pt>
                  <c:pt idx="23">
                    <c:v>69.117500000000035</c:v>
                  </c:pt>
                  <c:pt idx="24">
                    <c:v>0.46833333333398741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rgbClr val="7030A0"/>
                </a:solidFill>
                <a:tailEnd type="oval" w="sm" len="sm"/>
              </a:ln>
            </c:spPr>
          </c:errBars>
          <c:xVal>
            <c:numRef>
              <c:f>BERT_Consist_TCP!$B$3:$B$27</c:f>
              <c:numCache>
                <c:formatCode>0.000</c:formatCode>
                <c:ptCount val="25"/>
                <c:pt idx="0">
                  <c:v>2.0174334879949698</c:v>
                </c:pt>
                <c:pt idx="1">
                  <c:v>4.0065867305065899</c:v>
                </c:pt>
                <c:pt idx="2">
                  <c:v>6.0328108583445497</c:v>
                </c:pt>
                <c:pt idx="3">
                  <c:v>7.5674826107178204</c:v>
                </c:pt>
                <c:pt idx="4">
                  <c:v>9.6475732414061994</c:v>
                </c:pt>
                <c:pt idx="5">
                  <c:v>11.939772108300399</c:v>
                </c:pt>
                <c:pt idx="6">
                  <c:v>13.956446847351399</c:v>
                </c:pt>
                <c:pt idx="7">
                  <c:v>14.670637744362301</c:v>
                </c:pt>
                <c:pt idx="8">
                  <c:v>16.0103385793077</c:v>
                </c:pt>
                <c:pt idx="9">
                  <c:v>16.752911131286101</c:v>
                </c:pt>
                <c:pt idx="10">
                  <c:v>16.1658085475134</c:v>
                </c:pt>
                <c:pt idx="11">
                  <c:v>16.564581572449399</c:v>
                </c:pt>
                <c:pt idx="12">
                  <c:v>17.7632159395462</c:v>
                </c:pt>
                <c:pt idx="13">
                  <c:v>17.884845184307402</c:v>
                </c:pt>
                <c:pt idx="14">
                  <c:v>19.5625308757403</c:v>
                </c:pt>
                <c:pt idx="15">
                  <c:v>21.3980549878437</c:v>
                </c:pt>
                <c:pt idx="16">
                  <c:v>24.332932064612599</c:v>
                </c:pt>
                <c:pt idx="17">
                  <c:v>24.1156141974725</c:v>
                </c:pt>
                <c:pt idx="18">
                  <c:v>20.688525826342701</c:v>
                </c:pt>
                <c:pt idx="19">
                  <c:v>22.939454243417099</c:v>
                </c:pt>
                <c:pt idx="20">
                  <c:v>23.9679993008141</c:v>
                </c:pt>
                <c:pt idx="21">
                  <c:v>23.779936287248798</c:v>
                </c:pt>
                <c:pt idx="22">
                  <c:v>24.576156656081601</c:v>
                </c:pt>
                <c:pt idx="23">
                  <c:v>24.6079508095142</c:v>
                </c:pt>
                <c:pt idx="24">
                  <c:v>24.433082218168</c:v>
                </c:pt>
              </c:numCache>
            </c:numRef>
          </c:xVal>
          <c:yVal>
            <c:numRef>
              <c:f>BERT_Consist_TCP!$G$3:$G$27</c:f>
              <c:numCache>
                <c:formatCode>0.000</c:formatCode>
                <c:ptCount val="25"/>
                <c:pt idx="0">
                  <c:v>1.4363267716535399</c:v>
                </c:pt>
                <c:pt idx="1">
                  <c:v>1.53589387755102</c:v>
                </c:pt>
                <c:pt idx="2">
                  <c:v>1.4556694560669401</c:v>
                </c:pt>
                <c:pt idx="3">
                  <c:v>1.67164186046511</c:v>
                </c:pt>
                <c:pt idx="4">
                  <c:v>1.48299528301886</c:v>
                </c:pt>
                <c:pt idx="5">
                  <c:v>1.4498306451612899</c:v>
                </c:pt>
                <c:pt idx="6">
                  <c:v>1.5848125</c:v>
                </c:pt>
                <c:pt idx="7">
                  <c:v>1.77427678571428</c:v>
                </c:pt>
                <c:pt idx="8">
                  <c:v>1.9682499999999901</c:v>
                </c:pt>
                <c:pt idx="9">
                  <c:v>2.0101263736263699</c:v>
                </c:pt>
                <c:pt idx="10">
                  <c:v>2.4256478873239402</c:v>
                </c:pt>
                <c:pt idx="11">
                  <c:v>2.9343781512604998</c:v>
                </c:pt>
                <c:pt idx="12">
                  <c:v>3.3693942307692302</c:v>
                </c:pt>
                <c:pt idx="13">
                  <c:v>4.9783661971830897</c:v>
                </c:pt>
                <c:pt idx="14">
                  <c:v>9.2762105263157899</c:v>
                </c:pt>
                <c:pt idx="15">
                  <c:v>18.7989999999999</c:v>
                </c:pt>
                <c:pt idx="16">
                  <c:v>11.217499999999999</c:v>
                </c:pt>
                <c:pt idx="17">
                  <c:v>62.640333333333302</c:v>
                </c:pt>
                <c:pt idx="18">
                  <c:v>8.0402129629629595</c:v>
                </c:pt>
                <c:pt idx="19">
                  <c:v>11.0171538461538</c:v>
                </c:pt>
                <c:pt idx="20">
                  <c:v>19.9012142857142</c:v>
                </c:pt>
                <c:pt idx="21">
                  <c:v>36.900708333333299</c:v>
                </c:pt>
                <c:pt idx="22">
                  <c:v>144.79716666666599</c:v>
                </c:pt>
                <c:pt idx="23">
                  <c:v>210.45349999999999</c:v>
                </c:pt>
                <c:pt idx="24">
                  <c:v>182.112666666666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D2-2D4D-900A-EC6B6AA09520}"/>
            </c:ext>
          </c:extLst>
        </c:ser>
        <c:ser>
          <c:idx val="1"/>
          <c:order val="3"/>
          <c:tx>
            <c:strRef>
              <c:f>'Additional Analysis'!$E$3</c:f>
              <c:strCache>
                <c:ptCount val="1"/>
                <c:pt idx="0">
                  <c:v>Consistent Fit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BERT_Consist_TCP!$U$3:$U$32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23.75</c:v>
                </c:pt>
                <c:pt idx="25">
                  <c:v>24</c:v>
                </c:pt>
                <c:pt idx="26">
                  <c:v>24.25</c:v>
                </c:pt>
                <c:pt idx="27">
                  <c:v>24.5</c:v>
                </c:pt>
                <c:pt idx="28">
                  <c:v>24.75</c:v>
                </c:pt>
                <c:pt idx="29">
                  <c:v>24.85</c:v>
                </c:pt>
              </c:numCache>
            </c:numRef>
          </c:xVal>
          <c:yVal>
            <c:numRef>
              <c:f>BERT_Consist_TCP!$V$3:$V$32</c:f>
              <c:numCache>
                <c:formatCode>0.00E+00</c:formatCode>
                <c:ptCount val="30"/>
                <c:pt idx="0">
                  <c:v>1.4357056290353638</c:v>
                </c:pt>
                <c:pt idx="1">
                  <c:v>1.4802889582007031</c:v>
                </c:pt>
                <c:pt idx="2">
                  <c:v>1.5327888729033958</c:v>
                </c:pt>
                <c:pt idx="3">
                  <c:v>1.5956922942443994</c:v>
                </c:pt>
                <c:pt idx="4">
                  <c:v>1.6726845174698446</c:v>
                </c:pt>
                <c:pt idx="5">
                  <c:v>1.7694821012573199</c:v>
                </c:pt>
                <c:pt idx="6">
                  <c:v>1.8280243000627192</c:v>
                </c:pt>
                <c:pt idx="7">
                  <c:v>1.8954788107139617</c:v>
                </c:pt>
                <c:pt idx="8">
                  <c:v>1.9741681578440711</c:v>
                </c:pt>
                <c:pt idx="9">
                  <c:v>2.0673144279585771</c:v>
                </c:pt>
                <c:pt idx="10">
                  <c:v>2.1795244814257573</c:v>
                </c:pt>
                <c:pt idx="11">
                  <c:v>2.3176275525484127</c:v>
                </c:pt>
                <c:pt idx="12">
                  <c:v>2.4922042652909706</c:v>
                </c:pt>
                <c:pt idx="13">
                  <c:v>2.7205764853620327</c:v>
                </c:pt>
                <c:pt idx="14">
                  <c:v>3.0331839789169321</c:v>
                </c:pt>
                <c:pt idx="15">
                  <c:v>3.2375366464656712</c:v>
                </c:pt>
                <c:pt idx="16">
                  <c:v>3.4888176496596852</c:v>
                </c:pt>
                <c:pt idx="17">
                  <c:v>3.8055038583831751</c:v>
                </c:pt>
                <c:pt idx="18">
                  <c:v>4.2171247445156759</c:v>
                </c:pt>
                <c:pt idx="19">
                  <c:v>4.7738183451711347</c:v>
                </c:pt>
                <c:pt idx="20">
                  <c:v>5.5676284506363629</c:v>
                </c:pt>
                <c:pt idx="21">
                  <c:v>6.7861813787631675</c:v>
                </c:pt>
                <c:pt idx="22">
                  <c:v>8.8729744284778675</c:v>
                </c:pt>
                <c:pt idx="23">
                  <c:v>13.143150071369075</c:v>
                </c:pt>
                <c:pt idx="24">
                  <c:v>17.388355132252759</c:v>
                </c:pt>
                <c:pt idx="25">
                  <c:v>25.405915872580582</c:v>
                </c:pt>
                <c:pt idx="26">
                  <c:v>44.283552234764954</c:v>
                </c:pt>
                <c:pt idx="27">
                  <c:v>112.47096458346022</c:v>
                </c:pt>
                <c:pt idx="28">
                  <c:v>922.08651617806004</c:v>
                </c:pt>
                <c:pt idx="29">
                  <c:v>7457.2616260760087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D2-2D4D-900A-EC6B6AA0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Competing Traffic Load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300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83203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2692483893442456E-2"/>
          <c:y val="0.7969954865329838"/>
          <c:w val="0.82368145143189553"/>
          <c:h val="0.1200293353188885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600" b="0">
          <a:solidFill>
            <a:schemeClr val="tx1"/>
          </a:solidFill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'Additional Analysis'!$B$3</c:f>
              <c:strCache>
                <c:ptCount val="1"/>
                <c:pt idx="0">
                  <c:v>Burst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'ResNet Results for Graphing'!$M$28:$M$54</c:f>
                <c:numCache>
                  <c:formatCode>General</c:formatCode>
                  <c:ptCount val="27"/>
                  <c:pt idx="0">
                    <c:v>1.1272388059701988E-2</c:v>
                  </c:pt>
                  <c:pt idx="1">
                    <c:v>1.599046015712699E-2</c:v>
                  </c:pt>
                  <c:pt idx="2">
                    <c:v>1.4902550091074995E-2</c:v>
                  </c:pt>
                  <c:pt idx="3">
                    <c:v>1.8053398058252984E-2</c:v>
                  </c:pt>
                  <c:pt idx="4">
                    <c:v>1.3522564581389007E-2</c:v>
                  </c:pt>
                  <c:pt idx="5">
                    <c:v>1.4966569295684018E-2</c:v>
                  </c:pt>
                  <c:pt idx="6">
                    <c:v>2.0602425434284005E-2</c:v>
                  </c:pt>
                  <c:pt idx="7">
                    <c:v>2.0411221122113021E-2</c:v>
                  </c:pt>
                  <c:pt idx="8">
                    <c:v>3.0851000000000989E-2</c:v>
                  </c:pt>
                  <c:pt idx="9">
                    <c:v>2.7082929977412989E-2</c:v>
                  </c:pt>
                  <c:pt idx="10">
                    <c:v>5.3755045233124993E-2</c:v>
                  </c:pt>
                  <c:pt idx="11">
                    <c:v>8.557887223411903E-2</c:v>
                  </c:pt>
                  <c:pt idx="12">
                    <c:v>0.17389575757575801</c:v>
                  </c:pt>
                  <c:pt idx="13">
                    <c:v>0.18263072776280398</c:v>
                  </c:pt>
                  <c:pt idx="14">
                    <c:v>0.21194186046511698</c:v>
                  </c:pt>
                  <c:pt idx="15">
                    <c:v>0.24436234961075798</c:v>
                  </c:pt>
                  <c:pt idx="16">
                    <c:v>0.36089337822671197</c:v>
                  </c:pt>
                  <c:pt idx="17">
                    <c:v>0.77974233128834403</c:v>
                  </c:pt>
                  <c:pt idx="18">
                    <c:v>1.0431868686868691</c:v>
                  </c:pt>
                  <c:pt idx="19">
                    <c:v>14.931757575757581</c:v>
                  </c:pt>
                  <c:pt idx="20">
                    <c:v>0.39196229050279402</c:v>
                  </c:pt>
                  <c:pt idx="21">
                    <c:v>0.45207322068612404</c:v>
                  </c:pt>
                  <c:pt idx="22">
                    <c:v>0.39397519841269896</c:v>
                  </c:pt>
                  <c:pt idx="23">
                    <c:v>5.3539719887955197</c:v>
                  </c:pt>
                  <c:pt idx="24">
                    <c:v>6.6831885521885601</c:v>
                  </c:pt>
                  <c:pt idx="25">
                    <c:v>34.484555555555559</c:v>
                  </c:pt>
                  <c:pt idx="26">
                    <c:v>33.596717948718002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2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[1]Fig3!$E$41:$E$67</c:f>
                <c:numCache>
                  <c:formatCode>General</c:formatCode>
                  <c:ptCount val="27"/>
                  <c:pt idx="1">
                    <c:v>1.57696531647648E-4</c:v>
                  </c:pt>
                  <c:pt idx="2">
                    <c:v>7.3569360317030401E-4</c:v>
                  </c:pt>
                  <c:pt idx="3">
                    <c:v>2.3576442715838798E-3</c:v>
                  </c:pt>
                  <c:pt idx="4">
                    <c:v>5.1835929024856599E-3</c:v>
                  </c:pt>
                  <c:pt idx="5">
                    <c:v>6.8093634492445796E-4</c:v>
                  </c:pt>
                  <c:pt idx="6">
                    <c:v>0.32789501807272398</c:v>
                  </c:pt>
                  <c:pt idx="7">
                    <c:v>0.42085924688597898</c:v>
                  </c:pt>
                  <c:pt idx="8">
                    <c:v>0.469832191169473</c:v>
                  </c:pt>
                  <c:pt idx="9">
                    <c:v>8.4659325700000101E-4</c:v>
                  </c:pt>
                  <c:pt idx="10">
                    <c:v>0.57878972074808699</c:v>
                  </c:pt>
                  <c:pt idx="11">
                    <c:v>0.54776468883409801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plus>
            <c:minus>
              <c:numRef>
                <c:f>[1]Fig3!$E$41:$E$67</c:f>
                <c:numCache>
                  <c:formatCode>General</c:formatCode>
                  <c:ptCount val="27"/>
                  <c:pt idx="1">
                    <c:v>1.57696531647648E-4</c:v>
                  </c:pt>
                  <c:pt idx="2">
                    <c:v>7.3569360317030401E-4</c:v>
                  </c:pt>
                  <c:pt idx="3">
                    <c:v>2.3576442715838798E-3</c:v>
                  </c:pt>
                  <c:pt idx="4">
                    <c:v>5.1835929024856599E-3</c:v>
                  </c:pt>
                  <c:pt idx="5">
                    <c:v>6.8093634492445796E-4</c:v>
                  </c:pt>
                  <c:pt idx="6">
                    <c:v>0.32789501807272398</c:v>
                  </c:pt>
                  <c:pt idx="7">
                    <c:v>0.42085924688597898</c:v>
                  </c:pt>
                  <c:pt idx="8">
                    <c:v>0.469832191169473</c:v>
                  </c:pt>
                  <c:pt idx="9">
                    <c:v>8.4659325700000101E-4</c:v>
                  </c:pt>
                  <c:pt idx="10">
                    <c:v>0.57878972074808699</c:v>
                  </c:pt>
                  <c:pt idx="11">
                    <c:v>0.54776468883409801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'ResNet Results for Graphing'!$B$28:$B$54</c:f>
              <c:numCache>
                <c:formatCode>0.000</c:formatCode>
                <c:ptCount val="27"/>
                <c:pt idx="0">
                  <c:v>0</c:v>
                </c:pt>
                <c:pt idx="1">
                  <c:v>1.5284195755796599</c:v>
                </c:pt>
                <c:pt idx="2">
                  <c:v>3.2157443910209902</c:v>
                </c:pt>
                <c:pt idx="3">
                  <c:v>5.0334014955245303</c:v>
                </c:pt>
                <c:pt idx="4">
                  <c:v>6.9707421930879097</c:v>
                </c:pt>
                <c:pt idx="5">
                  <c:v>8.7653304566536807</c:v>
                </c:pt>
                <c:pt idx="6">
                  <c:v>10.780581313589501</c:v>
                </c:pt>
                <c:pt idx="7">
                  <c:v>11.5721912533502</c:v>
                </c:pt>
                <c:pt idx="8">
                  <c:v>12.5887494283037</c:v>
                </c:pt>
                <c:pt idx="9">
                  <c:v>13.477396172008699</c:v>
                </c:pt>
                <c:pt idx="10">
                  <c:v>14.715251124094801</c:v>
                </c:pt>
                <c:pt idx="11">
                  <c:v>15.6785677190539</c:v>
                </c:pt>
                <c:pt idx="12">
                  <c:v>17.4246787927922</c:v>
                </c:pt>
                <c:pt idx="13">
                  <c:v>18.402780645851202</c:v>
                </c:pt>
                <c:pt idx="14">
                  <c:v>18.315957492572799</c:v>
                </c:pt>
                <c:pt idx="15">
                  <c:v>19.7917493981147</c:v>
                </c:pt>
                <c:pt idx="16">
                  <c:v>20.100071120148101</c:v>
                </c:pt>
                <c:pt idx="17">
                  <c:v>20.6453027746388</c:v>
                </c:pt>
                <c:pt idx="18">
                  <c:v>21.224088416117901</c:v>
                </c:pt>
                <c:pt idx="19">
                  <c:v>23.659358589333898</c:v>
                </c:pt>
                <c:pt idx="20">
                  <c:v>19.620056367178201</c:v>
                </c:pt>
                <c:pt idx="21">
                  <c:v>19.1375337384953</c:v>
                </c:pt>
                <c:pt idx="22">
                  <c:v>19.448370412620601</c:v>
                </c:pt>
                <c:pt idx="23">
                  <c:v>23.404163371802898</c:v>
                </c:pt>
                <c:pt idx="24">
                  <c:v>23.7812931146109</c:v>
                </c:pt>
                <c:pt idx="25">
                  <c:v>24.195563545318102</c:v>
                </c:pt>
                <c:pt idx="26">
                  <c:v>24.6526407371198</c:v>
                </c:pt>
              </c:numCache>
            </c:numRef>
          </c:xVal>
          <c:yVal>
            <c:numRef>
              <c:f>'ResNet Results for Graphing'!$I$28:$I$54</c:f>
              <c:numCache>
                <c:formatCode>0.000</c:formatCode>
                <c:ptCount val="27"/>
                <c:pt idx="0">
                  <c:v>0.162727611940298</c:v>
                </c:pt>
                <c:pt idx="1">
                  <c:v>0.163009539842873</c:v>
                </c:pt>
                <c:pt idx="2">
                  <c:v>0.17309744990892501</c:v>
                </c:pt>
                <c:pt idx="3">
                  <c:v>0.16594660194174701</c:v>
                </c:pt>
                <c:pt idx="4">
                  <c:v>0.17047743541861099</c:v>
                </c:pt>
                <c:pt idx="5">
                  <c:v>0.17903343070431599</c:v>
                </c:pt>
                <c:pt idx="6">
                  <c:v>0.17939757456571601</c:v>
                </c:pt>
                <c:pt idx="7">
                  <c:v>0.17858877887788699</c:v>
                </c:pt>
                <c:pt idx="8">
                  <c:v>0.18114899999999901</c:v>
                </c:pt>
                <c:pt idx="9">
                  <c:v>0.177917070022587</c:v>
                </c:pt>
                <c:pt idx="10">
                  <c:v>0.189244954766875</c:v>
                </c:pt>
                <c:pt idx="11">
                  <c:v>0.194421127765881</c:v>
                </c:pt>
                <c:pt idx="12">
                  <c:v>0.21710424242424201</c:v>
                </c:pt>
                <c:pt idx="13">
                  <c:v>0.24636927223719601</c:v>
                </c:pt>
                <c:pt idx="14">
                  <c:v>0.29705813953488303</c:v>
                </c:pt>
                <c:pt idx="15">
                  <c:v>0.38663765038924203</c:v>
                </c:pt>
                <c:pt idx="16">
                  <c:v>0.605106621773288</c:v>
                </c:pt>
                <c:pt idx="17">
                  <c:v>0.57325766871165595</c:v>
                </c:pt>
                <c:pt idx="18">
                  <c:v>0.61081313131313097</c:v>
                </c:pt>
                <c:pt idx="19">
                  <c:v>4.5342424242424197</c:v>
                </c:pt>
                <c:pt idx="20">
                  <c:v>0.40303770949720602</c:v>
                </c:pt>
                <c:pt idx="21">
                  <c:v>0.45292677931387598</c:v>
                </c:pt>
                <c:pt idx="22">
                  <c:v>0.438024801587301</c:v>
                </c:pt>
                <c:pt idx="23">
                  <c:v>2.49102801120448</c:v>
                </c:pt>
                <c:pt idx="24">
                  <c:v>2.99281144781144</c:v>
                </c:pt>
                <c:pt idx="25">
                  <c:v>8.9474444444444394</c:v>
                </c:pt>
                <c:pt idx="26">
                  <c:v>11.481282051281999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0-6B4F-941C-A834335DBC04}"/>
            </c:ext>
          </c:extLst>
        </c:ser>
        <c:ser>
          <c:idx val="1"/>
          <c:order val="1"/>
          <c:tx>
            <c:strRef>
              <c:f>'Additional Analysis'!$B$4</c:f>
              <c:strCache>
                <c:ptCount val="1"/>
                <c:pt idx="0">
                  <c:v>Consistent Web-Search (RDMA)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[1]Fig2!$K$2:$K$12</c:f>
                <c:numCache>
                  <c:formatCode>General</c:formatCode>
                  <c:ptCount val="11"/>
                  <c:pt idx="0">
                    <c:v>8.7449494949499995E-3</c:v>
                  </c:pt>
                  <c:pt idx="1">
                    <c:v>8.236167341431011E-3</c:v>
                  </c:pt>
                  <c:pt idx="2">
                    <c:v>1.0131260794474017E-2</c:v>
                  </c:pt>
                  <c:pt idx="3">
                    <c:v>1.1253886010363007E-2</c:v>
                  </c:pt>
                  <c:pt idx="4">
                    <c:v>7.3005780346830085E-3</c:v>
                  </c:pt>
                  <c:pt idx="5">
                    <c:v>1.3854990583804988E-2</c:v>
                  </c:pt>
                  <c:pt idx="6">
                    <c:v>1.4356382978723992E-2</c:v>
                  </c:pt>
                  <c:pt idx="7">
                    <c:v>7.8950099800399992E-2</c:v>
                  </c:pt>
                  <c:pt idx="8">
                    <c:v>0.12971635610766102</c:v>
                  </c:pt>
                  <c:pt idx="9">
                    <c:v>0.19000666666666699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chemeClr val="accent6"/>
                </a:solidFill>
                <a:tailEnd type="oval" w="sm" len="sm"/>
              </a:ln>
            </c:spPr>
          </c:errBars>
          <c:xVal>
            <c:numRef>
              <c:f>'ResNet Results for Graphing'!$B$58:$B$67</c:f>
              <c:numCache>
                <c:formatCode>0.000</c:formatCode>
                <c:ptCount val="10"/>
                <c:pt idx="0">
                  <c:v>1.9332810851521101</c:v>
                </c:pt>
                <c:pt idx="1">
                  <c:v>4.2141676412343001</c:v>
                </c:pt>
                <c:pt idx="2">
                  <c:v>5.9854740071281203</c:v>
                </c:pt>
                <c:pt idx="3">
                  <c:v>8.1783205072096106</c:v>
                </c:pt>
                <c:pt idx="4">
                  <c:v>9.8762191287682004</c:v>
                </c:pt>
                <c:pt idx="5">
                  <c:v>11.9131664990838</c:v>
                </c:pt>
                <c:pt idx="6">
                  <c:v>13.478807281921799</c:v>
                </c:pt>
                <c:pt idx="7">
                  <c:v>15.7569928460311</c:v>
                </c:pt>
                <c:pt idx="8">
                  <c:v>17.941640745910298</c:v>
                </c:pt>
                <c:pt idx="9">
                  <c:v>19.171037326557101</c:v>
                </c:pt>
              </c:numCache>
            </c:numRef>
          </c:xVal>
          <c:yVal>
            <c:numRef>
              <c:f>'ResNet Results for Graphing'!$F$58:$F$67</c:f>
              <c:numCache>
                <c:formatCode>0.000</c:formatCode>
                <c:ptCount val="10"/>
                <c:pt idx="0">
                  <c:v>0.15425505050505001</c:v>
                </c:pt>
                <c:pt idx="1">
                  <c:v>0.155763832658569</c:v>
                </c:pt>
                <c:pt idx="2">
                  <c:v>0.15586873920552599</c:v>
                </c:pt>
                <c:pt idx="3">
                  <c:v>0.157746113989637</c:v>
                </c:pt>
                <c:pt idx="4">
                  <c:v>0.156699421965317</c:v>
                </c:pt>
                <c:pt idx="5">
                  <c:v>0.158145009416195</c:v>
                </c:pt>
                <c:pt idx="6">
                  <c:v>0.159643617021276</c:v>
                </c:pt>
                <c:pt idx="7">
                  <c:v>0.17204990019960001</c:v>
                </c:pt>
                <c:pt idx="8">
                  <c:v>0.210283643892339</c:v>
                </c:pt>
                <c:pt idx="9">
                  <c:v>0.28299333333333299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90-6B4F-941C-A834335DBC04}"/>
            </c:ext>
          </c:extLst>
        </c:ser>
        <c:ser>
          <c:idx val="2"/>
          <c:order val="2"/>
          <c:tx>
            <c:strRef>
              <c:f>'Additional Analysis'!$B$5</c:f>
              <c:strCache>
                <c:ptCount val="1"/>
                <c:pt idx="0">
                  <c:v>iperf (RDMA)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[1]Fig1!$AC$24:$AC$43</c:f>
                <c:numCache>
                  <c:formatCode>General</c:formatCode>
                  <c:ptCount val="20"/>
                  <c:pt idx="0">
                    <c:v>7.4202030084390136E-3</c:v>
                  </c:pt>
                  <c:pt idx="1">
                    <c:v>7.7263103978150172E-3</c:v>
                  </c:pt>
                  <c:pt idx="2">
                    <c:v>6.5830122298549953E-3</c:v>
                  </c:pt>
                  <c:pt idx="3">
                    <c:v>1.0233559715091017E-2</c:v>
                  </c:pt>
                  <c:pt idx="4">
                    <c:v>9.3691051491420207E-3</c:v>
                  </c:pt>
                  <c:pt idx="5">
                    <c:v>6.6586256149820111E-3</c:v>
                  </c:pt>
                  <c:pt idx="6">
                    <c:v>4.7813071678040053E-3</c:v>
                  </c:pt>
                  <c:pt idx="7">
                    <c:v>5.0055658627090049E-3</c:v>
                  </c:pt>
                  <c:pt idx="8">
                    <c:v>7.9691857462560189E-3</c:v>
                  </c:pt>
                  <c:pt idx="9">
                    <c:v>6.4189355348679977E-3</c:v>
                  </c:pt>
                  <c:pt idx="10">
                    <c:v>5.4894657003209946E-3</c:v>
                  </c:pt>
                  <c:pt idx="11">
                    <c:v>5.4652506372140086E-3</c:v>
                  </c:pt>
                  <c:pt idx="12">
                    <c:v>7.5063050613240201E-3</c:v>
                  </c:pt>
                  <c:pt idx="13">
                    <c:v>0.34257698758805799</c:v>
                  </c:pt>
                  <c:pt idx="15">
                    <c:v>5.3766369047620055E-3</c:v>
                  </c:pt>
                  <c:pt idx="16">
                    <c:v>8.3802216538789998E-3</c:v>
                  </c:pt>
                  <c:pt idx="17">
                    <c:v>1.7206271777003984E-2</c:v>
                  </c:pt>
                  <c:pt idx="18">
                    <c:v>0.33005609832965704</c:v>
                  </c:pt>
                  <c:pt idx="19">
                    <c:v>0.20156326268465002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chemeClr val="accent5"/>
                </a:solidFill>
                <a:tailEnd type="oval" w="sm" len="sm"/>
              </a:ln>
            </c:spPr>
          </c:errBars>
          <c:xVal>
            <c:numRef>
              <c:f>'ResNet Results for Graphing'!$D$3:$D$22</c:f>
              <c:numCache>
                <c:formatCode>0.000</c:formatCode>
                <c:ptCount val="20"/>
                <c:pt idx="0">
                  <c:v>0</c:v>
                </c:pt>
                <c:pt idx="1">
                  <c:v>0.99971369294605805</c:v>
                </c:pt>
                <c:pt idx="2">
                  <c:v>2.0003195020746802</c:v>
                </c:pt>
                <c:pt idx="3">
                  <c:v>2.99992531120331</c:v>
                </c:pt>
                <c:pt idx="4">
                  <c:v>3.99938174273858</c:v>
                </c:pt>
                <c:pt idx="5">
                  <c:v>4.9992904564315301</c:v>
                </c:pt>
                <c:pt idx="6">
                  <c:v>5.9985352697095404</c:v>
                </c:pt>
                <c:pt idx="7">
                  <c:v>6.9960663900414906</c:v>
                </c:pt>
                <c:pt idx="8">
                  <c:v>7.9939585062240601</c:v>
                </c:pt>
                <c:pt idx="9">
                  <c:v>8.9942157676348504</c:v>
                </c:pt>
                <c:pt idx="10">
                  <c:v>9.4567759336099506</c:v>
                </c:pt>
                <c:pt idx="11">
                  <c:v>9.9004315352697105</c:v>
                </c:pt>
                <c:pt idx="12">
                  <c:v>10.408692946058</c:v>
                </c:pt>
                <c:pt idx="13">
                  <c:v>18.340071823204397</c:v>
                </c:pt>
                <c:pt idx="15">
                  <c:v>7.4939543568464693</c:v>
                </c:pt>
                <c:pt idx="16">
                  <c:v>8.3312592592592587</c:v>
                </c:pt>
                <c:pt idx="17">
                  <c:v>14.4608453038674</c:v>
                </c:pt>
                <c:pt idx="18">
                  <c:v>18.0795359116022</c:v>
                </c:pt>
                <c:pt idx="19">
                  <c:v>20.784751381215401</c:v>
                </c:pt>
              </c:numCache>
            </c:numRef>
          </c:xVal>
          <c:yVal>
            <c:numRef>
              <c:f>'ResNet Results for Graphing'!$H$3:$H$22</c:f>
              <c:numCache>
                <c:formatCode>0.000</c:formatCode>
                <c:ptCount val="20"/>
                <c:pt idx="0">
                  <c:v>0.158579796991561</c:v>
                </c:pt>
                <c:pt idx="1">
                  <c:v>0.15727368960218499</c:v>
                </c:pt>
                <c:pt idx="2">
                  <c:v>0.15841698777014501</c:v>
                </c:pt>
                <c:pt idx="3">
                  <c:v>0.15876644028490899</c:v>
                </c:pt>
                <c:pt idx="4">
                  <c:v>0.15663089485085799</c:v>
                </c:pt>
                <c:pt idx="5">
                  <c:v>0.157341374385018</c:v>
                </c:pt>
                <c:pt idx="6">
                  <c:v>0.157218692832196</c:v>
                </c:pt>
                <c:pt idx="7">
                  <c:v>0.156994434137291</c:v>
                </c:pt>
                <c:pt idx="8">
                  <c:v>0.16103081425374399</c:v>
                </c:pt>
                <c:pt idx="9">
                  <c:v>0.15758106446513201</c:v>
                </c:pt>
                <c:pt idx="10">
                  <c:v>0.15751053429967901</c:v>
                </c:pt>
                <c:pt idx="11">
                  <c:v>0.157534749362786</c:v>
                </c:pt>
                <c:pt idx="12">
                  <c:v>0.15849369493867599</c:v>
                </c:pt>
                <c:pt idx="13">
                  <c:v>0.23242301241194199</c:v>
                </c:pt>
                <c:pt idx="15">
                  <c:v>0.156623363095238</c:v>
                </c:pt>
                <c:pt idx="16">
                  <c:v>0.15861977834612101</c:v>
                </c:pt>
                <c:pt idx="17">
                  <c:v>0.15979372822299601</c:v>
                </c:pt>
                <c:pt idx="18">
                  <c:v>0.21094390167034299</c:v>
                </c:pt>
                <c:pt idx="19">
                  <c:v>0.42343673731534998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90-6B4F-941C-A834335DBC04}"/>
            </c:ext>
          </c:extLst>
        </c:ser>
        <c:ser>
          <c:idx val="3"/>
          <c:order val="3"/>
          <c:tx>
            <c:strRef>
              <c:f>'Additional Analysis'!$B$6</c:f>
              <c:strCache>
                <c:ptCount val="1"/>
                <c:pt idx="0">
                  <c:v>Consistent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ResNet_Consist_TCP!$D$3:$D$27</c:f>
                <c:numCache>
                  <c:formatCode>General</c:formatCode>
                  <c:ptCount val="25"/>
                  <c:pt idx="0">
                    <c:v>3.6654197999615198E-3</c:v>
                  </c:pt>
                  <c:pt idx="1">
                    <c:v>2.1594865833073101E-2</c:v>
                  </c:pt>
                  <c:pt idx="2">
                    <c:v>0.116864801254218</c:v>
                  </c:pt>
                  <c:pt idx="3">
                    <c:v>0.306113427627699</c:v>
                  </c:pt>
                  <c:pt idx="4">
                    <c:v>0.47749925662015602</c:v>
                  </c:pt>
                  <c:pt idx="5">
                    <c:v>0.409420786052765</c:v>
                  </c:pt>
                  <c:pt idx="6">
                    <c:v>1.0530754750529101</c:v>
                  </c:pt>
                  <c:pt idx="7">
                    <c:v>0.21392917617315199</c:v>
                  </c:pt>
                  <c:pt idx="8">
                    <c:v>0.73912449056045204</c:v>
                  </c:pt>
                  <c:pt idx="9">
                    <c:v>0.88098101891275205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plus>
            <c:minus>
              <c:numRef>
                <c:f>ResNet_Consist_TCP!$D$3:$D$27</c:f>
                <c:numCache>
                  <c:formatCode>General</c:formatCode>
                  <c:ptCount val="25"/>
                  <c:pt idx="0">
                    <c:v>3.6654197999615198E-3</c:v>
                  </c:pt>
                  <c:pt idx="1">
                    <c:v>2.1594865833073101E-2</c:v>
                  </c:pt>
                  <c:pt idx="2">
                    <c:v>0.116864801254218</c:v>
                  </c:pt>
                  <c:pt idx="3">
                    <c:v>0.306113427627699</c:v>
                  </c:pt>
                  <c:pt idx="4">
                    <c:v>0.47749925662015602</c:v>
                  </c:pt>
                  <c:pt idx="5">
                    <c:v>0.409420786052765</c:v>
                  </c:pt>
                  <c:pt idx="6">
                    <c:v>1.0530754750529101</c:v>
                  </c:pt>
                  <c:pt idx="7">
                    <c:v>0.21392917617315199</c:v>
                  </c:pt>
                  <c:pt idx="8">
                    <c:v>0.73912449056045204</c:v>
                  </c:pt>
                  <c:pt idx="9">
                    <c:v>0.88098101891275205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minus>
          </c:errBars>
          <c:errBars>
            <c:errDir val="y"/>
            <c:errBarType val="plus"/>
            <c:errValType val="cust"/>
            <c:noEndCap val="1"/>
            <c:plus>
              <c:numRef>
                <c:f>ResNet_Consist_TCP!$K$3:$K$27</c:f>
                <c:numCache>
                  <c:formatCode>General</c:formatCode>
                  <c:ptCount val="25"/>
                  <c:pt idx="0">
                    <c:v>1.319242902208298E-2</c:v>
                  </c:pt>
                  <c:pt idx="1">
                    <c:v>1.0136827458256975E-2</c:v>
                  </c:pt>
                  <c:pt idx="2">
                    <c:v>1.8895843520782996E-2</c:v>
                  </c:pt>
                  <c:pt idx="3">
                    <c:v>1.0585972850678999E-2</c:v>
                  </c:pt>
                  <c:pt idx="4">
                    <c:v>1.5449148843299981E-2</c:v>
                  </c:pt>
                  <c:pt idx="5">
                    <c:v>1.4317590361446003E-2</c:v>
                  </c:pt>
                  <c:pt idx="6">
                    <c:v>2.1575632421270974E-2</c:v>
                  </c:pt>
                  <c:pt idx="7">
                    <c:v>4.0671311869293986E-2</c:v>
                  </c:pt>
                  <c:pt idx="8">
                    <c:v>6.7869981751824987E-2</c:v>
                  </c:pt>
                  <c:pt idx="9">
                    <c:v>0.13338295633877001</c:v>
                  </c:pt>
                  <c:pt idx="10">
                    <c:v>0.16855839628123201</c:v>
                  </c:pt>
                  <c:pt idx="11">
                    <c:v>0.25390166414523502</c:v>
                  </c:pt>
                  <c:pt idx="12">
                    <c:v>0.21567274384685603</c:v>
                  </c:pt>
                  <c:pt idx="13">
                    <c:v>0.27107475622968602</c:v>
                  </c:pt>
                  <c:pt idx="14">
                    <c:v>0.52900829875518707</c:v>
                  </c:pt>
                  <c:pt idx="15">
                    <c:v>3.2368486055776895</c:v>
                  </c:pt>
                  <c:pt idx="16">
                    <c:v>6.5564390243902508</c:v>
                  </c:pt>
                  <c:pt idx="17">
                    <c:v>5.0581714285714305</c:v>
                  </c:pt>
                  <c:pt idx="18">
                    <c:v>0.68512508735150301</c:v>
                  </c:pt>
                  <c:pt idx="19">
                    <c:v>1.0952341831916912</c:v>
                  </c:pt>
                  <c:pt idx="20">
                    <c:v>1.9104188034188099</c:v>
                  </c:pt>
                  <c:pt idx="21">
                    <c:v>11.829669902912629</c:v>
                  </c:pt>
                  <c:pt idx="22">
                    <c:v>23.374857142857202</c:v>
                  </c:pt>
                  <c:pt idx="23">
                    <c:v>21.341753623188495</c:v>
                  </c:pt>
                  <c:pt idx="24">
                    <c:v>16.014354166666696</c:v>
                  </c:pt>
                </c:numCache>
              </c:numRef>
            </c:plus>
            <c:minus>
              <c:numRef>
                <c:f>ResNet_Consist_TCP!$K$3:$K$27</c:f>
                <c:numCache>
                  <c:formatCode>General</c:formatCode>
                  <c:ptCount val="25"/>
                  <c:pt idx="0">
                    <c:v>1.319242902208298E-2</c:v>
                  </c:pt>
                  <c:pt idx="1">
                    <c:v>1.0136827458256975E-2</c:v>
                  </c:pt>
                  <c:pt idx="2">
                    <c:v>1.8895843520782996E-2</c:v>
                  </c:pt>
                  <c:pt idx="3">
                    <c:v>1.0585972850678999E-2</c:v>
                  </c:pt>
                  <c:pt idx="4">
                    <c:v>1.5449148843299981E-2</c:v>
                  </c:pt>
                  <c:pt idx="5">
                    <c:v>1.4317590361446003E-2</c:v>
                  </c:pt>
                  <c:pt idx="6">
                    <c:v>2.1575632421270974E-2</c:v>
                  </c:pt>
                  <c:pt idx="7">
                    <c:v>4.0671311869293986E-2</c:v>
                  </c:pt>
                  <c:pt idx="8">
                    <c:v>6.7869981751824987E-2</c:v>
                  </c:pt>
                  <c:pt idx="9">
                    <c:v>0.13338295633877001</c:v>
                  </c:pt>
                  <c:pt idx="10">
                    <c:v>0.16855839628123201</c:v>
                  </c:pt>
                  <c:pt idx="11">
                    <c:v>0.25390166414523502</c:v>
                  </c:pt>
                  <c:pt idx="12">
                    <c:v>0.21567274384685603</c:v>
                  </c:pt>
                  <c:pt idx="13">
                    <c:v>0.27107475622968602</c:v>
                  </c:pt>
                  <c:pt idx="14">
                    <c:v>0.52900829875518707</c:v>
                  </c:pt>
                  <c:pt idx="15">
                    <c:v>3.2368486055776895</c:v>
                  </c:pt>
                  <c:pt idx="16">
                    <c:v>6.5564390243902508</c:v>
                  </c:pt>
                  <c:pt idx="17">
                    <c:v>5.0581714285714305</c:v>
                  </c:pt>
                  <c:pt idx="18">
                    <c:v>0.68512508735150301</c:v>
                  </c:pt>
                  <c:pt idx="19">
                    <c:v>1.0952341831916912</c:v>
                  </c:pt>
                  <c:pt idx="20">
                    <c:v>1.9104188034188099</c:v>
                  </c:pt>
                  <c:pt idx="21">
                    <c:v>11.829669902912629</c:v>
                  </c:pt>
                  <c:pt idx="22">
                    <c:v>23.374857142857202</c:v>
                  </c:pt>
                  <c:pt idx="23">
                    <c:v>21.341753623188495</c:v>
                  </c:pt>
                  <c:pt idx="24">
                    <c:v>16.014354166666696</c:v>
                  </c:pt>
                </c:numCache>
              </c:numRef>
            </c:minus>
            <c:spPr>
              <a:ln w="19050">
                <a:solidFill>
                  <a:srgbClr val="7030A0"/>
                </a:solidFill>
                <a:tailEnd type="oval" w="sm" len="sm"/>
              </a:ln>
            </c:spPr>
          </c:errBars>
          <c:xVal>
            <c:numRef>
              <c:f>ResNet_Consist_TCP!$B$3:$B$27</c:f>
              <c:numCache>
                <c:formatCode>0.000</c:formatCode>
                <c:ptCount val="25"/>
                <c:pt idx="0">
                  <c:v>2.0138686436886899</c:v>
                </c:pt>
                <c:pt idx="1">
                  <c:v>4.0036619812529803</c:v>
                </c:pt>
                <c:pt idx="2">
                  <c:v>6.0413831736508996</c:v>
                </c:pt>
                <c:pt idx="3">
                  <c:v>7.6843967110624503</c:v>
                </c:pt>
                <c:pt idx="4">
                  <c:v>9.6109886775545608</c:v>
                </c:pt>
                <c:pt idx="5">
                  <c:v>11.803726829737</c:v>
                </c:pt>
                <c:pt idx="6">
                  <c:v>13.7437429535197</c:v>
                </c:pt>
                <c:pt idx="7">
                  <c:v>14.6285450715803</c:v>
                </c:pt>
                <c:pt idx="8">
                  <c:v>15.779389697174</c:v>
                </c:pt>
                <c:pt idx="9">
                  <c:v>16.679663117222901</c:v>
                </c:pt>
                <c:pt idx="10">
                  <c:v>16.1658085475134</c:v>
                </c:pt>
                <c:pt idx="11">
                  <c:v>16.564581572449399</c:v>
                </c:pt>
                <c:pt idx="12">
                  <c:v>17.7632159395462</c:v>
                </c:pt>
                <c:pt idx="13">
                  <c:v>17.884845184307402</c:v>
                </c:pt>
                <c:pt idx="14">
                  <c:v>19.5625308757403</c:v>
                </c:pt>
                <c:pt idx="15">
                  <c:v>21.3980549878437</c:v>
                </c:pt>
                <c:pt idx="16">
                  <c:v>24.332932064612599</c:v>
                </c:pt>
                <c:pt idx="17">
                  <c:v>24.1156141974725</c:v>
                </c:pt>
                <c:pt idx="18">
                  <c:v>20.688525826342701</c:v>
                </c:pt>
                <c:pt idx="19">
                  <c:v>22.939454243417099</c:v>
                </c:pt>
                <c:pt idx="20">
                  <c:v>23.9679993008141</c:v>
                </c:pt>
                <c:pt idx="21">
                  <c:v>23.779936287248798</c:v>
                </c:pt>
                <c:pt idx="22">
                  <c:v>24.576156656081601</c:v>
                </c:pt>
                <c:pt idx="23">
                  <c:v>24.6079508095142</c:v>
                </c:pt>
                <c:pt idx="24">
                  <c:v>24.433082218168</c:v>
                </c:pt>
              </c:numCache>
            </c:numRef>
          </c:xVal>
          <c:yVal>
            <c:numRef>
              <c:f>ResNet_Consist_TCP!$G$3:$G$27</c:f>
              <c:numCache>
                <c:formatCode>0.000</c:formatCode>
                <c:ptCount val="25"/>
                <c:pt idx="0">
                  <c:v>0.16080757097791701</c:v>
                </c:pt>
                <c:pt idx="1">
                  <c:v>0.16486317254174301</c:v>
                </c:pt>
                <c:pt idx="2">
                  <c:v>0.17310415647921701</c:v>
                </c:pt>
                <c:pt idx="3">
                  <c:v>0.16441402714932099</c:v>
                </c:pt>
                <c:pt idx="4">
                  <c:v>0.16255085115670001</c:v>
                </c:pt>
                <c:pt idx="5">
                  <c:v>0.171682409638554</c:v>
                </c:pt>
                <c:pt idx="6">
                  <c:v>0.18242436757872901</c:v>
                </c:pt>
                <c:pt idx="7">
                  <c:v>0.17332868813070601</c:v>
                </c:pt>
                <c:pt idx="8">
                  <c:v>0.17613001824817501</c:v>
                </c:pt>
                <c:pt idx="9">
                  <c:v>0.18761704366123</c:v>
                </c:pt>
                <c:pt idx="10">
                  <c:v>0.20544160371876799</c:v>
                </c:pt>
                <c:pt idx="11">
                  <c:v>0.264098335854765</c:v>
                </c:pt>
                <c:pt idx="12">
                  <c:v>0.321327256153144</c:v>
                </c:pt>
                <c:pt idx="13">
                  <c:v>0.38792524377031401</c:v>
                </c:pt>
                <c:pt idx="14">
                  <c:v>0.73899170124481295</c:v>
                </c:pt>
                <c:pt idx="15">
                  <c:v>1.4221513944223101</c:v>
                </c:pt>
                <c:pt idx="16">
                  <c:v>1.88756097560975</c:v>
                </c:pt>
                <c:pt idx="17">
                  <c:v>2.40482857142857</c:v>
                </c:pt>
                <c:pt idx="18">
                  <c:v>0.62287491264849704</c:v>
                </c:pt>
                <c:pt idx="19">
                  <c:v>0.83976581680830897</c:v>
                </c:pt>
                <c:pt idx="20">
                  <c:v>1.52258119658119</c:v>
                </c:pt>
                <c:pt idx="21">
                  <c:v>2.8573300970873698</c:v>
                </c:pt>
                <c:pt idx="22">
                  <c:v>10.658142857142799</c:v>
                </c:pt>
                <c:pt idx="23">
                  <c:v>12.8792463768115</c:v>
                </c:pt>
                <c:pt idx="24">
                  <c:v>18.535645833333302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90-6B4F-941C-A834335DB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Average Bandwidth Available to DL Task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832033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600" b="0">
          <a:solidFill>
            <a:schemeClr val="tx1"/>
          </a:solidFill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'Additional Analysis'!$B$3</c:f>
              <c:strCache>
                <c:ptCount val="1"/>
                <c:pt idx="0">
                  <c:v>Burst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'ResNet Results for Graphing'!$M$28:$M$54</c:f>
                <c:numCache>
                  <c:formatCode>General</c:formatCode>
                  <c:ptCount val="27"/>
                  <c:pt idx="0">
                    <c:v>1.1272388059701988E-2</c:v>
                  </c:pt>
                  <c:pt idx="1">
                    <c:v>1.599046015712699E-2</c:v>
                  </c:pt>
                  <c:pt idx="2">
                    <c:v>1.4902550091074995E-2</c:v>
                  </c:pt>
                  <c:pt idx="3">
                    <c:v>1.8053398058252984E-2</c:v>
                  </c:pt>
                  <c:pt idx="4">
                    <c:v>1.3522564581389007E-2</c:v>
                  </c:pt>
                  <c:pt idx="5">
                    <c:v>1.4966569295684018E-2</c:v>
                  </c:pt>
                  <c:pt idx="6">
                    <c:v>2.0602425434284005E-2</c:v>
                  </c:pt>
                  <c:pt idx="7">
                    <c:v>2.0411221122113021E-2</c:v>
                  </c:pt>
                  <c:pt idx="8">
                    <c:v>3.0851000000000989E-2</c:v>
                  </c:pt>
                  <c:pt idx="9">
                    <c:v>2.7082929977412989E-2</c:v>
                  </c:pt>
                  <c:pt idx="10">
                    <c:v>5.3755045233124993E-2</c:v>
                  </c:pt>
                  <c:pt idx="11">
                    <c:v>8.557887223411903E-2</c:v>
                  </c:pt>
                  <c:pt idx="12">
                    <c:v>0.17389575757575801</c:v>
                  </c:pt>
                  <c:pt idx="13">
                    <c:v>0.18263072776280398</c:v>
                  </c:pt>
                  <c:pt idx="14">
                    <c:v>0.21194186046511698</c:v>
                  </c:pt>
                  <c:pt idx="15">
                    <c:v>0.24436234961075798</c:v>
                  </c:pt>
                  <c:pt idx="16">
                    <c:v>0.36089337822671197</c:v>
                  </c:pt>
                  <c:pt idx="17">
                    <c:v>0.77974233128834403</c:v>
                  </c:pt>
                  <c:pt idx="18">
                    <c:v>1.0431868686868691</c:v>
                  </c:pt>
                  <c:pt idx="19">
                    <c:v>14.931757575757581</c:v>
                  </c:pt>
                  <c:pt idx="20">
                    <c:v>0.39196229050279402</c:v>
                  </c:pt>
                  <c:pt idx="21">
                    <c:v>0.45207322068612404</c:v>
                  </c:pt>
                  <c:pt idx="22">
                    <c:v>0.39397519841269896</c:v>
                  </c:pt>
                  <c:pt idx="23">
                    <c:v>5.3539719887955197</c:v>
                  </c:pt>
                  <c:pt idx="24">
                    <c:v>6.6831885521885601</c:v>
                  </c:pt>
                  <c:pt idx="25">
                    <c:v>34.484555555555559</c:v>
                  </c:pt>
                  <c:pt idx="26">
                    <c:v>33.596717948718002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2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[2]Fig3!$E$41:$E$67</c:f>
                <c:numCache>
                  <c:formatCode>General</c:formatCode>
                  <c:ptCount val="27"/>
                  <c:pt idx="1">
                    <c:v>1.57696531647648E-4</c:v>
                  </c:pt>
                  <c:pt idx="2">
                    <c:v>7.3569360317030401E-4</c:v>
                  </c:pt>
                  <c:pt idx="3">
                    <c:v>2.3576442715838798E-3</c:v>
                  </c:pt>
                  <c:pt idx="4">
                    <c:v>5.1835929024856599E-3</c:v>
                  </c:pt>
                  <c:pt idx="5">
                    <c:v>6.8093634492445796E-4</c:v>
                  </c:pt>
                  <c:pt idx="6">
                    <c:v>0.32789501807272398</c:v>
                  </c:pt>
                  <c:pt idx="7">
                    <c:v>0.42085924688597898</c:v>
                  </c:pt>
                  <c:pt idx="8">
                    <c:v>0.469832191169473</c:v>
                  </c:pt>
                  <c:pt idx="9">
                    <c:v>8.4659325700000101E-4</c:v>
                  </c:pt>
                  <c:pt idx="10">
                    <c:v>0.57878972074808699</c:v>
                  </c:pt>
                  <c:pt idx="11">
                    <c:v>0.54776468883409801</c:v>
                  </c:pt>
                  <c:pt idx="12">
                    <c:v>0.52670473832282905</c:v>
                  </c:pt>
                  <c:pt idx="13">
                    <c:v>0.93586829385400905</c:v>
                  </c:pt>
                  <c:pt idx="14">
                    <c:v>0.84256063198526499</c:v>
                  </c:pt>
                  <c:pt idx="15">
                    <c:v>4.9080822064288103</c:v>
                  </c:pt>
                  <c:pt idx="16">
                    <c:v>5.1004919220265803</c:v>
                  </c:pt>
                  <c:pt idx="17">
                    <c:v>4.9230532003036904</c:v>
                  </c:pt>
                  <c:pt idx="18">
                    <c:v>0.67328061671314199</c:v>
                  </c:pt>
                  <c:pt idx="19">
                    <c:v>0.93068855736325296</c:v>
                  </c:pt>
                  <c:pt idx="20">
                    <c:v>0.96248923259873997</c:v>
                  </c:pt>
                  <c:pt idx="21">
                    <c:v>0.93277280732101397</c:v>
                  </c:pt>
                  <c:pt idx="22">
                    <c:v>5.1068425476306398</c:v>
                  </c:pt>
                  <c:pt idx="23">
                    <c:v>5.1972005621436903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plus>
            <c:minus>
              <c:numRef>
                <c:f>[2]Fig3!$E$41:$E$67</c:f>
                <c:numCache>
                  <c:formatCode>General</c:formatCode>
                  <c:ptCount val="27"/>
                  <c:pt idx="1">
                    <c:v>1.57696531647648E-4</c:v>
                  </c:pt>
                  <c:pt idx="2">
                    <c:v>7.3569360317030401E-4</c:v>
                  </c:pt>
                  <c:pt idx="3">
                    <c:v>2.3576442715838798E-3</c:v>
                  </c:pt>
                  <c:pt idx="4">
                    <c:v>5.1835929024856599E-3</c:v>
                  </c:pt>
                  <c:pt idx="5">
                    <c:v>6.8093634492445796E-4</c:v>
                  </c:pt>
                  <c:pt idx="6">
                    <c:v>0.32789501807272398</c:v>
                  </c:pt>
                  <c:pt idx="7">
                    <c:v>0.42085924688597898</c:v>
                  </c:pt>
                  <c:pt idx="8">
                    <c:v>0.469832191169473</c:v>
                  </c:pt>
                  <c:pt idx="9">
                    <c:v>8.4659325700000101E-4</c:v>
                  </c:pt>
                  <c:pt idx="10">
                    <c:v>0.57878972074808699</c:v>
                  </c:pt>
                  <c:pt idx="11">
                    <c:v>0.54776468883409801</c:v>
                  </c:pt>
                  <c:pt idx="12">
                    <c:v>0.52670473832282905</c:v>
                  </c:pt>
                  <c:pt idx="13">
                    <c:v>0.93586829385400905</c:v>
                  </c:pt>
                  <c:pt idx="14">
                    <c:v>0.84256063198526499</c:v>
                  </c:pt>
                  <c:pt idx="15">
                    <c:v>4.9080822064288103</c:v>
                  </c:pt>
                  <c:pt idx="16">
                    <c:v>5.1004919220265803</c:v>
                  </c:pt>
                  <c:pt idx="17">
                    <c:v>4.9230532003036904</c:v>
                  </c:pt>
                  <c:pt idx="18">
                    <c:v>0.67328061671314199</c:v>
                  </c:pt>
                  <c:pt idx="19">
                    <c:v>0.93068855736325296</c:v>
                  </c:pt>
                  <c:pt idx="20">
                    <c:v>0.96248923259873997</c:v>
                  </c:pt>
                  <c:pt idx="21">
                    <c:v>0.93277280732101397</c:v>
                  </c:pt>
                  <c:pt idx="22">
                    <c:v>5.1068425476306398</c:v>
                  </c:pt>
                  <c:pt idx="23">
                    <c:v>5.1972005621436903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'ResNet Results for Graphing'!$B$28:$B$54</c:f>
              <c:numCache>
                <c:formatCode>0.000</c:formatCode>
                <c:ptCount val="27"/>
                <c:pt idx="0">
                  <c:v>0</c:v>
                </c:pt>
                <c:pt idx="1">
                  <c:v>1.5284195755796599</c:v>
                </c:pt>
                <c:pt idx="2">
                  <c:v>3.2157443910209902</c:v>
                </c:pt>
                <c:pt idx="3">
                  <c:v>5.0334014955245303</c:v>
                </c:pt>
                <c:pt idx="4">
                  <c:v>6.9707421930879097</c:v>
                </c:pt>
                <c:pt idx="5">
                  <c:v>8.7653304566536807</c:v>
                </c:pt>
                <c:pt idx="6">
                  <c:v>10.780581313589501</c:v>
                </c:pt>
                <c:pt idx="7">
                  <c:v>11.5721912533502</c:v>
                </c:pt>
                <c:pt idx="8">
                  <c:v>12.5887494283037</c:v>
                </c:pt>
                <c:pt idx="9">
                  <c:v>13.477396172008699</c:v>
                </c:pt>
                <c:pt idx="10">
                  <c:v>14.715251124094801</c:v>
                </c:pt>
                <c:pt idx="11">
                  <c:v>15.6785677190539</c:v>
                </c:pt>
                <c:pt idx="12">
                  <c:v>17.4246787927922</c:v>
                </c:pt>
                <c:pt idx="13">
                  <c:v>18.402780645851202</c:v>
                </c:pt>
                <c:pt idx="14">
                  <c:v>18.315957492572799</c:v>
                </c:pt>
                <c:pt idx="15">
                  <c:v>19.7917493981147</c:v>
                </c:pt>
                <c:pt idx="16">
                  <c:v>20.100071120148101</c:v>
                </c:pt>
                <c:pt idx="17">
                  <c:v>20.6453027746388</c:v>
                </c:pt>
                <c:pt idx="18">
                  <c:v>21.224088416117901</c:v>
                </c:pt>
                <c:pt idx="19">
                  <c:v>23.659358589333898</c:v>
                </c:pt>
                <c:pt idx="20">
                  <c:v>19.620056367178201</c:v>
                </c:pt>
                <c:pt idx="21">
                  <c:v>19.1375337384953</c:v>
                </c:pt>
                <c:pt idx="22">
                  <c:v>19.448370412620601</c:v>
                </c:pt>
                <c:pt idx="23">
                  <c:v>23.404163371802898</c:v>
                </c:pt>
                <c:pt idx="24">
                  <c:v>23.7812931146109</c:v>
                </c:pt>
                <c:pt idx="25">
                  <c:v>24.195563545318102</c:v>
                </c:pt>
                <c:pt idx="26">
                  <c:v>24.6526407371198</c:v>
                </c:pt>
              </c:numCache>
            </c:numRef>
          </c:xVal>
          <c:yVal>
            <c:numRef>
              <c:f>'ResNet Results for Graphing'!$I$28:$I$54</c:f>
              <c:numCache>
                <c:formatCode>0.000</c:formatCode>
                <c:ptCount val="27"/>
                <c:pt idx="0">
                  <c:v>0.162727611940298</c:v>
                </c:pt>
                <c:pt idx="1">
                  <c:v>0.163009539842873</c:v>
                </c:pt>
                <c:pt idx="2">
                  <c:v>0.17309744990892501</c:v>
                </c:pt>
                <c:pt idx="3">
                  <c:v>0.16594660194174701</c:v>
                </c:pt>
                <c:pt idx="4">
                  <c:v>0.17047743541861099</c:v>
                </c:pt>
                <c:pt idx="5">
                  <c:v>0.17903343070431599</c:v>
                </c:pt>
                <c:pt idx="6">
                  <c:v>0.17939757456571601</c:v>
                </c:pt>
                <c:pt idx="7">
                  <c:v>0.17858877887788699</c:v>
                </c:pt>
                <c:pt idx="8">
                  <c:v>0.18114899999999901</c:v>
                </c:pt>
                <c:pt idx="9">
                  <c:v>0.177917070022587</c:v>
                </c:pt>
                <c:pt idx="10">
                  <c:v>0.189244954766875</c:v>
                </c:pt>
                <c:pt idx="11">
                  <c:v>0.194421127765881</c:v>
                </c:pt>
                <c:pt idx="12">
                  <c:v>0.21710424242424201</c:v>
                </c:pt>
                <c:pt idx="13">
                  <c:v>0.24636927223719601</c:v>
                </c:pt>
                <c:pt idx="14">
                  <c:v>0.29705813953488303</c:v>
                </c:pt>
                <c:pt idx="15">
                  <c:v>0.38663765038924203</c:v>
                </c:pt>
                <c:pt idx="16">
                  <c:v>0.605106621773288</c:v>
                </c:pt>
                <c:pt idx="17">
                  <c:v>0.57325766871165595</c:v>
                </c:pt>
                <c:pt idx="18">
                  <c:v>0.61081313131313097</c:v>
                </c:pt>
                <c:pt idx="19">
                  <c:v>4.5342424242424197</c:v>
                </c:pt>
                <c:pt idx="20">
                  <c:v>0.40303770949720602</c:v>
                </c:pt>
                <c:pt idx="21">
                  <c:v>0.45292677931387598</c:v>
                </c:pt>
                <c:pt idx="22">
                  <c:v>0.438024801587301</c:v>
                </c:pt>
                <c:pt idx="23">
                  <c:v>2.49102801120448</c:v>
                </c:pt>
                <c:pt idx="24">
                  <c:v>2.99281144781144</c:v>
                </c:pt>
                <c:pt idx="25">
                  <c:v>8.9474444444444394</c:v>
                </c:pt>
                <c:pt idx="26">
                  <c:v>11.481282051281999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6-1A4E-9FCE-CF8DAEEB54C3}"/>
            </c:ext>
          </c:extLst>
        </c:ser>
        <c:ser>
          <c:idx val="2"/>
          <c:order val="1"/>
          <c:tx>
            <c:strRef>
              <c:f>'Additional Analysis'!$E$4</c:f>
              <c:strCache>
                <c:ptCount val="1"/>
                <c:pt idx="0">
                  <c:v>Burst Fit</c:v>
                </c:pt>
              </c:strCache>
            </c:strRef>
          </c:tx>
          <c:spPr>
            <a:ln w="254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'ResNet Results for Graphing'!$X$28:$X$54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22.5</c:v>
                </c:pt>
                <c:pt idx="21">
                  <c:v>23</c:v>
                </c:pt>
                <c:pt idx="22">
                  <c:v>23.5</c:v>
                </c:pt>
                <c:pt idx="23">
                  <c:v>24</c:v>
                </c:pt>
                <c:pt idx="24">
                  <c:v>24.25</c:v>
                </c:pt>
                <c:pt idx="25">
                  <c:v>24.5</c:v>
                </c:pt>
                <c:pt idx="26">
                  <c:v>24.7</c:v>
                </c:pt>
              </c:numCache>
            </c:numRef>
          </c:xVal>
          <c:yVal>
            <c:numRef>
              <c:f>'ResNet Results for Graphing'!$Y$28:$Y$54</c:f>
              <c:numCache>
                <c:formatCode>0.00E+00</c:formatCode>
                <c:ptCount val="27"/>
                <c:pt idx="0">
                  <c:v>0.11742840097313823</c:v>
                </c:pt>
                <c:pt idx="1">
                  <c:v>0.12232268228065703</c:v>
                </c:pt>
                <c:pt idx="2">
                  <c:v>0.12814965065137718</c:v>
                </c:pt>
                <c:pt idx="3">
                  <c:v>0.13521981292977017</c:v>
                </c:pt>
                <c:pt idx="4">
                  <c:v>0.14400132282894418</c:v>
                </c:pt>
                <c:pt idx="5">
                  <c:v>0.14924964453554718</c:v>
                </c:pt>
                <c:pt idx="6">
                  <c:v>0.15523511902118128</c:v>
                </c:pt>
                <c:pt idx="7">
                  <c:v>0.16213063168105551</c:v>
                </c:pt>
                <c:pt idx="8">
                  <c:v>0.17016811042738117</c:v>
                </c:pt>
                <c:pt idx="9">
                  <c:v>0.1796660410712573</c:v>
                </c:pt>
                <c:pt idx="10">
                  <c:v>0.19107386876364749</c:v>
                </c:pt>
                <c:pt idx="11">
                  <c:v>0.20504666319571263</c:v>
                </c:pt>
                <c:pt idx="12">
                  <c:v>0.22257697515745176</c:v>
                </c:pt>
                <c:pt idx="13">
                  <c:v>0.24524187919723919</c:v>
                </c:pt>
                <c:pt idx="14">
                  <c:v>0.27570085635048086</c:v>
                </c:pt>
                <c:pt idx="15">
                  <c:v>0.31879635409633084</c:v>
                </c:pt>
                <c:pt idx="16">
                  <c:v>0.38430001965780758</c:v>
                </c:pt>
                <c:pt idx="17">
                  <c:v>0.49501014208860411</c:v>
                </c:pt>
                <c:pt idx="18">
                  <c:v>0.58414092731773515</c:v>
                </c:pt>
                <c:pt idx="19">
                  <c:v>0.71733080698263818</c:v>
                </c:pt>
                <c:pt idx="20">
                  <c:v>0.93431409083768935</c:v>
                </c:pt>
                <c:pt idx="21">
                  <c:v>1.3365239847154058</c:v>
                </c:pt>
                <c:pt idx="22">
                  <c:v>2.2584692307802929</c:v>
                </c:pt>
                <c:pt idx="23">
                  <c:v>5.4452231282351118</c:v>
                </c:pt>
                <c:pt idx="24">
                  <c:v>11.434744147696952</c:v>
                </c:pt>
                <c:pt idx="25">
                  <c:v>39.695474704878798</c:v>
                </c:pt>
                <c:pt idx="26">
                  <c:v>285.67579059652263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6-1A4E-9FCE-CF8DAEEB54C3}"/>
            </c:ext>
          </c:extLst>
        </c:ser>
        <c:ser>
          <c:idx val="3"/>
          <c:order val="2"/>
          <c:tx>
            <c:strRef>
              <c:f>'Additional Analysis'!$B$6</c:f>
              <c:strCache>
                <c:ptCount val="1"/>
                <c:pt idx="0">
                  <c:v>Consistent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[2]SelfComparison!$D$37:$D$61</c:f>
                <c:numCache>
                  <c:formatCode>General</c:formatCode>
                  <c:ptCount val="25"/>
                  <c:pt idx="0">
                    <c:v>3.6654197999615198E-3</c:v>
                  </c:pt>
                  <c:pt idx="1">
                    <c:v>2.1594865833073101E-2</c:v>
                  </c:pt>
                  <c:pt idx="2">
                    <c:v>0.116864801254218</c:v>
                  </c:pt>
                  <c:pt idx="3">
                    <c:v>0.306113427627699</c:v>
                  </c:pt>
                  <c:pt idx="4">
                    <c:v>0.47749925662015602</c:v>
                  </c:pt>
                  <c:pt idx="5">
                    <c:v>0.409420786052765</c:v>
                  </c:pt>
                  <c:pt idx="6">
                    <c:v>1.0530754750529101</c:v>
                  </c:pt>
                  <c:pt idx="7">
                    <c:v>0.21392917617315199</c:v>
                  </c:pt>
                  <c:pt idx="8">
                    <c:v>0.73912449056045204</c:v>
                  </c:pt>
                  <c:pt idx="9">
                    <c:v>1.3099526655435501</c:v>
                  </c:pt>
                  <c:pt idx="10">
                    <c:v>8.346479843706E-4</c:v>
                  </c:pt>
                  <c:pt idx="11">
                    <c:v>0.88098101891275205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4.6050204919728497</c:v>
                  </c:pt>
                  <c:pt idx="16">
                    <c:v>1.9679340685343301</c:v>
                  </c:pt>
                  <c:pt idx="17">
                    <c:v>4.4848639648133402</c:v>
                  </c:pt>
                  <c:pt idx="18">
                    <c:v>5.1525709552313703</c:v>
                  </c:pt>
                  <c:pt idx="19">
                    <c:v>4.9418693938304203</c:v>
                  </c:pt>
                  <c:pt idx="20">
                    <c:v>1.3787</c:v>
                  </c:pt>
                  <c:pt idx="21">
                    <c:v>1.4411</c:v>
                  </c:pt>
                  <c:pt idx="22">
                    <c:v>6.5625939254300896</c:v>
                  </c:pt>
                  <c:pt idx="23">
                    <c:v>6.3191042894849696</c:v>
                  </c:pt>
                  <c:pt idx="24">
                    <c:v>6.5161665507348996</c:v>
                  </c:pt>
                </c:numCache>
              </c:numRef>
            </c:plus>
            <c:minus>
              <c:numRef>
                <c:f>[2]SelfComparison!$D$37:$D$61</c:f>
                <c:numCache>
                  <c:formatCode>General</c:formatCode>
                  <c:ptCount val="25"/>
                  <c:pt idx="0">
                    <c:v>3.6654197999615198E-3</c:v>
                  </c:pt>
                  <c:pt idx="1">
                    <c:v>2.1594865833073101E-2</c:v>
                  </c:pt>
                  <c:pt idx="2">
                    <c:v>0.116864801254218</c:v>
                  </c:pt>
                  <c:pt idx="3">
                    <c:v>0.306113427627699</c:v>
                  </c:pt>
                  <c:pt idx="4">
                    <c:v>0.47749925662015602</c:v>
                  </c:pt>
                  <c:pt idx="5">
                    <c:v>0.409420786052765</c:v>
                  </c:pt>
                  <c:pt idx="6">
                    <c:v>1.0530754750529101</c:v>
                  </c:pt>
                  <c:pt idx="7">
                    <c:v>0.21392917617315199</c:v>
                  </c:pt>
                  <c:pt idx="8">
                    <c:v>0.73912449056045204</c:v>
                  </c:pt>
                  <c:pt idx="9">
                    <c:v>1.3099526655435501</c:v>
                  </c:pt>
                  <c:pt idx="10">
                    <c:v>8.346479843706E-4</c:v>
                  </c:pt>
                  <c:pt idx="11">
                    <c:v>0.88098101891275205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4.6050204919728497</c:v>
                  </c:pt>
                  <c:pt idx="16">
                    <c:v>1.9679340685343301</c:v>
                  </c:pt>
                  <c:pt idx="17">
                    <c:v>4.4848639648133402</c:v>
                  </c:pt>
                  <c:pt idx="18">
                    <c:v>5.1525709552313703</c:v>
                  </c:pt>
                  <c:pt idx="19">
                    <c:v>4.9418693938304203</c:v>
                  </c:pt>
                  <c:pt idx="20">
                    <c:v>1.3787</c:v>
                  </c:pt>
                  <c:pt idx="21">
                    <c:v>1.4411</c:v>
                  </c:pt>
                  <c:pt idx="22">
                    <c:v>6.5625939254300896</c:v>
                  </c:pt>
                  <c:pt idx="23">
                    <c:v>6.3191042894849696</c:v>
                  </c:pt>
                  <c:pt idx="24">
                    <c:v>6.5161665507348996</c:v>
                  </c:pt>
                </c:numCache>
              </c:numRef>
            </c:minus>
          </c:errBars>
          <c:errBars>
            <c:errDir val="y"/>
            <c:errBarType val="plus"/>
            <c:errValType val="cust"/>
            <c:noEndCap val="1"/>
            <c:plus>
              <c:numRef>
                <c:f>ResNet_Consist_TCP!$K$3:$K$27</c:f>
                <c:numCache>
                  <c:formatCode>General</c:formatCode>
                  <c:ptCount val="25"/>
                  <c:pt idx="0">
                    <c:v>1.319242902208298E-2</c:v>
                  </c:pt>
                  <c:pt idx="1">
                    <c:v>1.0136827458256975E-2</c:v>
                  </c:pt>
                  <c:pt idx="2">
                    <c:v>1.8895843520782996E-2</c:v>
                  </c:pt>
                  <c:pt idx="3">
                    <c:v>1.0585972850678999E-2</c:v>
                  </c:pt>
                  <c:pt idx="4">
                    <c:v>1.5449148843299981E-2</c:v>
                  </c:pt>
                  <c:pt idx="5">
                    <c:v>1.4317590361446003E-2</c:v>
                  </c:pt>
                  <c:pt idx="6">
                    <c:v>2.1575632421270974E-2</c:v>
                  </c:pt>
                  <c:pt idx="7">
                    <c:v>4.0671311869293986E-2</c:v>
                  </c:pt>
                  <c:pt idx="8">
                    <c:v>6.7869981751824987E-2</c:v>
                  </c:pt>
                  <c:pt idx="9">
                    <c:v>0.13338295633877001</c:v>
                  </c:pt>
                  <c:pt idx="10">
                    <c:v>0.16855839628123201</c:v>
                  </c:pt>
                  <c:pt idx="11">
                    <c:v>0.25390166414523502</c:v>
                  </c:pt>
                  <c:pt idx="12">
                    <c:v>0.21567274384685603</c:v>
                  </c:pt>
                  <c:pt idx="13">
                    <c:v>0.27107475622968602</c:v>
                  </c:pt>
                  <c:pt idx="14">
                    <c:v>0.52900829875518707</c:v>
                  </c:pt>
                  <c:pt idx="15">
                    <c:v>3.2368486055776895</c:v>
                  </c:pt>
                  <c:pt idx="16">
                    <c:v>6.5564390243902508</c:v>
                  </c:pt>
                  <c:pt idx="17">
                    <c:v>5.0581714285714305</c:v>
                  </c:pt>
                  <c:pt idx="18">
                    <c:v>0.68512508735150301</c:v>
                  </c:pt>
                  <c:pt idx="19">
                    <c:v>1.0952341831916912</c:v>
                  </c:pt>
                  <c:pt idx="20">
                    <c:v>1.9104188034188099</c:v>
                  </c:pt>
                  <c:pt idx="21">
                    <c:v>11.829669902912629</c:v>
                  </c:pt>
                  <c:pt idx="22">
                    <c:v>23.374857142857202</c:v>
                  </c:pt>
                  <c:pt idx="23">
                    <c:v>21.341753623188495</c:v>
                  </c:pt>
                  <c:pt idx="24">
                    <c:v>16.014354166666696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rgbClr val="7030A0"/>
                </a:solidFill>
                <a:tailEnd type="oval" w="sm" len="sm"/>
              </a:ln>
            </c:spPr>
          </c:errBars>
          <c:xVal>
            <c:numRef>
              <c:f>ResNet_Consist_TCP!$B$3:$B$27</c:f>
              <c:numCache>
                <c:formatCode>0.000</c:formatCode>
                <c:ptCount val="25"/>
                <c:pt idx="0">
                  <c:v>2.0138686436886899</c:v>
                </c:pt>
                <c:pt idx="1">
                  <c:v>4.0036619812529803</c:v>
                </c:pt>
                <c:pt idx="2">
                  <c:v>6.0413831736508996</c:v>
                </c:pt>
                <c:pt idx="3">
                  <c:v>7.6843967110624503</c:v>
                </c:pt>
                <c:pt idx="4">
                  <c:v>9.6109886775545608</c:v>
                </c:pt>
                <c:pt idx="5">
                  <c:v>11.803726829737</c:v>
                </c:pt>
                <c:pt idx="6">
                  <c:v>13.7437429535197</c:v>
                </c:pt>
                <c:pt idx="7">
                  <c:v>14.6285450715803</c:v>
                </c:pt>
                <c:pt idx="8">
                  <c:v>15.779389697174</c:v>
                </c:pt>
                <c:pt idx="9">
                  <c:v>16.679663117222901</c:v>
                </c:pt>
                <c:pt idx="10">
                  <c:v>16.1658085475134</c:v>
                </c:pt>
                <c:pt idx="11">
                  <c:v>16.564581572449399</c:v>
                </c:pt>
                <c:pt idx="12">
                  <c:v>17.7632159395462</c:v>
                </c:pt>
                <c:pt idx="13">
                  <c:v>17.884845184307402</c:v>
                </c:pt>
                <c:pt idx="14">
                  <c:v>19.5625308757403</c:v>
                </c:pt>
                <c:pt idx="15">
                  <c:v>21.3980549878437</c:v>
                </c:pt>
                <c:pt idx="16">
                  <c:v>24.332932064612599</c:v>
                </c:pt>
                <c:pt idx="17">
                  <c:v>24.1156141974725</c:v>
                </c:pt>
                <c:pt idx="18">
                  <c:v>20.688525826342701</c:v>
                </c:pt>
                <c:pt idx="19">
                  <c:v>22.939454243417099</c:v>
                </c:pt>
                <c:pt idx="20">
                  <c:v>23.9679993008141</c:v>
                </c:pt>
                <c:pt idx="21">
                  <c:v>23.779936287248798</c:v>
                </c:pt>
                <c:pt idx="22">
                  <c:v>24.576156656081601</c:v>
                </c:pt>
                <c:pt idx="23">
                  <c:v>24.6079508095142</c:v>
                </c:pt>
                <c:pt idx="24">
                  <c:v>24.433082218168</c:v>
                </c:pt>
              </c:numCache>
            </c:numRef>
          </c:xVal>
          <c:yVal>
            <c:numRef>
              <c:f>ResNet_Consist_TCP!$G$3:$G$27</c:f>
              <c:numCache>
                <c:formatCode>0.000</c:formatCode>
                <c:ptCount val="25"/>
                <c:pt idx="0">
                  <c:v>0.16080757097791701</c:v>
                </c:pt>
                <c:pt idx="1">
                  <c:v>0.16486317254174301</c:v>
                </c:pt>
                <c:pt idx="2">
                  <c:v>0.17310415647921701</c:v>
                </c:pt>
                <c:pt idx="3">
                  <c:v>0.16441402714932099</c:v>
                </c:pt>
                <c:pt idx="4">
                  <c:v>0.16255085115670001</c:v>
                </c:pt>
                <c:pt idx="5">
                  <c:v>0.171682409638554</c:v>
                </c:pt>
                <c:pt idx="6">
                  <c:v>0.18242436757872901</c:v>
                </c:pt>
                <c:pt idx="7">
                  <c:v>0.17332868813070601</c:v>
                </c:pt>
                <c:pt idx="8">
                  <c:v>0.17613001824817501</c:v>
                </c:pt>
                <c:pt idx="9">
                  <c:v>0.18761704366123</c:v>
                </c:pt>
                <c:pt idx="10">
                  <c:v>0.20544160371876799</c:v>
                </c:pt>
                <c:pt idx="11">
                  <c:v>0.264098335854765</c:v>
                </c:pt>
                <c:pt idx="12">
                  <c:v>0.321327256153144</c:v>
                </c:pt>
                <c:pt idx="13">
                  <c:v>0.38792524377031401</c:v>
                </c:pt>
                <c:pt idx="14">
                  <c:v>0.73899170124481295</c:v>
                </c:pt>
                <c:pt idx="15">
                  <c:v>1.4221513944223101</c:v>
                </c:pt>
                <c:pt idx="16">
                  <c:v>1.88756097560975</c:v>
                </c:pt>
                <c:pt idx="17">
                  <c:v>2.40482857142857</c:v>
                </c:pt>
                <c:pt idx="18">
                  <c:v>0.62287491264849704</c:v>
                </c:pt>
                <c:pt idx="19">
                  <c:v>0.83976581680830897</c:v>
                </c:pt>
                <c:pt idx="20">
                  <c:v>1.52258119658119</c:v>
                </c:pt>
                <c:pt idx="21">
                  <c:v>2.8573300970873698</c:v>
                </c:pt>
                <c:pt idx="22">
                  <c:v>10.658142857142799</c:v>
                </c:pt>
                <c:pt idx="23">
                  <c:v>12.8792463768115</c:v>
                </c:pt>
                <c:pt idx="24">
                  <c:v>18.535645833333302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66-1A4E-9FCE-CF8DAEEB54C3}"/>
            </c:ext>
          </c:extLst>
        </c:ser>
        <c:ser>
          <c:idx val="1"/>
          <c:order val="3"/>
          <c:tx>
            <c:strRef>
              <c:f>'Additional Analysis'!$E$3</c:f>
              <c:strCache>
                <c:ptCount val="1"/>
                <c:pt idx="0">
                  <c:v>Consistent Fit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ResNet_Consist_TCP!$T$3:$T$31</c:f>
              <c:numCache>
                <c:formatCode>General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22.5</c:v>
                </c:pt>
                <c:pt idx="21">
                  <c:v>23</c:v>
                </c:pt>
                <c:pt idx="22">
                  <c:v>23.5</c:v>
                </c:pt>
                <c:pt idx="23">
                  <c:v>23.75</c:v>
                </c:pt>
                <c:pt idx="24">
                  <c:v>24</c:v>
                </c:pt>
                <c:pt idx="25">
                  <c:v>24.25</c:v>
                </c:pt>
                <c:pt idx="26">
                  <c:v>24.5</c:v>
                </c:pt>
                <c:pt idx="27">
                  <c:v>24.75</c:v>
                </c:pt>
                <c:pt idx="28">
                  <c:v>24.8</c:v>
                </c:pt>
              </c:numCache>
            </c:numRef>
          </c:xVal>
          <c:yVal>
            <c:numRef>
              <c:f>ResNet_Consist_TCP!$U$3:$U$31</c:f>
              <c:numCache>
                <c:formatCode>0.00E+00</c:formatCode>
                <c:ptCount val="29"/>
                <c:pt idx="0">
                  <c:v>0.13588653011870339</c:v>
                </c:pt>
                <c:pt idx="1">
                  <c:v>0.1397785405378715</c:v>
                </c:pt>
                <c:pt idx="2">
                  <c:v>0.14435017327728983</c:v>
                </c:pt>
                <c:pt idx="3">
                  <c:v>0.14981199664694117</c:v>
                </c:pt>
                <c:pt idx="4">
                  <c:v>0.15647478966307238</c:v>
                </c:pt>
                <c:pt idx="5">
                  <c:v>0.16039691140034634</c:v>
                </c:pt>
                <c:pt idx="6">
                  <c:v>0.16481837015117251</c:v>
                </c:pt>
                <c:pt idx="7">
                  <c:v>0.1698474196364364</c:v>
                </c:pt>
                <c:pt idx="8">
                  <c:v>0.17562682878722827</c:v>
                </c:pt>
                <c:pt idx="9">
                  <c:v>0.18234898477850239</c:v>
                </c:pt>
                <c:pt idx="10">
                  <c:v>0.19027972799213316</c:v>
                </c:pt>
                <c:pt idx="11">
                  <c:v>0.1997974473725167</c:v>
                </c:pt>
                <c:pt idx="12">
                  <c:v>0.21146020797737977</c:v>
                </c:pt>
                <c:pt idx="13">
                  <c:v>0.22612754127255114</c:v>
                </c:pt>
                <c:pt idx="14">
                  <c:v>0.24519690536095079</c:v>
                </c:pt>
                <c:pt idx="15">
                  <c:v>0.27110376460678515</c:v>
                </c:pt>
                <c:pt idx="16">
                  <c:v>0.30850404018041594</c:v>
                </c:pt>
                <c:pt idx="17">
                  <c:v>0.36753098838243631</c:v>
                </c:pt>
                <c:pt idx="18">
                  <c:v>0.41211637081651037</c:v>
                </c:pt>
                <c:pt idx="19">
                  <c:v>0.4750164607107214</c:v>
                </c:pt>
                <c:pt idx="20">
                  <c:v>0.57027171395105114</c:v>
                </c:pt>
                <c:pt idx="21">
                  <c:v>0.73048092745670445</c:v>
                </c:pt>
                <c:pt idx="22">
                  <c:v>1.049960731199588</c:v>
                </c:pt>
                <c:pt idx="23">
                  <c:v>1.3596391829662815</c:v>
                </c:pt>
                <c:pt idx="24">
                  <c:v>1.9297003917338651</c:v>
                </c:pt>
                <c:pt idx="25">
                  <c:v>3.2234376849448614</c:v>
                </c:pt>
                <c:pt idx="26">
                  <c:v>7.6228912196858145</c:v>
                </c:pt>
                <c:pt idx="27">
                  <c:v>53.196337169397601</c:v>
                </c:pt>
                <c:pt idx="28">
                  <c:v>116.38904900552225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66-1A4E-9FCE-CF8DAEEB5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Competing Traffic (Gbps)</a:t>
                </a:r>
              </a:p>
            </c:rich>
          </c:tx>
          <c:layout>
            <c:manualLayout>
              <c:xMode val="edge"/>
              <c:yMode val="edge"/>
              <c:x val="0.38945357923159563"/>
              <c:y val="0.90063720098244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83203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chemeClr val="tx1"/>
          </a:solidFill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'Additional Analysis'!$B$4</c:f>
              <c:strCache>
                <c:ptCount val="1"/>
                <c:pt idx="0">
                  <c:v>Consistent Web-Search (RDMA)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'ResNet Results for Graphing'!$K$58:$K$67</c:f>
                <c:numCache>
                  <c:formatCode>General</c:formatCode>
                  <c:ptCount val="10"/>
                  <c:pt idx="0">
                    <c:v>8.7449494949499995E-3</c:v>
                  </c:pt>
                  <c:pt idx="1">
                    <c:v>8.236167341431011E-3</c:v>
                  </c:pt>
                  <c:pt idx="2">
                    <c:v>1.0131260794474017E-2</c:v>
                  </c:pt>
                  <c:pt idx="3">
                    <c:v>1.1253886010363007E-2</c:v>
                  </c:pt>
                  <c:pt idx="4">
                    <c:v>7.3005780346830085E-3</c:v>
                  </c:pt>
                  <c:pt idx="5">
                    <c:v>1.3854990583804988E-2</c:v>
                  </c:pt>
                  <c:pt idx="6">
                    <c:v>1.4356382978723992E-2</c:v>
                  </c:pt>
                  <c:pt idx="7">
                    <c:v>7.8950099800399992E-2</c:v>
                  </c:pt>
                  <c:pt idx="8">
                    <c:v>0.12971635610766102</c:v>
                  </c:pt>
                  <c:pt idx="9">
                    <c:v>0.19000666666666699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chemeClr val="accent6"/>
                </a:solidFill>
                <a:tailEnd type="oval" w="sm" len="sm"/>
              </a:ln>
            </c:spPr>
          </c:errBars>
          <c:xVal>
            <c:numRef>
              <c:f>'ResNet Results for Graphing'!$B$58:$B$67</c:f>
              <c:numCache>
                <c:formatCode>0.000</c:formatCode>
                <c:ptCount val="10"/>
                <c:pt idx="0">
                  <c:v>1.9332810851521101</c:v>
                </c:pt>
                <c:pt idx="1">
                  <c:v>4.2141676412343001</c:v>
                </c:pt>
                <c:pt idx="2">
                  <c:v>5.9854740071281203</c:v>
                </c:pt>
                <c:pt idx="3">
                  <c:v>8.1783205072096106</c:v>
                </c:pt>
                <c:pt idx="4">
                  <c:v>9.8762191287682004</c:v>
                </c:pt>
                <c:pt idx="5">
                  <c:v>11.9131664990838</c:v>
                </c:pt>
                <c:pt idx="6">
                  <c:v>13.478807281921799</c:v>
                </c:pt>
                <c:pt idx="7">
                  <c:v>15.7569928460311</c:v>
                </c:pt>
                <c:pt idx="8">
                  <c:v>17.941640745910298</c:v>
                </c:pt>
                <c:pt idx="9">
                  <c:v>19.171037326557101</c:v>
                </c:pt>
              </c:numCache>
            </c:numRef>
          </c:xVal>
          <c:yVal>
            <c:numRef>
              <c:f>'ResNet Results for Graphing'!$F$58:$F$67</c:f>
              <c:numCache>
                <c:formatCode>0.000</c:formatCode>
                <c:ptCount val="10"/>
                <c:pt idx="0">
                  <c:v>0.15425505050505001</c:v>
                </c:pt>
                <c:pt idx="1">
                  <c:v>0.155763832658569</c:v>
                </c:pt>
                <c:pt idx="2">
                  <c:v>0.15586873920552599</c:v>
                </c:pt>
                <c:pt idx="3">
                  <c:v>0.157746113989637</c:v>
                </c:pt>
                <c:pt idx="4">
                  <c:v>0.156699421965317</c:v>
                </c:pt>
                <c:pt idx="5">
                  <c:v>0.158145009416195</c:v>
                </c:pt>
                <c:pt idx="6">
                  <c:v>0.159643617021276</c:v>
                </c:pt>
                <c:pt idx="7">
                  <c:v>0.17204990019960001</c:v>
                </c:pt>
                <c:pt idx="8">
                  <c:v>0.210283643892339</c:v>
                </c:pt>
                <c:pt idx="9">
                  <c:v>0.28299333333333299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B-8A45-AF33-6A351D0A1444}"/>
            </c:ext>
          </c:extLst>
        </c:ser>
        <c:ser>
          <c:idx val="3"/>
          <c:order val="1"/>
          <c:tx>
            <c:strRef>
              <c:f>'Additional Analysis'!$B$6</c:f>
              <c:strCache>
                <c:ptCount val="1"/>
                <c:pt idx="0">
                  <c:v>Consistent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ResNet_Consist_TCP!$D$3:$D$27</c:f>
                <c:numCache>
                  <c:formatCode>General</c:formatCode>
                  <c:ptCount val="25"/>
                  <c:pt idx="0">
                    <c:v>3.6654197999615198E-3</c:v>
                  </c:pt>
                  <c:pt idx="1">
                    <c:v>2.1594865833073101E-2</c:v>
                  </c:pt>
                  <c:pt idx="2">
                    <c:v>0.116864801254218</c:v>
                  </c:pt>
                  <c:pt idx="3">
                    <c:v>0.306113427627699</c:v>
                  </c:pt>
                  <c:pt idx="4">
                    <c:v>0.47749925662015602</c:v>
                  </c:pt>
                  <c:pt idx="5">
                    <c:v>0.409420786052765</c:v>
                  </c:pt>
                  <c:pt idx="6">
                    <c:v>1.0530754750529101</c:v>
                  </c:pt>
                  <c:pt idx="7">
                    <c:v>0.21392917617315199</c:v>
                  </c:pt>
                  <c:pt idx="8">
                    <c:v>0.73912449056045204</c:v>
                  </c:pt>
                  <c:pt idx="9">
                    <c:v>0.88098101891275205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plus>
            <c:minus>
              <c:numRef>
                <c:f>ResNet_Consist_TCP!$D$3:$D$27</c:f>
                <c:numCache>
                  <c:formatCode>General</c:formatCode>
                  <c:ptCount val="25"/>
                  <c:pt idx="0">
                    <c:v>3.6654197999615198E-3</c:v>
                  </c:pt>
                  <c:pt idx="1">
                    <c:v>2.1594865833073101E-2</c:v>
                  </c:pt>
                  <c:pt idx="2">
                    <c:v>0.116864801254218</c:v>
                  </c:pt>
                  <c:pt idx="3">
                    <c:v>0.306113427627699</c:v>
                  </c:pt>
                  <c:pt idx="4">
                    <c:v>0.47749925662015602</c:v>
                  </c:pt>
                  <c:pt idx="5">
                    <c:v>0.409420786052765</c:v>
                  </c:pt>
                  <c:pt idx="6">
                    <c:v>1.0530754750529101</c:v>
                  </c:pt>
                  <c:pt idx="7">
                    <c:v>0.21392917617315199</c:v>
                  </c:pt>
                  <c:pt idx="8">
                    <c:v>0.73912449056045204</c:v>
                  </c:pt>
                  <c:pt idx="9">
                    <c:v>0.88098101891275205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minus>
          </c:errBars>
          <c:errBars>
            <c:errDir val="y"/>
            <c:errBarType val="plus"/>
            <c:errValType val="cust"/>
            <c:noEndCap val="1"/>
            <c:plus>
              <c:numRef>
                <c:f>ResNet_Consist_TCP!$K$3:$K$27</c:f>
                <c:numCache>
                  <c:formatCode>General</c:formatCode>
                  <c:ptCount val="25"/>
                  <c:pt idx="0">
                    <c:v>1.319242902208298E-2</c:v>
                  </c:pt>
                  <c:pt idx="1">
                    <c:v>1.0136827458256975E-2</c:v>
                  </c:pt>
                  <c:pt idx="2">
                    <c:v>1.8895843520782996E-2</c:v>
                  </c:pt>
                  <c:pt idx="3">
                    <c:v>1.0585972850678999E-2</c:v>
                  </c:pt>
                  <c:pt idx="4">
                    <c:v>1.5449148843299981E-2</c:v>
                  </c:pt>
                  <c:pt idx="5">
                    <c:v>1.4317590361446003E-2</c:v>
                  </c:pt>
                  <c:pt idx="6">
                    <c:v>2.1575632421270974E-2</c:v>
                  </c:pt>
                  <c:pt idx="7">
                    <c:v>4.0671311869293986E-2</c:v>
                  </c:pt>
                  <c:pt idx="8">
                    <c:v>6.7869981751824987E-2</c:v>
                  </c:pt>
                  <c:pt idx="9">
                    <c:v>0.13338295633877001</c:v>
                  </c:pt>
                  <c:pt idx="10">
                    <c:v>0.16855839628123201</c:v>
                  </c:pt>
                  <c:pt idx="11">
                    <c:v>0.25390166414523502</c:v>
                  </c:pt>
                  <c:pt idx="12">
                    <c:v>0.21567274384685603</c:v>
                  </c:pt>
                  <c:pt idx="13">
                    <c:v>0.27107475622968602</c:v>
                  </c:pt>
                  <c:pt idx="14">
                    <c:v>0.52900829875518707</c:v>
                  </c:pt>
                  <c:pt idx="15">
                    <c:v>3.2368486055776895</c:v>
                  </c:pt>
                  <c:pt idx="16">
                    <c:v>6.5564390243902508</c:v>
                  </c:pt>
                  <c:pt idx="17">
                    <c:v>5.0581714285714305</c:v>
                  </c:pt>
                  <c:pt idx="18">
                    <c:v>0.68512508735150301</c:v>
                  </c:pt>
                  <c:pt idx="19">
                    <c:v>1.0952341831916912</c:v>
                  </c:pt>
                  <c:pt idx="20">
                    <c:v>1.9104188034188099</c:v>
                  </c:pt>
                  <c:pt idx="21">
                    <c:v>11.829669902912629</c:v>
                  </c:pt>
                  <c:pt idx="22">
                    <c:v>23.374857142857202</c:v>
                  </c:pt>
                  <c:pt idx="23">
                    <c:v>21.341753623188495</c:v>
                  </c:pt>
                  <c:pt idx="24">
                    <c:v>16.014354166666696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rgbClr val="7030A0"/>
                </a:solidFill>
                <a:tailEnd type="oval" w="sm" len="sm"/>
              </a:ln>
            </c:spPr>
          </c:errBars>
          <c:xVal>
            <c:numRef>
              <c:f>ResNet_Consist_TCP!$B$3:$B$27</c:f>
              <c:numCache>
                <c:formatCode>0.000</c:formatCode>
                <c:ptCount val="25"/>
                <c:pt idx="0">
                  <c:v>2.0138686436886899</c:v>
                </c:pt>
                <c:pt idx="1">
                  <c:v>4.0036619812529803</c:v>
                </c:pt>
                <c:pt idx="2">
                  <c:v>6.0413831736508996</c:v>
                </c:pt>
                <c:pt idx="3">
                  <c:v>7.6843967110624503</c:v>
                </c:pt>
                <c:pt idx="4">
                  <c:v>9.6109886775545608</c:v>
                </c:pt>
                <c:pt idx="5">
                  <c:v>11.803726829737</c:v>
                </c:pt>
                <c:pt idx="6">
                  <c:v>13.7437429535197</c:v>
                </c:pt>
                <c:pt idx="7">
                  <c:v>14.6285450715803</c:v>
                </c:pt>
                <c:pt idx="8">
                  <c:v>15.779389697174</c:v>
                </c:pt>
                <c:pt idx="9">
                  <c:v>16.679663117222901</c:v>
                </c:pt>
                <c:pt idx="10">
                  <c:v>16.1658085475134</c:v>
                </c:pt>
                <c:pt idx="11">
                  <c:v>16.564581572449399</c:v>
                </c:pt>
                <c:pt idx="12">
                  <c:v>17.7632159395462</c:v>
                </c:pt>
                <c:pt idx="13">
                  <c:v>17.884845184307402</c:v>
                </c:pt>
                <c:pt idx="14">
                  <c:v>19.5625308757403</c:v>
                </c:pt>
                <c:pt idx="15">
                  <c:v>21.3980549878437</c:v>
                </c:pt>
                <c:pt idx="16">
                  <c:v>24.332932064612599</c:v>
                </c:pt>
                <c:pt idx="17">
                  <c:v>24.1156141974725</c:v>
                </c:pt>
                <c:pt idx="18">
                  <c:v>20.688525826342701</c:v>
                </c:pt>
                <c:pt idx="19">
                  <c:v>22.939454243417099</c:v>
                </c:pt>
                <c:pt idx="20">
                  <c:v>23.9679993008141</c:v>
                </c:pt>
                <c:pt idx="21">
                  <c:v>23.779936287248798</c:v>
                </c:pt>
                <c:pt idx="22">
                  <c:v>24.576156656081601</c:v>
                </c:pt>
                <c:pt idx="23">
                  <c:v>24.6079508095142</c:v>
                </c:pt>
                <c:pt idx="24">
                  <c:v>24.433082218168</c:v>
                </c:pt>
              </c:numCache>
            </c:numRef>
          </c:xVal>
          <c:yVal>
            <c:numRef>
              <c:f>ResNet_Consist_TCP!$G$3:$G$27</c:f>
              <c:numCache>
                <c:formatCode>0.000</c:formatCode>
                <c:ptCount val="25"/>
                <c:pt idx="0">
                  <c:v>0.16080757097791701</c:v>
                </c:pt>
                <c:pt idx="1">
                  <c:v>0.16486317254174301</c:v>
                </c:pt>
                <c:pt idx="2">
                  <c:v>0.17310415647921701</c:v>
                </c:pt>
                <c:pt idx="3">
                  <c:v>0.16441402714932099</c:v>
                </c:pt>
                <c:pt idx="4">
                  <c:v>0.16255085115670001</c:v>
                </c:pt>
                <c:pt idx="5">
                  <c:v>0.171682409638554</c:v>
                </c:pt>
                <c:pt idx="6">
                  <c:v>0.18242436757872901</c:v>
                </c:pt>
                <c:pt idx="7">
                  <c:v>0.17332868813070601</c:v>
                </c:pt>
                <c:pt idx="8">
                  <c:v>0.17613001824817501</c:v>
                </c:pt>
                <c:pt idx="9">
                  <c:v>0.18761704366123</c:v>
                </c:pt>
                <c:pt idx="10">
                  <c:v>0.20544160371876799</c:v>
                </c:pt>
                <c:pt idx="11">
                  <c:v>0.264098335854765</c:v>
                </c:pt>
                <c:pt idx="12">
                  <c:v>0.321327256153144</c:v>
                </c:pt>
                <c:pt idx="13">
                  <c:v>0.38792524377031401</c:v>
                </c:pt>
                <c:pt idx="14">
                  <c:v>0.73899170124481295</c:v>
                </c:pt>
                <c:pt idx="15">
                  <c:v>1.4221513944223101</c:v>
                </c:pt>
                <c:pt idx="16">
                  <c:v>1.88756097560975</c:v>
                </c:pt>
                <c:pt idx="17">
                  <c:v>2.40482857142857</c:v>
                </c:pt>
                <c:pt idx="18">
                  <c:v>0.62287491264849704</c:v>
                </c:pt>
                <c:pt idx="19">
                  <c:v>0.83976581680830897</c:v>
                </c:pt>
                <c:pt idx="20">
                  <c:v>1.52258119658119</c:v>
                </c:pt>
                <c:pt idx="21">
                  <c:v>2.8573300970873698</c:v>
                </c:pt>
                <c:pt idx="22">
                  <c:v>10.658142857142799</c:v>
                </c:pt>
                <c:pt idx="23">
                  <c:v>12.8792463768115</c:v>
                </c:pt>
                <c:pt idx="24">
                  <c:v>18.535645833333302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B-8A45-AF33-6A351D0A1444}"/>
            </c:ext>
          </c:extLst>
        </c:ser>
        <c:ser>
          <c:idx val="0"/>
          <c:order val="2"/>
          <c:tx>
            <c:strRef>
              <c:f>'Additional Analysis'!$E$3</c:f>
              <c:strCache>
                <c:ptCount val="1"/>
                <c:pt idx="0">
                  <c:v>Consistent Fit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ResNet_Consist_TCP!$T$3:$T$31</c:f>
              <c:numCache>
                <c:formatCode>General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22.5</c:v>
                </c:pt>
                <c:pt idx="21">
                  <c:v>23</c:v>
                </c:pt>
                <c:pt idx="22">
                  <c:v>23.5</c:v>
                </c:pt>
                <c:pt idx="23">
                  <c:v>23.75</c:v>
                </c:pt>
                <c:pt idx="24">
                  <c:v>24</c:v>
                </c:pt>
                <c:pt idx="25">
                  <c:v>24.25</c:v>
                </c:pt>
                <c:pt idx="26">
                  <c:v>24.5</c:v>
                </c:pt>
                <c:pt idx="27">
                  <c:v>24.75</c:v>
                </c:pt>
                <c:pt idx="28">
                  <c:v>24.8</c:v>
                </c:pt>
              </c:numCache>
            </c:numRef>
          </c:xVal>
          <c:yVal>
            <c:numRef>
              <c:f>ResNet_Consist_TCP!$U$3:$U$31</c:f>
              <c:numCache>
                <c:formatCode>0.00E+00</c:formatCode>
                <c:ptCount val="29"/>
                <c:pt idx="0">
                  <c:v>0.13588653011870339</c:v>
                </c:pt>
                <c:pt idx="1">
                  <c:v>0.1397785405378715</c:v>
                </c:pt>
                <c:pt idx="2">
                  <c:v>0.14435017327728983</c:v>
                </c:pt>
                <c:pt idx="3">
                  <c:v>0.14981199664694117</c:v>
                </c:pt>
                <c:pt idx="4">
                  <c:v>0.15647478966307238</c:v>
                </c:pt>
                <c:pt idx="5">
                  <c:v>0.16039691140034634</c:v>
                </c:pt>
                <c:pt idx="6">
                  <c:v>0.16481837015117251</c:v>
                </c:pt>
                <c:pt idx="7">
                  <c:v>0.1698474196364364</c:v>
                </c:pt>
                <c:pt idx="8">
                  <c:v>0.17562682878722827</c:v>
                </c:pt>
                <c:pt idx="9">
                  <c:v>0.18234898477850239</c:v>
                </c:pt>
                <c:pt idx="10">
                  <c:v>0.19027972799213316</c:v>
                </c:pt>
                <c:pt idx="11">
                  <c:v>0.1997974473725167</c:v>
                </c:pt>
                <c:pt idx="12">
                  <c:v>0.21146020797737977</c:v>
                </c:pt>
                <c:pt idx="13">
                  <c:v>0.22612754127255114</c:v>
                </c:pt>
                <c:pt idx="14">
                  <c:v>0.24519690536095079</c:v>
                </c:pt>
                <c:pt idx="15">
                  <c:v>0.27110376460678515</c:v>
                </c:pt>
                <c:pt idx="16">
                  <c:v>0.30850404018041594</c:v>
                </c:pt>
                <c:pt idx="17">
                  <c:v>0.36753098838243631</c:v>
                </c:pt>
                <c:pt idx="18">
                  <c:v>0.41211637081651037</c:v>
                </c:pt>
                <c:pt idx="19">
                  <c:v>0.4750164607107214</c:v>
                </c:pt>
                <c:pt idx="20">
                  <c:v>0.57027171395105114</c:v>
                </c:pt>
                <c:pt idx="21">
                  <c:v>0.73048092745670445</c:v>
                </c:pt>
                <c:pt idx="22">
                  <c:v>1.049960731199588</c:v>
                </c:pt>
                <c:pt idx="23">
                  <c:v>1.3596391829662815</c:v>
                </c:pt>
                <c:pt idx="24">
                  <c:v>1.9297003917338651</c:v>
                </c:pt>
                <c:pt idx="25">
                  <c:v>3.2234376849448614</c:v>
                </c:pt>
                <c:pt idx="26">
                  <c:v>7.6228912196858145</c:v>
                </c:pt>
                <c:pt idx="27">
                  <c:v>53.196337169397601</c:v>
                </c:pt>
                <c:pt idx="28">
                  <c:v>116.38904900552225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EB-8A45-AF33-6A351D0A1444}"/>
            </c:ext>
          </c:extLst>
        </c:ser>
        <c:ser>
          <c:idx val="2"/>
          <c:order val="3"/>
          <c:tx>
            <c:strRef>
              <c:f>'Additional Analysis'!$E$5</c:f>
              <c:strCache>
                <c:ptCount val="1"/>
                <c:pt idx="0">
                  <c:v>RDMA Fit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'ResNet Results for Graphing'!$X$58:$X$82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18.5</c:v>
                </c:pt>
                <c:pt idx="13">
                  <c:v>19</c:v>
                </c:pt>
                <c:pt idx="14">
                  <c:v>19.5</c:v>
                </c:pt>
                <c:pt idx="15">
                  <c:v>20</c:v>
                </c:pt>
                <c:pt idx="16">
                  <c:v>20.5</c:v>
                </c:pt>
                <c:pt idx="17">
                  <c:v>21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</c:numCache>
            </c:numRef>
          </c:xVal>
          <c:yVal>
            <c:numRef>
              <c:f>'ResNet Results for Graphing'!$Y$58:$Y$82</c:f>
              <c:numCache>
                <c:formatCode>0.00E+00</c:formatCode>
                <c:ptCount val="25"/>
                <c:pt idx="0">
                  <c:v>0.14623865206421349</c:v>
                </c:pt>
                <c:pt idx="1">
                  <c:v>0.14720999126222756</c:v>
                </c:pt>
                <c:pt idx="2">
                  <c:v>0.14848152959128577</c:v>
                </c:pt>
                <c:pt idx="3">
                  <c:v>0.15019249706430657</c:v>
                </c:pt>
                <c:pt idx="4">
                  <c:v>0.15257444241745477</c:v>
                </c:pt>
                <c:pt idx="5">
                  <c:v>0.15603701015760224</c:v>
                </c:pt>
                <c:pt idx="6">
                  <c:v>0.16136536358835915</c:v>
                </c:pt>
                <c:pt idx="7">
                  <c:v>0.17023666950675909</c:v>
                </c:pt>
                <c:pt idx="8">
                  <c:v>0.1771080308859605</c:v>
                </c:pt>
                <c:pt idx="9">
                  <c:v>0.18683789548827009</c:v>
                </c:pt>
                <c:pt idx="10">
                  <c:v>0.20134299376219839</c:v>
                </c:pt>
                <c:pt idx="11">
                  <c:v>0.22454272768279698</c:v>
                </c:pt>
                <c:pt idx="12">
                  <c:v>0.24187108093313855</c:v>
                </c:pt>
                <c:pt idx="13">
                  <c:v>0.26562704107905971</c:v>
                </c:pt>
                <c:pt idx="14">
                  <c:v>0.29960918198176956</c:v>
                </c:pt>
                <c:pt idx="15">
                  <c:v>0.35099075720791428</c:v>
                </c:pt>
                <c:pt idx="16">
                  <c:v>0.43471290135251767</c:v>
                </c:pt>
                <c:pt idx="17">
                  <c:v>0.58625795582859697</c:v>
                </c:pt>
                <c:pt idx="18">
                  <c:v>0.90685664189406989</c:v>
                </c:pt>
                <c:pt idx="19">
                  <c:v>1.2208953622494321</c:v>
                </c:pt>
                <c:pt idx="20">
                  <c:v>1.7759543576695722</c:v>
                </c:pt>
                <c:pt idx="21">
                  <c:v>2.8745054568774306</c:v>
                </c:pt>
                <c:pt idx="22">
                  <c:v>5.4140888997139065</c:v>
                </c:pt>
                <c:pt idx="23">
                  <c:v>12.739511620896922</c:v>
                </c:pt>
                <c:pt idx="24">
                  <c:v>42.140303536355496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EB-8A45-AF33-6A351D0A1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Competing Traffic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4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83203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chemeClr val="tx1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A46E1-BCD6-174A-812B-9D24EB97D19C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515239-B85B-B042-8F0B-789AA53652EF}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D99915-8BBD-F749-BC24-5DF787B3219B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B4328C-D184-F241-978E-09BCE654A207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32D38D-9C92-244C-A0D7-E4392BD3D4A6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9F1F91-B3F4-FD4C-89A7-4717CD90ADC1}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193" cy="6060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2ED87-4CE2-D049-9526-B3DC0CF2D7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193" cy="6060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9B3CE-B086-1F44-A2B1-BC91B5ABFC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193" cy="6060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18B17-9641-0C4A-95A5-620DEE2248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87090-9A94-C944-8CBC-CA2AED4F18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2193" cy="6060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640F1-8F66-0744-BCE5-75D703BF2E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2193" cy="6060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2182F-987C-FB40-A955-D83798F814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salamy/Dropbox%20(Personal)/Apps/Overleaf/Salamy%20SM%20Thesis/figures/expanded_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salamy/Desktop/fits_to_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1"/>
      <sheetName val="Fig2"/>
      <sheetName val="Fig3"/>
      <sheetName val="SelfComparison"/>
      <sheetName val="ttest"/>
    </sheetNames>
    <sheetDataSet>
      <sheetData sheetId="0">
        <row r="2">
          <cell r="D2">
            <v>0</v>
          </cell>
        </row>
        <row r="24">
          <cell r="AC24">
            <v>7.4202030084390136E-3</v>
          </cell>
        </row>
        <row r="25">
          <cell r="AC25">
            <v>7.7263103978150172E-3</v>
          </cell>
        </row>
        <row r="26">
          <cell r="AC26">
            <v>6.5830122298549953E-3</v>
          </cell>
        </row>
        <row r="27">
          <cell r="AC27">
            <v>1.0233559715091017E-2</v>
          </cell>
        </row>
        <row r="28">
          <cell r="AC28">
            <v>9.3691051491420207E-3</v>
          </cell>
        </row>
        <row r="29">
          <cell r="AC29">
            <v>6.6586256149820111E-3</v>
          </cell>
        </row>
        <row r="30">
          <cell r="AC30">
            <v>4.7813071678040053E-3</v>
          </cell>
        </row>
        <row r="31">
          <cell r="AC31">
            <v>5.0055658627090049E-3</v>
          </cell>
        </row>
        <row r="32">
          <cell r="AC32">
            <v>7.9691857462560189E-3</v>
          </cell>
        </row>
        <row r="33">
          <cell r="AC33">
            <v>6.4189355348679977E-3</v>
          </cell>
        </row>
        <row r="34">
          <cell r="AC34">
            <v>5.4894657003209946E-3</v>
          </cell>
        </row>
        <row r="35">
          <cell r="AC35">
            <v>5.4652506372140086E-3</v>
          </cell>
        </row>
        <row r="36">
          <cell r="AC36">
            <v>7.5063050613240201E-3</v>
          </cell>
        </row>
        <row r="37">
          <cell r="AC37">
            <v>0.34257698758805799</v>
          </cell>
        </row>
        <row r="39">
          <cell r="AC39">
            <v>5.3766369047620055E-3</v>
          </cell>
        </row>
        <row r="40">
          <cell r="AC40">
            <v>8.3802216538789998E-3</v>
          </cell>
        </row>
        <row r="41">
          <cell r="AC41">
            <v>1.7206271777003984E-2</v>
          </cell>
        </row>
        <row r="42">
          <cell r="AC42">
            <v>0.33005609832965704</v>
          </cell>
        </row>
        <row r="43">
          <cell r="AC43">
            <v>0.20156326268465002</v>
          </cell>
        </row>
      </sheetData>
      <sheetData sheetId="1">
        <row r="2">
          <cell r="B2">
            <v>1.9332810851521101</v>
          </cell>
          <cell r="K2">
            <v>8.7449494949499995E-3</v>
          </cell>
          <cell r="AC2">
            <v>8.3832547169819804E-3</v>
          </cell>
        </row>
        <row r="3">
          <cell r="K3">
            <v>8.236167341431011E-3</v>
          </cell>
          <cell r="AC3">
            <v>5.6463694267516074E-2</v>
          </cell>
        </row>
        <row r="4">
          <cell r="K4">
            <v>1.0131260794474017E-2</v>
          </cell>
          <cell r="AC4">
            <v>6.3667466986794929E-2</v>
          </cell>
        </row>
        <row r="5">
          <cell r="K5">
            <v>1.1253886010363007E-2</v>
          </cell>
          <cell r="AC5">
            <v>0.11206060606060608</v>
          </cell>
        </row>
        <row r="6">
          <cell r="K6">
            <v>7.3005780346830085E-3</v>
          </cell>
          <cell r="AC6">
            <v>0.13820236686390608</v>
          </cell>
        </row>
        <row r="7">
          <cell r="K7">
            <v>1.3854990583804988E-2</v>
          </cell>
          <cell r="AC7">
            <v>0.12031101813111</v>
          </cell>
        </row>
        <row r="8">
          <cell r="K8">
            <v>1.4356382978723992E-2</v>
          </cell>
          <cell r="AC8">
            <v>0.13499252615845014</v>
          </cell>
        </row>
        <row r="9">
          <cell r="K9">
            <v>7.8950099800399992E-2</v>
          </cell>
          <cell r="AC9">
            <v>0.16405616224649</v>
          </cell>
        </row>
        <row r="10">
          <cell r="K10">
            <v>0.12971635610766102</v>
          </cell>
          <cell r="AC10">
            <v>0.24568515497553989</v>
          </cell>
        </row>
        <row r="11">
          <cell r="K11">
            <v>0.19000666666666699</v>
          </cell>
          <cell r="AC11">
            <v>0.2584564102564102</v>
          </cell>
        </row>
        <row r="12">
          <cell r="AC12">
            <v>0.45708026755853015</v>
          </cell>
        </row>
        <row r="13">
          <cell r="AC13">
            <v>0.38807736943908</v>
          </cell>
        </row>
        <row r="14">
          <cell r="AC14">
            <v>0.66714285714286015</v>
          </cell>
        </row>
        <row r="15">
          <cell r="AC15">
            <v>0.7643047858942098</v>
          </cell>
        </row>
        <row r="16">
          <cell r="AC16">
            <v>0.85851948051948979</v>
          </cell>
        </row>
        <row r="17">
          <cell r="AC17">
            <v>3.8275268817204307</v>
          </cell>
        </row>
        <row r="18">
          <cell r="AC18">
            <v>0.52670621468926981</v>
          </cell>
        </row>
        <row r="19">
          <cell r="AC19">
            <v>1.0473515358361802</v>
          </cell>
        </row>
        <row r="20">
          <cell r="AC20">
            <v>1.6280366972477101</v>
          </cell>
        </row>
        <row r="21">
          <cell r="AC21">
            <v>1.3288064516129099</v>
          </cell>
        </row>
        <row r="22">
          <cell r="AC22">
            <v>1.5489999999999999</v>
          </cell>
        </row>
        <row r="23">
          <cell r="AC23">
            <v>3.2654545454546007</v>
          </cell>
        </row>
        <row r="24">
          <cell r="AC24">
            <v>1.0711904761905</v>
          </cell>
        </row>
        <row r="25">
          <cell r="AC25">
            <v>2.3526615384615406</v>
          </cell>
        </row>
      </sheetData>
      <sheetData sheetId="2">
        <row r="41">
          <cell r="B41">
            <v>0</v>
          </cell>
        </row>
        <row r="42">
          <cell r="E42">
            <v>1.57696531647648E-4</v>
          </cell>
        </row>
        <row r="43">
          <cell r="E43">
            <v>7.3569360317030401E-4</v>
          </cell>
        </row>
        <row r="44">
          <cell r="E44">
            <v>2.3576442715838798E-3</v>
          </cell>
        </row>
        <row r="45">
          <cell r="E45">
            <v>5.1835929024856599E-3</v>
          </cell>
        </row>
        <row r="46">
          <cell r="E46">
            <v>6.8093634492445796E-4</v>
          </cell>
        </row>
        <row r="47">
          <cell r="E47">
            <v>0.32789501807272398</v>
          </cell>
        </row>
        <row r="48">
          <cell r="E48">
            <v>0.42085924688597898</v>
          </cell>
        </row>
        <row r="49">
          <cell r="E49">
            <v>0.469832191169473</v>
          </cell>
        </row>
        <row r="50">
          <cell r="E50">
            <v>8.4659325700000101E-4</v>
          </cell>
        </row>
        <row r="51">
          <cell r="E51">
            <v>0.57878972074808699</v>
          </cell>
        </row>
        <row r="52">
          <cell r="E52">
            <v>0.54776468883409801</v>
          </cell>
        </row>
        <row r="53">
          <cell r="E53">
            <v>0.52670473832282905</v>
          </cell>
        </row>
        <row r="54">
          <cell r="E54">
            <v>0.84256063198526499</v>
          </cell>
        </row>
        <row r="55">
          <cell r="E55">
            <v>0.93586829385400905</v>
          </cell>
        </row>
        <row r="56">
          <cell r="E56">
            <v>0.67328061671314199</v>
          </cell>
        </row>
        <row r="57">
          <cell r="E57">
            <v>0.93068855736325296</v>
          </cell>
        </row>
        <row r="58">
          <cell r="E58">
            <v>0.96248923259873997</v>
          </cell>
        </row>
        <row r="59">
          <cell r="E59">
            <v>0.93277280732101397</v>
          </cell>
        </row>
        <row r="60">
          <cell r="E60">
            <v>5.1972005621436903</v>
          </cell>
        </row>
        <row r="61">
          <cell r="E61">
            <v>4.9230532003036904</v>
          </cell>
        </row>
        <row r="62">
          <cell r="E62">
            <v>4.9080822064288103</v>
          </cell>
        </row>
        <row r="63">
          <cell r="E63">
            <v>5.1004919220265803</v>
          </cell>
        </row>
        <row r="64">
          <cell r="E64">
            <v>5.1068425476306398</v>
          </cell>
        </row>
        <row r="65">
          <cell r="E65">
            <v>5.9123864657201297</v>
          </cell>
        </row>
        <row r="66">
          <cell r="E66">
            <v>6.26791895230817</v>
          </cell>
        </row>
        <row r="67">
          <cell r="E67">
            <v>1.85602940309047</v>
          </cell>
        </row>
        <row r="117">
          <cell r="E117">
            <v>0</v>
          </cell>
        </row>
        <row r="118">
          <cell r="E118">
            <v>1.9574326189043101E-4</v>
          </cell>
        </row>
        <row r="119">
          <cell r="E119">
            <v>3.8375291449100198E-4</v>
          </cell>
        </row>
        <row r="120">
          <cell r="E120">
            <v>8.8418835430180203E-4</v>
          </cell>
        </row>
        <row r="121">
          <cell r="E121">
            <v>3.49834363535041E-3</v>
          </cell>
        </row>
        <row r="122">
          <cell r="E122">
            <v>7.5208007047705902E-3</v>
          </cell>
        </row>
        <row r="123">
          <cell r="E123">
            <v>1.7285246420989601E-2</v>
          </cell>
        </row>
        <row r="124">
          <cell r="E124">
            <v>8.7687379478832206E-2</v>
          </cell>
        </row>
        <row r="125">
          <cell r="E125">
            <v>1.01882815884157E-2</v>
          </cell>
        </row>
        <row r="126">
          <cell r="E126">
            <v>8.4503462223144005E-3</v>
          </cell>
        </row>
        <row r="127">
          <cell r="E127">
            <v>2.8801065319494099E-2</v>
          </cell>
        </row>
        <row r="128">
          <cell r="E128">
            <v>0.40056377441698199</v>
          </cell>
        </row>
        <row r="129">
          <cell r="E129">
            <v>0.52670473832282905</v>
          </cell>
        </row>
        <row r="130">
          <cell r="E130">
            <v>0.84256063198526499</v>
          </cell>
        </row>
        <row r="131">
          <cell r="E131">
            <v>0.93586829385400905</v>
          </cell>
        </row>
        <row r="132">
          <cell r="E132">
            <v>0.67328061671314199</v>
          </cell>
        </row>
        <row r="133">
          <cell r="E133">
            <v>0.93068855736325296</v>
          </cell>
        </row>
        <row r="134">
          <cell r="E134">
            <v>0.96248923259873997</v>
          </cell>
        </row>
        <row r="135">
          <cell r="E135">
            <v>0.93277280732101397</v>
          </cell>
        </row>
        <row r="136">
          <cell r="E136">
            <v>5.1972005621436903</v>
          </cell>
        </row>
        <row r="137">
          <cell r="E137">
            <v>4.9230532003036904</v>
          </cell>
        </row>
        <row r="138">
          <cell r="E138">
            <v>4.9080822064288103</v>
          </cell>
        </row>
        <row r="139">
          <cell r="E139">
            <v>5.1004919220265803</v>
          </cell>
        </row>
        <row r="140">
          <cell r="E140">
            <v>5.1068425476306398</v>
          </cell>
        </row>
        <row r="141">
          <cell r="E141">
            <v>5.9123864657201297</v>
          </cell>
        </row>
        <row r="142">
          <cell r="E142">
            <v>6.26791895230817</v>
          </cell>
        </row>
        <row r="143">
          <cell r="E143">
            <v>1.85602940309047</v>
          </cell>
        </row>
      </sheetData>
      <sheetData sheetId="3">
        <row r="2">
          <cell r="B2">
            <v>2.0174334879949698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fComparison"/>
      <sheetName val="Fig3"/>
      <sheetName val="FitsRDMA"/>
      <sheetName val="Fig2"/>
    </sheetNames>
    <sheetDataSet>
      <sheetData sheetId="0">
        <row r="2">
          <cell r="M2">
            <v>0</v>
          </cell>
        </row>
        <row r="37">
          <cell r="D37">
            <v>3.6654197999615198E-3</v>
          </cell>
        </row>
        <row r="38">
          <cell r="D38">
            <v>2.1594865833073101E-2</v>
          </cell>
        </row>
        <row r="39">
          <cell r="D39">
            <v>0.116864801254218</v>
          </cell>
        </row>
        <row r="40">
          <cell r="D40">
            <v>0.306113427627699</v>
          </cell>
        </row>
        <row r="41">
          <cell r="D41">
            <v>0.47749925662015602</v>
          </cell>
        </row>
        <row r="42">
          <cell r="D42">
            <v>0.409420786052765</v>
          </cell>
        </row>
        <row r="43">
          <cell r="D43">
            <v>1.0530754750529101</v>
          </cell>
        </row>
        <row r="44">
          <cell r="D44">
            <v>0.21392917617315199</v>
          </cell>
        </row>
        <row r="45">
          <cell r="D45">
            <v>0.73912449056045204</v>
          </cell>
        </row>
        <row r="46">
          <cell r="D46">
            <v>1.3099526655435501</v>
          </cell>
        </row>
        <row r="47">
          <cell r="D47">
            <v>8.346479843706E-4</v>
          </cell>
        </row>
        <row r="48">
          <cell r="D48">
            <v>0.88098101891275205</v>
          </cell>
        </row>
        <row r="49">
          <cell r="D49">
            <v>1.54820045973847</v>
          </cell>
        </row>
        <row r="50">
          <cell r="D50">
            <v>9.1207595324071503E-4</v>
          </cell>
        </row>
        <row r="51">
          <cell r="D51">
            <v>1.75053207832284</v>
          </cell>
        </row>
        <row r="52">
          <cell r="D52">
            <v>4.6050204919728497</v>
          </cell>
        </row>
        <row r="53">
          <cell r="D53">
            <v>1.9679340685343301</v>
          </cell>
        </row>
        <row r="54">
          <cell r="D54">
            <v>4.4848639648133402</v>
          </cell>
        </row>
        <row r="55">
          <cell r="D55">
            <v>5.1525709552313703</v>
          </cell>
        </row>
        <row r="56">
          <cell r="D56">
            <v>4.9418693938304203</v>
          </cell>
        </row>
        <row r="57">
          <cell r="D57">
            <v>1.3787</v>
          </cell>
        </row>
        <row r="58">
          <cell r="D58">
            <v>1.4411</v>
          </cell>
        </row>
        <row r="59">
          <cell r="D59">
            <v>6.5625939254300896</v>
          </cell>
        </row>
        <row r="60">
          <cell r="D60">
            <v>6.3191042894849696</v>
          </cell>
        </row>
        <row r="61">
          <cell r="D61">
            <v>6.5161665507348996</v>
          </cell>
        </row>
      </sheetData>
      <sheetData sheetId="1">
        <row r="41">
          <cell r="B41">
            <v>0</v>
          </cell>
        </row>
        <row r="42">
          <cell r="E42">
            <v>1.57696531647648E-4</v>
          </cell>
        </row>
        <row r="43">
          <cell r="E43">
            <v>7.3569360317030401E-4</v>
          </cell>
        </row>
        <row r="44">
          <cell r="E44">
            <v>2.3576442715838798E-3</v>
          </cell>
        </row>
        <row r="45">
          <cell r="E45">
            <v>5.1835929024856599E-3</v>
          </cell>
        </row>
        <row r="46">
          <cell r="E46">
            <v>6.8093634492445796E-4</v>
          </cell>
        </row>
        <row r="47">
          <cell r="E47">
            <v>0.32789501807272398</v>
          </cell>
        </row>
        <row r="48">
          <cell r="E48">
            <v>0.42085924688597898</v>
          </cell>
        </row>
        <row r="49">
          <cell r="E49">
            <v>0.469832191169473</v>
          </cell>
        </row>
        <row r="50">
          <cell r="E50">
            <v>8.4659325700000101E-4</v>
          </cell>
        </row>
        <row r="51">
          <cell r="E51">
            <v>0.57878972074808699</v>
          </cell>
        </row>
        <row r="52">
          <cell r="E52">
            <v>0.54776468883409801</v>
          </cell>
        </row>
        <row r="53">
          <cell r="E53">
            <v>0.52670473832282905</v>
          </cell>
        </row>
        <row r="54">
          <cell r="E54">
            <v>0.93586829385400905</v>
          </cell>
        </row>
        <row r="55">
          <cell r="E55">
            <v>0.84256063198526499</v>
          </cell>
        </row>
        <row r="56">
          <cell r="E56">
            <v>4.9080822064288103</v>
          </cell>
        </row>
        <row r="57">
          <cell r="E57">
            <v>5.1004919220265803</v>
          </cell>
        </row>
        <row r="58">
          <cell r="E58">
            <v>4.9230532003036904</v>
          </cell>
        </row>
        <row r="59">
          <cell r="E59">
            <v>0.67328061671314199</v>
          </cell>
        </row>
        <row r="60">
          <cell r="E60">
            <v>0.93068855736325296</v>
          </cell>
        </row>
        <row r="61">
          <cell r="E61">
            <v>0.96248923259873997</v>
          </cell>
        </row>
        <row r="62">
          <cell r="E62">
            <v>0.93277280732101397</v>
          </cell>
        </row>
        <row r="63">
          <cell r="E63">
            <v>5.1068425476306398</v>
          </cell>
        </row>
        <row r="64">
          <cell r="E64">
            <v>5.1972005621436903</v>
          </cell>
        </row>
        <row r="65">
          <cell r="E65">
            <v>5.9123864657201297</v>
          </cell>
        </row>
        <row r="66">
          <cell r="E66">
            <v>6.26791895230817</v>
          </cell>
        </row>
        <row r="67">
          <cell r="E67">
            <v>1.85602940309047</v>
          </cell>
        </row>
      </sheetData>
      <sheetData sheetId="2">
        <row r="2">
          <cell r="B2">
            <v>2.0174334879949698</v>
          </cell>
        </row>
      </sheetData>
      <sheetData sheetId="3">
        <row r="2">
          <cell r="B2">
            <v>1.9332810851521101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_webs_bert_proc" connectionId="3" xr16:uid="{AC8D97B8-AC69-7243-9B80-913500AC2DCB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ref_consist" connectionId="7" xr16:uid="{1CB4B81D-9BA3-B147-9A38-BE67BEAEB41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webs_r50_proc_v2" connectionId="9" xr16:uid="{3655E2A1-647D-044C-83AA-E500C389747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webs_bert_proc" connectionId="8" xr16:uid="{D98AF061-EC03-6749-8E41-D27915908B2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webs_rn50_proc" connectionId="10" xr16:uid="{C8C5B576-A1C2-AE48-AFE8-F172225D210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_webs_rn50_proc" connectionId="4" xr16:uid="{85BC3454-4AFF-F241-A074-EE6EF7C976D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burst_bert_proc" connectionId="5" xr16:uid="{BC8D0C62-B916-8246-82B9-B811595CEC5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_burst_bert_proc" connectionId="1" xr16:uid="{F84050B8-2978-684E-BC02-AEAD61BB4D1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burst_r50_proc" connectionId="6" xr16:uid="{6F787254-D219-6A40-9CE5-389F29C54FB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_burst_r50_proc" connectionId="2" xr16:uid="{E187BCE5-6075-E44E-A643-4DE9D8CC6F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65A2-538F-FF44-91AD-6064857BAA71}">
  <dimension ref="A1:V33"/>
  <sheetViews>
    <sheetView topLeftCell="I1" zoomScale="107" zoomScaleNormal="107" workbookViewId="0">
      <selection activeCell="Y19" sqref="Y19"/>
    </sheetView>
  </sheetViews>
  <sheetFormatPr baseColWidth="10" defaultRowHeight="16" x14ac:dyDescent="0.2"/>
  <cols>
    <col min="1" max="1" width="11.5" customWidth="1"/>
    <col min="2" max="2" width="12.1640625" bestFit="1" customWidth="1"/>
    <col min="3" max="3" width="12.6640625" bestFit="1" customWidth="1"/>
    <col min="4" max="4" width="9" customWidth="1"/>
    <col min="5" max="5" width="11.6640625" bestFit="1" customWidth="1"/>
    <col min="6" max="6" width="11.1640625" bestFit="1" customWidth="1"/>
    <col min="7" max="7" width="12.6640625" bestFit="1" customWidth="1"/>
    <col min="8" max="8" width="6.5" customWidth="1"/>
    <col min="9" max="9" width="8.1640625" bestFit="1" customWidth="1"/>
    <col min="10" max="10" width="9" bestFit="1" customWidth="1"/>
    <col min="11" max="11" width="11.6640625" bestFit="1" customWidth="1"/>
    <col min="12" max="12" width="18" bestFit="1" customWidth="1"/>
    <col min="13" max="14" width="12.1640625" bestFit="1" customWidth="1"/>
    <col min="15" max="15" width="7.1640625" bestFit="1" customWidth="1"/>
    <col min="16" max="16" width="10.1640625" bestFit="1" customWidth="1"/>
    <col min="17" max="17" width="12.1640625" bestFit="1" customWidth="1"/>
  </cols>
  <sheetData>
    <row r="1" spans="1:22" x14ac:dyDescent="0.2">
      <c r="A1" t="s">
        <v>56</v>
      </c>
      <c r="Q1" t="s">
        <v>72</v>
      </c>
    </row>
    <row r="2" spans="1:22" x14ac:dyDescent="0.2">
      <c r="A2" t="s">
        <v>16</v>
      </c>
      <c r="B2" t="s">
        <v>19</v>
      </c>
      <c r="C2" t="s">
        <v>35</v>
      </c>
      <c r="D2" t="s">
        <v>53</v>
      </c>
      <c r="E2" t="s">
        <v>54</v>
      </c>
      <c r="F2" t="s">
        <v>21</v>
      </c>
      <c r="G2" t="s">
        <v>1</v>
      </c>
      <c r="H2" t="s">
        <v>55</v>
      </c>
      <c r="I2" t="s">
        <v>11</v>
      </c>
      <c r="J2" t="s">
        <v>24</v>
      </c>
      <c r="K2" t="s">
        <v>25</v>
      </c>
      <c r="L2" t="s">
        <v>58</v>
      </c>
      <c r="M2" t="s">
        <v>73</v>
      </c>
      <c r="N2" t="s">
        <v>61</v>
      </c>
      <c r="Q2" t="s">
        <v>62</v>
      </c>
      <c r="R2" t="s">
        <v>63</v>
      </c>
      <c r="S2" t="s">
        <v>75</v>
      </c>
      <c r="U2" t="s">
        <v>70</v>
      </c>
      <c r="V2" t="s">
        <v>71</v>
      </c>
    </row>
    <row r="3" spans="1:22" x14ac:dyDescent="0.2">
      <c r="A3" s="7">
        <v>2</v>
      </c>
      <c r="B3" s="2">
        <v>2.0174334879949698</v>
      </c>
      <c r="C3" s="2">
        <v>119.608295999794</v>
      </c>
      <c r="D3" s="2">
        <v>3.7894135612429498E-3</v>
      </c>
      <c r="E3" s="2">
        <f t="shared" ref="E3:E27" si="0">25-B3</f>
        <v>22.982566512005029</v>
      </c>
      <c r="F3" s="7">
        <v>2</v>
      </c>
      <c r="G3" s="2">
        <v>1.4363267716535399</v>
      </c>
      <c r="H3" s="3">
        <v>254</v>
      </c>
      <c r="I3" s="2">
        <v>4.9370122223040297E-2</v>
      </c>
      <c r="J3" s="2">
        <v>1.9470000000000001</v>
      </c>
      <c r="K3" s="2">
        <f t="shared" ref="K3:K27" si="1">J3-G3</f>
        <v>0.51067322834646012</v>
      </c>
      <c r="L3" s="2">
        <f t="shared" ref="L3:L16" si="2">(G3-$Q$10)^2</f>
        <v>884.73282404553993</v>
      </c>
      <c r="M3" s="8">
        <f>$Q$3*EXP(SQRT($R$3/(25-B3)))</f>
        <v>1.4807094064383208</v>
      </c>
      <c r="N3" s="8">
        <f t="shared" ref="N3:N5" si="3">(M3-G3)^2</f>
        <v>1.9698182704392421E-3</v>
      </c>
      <c r="Q3">
        <v>0.7</v>
      </c>
      <c r="R3">
        <v>12.9</v>
      </c>
      <c r="S3" s="2">
        <f>SQRT(R3)</f>
        <v>3.591656999213594</v>
      </c>
      <c r="U3">
        <v>0</v>
      </c>
      <c r="V3" s="8">
        <f>$Q$3*EXP(SQRT($R$3/(25-U3)))</f>
        <v>1.4357056290353638</v>
      </c>
    </row>
    <row r="4" spans="1:22" x14ac:dyDescent="0.2">
      <c r="A4" s="7">
        <v>4</v>
      </c>
      <c r="B4" s="2">
        <v>4.0065867305065899</v>
      </c>
      <c r="C4" s="2">
        <v>119.775240999543</v>
      </c>
      <c r="D4" s="2">
        <v>2.4185374916070701E-2</v>
      </c>
      <c r="E4" s="2">
        <f t="shared" si="0"/>
        <v>20.993413269493409</v>
      </c>
      <c r="F4" s="7">
        <v>4</v>
      </c>
      <c r="G4" s="2">
        <v>1.53589387755102</v>
      </c>
      <c r="H4" s="3">
        <v>245</v>
      </c>
      <c r="I4" s="2">
        <v>5.9577671506256903E-2</v>
      </c>
      <c r="J4" s="2">
        <v>2.1320000000000001</v>
      </c>
      <c r="K4" s="2">
        <f t="shared" si="1"/>
        <v>0.59610612244898009</v>
      </c>
      <c r="L4" s="2">
        <f t="shared" si="2"/>
        <v>878.81959831331619</v>
      </c>
      <c r="M4" s="8">
        <f t="shared" ref="M4:M27" si="4">$Q$3*EXP(SQRT($R$3/(25-B4)))</f>
        <v>1.532977331966082</v>
      </c>
      <c r="N4" s="8">
        <f t="shared" si="3"/>
        <v>8.5062381490215445E-6</v>
      </c>
      <c r="Q4" t="s">
        <v>74</v>
      </c>
      <c r="R4">
        <f>SQRT(AVERAGE(N3:N27))</f>
        <v>24.889225826873062</v>
      </c>
      <c r="U4">
        <v>2</v>
      </c>
      <c r="V4" s="8">
        <f t="shared" ref="V4:V32" si="5">$Q$3*EXP(SQRT($R$3/(25-U4)))</f>
        <v>1.4802889582007031</v>
      </c>
    </row>
    <row r="5" spans="1:22" x14ac:dyDescent="0.2">
      <c r="A5" s="7">
        <v>6</v>
      </c>
      <c r="B5" s="2">
        <v>6.0328108583445497</v>
      </c>
      <c r="C5" s="2">
        <v>120.231926999123</v>
      </c>
      <c r="D5" s="2">
        <v>5.0142666049045E-2</v>
      </c>
      <c r="E5" s="2">
        <f t="shared" si="0"/>
        <v>18.967189141655449</v>
      </c>
      <c r="F5" s="7">
        <v>6</v>
      </c>
      <c r="G5" s="2">
        <v>1.4556694560669401</v>
      </c>
      <c r="H5" s="3">
        <v>239</v>
      </c>
      <c r="I5" s="2">
        <v>5.06054095637017E-2</v>
      </c>
      <c r="J5" s="2">
        <v>1.968</v>
      </c>
      <c r="K5" s="2">
        <f t="shared" si="1"/>
        <v>0.51233054393305988</v>
      </c>
      <c r="L5" s="2">
        <f t="shared" si="2"/>
        <v>883.58252282916885</v>
      </c>
      <c r="M5" s="8">
        <f t="shared" si="4"/>
        <v>1.596829447052877</v>
      </c>
      <c r="N5" s="8">
        <f t="shared" si="3"/>
        <v>1.9926143055149788E-2</v>
      </c>
      <c r="U5">
        <v>4</v>
      </c>
      <c r="V5" s="8">
        <f t="shared" si="5"/>
        <v>1.5327888729033958</v>
      </c>
    </row>
    <row r="6" spans="1:22" x14ac:dyDescent="0.2">
      <c r="A6" s="7">
        <v>8</v>
      </c>
      <c r="B6" s="2">
        <v>7.5674826107178204</v>
      </c>
      <c r="C6" s="2">
        <v>123.979971998509</v>
      </c>
      <c r="D6" s="2">
        <v>4.3599210554036498E-4</v>
      </c>
      <c r="E6" s="2">
        <f t="shared" si="0"/>
        <v>17.432517389282179</v>
      </c>
      <c r="F6" s="7">
        <v>8</v>
      </c>
      <c r="G6" s="2">
        <v>1.67164186046511</v>
      </c>
      <c r="H6" s="3">
        <v>215</v>
      </c>
      <c r="I6" s="2">
        <v>5.2023046022593701E-2</v>
      </c>
      <c r="J6" s="2">
        <v>2.19</v>
      </c>
      <c r="K6" s="2">
        <f t="shared" si="1"/>
        <v>0.51835813953488996</v>
      </c>
      <c r="L6" s="2">
        <f t="shared" si="2"/>
        <v>870.78955734982196</v>
      </c>
      <c r="M6" s="8">
        <f t="shared" si="4"/>
        <v>1.6545937105966408</v>
      </c>
      <c r="N6" s="8">
        <f>(M6-G6)^2</f>
        <v>2.9063941393778442E-4</v>
      </c>
      <c r="U6">
        <v>6</v>
      </c>
      <c r="V6" s="8">
        <f t="shared" si="5"/>
        <v>1.5956922942443994</v>
      </c>
    </row>
    <row r="7" spans="1:22" x14ac:dyDescent="0.2">
      <c r="A7" s="7">
        <v>10</v>
      </c>
      <c r="B7" s="2">
        <v>9.6475732414061994</v>
      </c>
      <c r="C7" s="2">
        <v>120.15013499820201</v>
      </c>
      <c r="D7" s="2">
        <v>0.41686314676536101</v>
      </c>
      <c r="E7" s="2">
        <f t="shared" si="0"/>
        <v>15.352426758593801</v>
      </c>
      <c r="F7" s="7">
        <v>10</v>
      </c>
      <c r="G7" s="2">
        <v>1.48299528301886</v>
      </c>
      <c r="H7" s="3">
        <v>212</v>
      </c>
      <c r="I7" s="2">
        <v>6.4102843197879802E-2</v>
      </c>
      <c r="J7" s="2">
        <v>2.0139999999999998</v>
      </c>
      <c r="K7" s="2">
        <f t="shared" si="1"/>
        <v>0.53100471698113982</v>
      </c>
      <c r="L7" s="2">
        <f t="shared" si="2"/>
        <v>881.95874277661869</v>
      </c>
      <c r="M7" s="8">
        <f t="shared" si="4"/>
        <v>1.7506391607805545</v>
      </c>
      <c r="N7" s="8">
        <f t="shared" ref="N7:N27" si="6">(M7-G7)^2</f>
        <v>7.163324530331687E-2</v>
      </c>
      <c r="U7">
        <v>8</v>
      </c>
      <c r="V7" s="8">
        <f t="shared" si="5"/>
        <v>1.6726845174698446</v>
      </c>
    </row>
    <row r="8" spans="1:22" x14ac:dyDescent="0.2">
      <c r="A8" s="7">
        <v>12</v>
      </c>
      <c r="B8" s="2">
        <v>11.939772108300399</v>
      </c>
      <c r="C8" s="2">
        <v>119.751325997756</v>
      </c>
      <c r="D8" s="2">
        <v>0.48988337147023198</v>
      </c>
      <c r="E8" s="2">
        <f t="shared" si="0"/>
        <v>13.060227891699601</v>
      </c>
      <c r="F8" s="7">
        <v>12</v>
      </c>
      <c r="G8" s="2">
        <v>1.4498306451612899</v>
      </c>
      <c r="H8" s="3">
        <v>248</v>
      </c>
      <c r="I8" s="2">
        <v>7.16780685599646E-2</v>
      </c>
      <c r="J8" s="2">
        <v>2.1080000000000001</v>
      </c>
      <c r="K8" s="2">
        <f t="shared" si="1"/>
        <v>0.6581693548387102</v>
      </c>
      <c r="L8" s="2">
        <f t="shared" si="2"/>
        <v>883.92967558414409</v>
      </c>
      <c r="M8" s="8">
        <f t="shared" si="4"/>
        <v>1.8911250822445049</v>
      </c>
      <c r="N8" s="8">
        <f t="shared" si="6"/>
        <v>0.19474078020059163</v>
      </c>
      <c r="U8">
        <v>10</v>
      </c>
      <c r="V8" s="8">
        <f t="shared" si="5"/>
        <v>1.7694821012573199</v>
      </c>
    </row>
    <row r="9" spans="1:22" x14ac:dyDescent="0.2">
      <c r="A9" s="7">
        <v>14</v>
      </c>
      <c r="B9" s="2">
        <v>13.956446847351399</v>
      </c>
      <c r="C9" s="2">
        <v>120.353992998064</v>
      </c>
      <c r="D9" s="2">
        <v>0.32934251704800599</v>
      </c>
      <c r="E9" s="2">
        <f t="shared" si="0"/>
        <v>11.043553152648601</v>
      </c>
      <c r="F9" s="7">
        <v>14</v>
      </c>
      <c r="G9" s="2">
        <v>1.5848125</v>
      </c>
      <c r="H9" s="3">
        <v>224</v>
      </c>
      <c r="I9" s="2">
        <v>0.15056990137770801</v>
      </c>
      <c r="J9" s="2">
        <v>2.1059999999999999</v>
      </c>
      <c r="K9" s="2">
        <f t="shared" si="1"/>
        <v>0.52118749999999991</v>
      </c>
      <c r="L9" s="2">
        <f t="shared" si="2"/>
        <v>875.92161682493884</v>
      </c>
      <c r="M9" s="8">
        <f t="shared" si="4"/>
        <v>2.0629002425002088</v>
      </c>
      <c r="N9" s="8">
        <f t="shared" si="6"/>
        <v>0.22856788952894597</v>
      </c>
      <c r="Q9" t="s">
        <v>66</v>
      </c>
      <c r="R9" t="s">
        <v>67</v>
      </c>
      <c r="S9" s="10">
        <f>SUM(N3:N28)</f>
        <v>14247.891932004957</v>
      </c>
      <c r="U9">
        <v>11</v>
      </c>
      <c r="V9" s="8">
        <f t="shared" si="5"/>
        <v>1.8280243000627192</v>
      </c>
    </row>
    <row r="10" spans="1:22" x14ac:dyDescent="0.2">
      <c r="A10" s="7">
        <v>15</v>
      </c>
      <c r="B10" s="2">
        <v>14.670637744362301</v>
      </c>
      <c r="C10" s="2">
        <v>122.23582999785501</v>
      </c>
      <c r="D10" s="2">
        <v>7.4419049876741305E-4</v>
      </c>
      <c r="E10" s="2">
        <f t="shared" si="0"/>
        <v>10.329362255637699</v>
      </c>
      <c r="F10" s="7">
        <v>15</v>
      </c>
      <c r="G10" s="2">
        <v>1.77427678571428</v>
      </c>
      <c r="H10" s="3">
        <v>224</v>
      </c>
      <c r="I10" s="2">
        <v>0.16917611332052601</v>
      </c>
      <c r="J10" s="2">
        <v>2.5059999999999998</v>
      </c>
      <c r="K10" s="2">
        <f t="shared" si="1"/>
        <v>0.73172321428571974</v>
      </c>
      <c r="L10" s="2">
        <f t="shared" si="2"/>
        <v>864.74275377792094</v>
      </c>
      <c r="M10" s="8">
        <f t="shared" si="4"/>
        <v>2.1400993474699068</v>
      </c>
      <c r="N10" s="8">
        <f t="shared" si="6"/>
        <v>0.13382614668944937</v>
      </c>
      <c r="Q10" s="2">
        <f>AVERAGE(G3:G16,G19:G27)</f>
        <v>31.180785483244509</v>
      </c>
      <c r="S10" s="10"/>
      <c r="U10">
        <v>12</v>
      </c>
      <c r="V10" s="8">
        <f t="shared" si="5"/>
        <v>1.8954788107139617</v>
      </c>
    </row>
    <row r="11" spans="1:22" x14ac:dyDescent="0.2">
      <c r="A11" s="7">
        <v>16</v>
      </c>
      <c r="B11" s="2">
        <v>16.0103385793077</v>
      </c>
      <c r="C11" s="2">
        <v>119.922657998593</v>
      </c>
      <c r="D11" s="2">
        <v>0.64531757046692995</v>
      </c>
      <c r="E11" s="2">
        <f t="shared" si="0"/>
        <v>8.9896614206923005</v>
      </c>
      <c r="F11" s="7">
        <v>16</v>
      </c>
      <c r="G11" s="2">
        <v>1.9682499999999901</v>
      </c>
      <c r="H11" s="3">
        <v>176</v>
      </c>
      <c r="I11" s="2">
        <v>0.21553251969355899</v>
      </c>
      <c r="J11" s="2">
        <v>2.5710000000000002</v>
      </c>
      <c r="K11" s="2">
        <f t="shared" si="1"/>
        <v>0.60275000000001011</v>
      </c>
      <c r="L11" s="2">
        <f t="shared" si="2"/>
        <v>853.37222935982004</v>
      </c>
      <c r="M11" s="8">
        <f t="shared" si="4"/>
        <v>2.3192231723737202</v>
      </c>
      <c r="N11" s="8">
        <f t="shared" si="6"/>
        <v>0.12318216772608011</v>
      </c>
      <c r="R11" t="s">
        <v>68</v>
      </c>
      <c r="S11" s="10">
        <f>SUM(L3:L27)</f>
        <v>82131.595899296823</v>
      </c>
      <c r="U11">
        <v>13</v>
      </c>
      <c r="V11" s="8">
        <f t="shared" si="5"/>
        <v>1.9741681578440711</v>
      </c>
    </row>
    <row r="12" spans="1:22" x14ac:dyDescent="0.2">
      <c r="A12" s="7">
        <v>17</v>
      </c>
      <c r="B12" s="2">
        <v>16.752911131286101</v>
      </c>
      <c r="C12" s="2">
        <v>120.168230998396</v>
      </c>
      <c r="D12" s="2">
        <v>0.97430038842547995</v>
      </c>
      <c r="E12" s="2">
        <f t="shared" si="0"/>
        <v>8.2470888687138988</v>
      </c>
      <c r="F12" s="7">
        <v>17</v>
      </c>
      <c r="G12" s="2">
        <v>2.0101263736263699</v>
      </c>
      <c r="H12" s="3">
        <v>182</v>
      </c>
      <c r="I12" s="2">
        <v>0.48641119093527102</v>
      </c>
      <c r="J12" s="2">
        <v>3.1469999999999998</v>
      </c>
      <c r="K12" s="2">
        <f t="shared" si="1"/>
        <v>1.1368736263736299</v>
      </c>
      <c r="L12" s="2">
        <f t="shared" si="2"/>
        <v>850.92735288954771</v>
      </c>
      <c r="M12" s="8">
        <f t="shared" si="4"/>
        <v>2.4448901603758193</v>
      </c>
      <c r="N12" s="8">
        <f t="shared" si="6"/>
        <v>0.18901955026872069</v>
      </c>
      <c r="R12" t="s">
        <v>69</v>
      </c>
      <c r="S12" s="2">
        <f>1-S9/S11</f>
        <v>0.82652362010017943</v>
      </c>
      <c r="U12">
        <v>14</v>
      </c>
      <c r="V12" s="8">
        <f t="shared" si="5"/>
        <v>2.0673144279585771</v>
      </c>
    </row>
    <row r="13" spans="1:22" x14ac:dyDescent="0.2">
      <c r="A13" s="7">
        <v>18</v>
      </c>
      <c r="B13" s="2">
        <v>16.1658085475134</v>
      </c>
      <c r="C13" s="2">
        <v>120.34644599840701</v>
      </c>
      <c r="D13" s="2">
        <v>1.3099526655435501</v>
      </c>
      <c r="E13" s="2">
        <f t="shared" si="0"/>
        <v>8.8341914524865999</v>
      </c>
      <c r="F13" s="7">
        <v>18</v>
      </c>
      <c r="G13" s="2">
        <v>2.4256478873239402</v>
      </c>
      <c r="H13" s="3">
        <v>142</v>
      </c>
      <c r="I13" s="2">
        <v>0.50812128691272695</v>
      </c>
      <c r="J13" s="2">
        <v>3.4340000000000002</v>
      </c>
      <c r="K13" s="2">
        <f t="shared" si="1"/>
        <v>1.00835211267606</v>
      </c>
      <c r="L13" s="2">
        <f t="shared" si="2"/>
        <v>826.85793816032458</v>
      </c>
      <c r="M13" s="8">
        <f t="shared" si="4"/>
        <v>2.3436911506434099</v>
      </c>
      <c r="N13" s="8">
        <f t="shared" si="6"/>
        <v>6.7169066873217767E-3</v>
      </c>
      <c r="U13">
        <v>15</v>
      </c>
      <c r="V13" s="8">
        <f t="shared" si="5"/>
        <v>2.1795244814257573</v>
      </c>
    </row>
    <row r="14" spans="1:22" x14ac:dyDescent="0.2">
      <c r="A14" s="7">
        <v>19</v>
      </c>
      <c r="B14" s="2">
        <v>16.564581572449399</v>
      </c>
      <c r="C14" s="2">
        <v>120.310567998398</v>
      </c>
      <c r="D14" s="2">
        <v>8.346479843706E-4</v>
      </c>
      <c r="E14" s="2">
        <f t="shared" si="0"/>
        <v>8.4354184275506015</v>
      </c>
      <c r="F14" s="7">
        <v>19</v>
      </c>
      <c r="G14" s="2">
        <v>2.9343781512604998</v>
      </c>
      <c r="H14" s="3">
        <v>119</v>
      </c>
      <c r="I14" s="2">
        <v>0.95367636276715095</v>
      </c>
      <c r="J14" s="2">
        <v>4.5460000000000003</v>
      </c>
      <c r="K14" s="2">
        <f t="shared" si="1"/>
        <v>1.6116218487395004</v>
      </c>
      <c r="L14" s="2">
        <f t="shared" si="2"/>
        <v>797.85952716435997</v>
      </c>
      <c r="M14" s="8">
        <f t="shared" si="4"/>
        <v>2.4108034495162789</v>
      </c>
      <c r="N14" s="8">
        <f t="shared" si="6"/>
        <v>0.27413046830654991</v>
      </c>
      <c r="U14">
        <v>16</v>
      </c>
      <c r="V14" s="8">
        <f t="shared" si="5"/>
        <v>2.3176275525484127</v>
      </c>
    </row>
    <row r="15" spans="1:22" x14ac:dyDescent="0.2">
      <c r="A15" s="7">
        <v>20</v>
      </c>
      <c r="B15" s="2">
        <v>17.7632159395462</v>
      </c>
      <c r="C15" s="2">
        <v>120.315158997984</v>
      </c>
      <c r="D15" s="2">
        <v>1.54820045973847</v>
      </c>
      <c r="E15" s="2">
        <f t="shared" si="0"/>
        <v>7.2367840604538003</v>
      </c>
      <c r="F15" s="7">
        <v>20</v>
      </c>
      <c r="G15" s="2">
        <v>3.3693942307692302</v>
      </c>
      <c r="H15" s="3">
        <v>104</v>
      </c>
      <c r="I15" s="2">
        <v>1.38340768240455</v>
      </c>
      <c r="J15" s="2">
        <v>5.23</v>
      </c>
      <c r="K15" s="2">
        <f t="shared" si="1"/>
        <v>1.8606057692307703</v>
      </c>
      <c r="L15" s="2">
        <f t="shared" si="2"/>
        <v>773.4734833982584</v>
      </c>
      <c r="M15" s="8">
        <f t="shared" si="4"/>
        <v>2.6603306656204073</v>
      </c>
      <c r="N15" s="8">
        <f t="shared" si="6"/>
        <v>0.50277113942155893</v>
      </c>
      <c r="Q15" t="s">
        <v>76</v>
      </c>
      <c r="U15">
        <v>17</v>
      </c>
      <c r="V15" s="8">
        <f t="shared" si="5"/>
        <v>2.4922042652909706</v>
      </c>
    </row>
    <row r="16" spans="1:22" x14ac:dyDescent="0.2">
      <c r="A16" s="7">
        <v>21</v>
      </c>
      <c r="B16" s="2">
        <v>17.884845184307402</v>
      </c>
      <c r="C16" s="2">
        <v>120.36106099772999</v>
      </c>
      <c r="D16" s="2">
        <v>9.1207595324071503E-4</v>
      </c>
      <c r="E16" s="2">
        <f t="shared" si="0"/>
        <v>7.1151548156925983</v>
      </c>
      <c r="F16" s="7">
        <v>21</v>
      </c>
      <c r="G16" s="2">
        <v>4.9783661971830897</v>
      </c>
      <c r="H16" s="3">
        <v>71</v>
      </c>
      <c r="I16" s="2">
        <v>0.96831574758772898</v>
      </c>
      <c r="J16" s="2">
        <v>7.0279999999999996</v>
      </c>
      <c r="K16" s="2">
        <f t="shared" si="1"/>
        <v>2.0496338028169099</v>
      </c>
      <c r="L16" s="2">
        <f t="shared" si="2"/>
        <v>686.56677644256354</v>
      </c>
      <c r="M16" s="8">
        <f t="shared" si="4"/>
        <v>2.6907330008819152</v>
      </c>
      <c r="N16" s="8">
        <f t="shared" si="6"/>
        <v>5.2332656408191278</v>
      </c>
      <c r="U16">
        <v>18</v>
      </c>
      <c r="V16" s="8">
        <f t="shared" si="5"/>
        <v>2.7205764853620327</v>
      </c>
    </row>
    <row r="17" spans="1:22" x14ac:dyDescent="0.2">
      <c r="A17" s="7">
        <v>22</v>
      </c>
      <c r="B17" s="2">
        <v>19.5625308757403</v>
      </c>
      <c r="C17" s="2">
        <v>17.624246000013599</v>
      </c>
      <c r="D17" s="2">
        <v>1.75053207832284</v>
      </c>
      <c r="E17" s="2">
        <f t="shared" si="0"/>
        <v>5.4374691242596995</v>
      </c>
      <c r="F17" s="7">
        <v>22</v>
      </c>
      <c r="G17" s="2">
        <v>9.2762105263157899</v>
      </c>
      <c r="H17" s="3">
        <v>38</v>
      </c>
      <c r="I17" s="2">
        <v>3.3648082619800399</v>
      </c>
      <c r="J17" s="2">
        <v>13.808999999999999</v>
      </c>
      <c r="K17" s="2">
        <f t="shared" si="1"/>
        <v>4.5327894736842094</v>
      </c>
      <c r="L17" s="2"/>
      <c r="M17" s="8"/>
      <c r="N17" s="8"/>
      <c r="U17">
        <v>19</v>
      </c>
      <c r="V17" s="8">
        <f t="shared" si="5"/>
        <v>3.0331839789169321</v>
      </c>
    </row>
    <row r="18" spans="1:22" x14ac:dyDescent="0.2">
      <c r="A18" s="7">
        <v>23</v>
      </c>
      <c r="B18" s="2">
        <v>21.3980549878437</v>
      </c>
      <c r="C18" s="2">
        <v>16.783822999992999</v>
      </c>
      <c r="D18" s="2">
        <v>1.9679340685343301</v>
      </c>
      <c r="E18" s="2">
        <f t="shared" si="0"/>
        <v>3.6019450121562997</v>
      </c>
      <c r="F18" s="7">
        <v>23</v>
      </c>
      <c r="G18" s="2">
        <v>18.7989999999999</v>
      </c>
      <c r="H18" s="3">
        <v>21</v>
      </c>
      <c r="I18" s="2">
        <v>5.4422236868394496</v>
      </c>
      <c r="J18" s="2">
        <v>24.178000000000001</v>
      </c>
      <c r="K18" s="2">
        <f t="shared" si="1"/>
        <v>5.3790000000001008</v>
      </c>
      <c r="L18" s="2"/>
      <c r="M18" s="8"/>
      <c r="N18" s="8"/>
      <c r="U18">
        <v>19.5</v>
      </c>
      <c r="V18" s="8">
        <f t="shared" si="5"/>
        <v>3.2375366464656712</v>
      </c>
    </row>
    <row r="19" spans="1:22" x14ac:dyDescent="0.2">
      <c r="A19" s="7">
        <v>24</v>
      </c>
      <c r="B19" s="2">
        <v>24.332932064612599</v>
      </c>
      <c r="C19" s="2">
        <v>7.1591689999999897</v>
      </c>
      <c r="D19" s="2">
        <v>1.4411</v>
      </c>
      <c r="E19" s="2">
        <f t="shared" si="0"/>
        <v>0.66706793538740072</v>
      </c>
      <c r="F19" s="7">
        <v>24</v>
      </c>
      <c r="G19" s="2">
        <v>11.217499999999999</v>
      </c>
      <c r="H19" s="3">
        <v>2</v>
      </c>
      <c r="I19" s="2">
        <v>1.14999999999998E-2</v>
      </c>
      <c r="J19" s="2">
        <v>11.228999999999999</v>
      </c>
      <c r="K19" s="2">
        <f t="shared" si="1"/>
        <v>1.1499999999999844E-2</v>
      </c>
      <c r="L19" s="2">
        <f t="shared" ref="L19:L27" si="7">(G19-$Q$10)^2</f>
        <v>398.53276728552106</v>
      </c>
      <c r="M19" s="8">
        <f t="shared" si="4"/>
        <v>56.875535819107398</v>
      </c>
      <c r="N19" s="8">
        <f t="shared" si="6"/>
        <v>2084.6562348588941</v>
      </c>
      <c r="U19">
        <v>20</v>
      </c>
      <c r="V19" s="8">
        <f t="shared" si="5"/>
        <v>3.4888176496596852</v>
      </c>
    </row>
    <row r="20" spans="1:22" x14ac:dyDescent="0.2">
      <c r="A20" s="7">
        <v>25</v>
      </c>
      <c r="B20" s="2">
        <v>24.1156141974725</v>
      </c>
      <c r="C20" s="2">
        <v>6.8771360000063702</v>
      </c>
      <c r="D20" s="2">
        <v>1.3787</v>
      </c>
      <c r="E20" s="2">
        <f t="shared" si="0"/>
        <v>0.88438580252750043</v>
      </c>
      <c r="F20" s="7">
        <v>25</v>
      </c>
      <c r="G20" s="2">
        <v>62.640333333333302</v>
      </c>
      <c r="H20" s="3">
        <v>3</v>
      </c>
      <c r="I20" s="2">
        <v>0.47972376310632098</v>
      </c>
      <c r="J20" s="2">
        <v>63.247</v>
      </c>
      <c r="K20" s="2">
        <f t="shared" si="1"/>
        <v>0.60666666666669755</v>
      </c>
      <c r="L20" s="2">
        <f t="shared" si="7"/>
        <v>989.70315093202635</v>
      </c>
      <c r="M20" s="8">
        <f t="shared" si="4"/>
        <v>31.897858774608189</v>
      </c>
      <c r="N20" s="8">
        <f t="shared" si="6"/>
        <v>945.0997419938609</v>
      </c>
      <c r="U20">
        <v>20.5</v>
      </c>
      <c r="V20" s="8">
        <f t="shared" si="5"/>
        <v>3.8055038583831751</v>
      </c>
    </row>
    <row r="21" spans="1:22" x14ac:dyDescent="0.2">
      <c r="A21" s="7">
        <v>23</v>
      </c>
      <c r="B21" s="2">
        <v>20.688525826342701</v>
      </c>
      <c r="C21" s="2"/>
      <c r="D21" s="2">
        <v>4.6050204919728497</v>
      </c>
      <c r="E21" s="2">
        <f t="shared" si="0"/>
        <v>4.3114741736572988</v>
      </c>
      <c r="F21" s="7">
        <v>23</v>
      </c>
      <c r="G21" s="2">
        <v>8.0402129629629595</v>
      </c>
      <c r="H21" s="3">
        <v>108</v>
      </c>
      <c r="I21" s="2">
        <v>1.9778421980032499</v>
      </c>
      <c r="J21" s="2">
        <v>12.13</v>
      </c>
      <c r="K21" s="2">
        <f t="shared" si="1"/>
        <v>4.0897870370370413</v>
      </c>
      <c r="L21" s="2">
        <f t="shared" si="7"/>
        <v>535.48609656640974</v>
      </c>
      <c r="M21" s="8">
        <f t="shared" si="4"/>
        <v>3.9474490699991871</v>
      </c>
      <c r="N21" s="8">
        <f t="shared" si="6"/>
        <v>16.75071628354797</v>
      </c>
      <c r="U21">
        <v>21</v>
      </c>
      <c r="V21" s="8">
        <f t="shared" si="5"/>
        <v>4.2171247445156759</v>
      </c>
    </row>
    <row r="22" spans="1:22" x14ac:dyDescent="0.2">
      <c r="A22" s="7">
        <v>23.5</v>
      </c>
      <c r="B22" s="2">
        <v>22.939454243417099</v>
      </c>
      <c r="C22" s="2"/>
      <c r="D22" s="2">
        <v>4.4848639648133402</v>
      </c>
      <c r="E22" s="2">
        <f t="shared" si="0"/>
        <v>2.0605457565829006</v>
      </c>
      <c r="F22" s="7">
        <v>23.5</v>
      </c>
      <c r="G22" s="2">
        <v>11.0171538461538</v>
      </c>
      <c r="H22" s="3">
        <v>78</v>
      </c>
      <c r="I22" s="2">
        <v>3.1654014979142802</v>
      </c>
      <c r="J22" s="2">
        <v>20.846</v>
      </c>
      <c r="K22" s="2">
        <f t="shared" si="1"/>
        <v>9.8288461538462002</v>
      </c>
      <c r="L22" s="2">
        <f t="shared" si="7"/>
        <v>406.57204079628536</v>
      </c>
      <c r="M22" s="8">
        <f t="shared" si="4"/>
        <v>8.5456266139081745</v>
      </c>
      <c r="N22" s="8">
        <f t="shared" si="6"/>
        <v>6.1084468597317221</v>
      </c>
      <c r="U22">
        <v>21.5</v>
      </c>
      <c r="V22" s="8">
        <f t="shared" si="5"/>
        <v>4.7738183451711347</v>
      </c>
    </row>
    <row r="23" spans="1:22" x14ac:dyDescent="0.2">
      <c r="A23" s="7">
        <v>24</v>
      </c>
      <c r="B23" s="2">
        <v>23.9679993008141</v>
      </c>
      <c r="C23" s="2"/>
      <c r="D23" s="2">
        <v>4.9418693938304203</v>
      </c>
      <c r="E23" s="2">
        <f t="shared" si="0"/>
        <v>1.0320006991859003</v>
      </c>
      <c r="F23" s="7">
        <v>24</v>
      </c>
      <c r="G23" s="2">
        <v>19.9012142857142</v>
      </c>
      <c r="H23" s="3">
        <v>42</v>
      </c>
      <c r="I23" s="2">
        <v>6.2433348938639099</v>
      </c>
      <c r="J23" s="2">
        <v>38.991999999999997</v>
      </c>
      <c r="K23" s="2">
        <f t="shared" si="1"/>
        <v>19.090785714285797</v>
      </c>
      <c r="L23" s="2">
        <f t="shared" si="7"/>
        <v>127.22872640015534</v>
      </c>
      <c r="M23" s="8">
        <f t="shared" si="4"/>
        <v>24.019302173183622</v>
      </c>
      <c r="N23" s="8">
        <f t="shared" si="6"/>
        <v>16.958647848922364</v>
      </c>
      <c r="U23">
        <v>22</v>
      </c>
      <c r="V23" s="8">
        <f t="shared" si="5"/>
        <v>5.5676284506363629</v>
      </c>
    </row>
    <row r="24" spans="1:22" x14ac:dyDescent="0.2">
      <c r="A24" s="7">
        <v>24.5</v>
      </c>
      <c r="B24" s="2">
        <v>23.779936287248798</v>
      </c>
      <c r="C24" s="2"/>
      <c r="D24" s="2">
        <v>5.1525709552313703</v>
      </c>
      <c r="E24" s="2">
        <f t="shared" si="0"/>
        <v>1.2200637127512017</v>
      </c>
      <c r="F24" s="7">
        <v>24.5</v>
      </c>
      <c r="G24" s="2">
        <v>36.900708333333299</v>
      </c>
      <c r="H24" s="3">
        <v>24</v>
      </c>
      <c r="I24" s="2">
        <v>17.6636352701417</v>
      </c>
      <c r="J24" s="2">
        <v>74.347999999999999</v>
      </c>
      <c r="K24" s="2">
        <f t="shared" si="1"/>
        <v>37.4472916666667</v>
      </c>
      <c r="L24" s="2">
        <f t="shared" si="7"/>
        <v>32.717517410967858</v>
      </c>
      <c r="M24" s="8">
        <f t="shared" si="4"/>
        <v>18.08302423034899</v>
      </c>
      <c r="N24" s="8">
        <f t="shared" si="6"/>
        <v>354.10523499970839</v>
      </c>
      <c r="U24">
        <v>22.5</v>
      </c>
      <c r="V24" s="8">
        <f t="shared" si="5"/>
        <v>6.7861813787631675</v>
      </c>
    </row>
    <row r="25" spans="1:22" x14ac:dyDescent="0.2">
      <c r="A25" s="7">
        <v>25</v>
      </c>
      <c r="B25" s="2">
        <v>24.576156656081601</v>
      </c>
      <c r="C25" s="2"/>
      <c r="D25" s="2">
        <v>6.3191042894849696</v>
      </c>
      <c r="E25" s="2">
        <f t="shared" si="0"/>
        <v>0.42384334391839928</v>
      </c>
      <c r="F25" s="7">
        <v>25</v>
      </c>
      <c r="G25" s="2">
        <v>144.79716666666599</v>
      </c>
      <c r="H25" s="3">
        <v>6</v>
      </c>
      <c r="I25" s="2">
        <v>10.284477258092499</v>
      </c>
      <c r="J25" s="2">
        <v>155.63499999999999</v>
      </c>
      <c r="K25" s="2">
        <f t="shared" si="1"/>
        <v>10.837833333334004</v>
      </c>
      <c r="L25" s="2">
        <f t="shared" si="7"/>
        <v>12908.682073216531</v>
      </c>
      <c r="M25" s="8">
        <f t="shared" si="4"/>
        <v>174.19714985573401</v>
      </c>
      <c r="N25" s="8">
        <f t="shared" si="6"/>
        <v>864.35901151748237</v>
      </c>
      <c r="U25">
        <v>23</v>
      </c>
      <c r="V25" s="8">
        <f t="shared" si="5"/>
        <v>8.8729744284778675</v>
      </c>
    </row>
    <row r="26" spans="1:22" x14ac:dyDescent="0.2">
      <c r="A26" s="7">
        <v>25.5</v>
      </c>
      <c r="B26" s="2">
        <v>24.6079508095142</v>
      </c>
      <c r="C26" s="2"/>
      <c r="D26" s="2">
        <v>6.5161665507348996</v>
      </c>
      <c r="E26" s="2">
        <f t="shared" si="0"/>
        <v>0.39204919048579967</v>
      </c>
      <c r="F26" s="7">
        <v>25.5</v>
      </c>
      <c r="G26" s="2">
        <v>210.45349999999999</v>
      </c>
      <c r="H26" s="3">
        <v>4</v>
      </c>
      <c r="I26" s="2">
        <v>118.770496219599</v>
      </c>
      <c r="J26" s="2">
        <v>279.57100000000003</v>
      </c>
      <c r="K26" s="2">
        <f t="shared" si="1"/>
        <v>69.117500000000035</v>
      </c>
      <c r="L26" s="2">
        <f t="shared" si="7"/>
        <v>32138.706170206115</v>
      </c>
      <c r="M26" s="8">
        <f t="shared" si="4"/>
        <v>216.92005525447888</v>
      </c>
      <c r="N26" s="8">
        <f t="shared" si="6"/>
        <v>41.816336859228556</v>
      </c>
      <c r="U26">
        <v>23.5</v>
      </c>
      <c r="V26" s="8">
        <f t="shared" si="5"/>
        <v>13.143150071369075</v>
      </c>
    </row>
    <row r="27" spans="1:22" x14ac:dyDescent="0.2">
      <c r="A27" s="7">
        <v>26</v>
      </c>
      <c r="B27" s="2">
        <v>24.433082218168</v>
      </c>
      <c r="C27" s="2"/>
      <c r="D27" s="2">
        <v>6.5625939254300896</v>
      </c>
      <c r="E27" s="2">
        <f t="shared" si="0"/>
        <v>0.56691778183200014</v>
      </c>
      <c r="F27" s="7">
        <v>26</v>
      </c>
      <c r="G27" s="2">
        <v>182.112666666666</v>
      </c>
      <c r="H27" s="3">
        <v>3</v>
      </c>
      <c r="I27" s="2">
        <v>0.37462188344456798</v>
      </c>
      <c r="J27" s="2">
        <v>182.58099999999999</v>
      </c>
      <c r="K27" s="2">
        <f t="shared" si="1"/>
        <v>0.46833333333398741</v>
      </c>
      <c r="L27" s="2">
        <f t="shared" si="7"/>
        <v>22780.432757566465</v>
      </c>
      <c r="M27" s="8">
        <f t="shared" si="4"/>
        <v>82.55837237585375</v>
      </c>
      <c r="N27" s="8">
        <f t="shared" si="6"/>
        <v>9911.057511741652</v>
      </c>
      <c r="U27">
        <v>23.75</v>
      </c>
      <c r="V27" s="8">
        <f t="shared" si="5"/>
        <v>17.388355132252759</v>
      </c>
    </row>
    <row r="28" spans="1:22" x14ac:dyDescent="0.2">
      <c r="N28" s="8"/>
      <c r="O28" s="8"/>
      <c r="U28">
        <v>24</v>
      </c>
      <c r="V28" s="8">
        <f t="shared" si="5"/>
        <v>25.405915872580582</v>
      </c>
    </row>
    <row r="29" spans="1:22" x14ac:dyDescent="0.2">
      <c r="N29" s="8"/>
      <c r="U29">
        <v>24.25</v>
      </c>
      <c r="V29" s="8">
        <f t="shared" si="5"/>
        <v>44.283552234764954</v>
      </c>
    </row>
    <row r="30" spans="1:22" x14ac:dyDescent="0.2">
      <c r="N30" s="8"/>
      <c r="U30">
        <v>24.5</v>
      </c>
      <c r="V30" s="8">
        <f t="shared" si="5"/>
        <v>112.47096458346022</v>
      </c>
    </row>
    <row r="31" spans="1:22" x14ac:dyDescent="0.2">
      <c r="N31" s="8"/>
      <c r="U31">
        <v>24.75</v>
      </c>
      <c r="V31" s="8">
        <f t="shared" si="5"/>
        <v>922.08651617806004</v>
      </c>
    </row>
    <row r="32" spans="1:22" x14ac:dyDescent="0.2">
      <c r="N32" s="8"/>
      <c r="U32">
        <v>24.85</v>
      </c>
      <c r="V32" s="8">
        <f t="shared" si="5"/>
        <v>7457.2616260760087</v>
      </c>
    </row>
    <row r="33" spans="14:14" x14ac:dyDescent="0.2">
      <c r="N3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90CF-14AF-EB42-A801-03520D6E80A7}">
  <dimension ref="A1:U31"/>
  <sheetViews>
    <sheetView topLeftCell="C1" workbookViewId="0">
      <selection activeCell="AH16" sqref="AH16"/>
    </sheetView>
  </sheetViews>
  <sheetFormatPr baseColWidth="10" defaultRowHeight="16" x14ac:dyDescent="0.2"/>
  <cols>
    <col min="1" max="1" width="12.33203125" customWidth="1"/>
    <col min="2" max="2" width="11.83203125" bestFit="1" customWidth="1"/>
    <col min="3" max="3" width="11.6640625" bestFit="1" customWidth="1"/>
    <col min="4" max="4" width="8.1640625" bestFit="1" customWidth="1"/>
    <col min="5" max="7" width="11" bestFit="1" customWidth="1"/>
    <col min="8" max="8" width="12.6640625" bestFit="1" customWidth="1"/>
    <col min="9" max="9" width="6.6640625" bestFit="1" customWidth="1"/>
    <col min="10" max="10" width="9" bestFit="1" customWidth="1"/>
    <col min="11" max="11" width="12.5" bestFit="1" customWidth="1"/>
    <col min="12" max="12" width="14.83203125" customWidth="1"/>
  </cols>
  <sheetData>
    <row r="1" spans="1:21" x14ac:dyDescent="0.2">
      <c r="A1" t="s">
        <v>57</v>
      </c>
      <c r="P1" t="s">
        <v>72</v>
      </c>
    </row>
    <row r="2" spans="1:21" x14ac:dyDescent="0.2">
      <c r="A2" t="s">
        <v>16</v>
      </c>
      <c r="B2" t="s">
        <v>19</v>
      </c>
      <c r="C2" t="s">
        <v>35</v>
      </c>
      <c r="D2" t="s">
        <v>53</v>
      </c>
      <c r="E2" t="s">
        <v>54</v>
      </c>
      <c r="F2" t="s">
        <v>21</v>
      </c>
      <c r="G2" t="s">
        <v>1</v>
      </c>
      <c r="H2" t="s">
        <v>55</v>
      </c>
      <c r="I2" t="s">
        <v>11</v>
      </c>
      <c r="J2" t="s">
        <v>24</v>
      </c>
      <c r="K2" t="s">
        <v>25</v>
      </c>
      <c r="L2" t="s">
        <v>58</v>
      </c>
      <c r="M2" t="s">
        <v>73</v>
      </c>
      <c r="N2" t="s">
        <v>61</v>
      </c>
      <c r="P2" t="s">
        <v>62</v>
      </c>
      <c r="Q2" t="s">
        <v>63</v>
      </c>
      <c r="R2" t="s">
        <v>75</v>
      </c>
      <c r="T2" t="s">
        <v>70</v>
      </c>
      <c r="U2" t="s">
        <v>71</v>
      </c>
    </row>
    <row r="3" spans="1:21" x14ac:dyDescent="0.2">
      <c r="A3" s="7">
        <v>2</v>
      </c>
      <c r="B3" s="2">
        <v>2.0138686436886899</v>
      </c>
      <c r="C3" s="2">
        <v>120.095695999816</v>
      </c>
      <c r="D3" s="2">
        <v>3.6654197999615198E-3</v>
      </c>
      <c r="E3" s="2">
        <f t="shared" ref="E3:E27" si="0">25-B3</f>
        <v>22.986131356311311</v>
      </c>
      <c r="F3" s="7">
        <v>2</v>
      </c>
      <c r="G3" s="2">
        <v>0.16080757097791701</v>
      </c>
      <c r="H3" s="3">
        <v>2219</v>
      </c>
      <c r="I3" s="2">
        <v>5.4074526846948003E-2</v>
      </c>
      <c r="J3" s="2">
        <v>0.17399999999999999</v>
      </c>
      <c r="K3" s="2">
        <f t="shared" ref="K3:K27" si="1">J3-G3</f>
        <v>1.319242902208298E-2</v>
      </c>
      <c r="L3" s="2">
        <f t="shared" ref="L3:L27" si="2">(G3-$P$8)^2</f>
        <v>4.5359875885937013</v>
      </c>
      <c r="M3" s="8">
        <f>$P$3*EXP(SQRT($Q$3/(25-B3)))</f>
        <v>0.13980770076085319</v>
      </c>
      <c r="N3" s="8">
        <f>(M3-G3)^2</f>
        <v>4.4099454913352386E-4</v>
      </c>
      <c r="O3" s="8"/>
      <c r="P3">
        <v>7.0000000000000007E-2</v>
      </c>
      <c r="Q3">
        <v>11</v>
      </c>
      <c r="R3" s="2">
        <f>SQRT(Q3)</f>
        <v>3.3166247903553998</v>
      </c>
      <c r="T3">
        <v>0</v>
      </c>
      <c r="U3" s="8">
        <f>$P$3*EXP(SQRT($Q$3/(25-T3)))</f>
        <v>0.13588653011870339</v>
      </c>
    </row>
    <row r="4" spans="1:21" x14ac:dyDescent="0.2">
      <c r="A4" s="7">
        <v>4</v>
      </c>
      <c r="B4" s="2">
        <v>4.0036619812529803</v>
      </c>
      <c r="C4" s="2">
        <v>120.180914999576</v>
      </c>
      <c r="D4" s="2">
        <v>2.1594865833073101E-2</v>
      </c>
      <c r="E4" s="2">
        <f t="shared" si="0"/>
        <v>20.996338018747018</v>
      </c>
      <c r="F4" s="7">
        <v>4</v>
      </c>
      <c r="G4" s="2">
        <v>0.16486317254174301</v>
      </c>
      <c r="H4" s="3">
        <v>2156</v>
      </c>
      <c r="I4" s="2">
        <v>5.2895688980814003E-2</v>
      </c>
      <c r="J4" s="2">
        <v>0.17499999999999999</v>
      </c>
      <c r="K4" s="2">
        <f t="shared" si="1"/>
        <v>1.0136827458256975E-2</v>
      </c>
      <c r="L4" s="2">
        <f t="shared" si="2"/>
        <v>4.5187289111894575</v>
      </c>
      <c r="M4" s="8">
        <f t="shared" ref="M4:M27" si="3">$P$3*EXP(SQRT($Q$3/(25-B4)))</f>
        <v>0.144359283758975</v>
      </c>
      <c r="N4" s="8">
        <f t="shared" ref="N4:N27" si="4">(M4-G4)^2</f>
        <v>4.2040945521612001E-4</v>
      </c>
      <c r="O4" s="8"/>
      <c r="P4" t="s">
        <v>74</v>
      </c>
      <c r="Q4" s="9">
        <f>SQRT(AVERAGE(N3:N27))</f>
        <v>2.6387457236116574</v>
      </c>
      <c r="T4">
        <v>2</v>
      </c>
      <c r="U4" s="8">
        <f t="shared" ref="U4:U31" si="5">$P$3*EXP(SQRT($Q$3/(25-T4)))</f>
        <v>0.1397785405378715</v>
      </c>
    </row>
    <row r="5" spans="1:21" x14ac:dyDescent="0.2">
      <c r="A5" s="7">
        <v>6</v>
      </c>
      <c r="B5" s="2">
        <v>6.0413831736508996</v>
      </c>
      <c r="C5" s="2">
        <v>120.043979998992</v>
      </c>
      <c r="D5" s="2">
        <v>0.116864801254218</v>
      </c>
      <c r="E5" s="2">
        <f t="shared" si="0"/>
        <v>18.9586168263491</v>
      </c>
      <c r="F5" s="7">
        <v>6</v>
      </c>
      <c r="G5" s="2">
        <v>0.17310415647921701</v>
      </c>
      <c r="H5" s="3">
        <v>2045</v>
      </c>
      <c r="I5" s="2">
        <v>5.54231414099794E-2</v>
      </c>
      <c r="J5" s="2">
        <v>0.192</v>
      </c>
      <c r="K5" s="2">
        <f t="shared" si="1"/>
        <v>1.8895843520782996E-2</v>
      </c>
      <c r="L5" s="2">
        <f t="shared" si="2"/>
        <v>4.4837606080299688</v>
      </c>
      <c r="M5" s="8">
        <f t="shared" si="3"/>
        <v>0.14993638987030361</v>
      </c>
      <c r="N5" s="8">
        <f t="shared" si="4"/>
        <v>5.3674540964508265E-4</v>
      </c>
      <c r="O5" s="8"/>
      <c r="T5">
        <v>4</v>
      </c>
      <c r="U5" s="8">
        <f t="shared" si="5"/>
        <v>0.14435017327728983</v>
      </c>
    </row>
    <row r="6" spans="1:21" x14ac:dyDescent="0.2">
      <c r="A6" s="7">
        <v>8</v>
      </c>
      <c r="B6" s="2">
        <v>7.6843967110624503</v>
      </c>
      <c r="C6" s="2">
        <v>124.25473599839501</v>
      </c>
      <c r="D6" s="2">
        <v>0.306113427627699</v>
      </c>
      <c r="E6" s="2">
        <f t="shared" si="0"/>
        <v>17.315603288937549</v>
      </c>
      <c r="F6" s="7">
        <v>8</v>
      </c>
      <c r="G6" s="2">
        <v>0.16441402714932099</v>
      </c>
      <c r="H6" s="3">
        <v>2210</v>
      </c>
      <c r="I6" s="2">
        <v>5.2270407974736602E-2</v>
      </c>
      <c r="J6" s="2">
        <v>0.17499999999999999</v>
      </c>
      <c r="K6" s="2">
        <f t="shared" si="1"/>
        <v>1.0585972850678999E-2</v>
      </c>
      <c r="L6" s="2">
        <f t="shared" si="2"/>
        <v>4.520638636776682</v>
      </c>
      <c r="M6" s="8">
        <f t="shared" si="3"/>
        <v>0.15532667686339929</v>
      </c>
      <c r="N6" s="8">
        <f t="shared" si="4"/>
        <v>8.2579935219041149E-5</v>
      </c>
      <c r="O6" s="8"/>
      <c r="T6">
        <v>6</v>
      </c>
      <c r="U6" s="8">
        <f t="shared" si="5"/>
        <v>0.14981199664694117</v>
      </c>
    </row>
    <row r="7" spans="1:21" x14ac:dyDescent="0.2">
      <c r="A7" s="7">
        <v>10</v>
      </c>
      <c r="B7" s="2">
        <v>9.6109886775545608</v>
      </c>
      <c r="C7" s="2">
        <v>120.18047899791</v>
      </c>
      <c r="D7" s="2">
        <v>0.47749925662015602</v>
      </c>
      <c r="E7" s="2">
        <f t="shared" si="0"/>
        <v>15.389011322445439</v>
      </c>
      <c r="F7" s="7">
        <v>10</v>
      </c>
      <c r="G7" s="2">
        <v>0.16255085115670001</v>
      </c>
      <c r="H7" s="3">
        <v>2291</v>
      </c>
      <c r="I7" s="2">
        <v>5.3929925376241403E-2</v>
      </c>
      <c r="J7" s="2">
        <v>0.17799999999999999</v>
      </c>
      <c r="K7" s="2">
        <f t="shared" si="1"/>
        <v>1.5449148843299981E-2</v>
      </c>
      <c r="L7" s="2">
        <f t="shared" si="2"/>
        <v>4.5285650008506835</v>
      </c>
      <c r="M7" s="8">
        <f t="shared" si="3"/>
        <v>0.16303276426336871</v>
      </c>
      <c r="N7" s="8">
        <f t="shared" si="4"/>
        <v>2.3224024237907988E-7</v>
      </c>
      <c r="O7" s="8"/>
      <c r="P7" t="s">
        <v>66</v>
      </c>
      <c r="Q7" t="s">
        <v>67</v>
      </c>
      <c r="R7" s="10">
        <f>SUM(N3:N27)</f>
        <v>174.07447484697025</v>
      </c>
      <c r="T7">
        <v>8</v>
      </c>
      <c r="U7" s="8">
        <f t="shared" si="5"/>
        <v>0.15647478966307238</v>
      </c>
    </row>
    <row r="8" spans="1:21" x14ac:dyDescent="0.2">
      <c r="A8" s="7">
        <v>12</v>
      </c>
      <c r="B8" s="2">
        <v>11.803726829737</v>
      </c>
      <c r="C8" s="2">
        <v>120.17039099706</v>
      </c>
      <c r="D8" s="2">
        <v>0.409420786052765</v>
      </c>
      <c r="E8" s="2">
        <f t="shared" si="0"/>
        <v>13.196273170263</v>
      </c>
      <c r="F8" s="7">
        <v>12</v>
      </c>
      <c r="G8" s="2">
        <v>0.171682409638554</v>
      </c>
      <c r="H8" s="3">
        <v>2075</v>
      </c>
      <c r="I8" s="2">
        <v>5.3184079998416602E-2</v>
      </c>
      <c r="J8" s="2">
        <v>0.186</v>
      </c>
      <c r="K8" s="2">
        <f t="shared" si="1"/>
        <v>1.4317590361446003E-2</v>
      </c>
      <c r="L8" s="2">
        <f t="shared" si="2"/>
        <v>4.4897836966189235</v>
      </c>
      <c r="M8" s="8">
        <f t="shared" si="3"/>
        <v>0.1744250377923543</v>
      </c>
      <c r="N8" s="8">
        <f t="shared" si="4"/>
        <v>7.5220091900180577E-6</v>
      </c>
      <c r="O8" s="8"/>
      <c r="P8" s="2">
        <f>AVERAGE(G3:G27)</f>
        <v>2.2905933791271078</v>
      </c>
      <c r="R8" s="10"/>
      <c r="T8">
        <v>9</v>
      </c>
      <c r="U8" s="8">
        <f t="shared" si="5"/>
        <v>0.16039691140034634</v>
      </c>
    </row>
    <row r="9" spans="1:21" x14ac:dyDescent="0.2">
      <c r="A9" s="7">
        <v>14</v>
      </c>
      <c r="B9" s="2">
        <v>13.7437429535197</v>
      </c>
      <c r="C9" s="2">
        <v>120.078331996551</v>
      </c>
      <c r="D9" s="2">
        <v>1.0530754750529101</v>
      </c>
      <c r="E9" s="2">
        <f t="shared" si="0"/>
        <v>11.2562570464803</v>
      </c>
      <c r="F9" s="7">
        <v>14</v>
      </c>
      <c r="G9" s="2">
        <v>0.18242436757872901</v>
      </c>
      <c r="H9" s="3">
        <v>1937</v>
      </c>
      <c r="I9" s="2">
        <v>5.9048509453574101E-2</v>
      </c>
      <c r="J9" s="2">
        <v>0.20399999999999999</v>
      </c>
      <c r="K9" s="2">
        <f t="shared" si="1"/>
        <v>2.1575632421270974E-2</v>
      </c>
      <c r="L9" s="2">
        <f t="shared" si="2"/>
        <v>4.4443765812528691</v>
      </c>
      <c r="M9" s="8">
        <f t="shared" si="3"/>
        <v>0.18811375092209967</v>
      </c>
      <c r="N9" s="8">
        <f t="shared" si="4"/>
        <v>3.2369082827823479E-5</v>
      </c>
      <c r="O9" s="8"/>
      <c r="Q9" t="s">
        <v>68</v>
      </c>
      <c r="R9" s="10">
        <f>SUM(L3:L27)</f>
        <v>516.02235932678559</v>
      </c>
      <c r="T9">
        <v>10</v>
      </c>
      <c r="U9" s="8">
        <f t="shared" si="5"/>
        <v>0.16481837015117251</v>
      </c>
    </row>
    <row r="10" spans="1:21" x14ac:dyDescent="0.2">
      <c r="A10" s="7">
        <v>15</v>
      </c>
      <c r="B10" s="2">
        <v>14.6285450715803</v>
      </c>
      <c r="C10" s="2">
        <v>120.273019996917</v>
      </c>
      <c r="D10" s="2">
        <v>0.21392917617315199</v>
      </c>
      <c r="E10" s="2">
        <f t="shared" si="0"/>
        <v>10.3714549284197</v>
      </c>
      <c r="F10" s="7">
        <v>15</v>
      </c>
      <c r="G10" s="2">
        <v>0.17332868813070601</v>
      </c>
      <c r="H10" s="3">
        <v>2081</v>
      </c>
      <c r="I10" s="2">
        <v>5.8509244197547799E-2</v>
      </c>
      <c r="J10" s="2">
        <v>0.214</v>
      </c>
      <c r="K10" s="2">
        <f t="shared" si="1"/>
        <v>4.0671311869293986E-2</v>
      </c>
      <c r="L10" s="2">
        <f t="shared" si="2"/>
        <v>4.4828097717400892</v>
      </c>
      <c r="M10" s="8">
        <f t="shared" si="3"/>
        <v>0.19604637424762736</v>
      </c>
      <c r="N10" s="8">
        <f t="shared" si="4"/>
        <v>5.1609326250696096E-4</v>
      </c>
      <c r="O10" s="8"/>
      <c r="Q10" t="s">
        <v>69</v>
      </c>
      <c r="R10" s="2">
        <f>1-R7/R9</f>
        <v>0.66266098415953967</v>
      </c>
      <c r="T10">
        <v>11</v>
      </c>
      <c r="U10" s="8">
        <f t="shared" si="5"/>
        <v>0.1698474196364364</v>
      </c>
    </row>
    <row r="11" spans="1:21" x14ac:dyDescent="0.2">
      <c r="A11" s="7">
        <v>16</v>
      </c>
      <c r="B11" s="2">
        <v>15.779389697174</v>
      </c>
      <c r="C11" s="2">
        <v>120.254938996774</v>
      </c>
      <c r="D11" s="2">
        <v>0.73912449056045204</v>
      </c>
      <c r="E11" s="2">
        <f t="shared" si="0"/>
        <v>9.2206103028259996</v>
      </c>
      <c r="F11" s="7">
        <v>16</v>
      </c>
      <c r="G11" s="2">
        <v>0.17613001824817501</v>
      </c>
      <c r="H11" s="3">
        <v>2192</v>
      </c>
      <c r="I11" s="2">
        <v>5.4378908303200003E-2</v>
      </c>
      <c r="J11" s="2">
        <v>0.24399999999999999</v>
      </c>
      <c r="K11" s="2">
        <f t="shared" si="1"/>
        <v>6.7869981751824987E-2</v>
      </c>
      <c r="L11" s="2">
        <f t="shared" si="2"/>
        <v>4.4709553044994319</v>
      </c>
      <c r="M11" s="8">
        <f t="shared" si="3"/>
        <v>0.20866525089847943</v>
      </c>
      <c r="N11" s="8">
        <f t="shared" si="4"/>
        <v>1.0585413636094347E-3</v>
      </c>
      <c r="O11" s="8"/>
      <c r="T11">
        <v>12</v>
      </c>
      <c r="U11" s="8">
        <f t="shared" si="5"/>
        <v>0.17562682878722827</v>
      </c>
    </row>
    <row r="12" spans="1:21" x14ac:dyDescent="0.2">
      <c r="A12" s="7">
        <v>17</v>
      </c>
      <c r="B12" s="2">
        <v>16.679663117222901</v>
      </c>
      <c r="C12" s="2">
        <v>120.194217997238</v>
      </c>
      <c r="D12" s="2">
        <v>0.88098101891275205</v>
      </c>
      <c r="E12" s="2">
        <f t="shared" si="0"/>
        <v>8.3203368827770987</v>
      </c>
      <c r="F12" s="7">
        <v>17</v>
      </c>
      <c r="G12" s="2">
        <v>0.18761704366123</v>
      </c>
      <c r="H12" s="3">
        <v>1901</v>
      </c>
      <c r="I12" s="2">
        <v>6.7935774384588796E-2</v>
      </c>
      <c r="J12" s="2">
        <v>0.32100000000000001</v>
      </c>
      <c r="K12" s="2">
        <f t="shared" si="1"/>
        <v>0.13338295633877001</v>
      </c>
      <c r="L12" s="2">
        <f t="shared" si="2"/>
        <v>4.4225094675294914</v>
      </c>
      <c r="M12" s="8">
        <f t="shared" si="3"/>
        <v>0.2210313900238782</v>
      </c>
      <c r="N12" s="8">
        <f t="shared" si="4"/>
        <v>1.1165185428430211E-3</v>
      </c>
      <c r="O12" s="8"/>
      <c r="T12">
        <v>13</v>
      </c>
      <c r="U12" s="8">
        <f t="shared" si="5"/>
        <v>0.18234898477850239</v>
      </c>
    </row>
    <row r="13" spans="1:21" x14ac:dyDescent="0.2">
      <c r="A13" s="7">
        <v>18</v>
      </c>
      <c r="B13" s="2">
        <v>16.1658085475134</v>
      </c>
      <c r="C13" s="2">
        <v>120.093863997498</v>
      </c>
      <c r="D13" s="2">
        <v>1.3099526655435501</v>
      </c>
      <c r="E13" s="2">
        <f t="shared" si="0"/>
        <v>8.8341914524865999</v>
      </c>
      <c r="F13" s="7">
        <v>18</v>
      </c>
      <c r="G13" s="2">
        <v>0.20544160371876799</v>
      </c>
      <c r="H13" s="3">
        <v>1721</v>
      </c>
      <c r="I13" s="2">
        <v>7.9603945476887997E-2</v>
      </c>
      <c r="J13" s="2">
        <v>0.374</v>
      </c>
      <c r="K13" s="2">
        <f t="shared" si="1"/>
        <v>0.16855839628123201</v>
      </c>
      <c r="L13" s="2">
        <f t="shared" si="2"/>
        <v>4.347857926488552</v>
      </c>
      <c r="M13" s="8">
        <f t="shared" si="3"/>
        <v>0.21365520826280954</v>
      </c>
      <c r="N13" s="8">
        <f t="shared" si="4"/>
        <v>6.7463299605899959E-5</v>
      </c>
      <c r="O13" s="8"/>
      <c r="P13" t="s">
        <v>76</v>
      </c>
      <c r="T13">
        <v>14</v>
      </c>
      <c r="U13" s="8">
        <f t="shared" si="5"/>
        <v>0.19027972799213316</v>
      </c>
    </row>
    <row r="14" spans="1:21" x14ac:dyDescent="0.2">
      <c r="A14" s="7">
        <v>19</v>
      </c>
      <c r="B14" s="2">
        <v>16.564581572449399</v>
      </c>
      <c r="C14" s="2">
        <v>122.2021959976</v>
      </c>
      <c r="D14" s="2">
        <v>8.346479843706E-4</v>
      </c>
      <c r="E14" s="2">
        <f t="shared" si="0"/>
        <v>8.4354184275506015</v>
      </c>
      <c r="F14" s="7">
        <v>19</v>
      </c>
      <c r="G14" s="2">
        <v>0.264098335854765</v>
      </c>
      <c r="H14" s="3">
        <v>1322</v>
      </c>
      <c r="I14" s="2">
        <v>0.109728089236888</v>
      </c>
      <c r="J14" s="2">
        <v>0.51800000000000002</v>
      </c>
      <c r="K14" s="2">
        <f t="shared" si="1"/>
        <v>0.25390166414523502</v>
      </c>
      <c r="L14" s="2">
        <f t="shared" si="2"/>
        <v>4.1066821604073747</v>
      </c>
      <c r="M14" s="8">
        <f t="shared" si="3"/>
        <v>0.21929866397463316</v>
      </c>
      <c r="N14" s="8">
        <f t="shared" si="4"/>
        <v>2.0070106005674756E-3</v>
      </c>
      <c r="O14" s="8"/>
      <c r="T14">
        <v>15</v>
      </c>
      <c r="U14" s="8">
        <f t="shared" si="5"/>
        <v>0.1997974473725167</v>
      </c>
    </row>
    <row r="15" spans="1:21" x14ac:dyDescent="0.2">
      <c r="A15" s="7">
        <v>20</v>
      </c>
      <c r="B15" s="2">
        <v>17.7632159395462</v>
      </c>
      <c r="C15" s="2">
        <v>120.085274998046</v>
      </c>
      <c r="D15" s="2">
        <v>1.54820045973847</v>
      </c>
      <c r="E15" s="2">
        <f t="shared" si="0"/>
        <v>7.2367840604538003</v>
      </c>
      <c r="F15" s="7">
        <v>20</v>
      </c>
      <c r="G15" s="2">
        <v>0.321327256153144</v>
      </c>
      <c r="H15" s="3">
        <v>1097</v>
      </c>
      <c r="I15" s="2">
        <v>0.12348710905615</v>
      </c>
      <c r="J15" s="2">
        <v>0.53700000000000003</v>
      </c>
      <c r="K15" s="2">
        <f t="shared" si="1"/>
        <v>0.21567274384685603</v>
      </c>
      <c r="L15" s="2">
        <f t="shared" si="2"/>
        <v>3.8780090630929069</v>
      </c>
      <c r="M15" s="8">
        <f t="shared" si="3"/>
        <v>0.24017864172706979</v>
      </c>
      <c r="N15" s="8">
        <f t="shared" si="4"/>
        <v>6.5850976232716598E-3</v>
      </c>
      <c r="O15" s="8"/>
      <c r="T15">
        <v>16</v>
      </c>
      <c r="U15" s="8">
        <f t="shared" si="5"/>
        <v>0.21146020797737977</v>
      </c>
    </row>
    <row r="16" spans="1:21" x14ac:dyDescent="0.2">
      <c r="A16" s="7">
        <v>21</v>
      </c>
      <c r="B16" s="2">
        <v>17.884845184307402</v>
      </c>
      <c r="C16" s="2">
        <v>122.347948997849</v>
      </c>
      <c r="D16" s="2">
        <v>9.1207595324071503E-4</v>
      </c>
      <c r="E16" s="2">
        <f t="shared" si="0"/>
        <v>7.1151548156925983</v>
      </c>
      <c r="F16" s="7">
        <v>21</v>
      </c>
      <c r="G16" s="2">
        <v>0.38792524377031401</v>
      </c>
      <c r="H16" s="3">
        <v>923</v>
      </c>
      <c r="I16" s="2">
        <v>0.13409875664977799</v>
      </c>
      <c r="J16" s="2">
        <v>0.65900000000000003</v>
      </c>
      <c r="K16" s="2">
        <f t="shared" si="1"/>
        <v>0.27107475622968602</v>
      </c>
      <c r="L16" s="2">
        <f t="shared" si="2"/>
        <v>3.6201460333020985</v>
      </c>
      <c r="M16" s="8">
        <f t="shared" si="3"/>
        <v>0.24271212418803137</v>
      </c>
      <c r="N16" s="8">
        <f t="shared" si="4"/>
        <v>2.1086850098818319E-2</v>
      </c>
      <c r="O16" s="8"/>
      <c r="T16">
        <v>17</v>
      </c>
      <c r="U16" s="8">
        <f t="shared" si="5"/>
        <v>0.22612754127255114</v>
      </c>
    </row>
    <row r="17" spans="1:21" x14ac:dyDescent="0.2">
      <c r="A17" s="7">
        <v>22</v>
      </c>
      <c r="B17" s="2">
        <v>19.5625308757403</v>
      </c>
      <c r="C17" s="2">
        <v>19.649175999999901</v>
      </c>
      <c r="D17" s="2">
        <v>1.75053207832284</v>
      </c>
      <c r="E17" s="2">
        <f t="shared" si="0"/>
        <v>5.4374691242596995</v>
      </c>
      <c r="F17" s="7">
        <v>22</v>
      </c>
      <c r="G17" s="2">
        <v>0.73899170124481295</v>
      </c>
      <c r="H17" s="3">
        <v>482</v>
      </c>
      <c r="I17" s="2">
        <v>0.259570192006774</v>
      </c>
      <c r="J17" s="2">
        <v>1.268</v>
      </c>
      <c r="K17" s="2">
        <f t="shared" si="1"/>
        <v>0.52900829875518707</v>
      </c>
      <c r="L17" s="2">
        <f t="shared" si="2"/>
        <v>2.4074677668071529</v>
      </c>
      <c r="M17" s="8">
        <f t="shared" si="3"/>
        <v>0.29027167206354082</v>
      </c>
      <c r="N17" s="8">
        <f t="shared" si="4"/>
        <v>0.20134966458844172</v>
      </c>
      <c r="O17" s="8"/>
      <c r="T17">
        <v>18</v>
      </c>
      <c r="U17" s="8">
        <f t="shared" si="5"/>
        <v>0.24519690536095079</v>
      </c>
    </row>
    <row r="18" spans="1:21" x14ac:dyDescent="0.2">
      <c r="A18" s="7">
        <v>23</v>
      </c>
      <c r="B18" s="2">
        <v>21.3980549878437</v>
      </c>
      <c r="C18" s="2">
        <v>8.7003740000062493</v>
      </c>
      <c r="D18" s="2">
        <v>1.9679340685343301</v>
      </c>
      <c r="E18" s="2">
        <f t="shared" si="0"/>
        <v>3.6019450121562997</v>
      </c>
      <c r="F18" s="7">
        <v>23</v>
      </c>
      <c r="G18" s="2">
        <v>1.4221513944223101</v>
      </c>
      <c r="H18" s="3">
        <v>251</v>
      </c>
      <c r="I18" s="2">
        <v>1.03180473199543</v>
      </c>
      <c r="J18" s="2">
        <v>4.6589999999999998</v>
      </c>
      <c r="K18" s="2">
        <f t="shared" si="1"/>
        <v>3.2368486055776895</v>
      </c>
      <c r="L18" s="2">
        <f t="shared" si="2"/>
        <v>0.75419148079800813</v>
      </c>
      <c r="M18" s="8">
        <f t="shared" si="3"/>
        <v>0.40183355899981665</v>
      </c>
      <c r="N18" s="8">
        <f t="shared" si="4"/>
        <v>1.0410484852812423</v>
      </c>
      <c r="O18" s="8"/>
      <c r="T18">
        <v>19</v>
      </c>
      <c r="U18" s="8">
        <f t="shared" si="5"/>
        <v>0.27110376460678515</v>
      </c>
    </row>
    <row r="19" spans="1:21" x14ac:dyDescent="0.2">
      <c r="A19" s="7">
        <v>24</v>
      </c>
      <c r="B19" s="2">
        <v>24.332932064612599</v>
      </c>
      <c r="C19" s="2">
        <v>9.81266999999999</v>
      </c>
      <c r="D19" s="2">
        <v>1.4411</v>
      </c>
      <c r="E19" s="2">
        <f t="shared" si="0"/>
        <v>0.66706793538740072</v>
      </c>
      <c r="F19" s="7">
        <v>24</v>
      </c>
      <c r="G19" s="2">
        <v>1.88756097560975</v>
      </c>
      <c r="H19" s="3">
        <v>41</v>
      </c>
      <c r="I19" s="2">
        <v>2.0838009015982002</v>
      </c>
      <c r="J19" s="2">
        <v>8.4440000000000008</v>
      </c>
      <c r="K19" s="2">
        <f t="shared" si="1"/>
        <v>6.5564390243902508</v>
      </c>
      <c r="L19" s="2">
        <f t="shared" si="2"/>
        <v>0.16243511828497834</v>
      </c>
      <c r="M19" s="8">
        <f t="shared" si="3"/>
        <v>4.0614386008180938</v>
      </c>
      <c r="N19" s="8">
        <f t="shared" si="4"/>
        <v>4.7257439293814683</v>
      </c>
      <c r="O19" s="8"/>
      <c r="T19">
        <v>20</v>
      </c>
      <c r="U19" s="8">
        <f t="shared" si="5"/>
        <v>0.30850404018041594</v>
      </c>
    </row>
    <row r="20" spans="1:21" x14ac:dyDescent="0.2">
      <c r="A20" s="7">
        <v>25</v>
      </c>
      <c r="B20" s="2">
        <v>24.1156141974725</v>
      </c>
      <c r="C20" s="2">
        <v>31.122898000096701</v>
      </c>
      <c r="D20" s="2">
        <v>1.3787</v>
      </c>
      <c r="E20" s="2">
        <f t="shared" si="0"/>
        <v>0.88438580252750043</v>
      </c>
      <c r="F20" s="7">
        <v>25</v>
      </c>
      <c r="G20" s="2">
        <v>2.40482857142857</v>
      </c>
      <c r="H20" s="3">
        <v>35</v>
      </c>
      <c r="I20" s="2">
        <v>2.0175363970618601</v>
      </c>
      <c r="J20" s="2">
        <v>7.4630000000000001</v>
      </c>
      <c r="K20" s="2">
        <f t="shared" si="1"/>
        <v>5.0581714285714305</v>
      </c>
      <c r="L20" s="2">
        <f t="shared" si="2"/>
        <v>1.3049679160152042E-2</v>
      </c>
      <c r="M20" s="8">
        <f t="shared" si="3"/>
        <v>2.3809423397274103</v>
      </c>
      <c r="N20" s="8">
        <f t="shared" si="4"/>
        <v>5.7055206488148495E-4</v>
      </c>
      <c r="O20" s="8"/>
      <c r="T20">
        <v>21</v>
      </c>
      <c r="U20" s="8">
        <f t="shared" si="5"/>
        <v>0.36753098838243631</v>
      </c>
    </row>
    <row r="21" spans="1:21" x14ac:dyDescent="0.2">
      <c r="A21" s="7">
        <v>23</v>
      </c>
      <c r="B21" s="2">
        <v>20.688525826342701</v>
      </c>
      <c r="C21" s="2">
        <v>12.742106999999899</v>
      </c>
      <c r="D21" s="2">
        <v>4.6050204919728497</v>
      </c>
      <c r="E21" s="2">
        <f t="shared" si="0"/>
        <v>4.3114741736572988</v>
      </c>
      <c r="F21" s="7">
        <v>23</v>
      </c>
      <c r="G21" s="2">
        <v>0.62287491264849704</v>
      </c>
      <c r="H21" s="3">
        <v>1431</v>
      </c>
      <c r="I21" s="2">
        <v>0.27252466484438098</v>
      </c>
      <c r="J21" s="2">
        <v>1.3080000000000001</v>
      </c>
      <c r="K21" s="2">
        <f t="shared" si="1"/>
        <v>0.68512508735150301</v>
      </c>
      <c r="L21" s="2">
        <f t="shared" si="2"/>
        <v>2.7812848834337687</v>
      </c>
      <c r="M21" s="8">
        <f t="shared" si="3"/>
        <v>0.3457735386221561</v>
      </c>
      <c r="N21" s="8">
        <f t="shared" si="4"/>
        <v>7.67851714872861E-2</v>
      </c>
      <c r="O21" s="8"/>
      <c r="T21">
        <v>21.5</v>
      </c>
      <c r="U21" s="8">
        <f t="shared" si="5"/>
        <v>0.41211637081651037</v>
      </c>
    </row>
    <row r="22" spans="1:21" x14ac:dyDescent="0.2">
      <c r="A22" s="7">
        <v>23.5</v>
      </c>
      <c r="B22" s="2">
        <v>22.939454243417099</v>
      </c>
      <c r="C22" s="2">
        <v>55.723251000001703</v>
      </c>
      <c r="D22" s="2">
        <v>4.4848639648133402</v>
      </c>
      <c r="E22" s="2">
        <f t="shared" si="0"/>
        <v>2.0605457565829006</v>
      </c>
      <c r="F22" s="7">
        <v>23.5</v>
      </c>
      <c r="G22" s="2">
        <v>0.83976581680830897</v>
      </c>
      <c r="H22" s="3">
        <v>1059</v>
      </c>
      <c r="I22" s="2">
        <v>0.32979291857637499</v>
      </c>
      <c r="J22" s="2">
        <v>1.9350000000000001</v>
      </c>
      <c r="K22" s="2">
        <f t="shared" si="1"/>
        <v>1.0952341831916912</v>
      </c>
      <c r="L22" s="2">
        <f t="shared" si="2"/>
        <v>2.1049006155839085</v>
      </c>
      <c r="M22" s="8">
        <f t="shared" si="3"/>
        <v>0.7055595595532197</v>
      </c>
      <c r="N22" s="8">
        <f t="shared" si="4"/>
        <v>1.8011319486419205E-2</v>
      </c>
      <c r="O22" s="8"/>
      <c r="T22">
        <v>22</v>
      </c>
      <c r="U22" s="8">
        <f t="shared" si="5"/>
        <v>0.4750164607107214</v>
      </c>
    </row>
    <row r="23" spans="1:21" x14ac:dyDescent="0.2">
      <c r="A23" s="7">
        <v>24</v>
      </c>
      <c r="B23" s="2">
        <v>23.9679993008141</v>
      </c>
      <c r="C23" s="2">
        <v>5.6944429999999899</v>
      </c>
      <c r="D23" s="2">
        <v>4.9418693938304203</v>
      </c>
      <c r="E23" s="2">
        <f t="shared" si="0"/>
        <v>1.0320006991859003</v>
      </c>
      <c r="F23" s="7">
        <v>24</v>
      </c>
      <c r="G23" s="2">
        <v>1.52258119658119</v>
      </c>
      <c r="H23" s="3">
        <v>585</v>
      </c>
      <c r="I23" s="2">
        <v>0.62996939878625402</v>
      </c>
      <c r="J23" s="2">
        <v>3.4329999999999998</v>
      </c>
      <c r="K23" s="2">
        <f t="shared" si="1"/>
        <v>1.9104188034188099</v>
      </c>
      <c r="L23" s="2">
        <f t="shared" si="2"/>
        <v>0.58984271253894427</v>
      </c>
      <c r="M23" s="8">
        <f t="shared" si="3"/>
        <v>1.8322380482922027</v>
      </c>
      <c r="N23" s="8">
        <f t="shared" si="4"/>
        <v>9.5887365811576142E-2</v>
      </c>
      <c r="O23" s="8"/>
      <c r="T23">
        <v>22.5</v>
      </c>
      <c r="U23" s="8">
        <f t="shared" si="5"/>
        <v>0.57027171395105114</v>
      </c>
    </row>
    <row r="24" spans="1:21" x14ac:dyDescent="0.2">
      <c r="A24" s="7">
        <v>24.5</v>
      </c>
      <c r="B24" s="2">
        <v>23.779936287248798</v>
      </c>
      <c r="C24" s="2">
        <v>5.7318150000000001</v>
      </c>
      <c r="D24" s="2">
        <v>5.1525709552313703</v>
      </c>
      <c r="E24" s="2">
        <f t="shared" si="0"/>
        <v>1.2200637127512017</v>
      </c>
      <c r="F24" s="7">
        <v>24.5</v>
      </c>
      <c r="G24" s="2">
        <v>2.8573300970873698</v>
      </c>
      <c r="H24" s="3">
        <v>309</v>
      </c>
      <c r="I24" s="2">
        <v>2.2054098242679601</v>
      </c>
      <c r="J24" s="2">
        <v>14.686999999999999</v>
      </c>
      <c r="K24" s="2">
        <f t="shared" si="1"/>
        <v>11.829669902912629</v>
      </c>
      <c r="L24" s="2">
        <f t="shared" si="2"/>
        <v>0.32119050748436961</v>
      </c>
      <c r="M24" s="8">
        <f t="shared" si="3"/>
        <v>1.4097220493770872</v>
      </c>
      <c r="N24" s="8">
        <f t="shared" si="4"/>
        <v>2.0955690597955758</v>
      </c>
      <c r="O24" s="8"/>
      <c r="T24">
        <v>23</v>
      </c>
      <c r="U24" s="8">
        <f t="shared" si="5"/>
        <v>0.73048092745670445</v>
      </c>
    </row>
    <row r="25" spans="1:21" x14ac:dyDescent="0.2">
      <c r="A25" s="7">
        <v>25</v>
      </c>
      <c r="B25" s="2">
        <v>24.576156656081601</v>
      </c>
      <c r="C25" s="2">
        <v>4.69514899999999</v>
      </c>
      <c r="D25" s="2">
        <v>6.3191042894849696</v>
      </c>
      <c r="E25" s="2">
        <f t="shared" si="0"/>
        <v>0.42384334391839928</v>
      </c>
      <c r="F25" s="7">
        <v>25</v>
      </c>
      <c r="G25" s="2">
        <v>10.658142857142799</v>
      </c>
      <c r="H25" s="3">
        <v>84</v>
      </c>
      <c r="I25" s="2">
        <v>11.6022051692389</v>
      </c>
      <c r="J25" s="2">
        <v>34.033000000000001</v>
      </c>
      <c r="K25" s="2">
        <f t="shared" si="1"/>
        <v>23.374857142857202</v>
      </c>
      <c r="L25" s="2">
        <f t="shared" si="2"/>
        <v>70.015884267040676</v>
      </c>
      <c r="M25" s="8">
        <f t="shared" si="3"/>
        <v>11.417499278266785</v>
      </c>
      <c r="N25" s="8">
        <f t="shared" si="4"/>
        <v>0.57662217430222806</v>
      </c>
      <c r="O25" s="8"/>
      <c r="T25">
        <v>23.5</v>
      </c>
      <c r="U25" s="8">
        <f t="shared" si="5"/>
        <v>1.049960731199588</v>
      </c>
    </row>
    <row r="26" spans="1:21" x14ac:dyDescent="0.2">
      <c r="A26" s="7">
        <v>25.5</v>
      </c>
      <c r="B26" s="2">
        <v>24.6079508095142</v>
      </c>
      <c r="C26" s="2">
        <v>5.5392899999999896</v>
      </c>
      <c r="D26" s="2">
        <v>6.5161665507348996</v>
      </c>
      <c r="E26" s="2">
        <f t="shared" si="0"/>
        <v>0.39204919048579967</v>
      </c>
      <c r="F26" s="7">
        <v>25.5</v>
      </c>
      <c r="G26" s="2">
        <v>12.8792463768115</v>
      </c>
      <c r="H26" s="3">
        <v>69</v>
      </c>
      <c r="I26" s="2">
        <v>11.934627925574601</v>
      </c>
      <c r="J26" s="2">
        <v>34.220999999999997</v>
      </c>
      <c r="K26" s="2">
        <f t="shared" si="1"/>
        <v>21.341753623188495</v>
      </c>
      <c r="L26" s="2">
        <f t="shared" si="2"/>
        <v>112.11957230537065</v>
      </c>
      <c r="M26" s="8">
        <f t="shared" si="3"/>
        <v>13.980902072188034</v>
      </c>
      <c r="N26" s="8">
        <f t="shared" si="4"/>
        <v>1.213645271155555</v>
      </c>
      <c r="O26" s="8"/>
      <c r="T26">
        <v>23.75</v>
      </c>
      <c r="U26" s="8">
        <f t="shared" si="5"/>
        <v>1.3596391829662815</v>
      </c>
    </row>
    <row r="27" spans="1:21" x14ac:dyDescent="0.2">
      <c r="A27" s="7">
        <v>26</v>
      </c>
      <c r="B27" s="2">
        <v>24.433082218168</v>
      </c>
      <c r="C27" s="2">
        <v>2.7027079999999999</v>
      </c>
      <c r="D27" s="2">
        <v>6.5625939254300896</v>
      </c>
      <c r="E27" s="2">
        <f t="shared" si="0"/>
        <v>0.56691778183200014</v>
      </c>
      <c r="F27" s="7">
        <v>26</v>
      </c>
      <c r="G27" s="2">
        <v>18.535645833333302</v>
      </c>
      <c r="H27" s="3">
        <v>48</v>
      </c>
      <c r="I27" s="2">
        <v>12.150677079024501</v>
      </c>
      <c r="J27" s="2">
        <v>34.549999999999997</v>
      </c>
      <c r="K27" s="2">
        <f t="shared" si="1"/>
        <v>16.014354166666696</v>
      </c>
      <c r="L27" s="2">
        <f t="shared" si="2"/>
        <v>263.90172923991076</v>
      </c>
      <c r="M27" s="8">
        <f t="shared" si="3"/>
        <v>5.7295815110622739</v>
      </c>
      <c r="N27" s="8">
        <f t="shared" si="4"/>
        <v>163.99528342614289</v>
      </c>
      <c r="O27" s="8"/>
      <c r="T27">
        <v>24</v>
      </c>
      <c r="U27" s="8">
        <f t="shared" si="5"/>
        <v>1.9297003917338651</v>
      </c>
    </row>
    <row r="28" spans="1:21" x14ac:dyDescent="0.2">
      <c r="M28" s="8"/>
      <c r="N28" s="8"/>
      <c r="T28">
        <v>24.25</v>
      </c>
      <c r="U28" s="8">
        <f t="shared" si="5"/>
        <v>3.2234376849448614</v>
      </c>
    </row>
    <row r="29" spans="1:21" x14ac:dyDescent="0.2">
      <c r="M29" s="8"/>
      <c r="T29">
        <v>24.5</v>
      </c>
      <c r="U29" s="8">
        <f t="shared" si="5"/>
        <v>7.6228912196858145</v>
      </c>
    </row>
    <row r="30" spans="1:21" x14ac:dyDescent="0.2">
      <c r="M30" s="8"/>
      <c r="T30">
        <v>24.75</v>
      </c>
      <c r="U30" s="8">
        <f t="shared" si="5"/>
        <v>53.196337169397601</v>
      </c>
    </row>
    <row r="31" spans="1:21" x14ac:dyDescent="0.2">
      <c r="M31" s="8"/>
      <c r="T31">
        <v>24.8</v>
      </c>
      <c r="U31" s="8">
        <f t="shared" si="5"/>
        <v>116.38904900552225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3B69-0EAB-9C44-9653-189DB4862E17}">
  <dimension ref="A1:AA83"/>
  <sheetViews>
    <sheetView topLeftCell="E1" workbookViewId="0">
      <selection activeCell="AO65" sqref="AO65"/>
    </sheetView>
  </sheetViews>
  <sheetFormatPr baseColWidth="10" defaultRowHeight="16" x14ac:dyDescent="0.2"/>
  <cols>
    <col min="25" max="25" width="11.33203125" bestFit="1" customWidth="1"/>
  </cols>
  <sheetData>
    <row r="1" spans="1:15" x14ac:dyDescent="0.2">
      <c r="A1" t="s">
        <v>41</v>
      </c>
      <c r="B1" t="s">
        <v>12</v>
      </c>
      <c r="C1" s="1">
        <f>2*3/4*335174458*32 /1000000000</f>
        <v>16.088373984</v>
      </c>
      <c r="D1" t="s">
        <v>13</v>
      </c>
      <c r="M1" t="s">
        <v>14</v>
      </c>
      <c r="N1" t="s">
        <v>15</v>
      </c>
    </row>
    <row r="2" spans="1:15" x14ac:dyDescent="0.2">
      <c r="A2" t="s">
        <v>16</v>
      </c>
      <c r="B2" t="s">
        <v>17</v>
      </c>
      <c r="C2" t="s">
        <v>18</v>
      </c>
      <c r="D2" t="s">
        <v>19</v>
      </c>
      <c r="E2" t="s">
        <v>0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</row>
    <row r="3" spans="1:15" x14ac:dyDescent="0.2">
      <c r="A3">
        <v>0</v>
      </c>
      <c r="B3" s="2">
        <v>0</v>
      </c>
      <c r="C3" s="2">
        <v>0</v>
      </c>
      <c r="D3" s="2">
        <f t="shared" ref="D3:D19" si="0">B3/1000</f>
        <v>0</v>
      </c>
      <c r="E3" s="2">
        <f>25-B3/1000</f>
        <v>25</v>
      </c>
      <c r="F3" s="2">
        <f t="shared" ref="F3:F19" si="1">C3/1000</f>
        <v>0</v>
      </c>
      <c r="G3" s="3">
        <v>0</v>
      </c>
      <c r="H3" s="2">
        <v>0.83842375053395901</v>
      </c>
      <c r="I3" s="2">
        <v>1.12040535371971E-2</v>
      </c>
      <c r="J3">
        <v>0.84599999999999997</v>
      </c>
      <c r="K3" s="4">
        <f t="shared" ref="K3:K19" si="2">J3-H3</f>
        <v>7.5762494660409629E-3</v>
      </c>
      <c r="L3" s="5">
        <f t="shared" ref="L3:L19" si="3">25/(25-B3/1000)</f>
        <v>1</v>
      </c>
      <c r="M3" s="2">
        <f>($C$1/H3)</f>
        <v>19.188833777375642</v>
      </c>
      <c r="N3" s="2">
        <f t="shared" ref="N3:N19" si="4">H3*E3</f>
        <v>20.960593763348975</v>
      </c>
      <c r="O3" s="2">
        <f t="shared" ref="O3:O19" si="5">E3-M3</f>
        <v>5.8111662226243581</v>
      </c>
    </row>
    <row r="4" spans="1:15" x14ac:dyDescent="0.2">
      <c r="A4">
        <v>1</v>
      </c>
      <c r="B4" s="2">
        <v>994.80102040816303</v>
      </c>
      <c r="C4" s="2">
        <v>71.242014940878207</v>
      </c>
      <c r="D4" s="2">
        <f t="shared" si="0"/>
        <v>0.99480102040816298</v>
      </c>
      <c r="E4" s="2">
        <f t="shared" ref="E4:E19" si="6">25-B4/1000</f>
        <v>24.005198979591839</v>
      </c>
      <c r="F4" s="2">
        <f t="shared" si="1"/>
        <v>7.1242014940878201E-2</v>
      </c>
      <c r="G4" s="3">
        <v>1</v>
      </c>
      <c r="H4" s="2">
        <v>0.86321302578018999</v>
      </c>
      <c r="I4" s="2">
        <v>1.9481109903787801E-2</v>
      </c>
      <c r="J4">
        <v>0.873</v>
      </c>
      <c r="K4" s="4">
        <f t="shared" si="2"/>
        <v>9.7869742198100074E-3</v>
      </c>
      <c r="L4" s="5">
        <f t="shared" si="3"/>
        <v>1.0414410653814574</v>
      </c>
      <c r="M4" s="2">
        <f>($C$1/H4)</f>
        <v>18.63777943973794</v>
      </c>
      <c r="N4" s="2">
        <f t="shared" si="4"/>
        <v>20.721600445629001</v>
      </c>
      <c r="O4" s="2">
        <f t="shared" si="5"/>
        <v>5.3674195398538984</v>
      </c>
    </row>
    <row r="5" spans="1:15" x14ac:dyDescent="0.2">
      <c r="A5">
        <v>2</v>
      </c>
      <c r="B5" s="2">
        <v>1999.4419889502699</v>
      </c>
      <c r="C5" s="2">
        <v>10.5889134360794</v>
      </c>
      <c r="D5" s="2">
        <f t="shared" si="0"/>
        <v>1.9994419889502699</v>
      </c>
      <c r="E5" s="2">
        <f t="shared" si="6"/>
        <v>23.00055801104973</v>
      </c>
      <c r="F5" s="2">
        <f t="shared" si="1"/>
        <v>1.05889134360794E-2</v>
      </c>
      <c r="G5" s="3">
        <v>2</v>
      </c>
      <c r="H5" s="2">
        <v>0.89492005610098102</v>
      </c>
      <c r="I5" s="2">
        <v>2.13222270820566E-2</v>
      </c>
      <c r="J5">
        <v>0.90500000000000003</v>
      </c>
      <c r="K5" s="4">
        <f t="shared" si="2"/>
        <v>1.0079943899019006E-2</v>
      </c>
      <c r="L5" s="5">
        <f t="shared" si="3"/>
        <v>1.0869301513463159</v>
      </c>
      <c r="M5" s="2">
        <f t="shared" ref="M5:M19" si="7">($C$1/H5)</f>
        <v>17.977442649005308</v>
      </c>
      <c r="N5" s="2">
        <f t="shared" si="4"/>
        <v>20.583660665602494</v>
      </c>
      <c r="O5" s="2">
        <f t="shared" si="5"/>
        <v>5.0231153620444218</v>
      </c>
    </row>
    <row r="6" spans="1:15" x14ac:dyDescent="0.2">
      <c r="A6">
        <v>3</v>
      </c>
      <c r="B6" s="2">
        <v>2999.9834254143602</v>
      </c>
      <c r="C6" s="2">
        <v>0.42666816743221703</v>
      </c>
      <c r="D6" s="2">
        <f t="shared" si="0"/>
        <v>2.99998342541436</v>
      </c>
      <c r="E6" s="2">
        <f t="shared" si="6"/>
        <v>22.00001657458564</v>
      </c>
      <c r="F6" s="2">
        <f t="shared" si="1"/>
        <v>4.2666816743221702E-4</v>
      </c>
      <c r="G6" s="3">
        <v>3</v>
      </c>
      <c r="H6" s="2">
        <v>0.93035150645624098</v>
      </c>
      <c r="I6" s="2">
        <v>2.6088495266084699E-2</v>
      </c>
      <c r="J6">
        <v>0.94299999999999995</v>
      </c>
      <c r="K6" s="4">
        <f t="shared" si="2"/>
        <v>1.2648493543758965E-2</v>
      </c>
      <c r="L6" s="5">
        <f t="shared" si="3"/>
        <v>1.13636278023899</v>
      </c>
      <c r="M6" s="2">
        <f t="shared" si="7"/>
        <v>17.292790813314728</v>
      </c>
      <c r="N6" s="2">
        <f t="shared" si="4"/>
        <v>20.467748562228021</v>
      </c>
      <c r="O6" s="2">
        <f t="shared" si="5"/>
        <v>4.7072257612709123</v>
      </c>
    </row>
    <row r="7" spans="1:15" x14ac:dyDescent="0.2">
      <c r="A7">
        <v>4</v>
      </c>
      <c r="B7" s="2">
        <v>3999.2774869109899</v>
      </c>
      <c r="C7" s="2">
        <v>3.02718329649224</v>
      </c>
      <c r="D7" s="2">
        <f t="shared" si="0"/>
        <v>3.9992774869109899</v>
      </c>
      <c r="E7" s="2">
        <f t="shared" si="6"/>
        <v>21.000722513089009</v>
      </c>
      <c r="F7" s="2">
        <f t="shared" si="1"/>
        <v>3.0271832964922402E-3</v>
      </c>
      <c r="G7" s="3">
        <v>4</v>
      </c>
      <c r="H7" s="2">
        <v>0.97008071748878899</v>
      </c>
      <c r="I7" s="2">
        <v>2.09668270003543E-2</v>
      </c>
      <c r="J7">
        <v>0.97499999999999998</v>
      </c>
      <c r="K7" s="4">
        <f t="shared" si="2"/>
        <v>4.9192825112109873E-3</v>
      </c>
      <c r="L7" s="5">
        <f t="shared" si="3"/>
        <v>1.1904352330934511</v>
      </c>
      <c r="M7" s="2">
        <f t="shared" si="7"/>
        <v>16.584572493768725</v>
      </c>
      <c r="N7" s="2">
        <f t="shared" si="4"/>
        <v>20.372395963280351</v>
      </c>
      <c r="O7" s="2">
        <f t="shared" si="5"/>
        <v>4.4161500193202841</v>
      </c>
    </row>
    <row r="8" spans="1:15" x14ac:dyDescent="0.2">
      <c r="A8">
        <v>5</v>
      </c>
      <c r="B8" s="2">
        <v>4999.9267015706801</v>
      </c>
      <c r="C8" s="2">
        <v>1.3123932456999201</v>
      </c>
      <c r="D8" s="2">
        <f t="shared" si="0"/>
        <v>4.9999267015706801</v>
      </c>
      <c r="E8" s="2">
        <f t="shared" si="6"/>
        <v>20.000073298429321</v>
      </c>
      <c r="F8" s="2">
        <f t="shared" si="1"/>
        <v>1.3123932456999201E-3</v>
      </c>
      <c r="G8" s="3">
        <v>5</v>
      </c>
      <c r="H8" s="2">
        <v>1.0172857142857099</v>
      </c>
      <c r="I8" s="2">
        <v>2.0328420576533002E-2</v>
      </c>
      <c r="J8">
        <v>1.0289999999999999</v>
      </c>
      <c r="K8" s="4">
        <f t="shared" si="2"/>
        <v>1.1714285714290007E-2</v>
      </c>
      <c r="L8" s="5">
        <f t="shared" si="3"/>
        <v>1.2499954188649569</v>
      </c>
      <c r="M8" s="2">
        <f t="shared" si="7"/>
        <v>15.815000405561085</v>
      </c>
      <c r="N8" s="2">
        <f t="shared" si="4"/>
        <v>20.345788851159227</v>
      </c>
      <c r="O8" s="2">
        <f t="shared" si="5"/>
        <v>4.1850728928682361</v>
      </c>
    </row>
    <row r="9" spans="1:15" x14ac:dyDescent="0.2">
      <c r="A9">
        <v>6</v>
      </c>
      <c r="B9" s="2">
        <v>5997.8258706467604</v>
      </c>
      <c r="C9" s="2">
        <v>23.2713717611351</v>
      </c>
      <c r="D9" s="2">
        <f t="shared" si="0"/>
        <v>5.9978258706467606</v>
      </c>
      <c r="E9" s="2">
        <f t="shared" si="6"/>
        <v>19.002174129353239</v>
      </c>
      <c r="F9" s="2">
        <f t="shared" si="1"/>
        <v>2.3271371761135098E-2</v>
      </c>
      <c r="G9" s="3">
        <v>6</v>
      </c>
      <c r="H9" s="2">
        <v>1.06713901345291</v>
      </c>
      <c r="I9" s="2">
        <v>2.0348608725257601E-2</v>
      </c>
      <c r="J9">
        <v>1.079</v>
      </c>
      <c r="K9" s="4">
        <f t="shared" si="2"/>
        <v>1.1860986547090002E-2</v>
      </c>
      <c r="L9" s="5">
        <f t="shared" si="3"/>
        <v>1.3156389279362373</v>
      </c>
      <c r="M9" s="2">
        <f t="shared" si="7"/>
        <v>15.076174501336361</v>
      </c>
      <c r="N9" s="2">
        <f t="shared" si="4"/>
        <v>20.277961353858423</v>
      </c>
      <c r="O9" s="2">
        <f t="shared" si="5"/>
        <v>3.9259996280168785</v>
      </c>
    </row>
    <row r="10" spans="1:15" x14ac:dyDescent="0.2">
      <c r="A10">
        <v>7</v>
      </c>
      <c r="B10" s="2">
        <v>6997.8706467661696</v>
      </c>
      <c r="C10" s="2">
        <v>19.322690090099002</v>
      </c>
      <c r="D10" s="2">
        <f t="shared" si="0"/>
        <v>6.9978706467661693</v>
      </c>
      <c r="E10" s="2">
        <f t="shared" si="6"/>
        <v>18.00212935323383</v>
      </c>
      <c r="F10" s="2">
        <f t="shared" si="1"/>
        <v>1.9322690090099001E-2</v>
      </c>
      <c r="G10" s="3">
        <v>7</v>
      </c>
      <c r="H10" s="2">
        <v>1.1212808112324399</v>
      </c>
      <c r="I10" s="2">
        <v>2.14333292726556E-2</v>
      </c>
      <c r="J10">
        <v>1.135</v>
      </c>
      <c r="K10" s="4">
        <f t="shared" si="2"/>
        <v>1.3719188767560064E-2</v>
      </c>
      <c r="L10" s="5">
        <f t="shared" si="3"/>
        <v>1.3887246063760286</v>
      </c>
      <c r="M10" s="2">
        <f t="shared" si="7"/>
        <v>14.348211280202586</v>
      </c>
      <c r="N10" s="2">
        <f t="shared" si="4"/>
        <v>20.18544220510535</v>
      </c>
      <c r="O10" s="2">
        <f t="shared" si="5"/>
        <v>3.6539180730312442</v>
      </c>
    </row>
    <row r="11" spans="1:15" x14ac:dyDescent="0.2">
      <c r="A11">
        <v>8</v>
      </c>
      <c r="B11" s="2">
        <v>7998.1469194312704</v>
      </c>
      <c r="C11" s="2">
        <v>6.3209744500549903</v>
      </c>
      <c r="D11" s="2">
        <f t="shared" si="0"/>
        <v>7.99814691943127</v>
      </c>
      <c r="E11" s="2">
        <f t="shared" si="6"/>
        <v>17.001853080568729</v>
      </c>
      <c r="F11" s="2">
        <f t="shared" si="1"/>
        <v>6.3209744500549898E-3</v>
      </c>
      <c r="G11" s="3">
        <v>8</v>
      </c>
      <c r="H11" s="2">
        <v>1.18596232339089</v>
      </c>
      <c r="I11" s="2">
        <v>2.5852834798708701E-2</v>
      </c>
      <c r="J11">
        <v>1.21</v>
      </c>
      <c r="K11" s="4">
        <f t="shared" si="2"/>
        <v>2.4037676609109937E-2</v>
      </c>
      <c r="L11" s="5">
        <f t="shared" si="3"/>
        <v>1.470427951678531</v>
      </c>
      <c r="M11" s="2">
        <f t="shared" si="7"/>
        <v>13.56567039836502</v>
      </c>
      <c r="N11" s="2">
        <f t="shared" si="4"/>
        <v>20.163557181381851</v>
      </c>
      <c r="O11" s="2">
        <f t="shared" si="5"/>
        <v>3.4361826822037091</v>
      </c>
    </row>
    <row r="12" spans="1:15" x14ac:dyDescent="0.2">
      <c r="A12">
        <v>9</v>
      </c>
      <c r="B12" s="2">
        <v>8961.2533936651507</v>
      </c>
      <c r="C12" s="2">
        <v>68.496583458568296</v>
      </c>
      <c r="D12" s="2">
        <f t="shared" si="0"/>
        <v>8.9612533936651513</v>
      </c>
      <c r="E12" s="2">
        <f t="shared" si="6"/>
        <v>16.038746606334847</v>
      </c>
      <c r="F12" s="2">
        <f t="shared" si="1"/>
        <v>6.8496583458568294E-2</v>
      </c>
      <c r="G12" s="3">
        <v>9</v>
      </c>
      <c r="H12" s="2">
        <v>1.2527914691943101</v>
      </c>
      <c r="I12" s="2">
        <v>2.36124071709563E-2</v>
      </c>
      <c r="J12">
        <v>1.2709999999999999</v>
      </c>
      <c r="K12" s="4">
        <f t="shared" si="2"/>
        <v>1.8208530805689849E-2</v>
      </c>
      <c r="L12" s="5">
        <f t="shared" si="3"/>
        <v>1.5587252927934976</v>
      </c>
      <c r="M12" s="2">
        <f t="shared" si="7"/>
        <v>12.842020703051791</v>
      </c>
      <c r="N12" s="2">
        <f t="shared" si="4"/>
        <v>20.093204924985489</v>
      </c>
      <c r="O12" s="2">
        <f t="shared" si="5"/>
        <v>3.1967259032830562</v>
      </c>
    </row>
    <row r="13" spans="1:15" x14ac:dyDescent="0.2">
      <c r="A13">
        <v>10</v>
      </c>
      <c r="B13" s="2">
        <v>8740.6536796536802</v>
      </c>
      <c r="C13" s="2">
        <v>365.66820940516101</v>
      </c>
      <c r="D13" s="2">
        <f t="shared" si="0"/>
        <v>8.7406536796536809</v>
      </c>
      <c r="E13" s="2">
        <f t="shared" si="6"/>
        <v>16.259346320346317</v>
      </c>
      <c r="F13" s="2">
        <f t="shared" si="1"/>
        <v>0.36566820940516098</v>
      </c>
      <c r="G13" s="3">
        <v>10</v>
      </c>
      <c r="H13" s="2">
        <v>1.2102776203965999</v>
      </c>
      <c r="I13" s="2">
        <v>4.5632097979480098E-2</v>
      </c>
      <c r="J13">
        <v>1.2669999999999999</v>
      </c>
      <c r="K13" s="4">
        <f t="shared" si="2"/>
        <v>5.6722379603399986E-2</v>
      </c>
      <c r="L13" s="5">
        <f t="shared" si="3"/>
        <v>1.53757718837171</v>
      </c>
      <c r="M13" s="2">
        <f t="shared" si="7"/>
        <v>13.293126893256067</v>
      </c>
      <c r="N13" s="2">
        <f t="shared" si="4"/>
        <v>19.678322973792955</v>
      </c>
      <c r="O13" s="2">
        <f t="shared" si="5"/>
        <v>2.96621942709025</v>
      </c>
    </row>
    <row r="14" spans="1:15" x14ac:dyDescent="0.2">
      <c r="A14">
        <v>11</v>
      </c>
      <c r="B14" s="2">
        <v>10075.4545454545</v>
      </c>
      <c r="C14" s="2">
        <v>2341.3044734814498</v>
      </c>
      <c r="D14" s="2">
        <f t="shared" si="0"/>
        <v>10.0754545454545</v>
      </c>
      <c r="E14" s="2">
        <f t="shared" si="6"/>
        <v>14.9245454545455</v>
      </c>
      <c r="F14" s="2">
        <f t="shared" si="1"/>
        <v>2.3413044734814497</v>
      </c>
      <c r="G14" s="3">
        <v>11</v>
      </c>
      <c r="H14" s="2">
        <v>1.2056376604850201</v>
      </c>
      <c r="I14" s="2">
        <v>4.9550907060641899E-2</v>
      </c>
      <c r="J14">
        <v>1.577</v>
      </c>
      <c r="K14" s="4">
        <f t="shared" si="2"/>
        <v>0.37136233951497988</v>
      </c>
      <c r="L14" s="5">
        <f t="shared" si="3"/>
        <v>1.6750928915148879</v>
      </c>
      <c r="M14" s="2">
        <f t="shared" si="7"/>
        <v>13.344286190867457</v>
      </c>
      <c r="N14" s="2">
        <f t="shared" si="4"/>
        <v>17.993594065620577</v>
      </c>
      <c r="O14" s="2">
        <f t="shared" si="5"/>
        <v>1.5802592636780428</v>
      </c>
    </row>
    <row r="15" spans="1:15" x14ac:dyDescent="0.2">
      <c r="A15">
        <v>12</v>
      </c>
      <c r="B15" s="2">
        <v>12346.354978354901</v>
      </c>
      <c r="C15" s="2">
        <v>3681.4620242364399</v>
      </c>
      <c r="D15" s="2">
        <f t="shared" si="0"/>
        <v>12.346354978354901</v>
      </c>
      <c r="E15" s="2">
        <f t="shared" si="6"/>
        <v>12.653645021645099</v>
      </c>
      <c r="F15" s="2">
        <f t="shared" si="1"/>
        <v>3.6814620242364398</v>
      </c>
      <c r="G15" s="3">
        <v>12</v>
      </c>
      <c r="H15" s="2">
        <v>1.39277371048252</v>
      </c>
      <c r="I15" s="2">
        <v>0.46712255661964203</v>
      </c>
      <c r="J15">
        <v>3.9710000000000001</v>
      </c>
      <c r="K15" s="4">
        <f t="shared" si="2"/>
        <v>2.5782262895174801</v>
      </c>
      <c r="L15" s="5">
        <f t="shared" si="3"/>
        <v>1.9757152944653851</v>
      </c>
      <c r="M15" s="2">
        <f t="shared" si="7"/>
        <v>11.551319401646559</v>
      </c>
      <c r="N15" s="2">
        <f t="shared" si="4"/>
        <v>17.623664127925313</v>
      </c>
      <c r="O15" s="2">
        <f t="shared" si="5"/>
        <v>1.1023256199985401</v>
      </c>
    </row>
    <row r="16" spans="1:15" x14ac:dyDescent="0.2">
      <c r="A16">
        <v>13</v>
      </c>
      <c r="B16" s="2">
        <v>11328.519480519401</v>
      </c>
      <c r="C16" s="2">
        <v>3094.3810574020099</v>
      </c>
      <c r="D16" s="2">
        <f t="shared" si="0"/>
        <v>11.3285194805194</v>
      </c>
      <c r="E16" s="2">
        <f t="shared" si="6"/>
        <v>13.6714805194806</v>
      </c>
      <c r="F16" s="2">
        <f t="shared" si="1"/>
        <v>3.0943810574020101</v>
      </c>
      <c r="G16" s="3">
        <v>13</v>
      </c>
      <c r="H16" s="2">
        <v>1.2735353383458601</v>
      </c>
      <c r="I16" s="2">
        <v>0.15077267367510899</v>
      </c>
      <c r="J16">
        <v>2.1440000000000001</v>
      </c>
      <c r="K16" s="4">
        <f t="shared" si="2"/>
        <v>0.87046466165414005</v>
      </c>
      <c r="L16" s="5">
        <f t="shared" si="3"/>
        <v>1.8286241906556722</v>
      </c>
      <c r="M16" s="2">
        <f t="shared" si="7"/>
        <v>12.632844570215454</v>
      </c>
      <c r="N16" s="2">
        <f t="shared" si="4"/>
        <v>17.411113569065559</v>
      </c>
      <c r="O16" s="2">
        <f t="shared" si="5"/>
        <v>1.0386359492651458</v>
      </c>
    </row>
    <row r="17" spans="1:26" x14ac:dyDescent="0.2">
      <c r="A17">
        <v>14</v>
      </c>
      <c r="B17" s="2">
        <v>13422.4891774891</v>
      </c>
      <c r="C17" s="2">
        <v>4082.4401887724598</v>
      </c>
      <c r="D17" s="2">
        <f t="shared" si="0"/>
        <v>13.4224891774891</v>
      </c>
      <c r="E17" s="2">
        <f t="shared" si="6"/>
        <v>11.5775108225109</v>
      </c>
      <c r="F17" s="2">
        <f t="shared" si="1"/>
        <v>4.08244018877246</v>
      </c>
      <c r="G17" s="3">
        <v>14</v>
      </c>
      <c r="H17" s="2">
        <v>1.5313734061930699</v>
      </c>
      <c r="I17" s="2">
        <v>0.73202013625012197</v>
      </c>
      <c r="J17">
        <v>4.782</v>
      </c>
      <c r="K17" s="4">
        <f t="shared" si="2"/>
        <v>3.2506265938069303</v>
      </c>
      <c r="L17" s="5">
        <f t="shared" si="3"/>
        <v>2.1593588106513266</v>
      </c>
      <c r="M17" s="2">
        <f t="shared" si="7"/>
        <v>10.50584652896319</v>
      </c>
      <c r="N17" s="2">
        <f t="shared" si="4"/>
        <v>17.729492183505648</v>
      </c>
      <c r="O17" s="2">
        <f t="shared" si="5"/>
        <v>1.0716642935477108</v>
      </c>
    </row>
    <row r="18" spans="1:26" x14ac:dyDescent="0.2">
      <c r="A18">
        <v>15</v>
      </c>
      <c r="B18" s="2">
        <v>19775.8008658008</v>
      </c>
      <c r="C18" s="2">
        <v>2517.6676907483602</v>
      </c>
      <c r="D18" s="2">
        <f t="shared" si="0"/>
        <v>19.7758008658008</v>
      </c>
      <c r="E18" s="2">
        <f t="shared" si="6"/>
        <v>5.2241991341991998</v>
      </c>
      <c r="F18" s="2">
        <f t="shared" si="1"/>
        <v>2.5176676907483602</v>
      </c>
      <c r="G18" s="3">
        <v>15</v>
      </c>
      <c r="H18" s="2">
        <v>4.1894129353233804</v>
      </c>
      <c r="I18" s="2">
        <v>2.23073963452631</v>
      </c>
      <c r="J18">
        <v>9.2929999999999993</v>
      </c>
      <c r="K18" s="4">
        <f t="shared" si="2"/>
        <v>5.1035870646766188</v>
      </c>
      <c r="L18" s="5">
        <f t="shared" si="3"/>
        <v>4.7854224844421376</v>
      </c>
      <c r="M18" s="2">
        <f t="shared" si="7"/>
        <v>3.8402454550014751</v>
      </c>
      <c r="N18" s="2">
        <f t="shared" si="4"/>
        <v>21.886327429519334</v>
      </c>
      <c r="O18" s="2">
        <f t="shared" si="5"/>
        <v>1.3839536791977247</v>
      </c>
    </row>
    <row r="19" spans="1:26" x14ac:dyDescent="0.2">
      <c r="A19">
        <v>16</v>
      </c>
      <c r="B19" s="2">
        <v>20456.529880478</v>
      </c>
      <c r="C19" s="2">
        <v>1545.1929810572999</v>
      </c>
      <c r="D19" s="2">
        <f t="shared" si="0"/>
        <v>20.456529880477998</v>
      </c>
      <c r="E19" s="2">
        <f t="shared" si="6"/>
        <v>4.5434701195220022</v>
      </c>
      <c r="F19" s="2">
        <f t="shared" si="1"/>
        <v>1.5451929810573</v>
      </c>
      <c r="G19" s="3">
        <v>16</v>
      </c>
      <c r="H19" s="2">
        <v>5.2573446327683602</v>
      </c>
      <c r="I19" s="2">
        <v>2.0220051020313101</v>
      </c>
      <c r="J19">
        <v>9.3550000000000004</v>
      </c>
      <c r="K19" s="4">
        <f t="shared" si="2"/>
        <v>4.0976553672316403</v>
      </c>
      <c r="L19" s="5">
        <f t="shared" si="3"/>
        <v>5.5024022041175291</v>
      </c>
      <c r="M19" s="2">
        <f t="shared" si="7"/>
        <v>3.0601710764257706</v>
      </c>
      <c r="N19" s="2">
        <f t="shared" si="4"/>
        <v>23.886588247012419</v>
      </c>
      <c r="O19" s="2">
        <f t="shared" si="5"/>
        <v>1.4832990430962316</v>
      </c>
    </row>
    <row r="20" spans="1:26" x14ac:dyDescent="0.2">
      <c r="E20" t="s">
        <v>30</v>
      </c>
      <c r="O20" t="s">
        <v>31</v>
      </c>
    </row>
    <row r="21" spans="1:26" x14ac:dyDescent="0.2">
      <c r="E21" s="2">
        <f>E19/E3</f>
        <v>0.18173880478088009</v>
      </c>
      <c r="O21" s="2">
        <f>AVERAGE(O16:O19)</f>
        <v>1.2443882412767033</v>
      </c>
    </row>
    <row r="22" spans="1:26" x14ac:dyDescent="0.2">
      <c r="U22" t="s">
        <v>72</v>
      </c>
    </row>
    <row r="23" spans="1:26" x14ac:dyDescent="0.2">
      <c r="A23" t="s">
        <v>42</v>
      </c>
      <c r="B23" t="s">
        <v>33</v>
      </c>
      <c r="C23" s="1">
        <f>2*2/3*335174458*32 / 1000000000</f>
        <v>14.300776874666665</v>
      </c>
      <c r="D23" t="s">
        <v>13</v>
      </c>
      <c r="F23" t="s">
        <v>34</v>
      </c>
      <c r="G23">
        <v>2</v>
      </c>
      <c r="N23" t="s">
        <v>14</v>
      </c>
      <c r="O23" t="s">
        <v>15</v>
      </c>
      <c r="U23" t="s">
        <v>62</v>
      </c>
      <c r="V23" t="s">
        <v>63</v>
      </c>
      <c r="W23" t="s">
        <v>75</v>
      </c>
    </row>
    <row r="24" spans="1:26" x14ac:dyDescent="0.2">
      <c r="A24" t="s">
        <v>16</v>
      </c>
      <c r="B24" t="s">
        <v>19</v>
      </c>
      <c r="C24" t="s">
        <v>0</v>
      </c>
      <c r="D24" t="s">
        <v>35</v>
      </c>
      <c r="E24" t="s">
        <v>36</v>
      </c>
      <c r="F24" t="s">
        <v>26</v>
      </c>
      <c r="G24" t="s">
        <v>37</v>
      </c>
      <c r="H24" t="s">
        <v>21</v>
      </c>
      <c r="I24" t="s">
        <v>22</v>
      </c>
      <c r="J24" t="s">
        <v>38</v>
      </c>
      <c r="K24" t="s">
        <v>39</v>
      </c>
      <c r="L24" t="s">
        <v>24</v>
      </c>
      <c r="M24" t="s">
        <v>25</v>
      </c>
      <c r="N24" t="s">
        <v>27</v>
      </c>
      <c r="O24" t="s">
        <v>28</v>
      </c>
      <c r="P24" t="s">
        <v>29</v>
      </c>
      <c r="Q24" t="s">
        <v>85</v>
      </c>
      <c r="R24" t="s">
        <v>81</v>
      </c>
      <c r="S24" t="s">
        <v>86</v>
      </c>
      <c r="U24">
        <v>0.64</v>
      </c>
      <c r="V24">
        <v>29.6</v>
      </c>
      <c r="W24">
        <f>SQRT(V24)</f>
        <v>5.440588203494177</v>
      </c>
      <c r="Y24" t="s">
        <v>80</v>
      </c>
      <c r="Z24" t="s">
        <v>81</v>
      </c>
    </row>
    <row r="25" spans="1:26" x14ac:dyDescent="0.2">
      <c r="A25" s="7">
        <v>0</v>
      </c>
      <c r="B25" s="2">
        <v>0</v>
      </c>
      <c r="C25" s="2">
        <f t="shared" ref="C25:C51" si="8">25-B25</f>
        <v>25</v>
      </c>
      <c r="D25" s="2"/>
      <c r="E25" s="2">
        <v>0</v>
      </c>
      <c r="F25" s="2">
        <f t="shared" ref="F25:F51" si="9">25/(25-B25)</f>
        <v>1</v>
      </c>
      <c r="G25" s="2">
        <f t="shared" ref="G25:G51" si="10">F25^$G$1</f>
        <v>1</v>
      </c>
      <c r="H25" s="7">
        <v>0</v>
      </c>
      <c r="I25" s="2">
        <v>1.4673639999999999</v>
      </c>
      <c r="J25" s="3">
        <v>750</v>
      </c>
      <c r="K25" s="2">
        <v>3.3202803656719501E-2</v>
      </c>
      <c r="L25" s="2">
        <v>1.5349999999999999</v>
      </c>
      <c r="M25" s="2">
        <f t="shared" ref="M25:M51" si="11">L25-I25</f>
        <v>6.7636000000000029E-2</v>
      </c>
      <c r="N25" s="2">
        <f>($C$1/I25)</f>
        <v>10.96413295133314</v>
      </c>
      <c r="O25" s="2">
        <f t="shared" ref="O25:O51" si="12">I25*C25</f>
        <v>36.684100000000001</v>
      </c>
      <c r="P25" s="2">
        <f t="shared" ref="P25:P51" si="13">C25-N25</f>
        <v>14.03586704866686</v>
      </c>
      <c r="Q25" s="2">
        <f t="shared" ref="Q25:Q48" si="14">(I25-$V$32)^2</f>
        <v>88.014263327553053</v>
      </c>
      <c r="R25" s="10">
        <f>$U$24*EXP(SQRT($V$24/(25-B25)))</f>
        <v>1.8999556391241135</v>
      </c>
      <c r="S25" s="8">
        <f>(I25-R25)^2</f>
        <v>0.18713552624008731</v>
      </c>
      <c r="T25" s="8"/>
      <c r="U25" t="s">
        <v>77</v>
      </c>
      <c r="V25" s="10">
        <f>(AVERAGE(S25:S51))</f>
        <v>269.12439715160139</v>
      </c>
      <c r="Y25">
        <v>0</v>
      </c>
      <c r="Z25" s="8">
        <f>$U$24*EXP(SQRT($V$24/(25-Y25)))</f>
        <v>1.8999556391241135</v>
      </c>
    </row>
    <row r="26" spans="1:26" x14ac:dyDescent="0.2">
      <c r="A26" s="7">
        <v>2</v>
      </c>
      <c r="B26" s="2">
        <v>1.67995992049492</v>
      </c>
      <c r="C26" s="2">
        <f t="shared" si="8"/>
        <v>23.32004007950508</v>
      </c>
      <c r="D26" s="2">
        <v>180.74741599700999</v>
      </c>
      <c r="E26" s="2">
        <v>1.9574326189043101E-4</v>
      </c>
      <c r="F26" s="2">
        <f t="shared" si="9"/>
        <v>1.0720393238934165</v>
      </c>
      <c r="G26" s="2">
        <f t="shared" si="10"/>
        <v>1</v>
      </c>
      <c r="H26" s="7">
        <v>2</v>
      </c>
      <c r="I26" s="2">
        <v>1.3657302798982101</v>
      </c>
      <c r="J26" s="3">
        <v>393</v>
      </c>
      <c r="K26" s="2">
        <v>2.76192491818106E-2</v>
      </c>
      <c r="L26" s="2">
        <v>1.4279999999999999</v>
      </c>
      <c r="M26" s="2">
        <f t="shared" si="11"/>
        <v>6.2269720101789883E-2</v>
      </c>
      <c r="N26" s="2">
        <f t="shared" ref="N26:N51" si="15">($C$1/I26)</f>
        <v>11.78005219683574</v>
      </c>
      <c r="O26" s="2">
        <f t="shared" si="12"/>
        <v>31.848884865019951</v>
      </c>
      <c r="P26" s="2">
        <f t="shared" si="13"/>
        <v>11.53998788266934</v>
      </c>
      <c r="Q26" s="2">
        <f t="shared" si="14"/>
        <v>89.931564875947728</v>
      </c>
      <c r="R26" s="10">
        <f t="shared" ref="R26:R51" si="16">$U$24*EXP(SQRT($V$24/(25-B26)))</f>
        <v>1.9745541622561826</v>
      </c>
      <c r="S26" s="8">
        <f t="shared" ref="S26:S48" si="17">(I26-R26)^2</f>
        <v>0.37066651972943443</v>
      </c>
      <c r="T26" s="8"/>
      <c r="Y26">
        <v>2</v>
      </c>
      <c r="Z26" s="8">
        <f t="shared" ref="Z26:Z51" si="18">$U$24*EXP(SQRT($V$24/(25-Y26)))</f>
        <v>1.9900384471964747</v>
      </c>
    </row>
    <row r="27" spans="1:26" x14ac:dyDescent="0.2">
      <c r="A27" s="7">
        <v>4</v>
      </c>
      <c r="B27" s="2">
        <v>3.5677228260493798</v>
      </c>
      <c r="C27" s="2">
        <f t="shared" si="8"/>
        <v>21.43227717395062</v>
      </c>
      <c r="D27" s="2">
        <v>180.61951299550799</v>
      </c>
      <c r="E27" s="2">
        <v>3.8375291449100198E-4</v>
      </c>
      <c r="F27" s="2">
        <f t="shared" si="9"/>
        <v>1.1664649443030575</v>
      </c>
      <c r="G27" s="2">
        <f t="shared" si="10"/>
        <v>1</v>
      </c>
      <c r="H27" s="7">
        <v>4</v>
      </c>
      <c r="I27" s="2">
        <v>1.39358994708994</v>
      </c>
      <c r="J27" s="3">
        <v>378</v>
      </c>
      <c r="K27" s="2">
        <v>1.7086570873935E-2</v>
      </c>
      <c r="L27" s="2">
        <v>1.4730000000000001</v>
      </c>
      <c r="M27" s="2">
        <f t="shared" si="11"/>
        <v>7.9410052910060092E-2</v>
      </c>
      <c r="N27" s="2">
        <f t="shared" si="15"/>
        <v>11.544553702899009</v>
      </c>
      <c r="O27" s="2">
        <f t="shared" si="12"/>
        <v>29.867806012862772</v>
      </c>
      <c r="P27" s="2">
        <f t="shared" si="13"/>
        <v>9.8877234710516113</v>
      </c>
      <c r="Q27" s="2">
        <f t="shared" si="14"/>
        <v>89.403942027296523</v>
      </c>
      <c r="R27" s="10">
        <f t="shared" si="16"/>
        <v>2.0728255263331379</v>
      </c>
      <c r="S27" s="8">
        <f t="shared" si="17"/>
        <v>0.46136097210984256</v>
      </c>
      <c r="T27" s="8"/>
      <c r="Y27">
        <v>4</v>
      </c>
      <c r="Z27" s="8">
        <f t="shared" si="18"/>
        <v>2.0979204176700872</v>
      </c>
    </row>
    <row r="28" spans="1:26" x14ac:dyDescent="0.2">
      <c r="A28" s="7">
        <v>6</v>
      </c>
      <c r="B28" s="2">
        <v>5.4943953953725799</v>
      </c>
      <c r="C28" s="2">
        <f t="shared" si="8"/>
        <v>19.505604604627422</v>
      </c>
      <c r="D28" s="2">
        <v>180.023689993815</v>
      </c>
      <c r="E28" s="2">
        <v>8.8418835430180203E-4</v>
      </c>
      <c r="F28" s="2">
        <f t="shared" si="9"/>
        <v>1.2816829063616471</v>
      </c>
      <c r="G28" s="2">
        <f t="shared" si="10"/>
        <v>1</v>
      </c>
      <c r="H28" s="7">
        <v>6</v>
      </c>
      <c r="I28" s="2">
        <v>1.4473306559571599</v>
      </c>
      <c r="J28" s="3">
        <v>747</v>
      </c>
      <c r="K28" s="2">
        <v>5.7709879205700303E-2</v>
      </c>
      <c r="L28" s="2">
        <v>1.516</v>
      </c>
      <c r="M28" s="2">
        <f t="shared" si="11"/>
        <v>6.8669344042840086E-2</v>
      </c>
      <c r="N28" s="2">
        <f t="shared" si="15"/>
        <v>11.115893882148383</v>
      </c>
      <c r="O28" s="2">
        <f t="shared" si="12"/>
        <v>28.231059507256404</v>
      </c>
      <c r="P28" s="2">
        <f t="shared" si="13"/>
        <v>8.3897107224790393</v>
      </c>
      <c r="Q28" s="2">
        <f t="shared" si="14"/>
        <v>88.390553971889759</v>
      </c>
      <c r="R28" s="10">
        <f t="shared" si="16"/>
        <v>2.1936931541163904</v>
      </c>
      <c r="S28" s="8">
        <f t="shared" si="17"/>
        <v>0.55705697865848736</v>
      </c>
      <c r="T28" s="8"/>
      <c r="U28" t="s">
        <v>68</v>
      </c>
      <c r="V28" s="2">
        <f>SUM(Q25:Q51)</f>
        <v>20453.916853783103</v>
      </c>
      <c r="Y28">
        <v>6</v>
      </c>
      <c r="Z28" s="8">
        <f t="shared" si="18"/>
        <v>2.2297053189323508</v>
      </c>
    </row>
    <row r="29" spans="1:26" x14ac:dyDescent="0.2">
      <c r="A29" s="7">
        <v>8</v>
      </c>
      <c r="B29" s="2">
        <v>7.6113405939100902</v>
      </c>
      <c r="C29" s="2">
        <f t="shared" si="8"/>
        <v>17.388659406089911</v>
      </c>
      <c r="D29" s="2">
        <v>178.06381499264199</v>
      </c>
      <c r="E29" s="2">
        <v>3.49834363535041E-3</v>
      </c>
      <c r="F29" s="2">
        <f t="shared" si="9"/>
        <v>1.437718654219222</v>
      </c>
      <c r="G29" s="2">
        <f t="shared" si="10"/>
        <v>1</v>
      </c>
      <c r="H29" s="7">
        <v>8</v>
      </c>
      <c r="I29" s="2">
        <v>1.3646718346253199</v>
      </c>
      <c r="J29" s="3">
        <v>387</v>
      </c>
      <c r="K29" s="2">
        <v>3.8572369748353E-2</v>
      </c>
      <c r="L29" s="2">
        <v>1.5089999999999999</v>
      </c>
      <c r="M29" s="2">
        <f t="shared" si="11"/>
        <v>0.14432816537467996</v>
      </c>
      <c r="N29" s="2">
        <f t="shared" si="15"/>
        <v>11.789188855368423</v>
      </c>
      <c r="O29" s="2">
        <f t="shared" si="12"/>
        <v>23.729813733383544</v>
      </c>
      <c r="P29" s="2">
        <f t="shared" si="13"/>
        <v>5.5994705507214881</v>
      </c>
      <c r="Q29" s="2">
        <f t="shared" si="14"/>
        <v>89.951640946546092</v>
      </c>
      <c r="R29" s="10">
        <f t="shared" si="16"/>
        <v>2.3594282773120323</v>
      </c>
      <c r="S29" s="8">
        <f t="shared" si="17"/>
        <v>0.98954038026672253</v>
      </c>
      <c r="T29" s="8"/>
      <c r="U29" t="s">
        <v>67</v>
      </c>
      <c r="V29" s="8">
        <f>SUM(S25:S51)</f>
        <v>6458.9855316384337</v>
      </c>
      <c r="Y29">
        <v>8</v>
      </c>
      <c r="Z29" s="8">
        <f t="shared" si="18"/>
        <v>2.3946793956458774</v>
      </c>
    </row>
    <row r="30" spans="1:26" x14ac:dyDescent="0.2">
      <c r="A30" s="7">
        <v>10</v>
      </c>
      <c r="B30" s="2">
        <v>9.5160414210236297</v>
      </c>
      <c r="C30" s="2">
        <f t="shared" si="8"/>
        <v>15.48395857897637</v>
      </c>
      <c r="D30" s="2">
        <v>180.33876599156201</v>
      </c>
      <c r="E30" s="2">
        <v>7.5208007047705902E-3</v>
      </c>
      <c r="F30" s="2">
        <f t="shared" si="9"/>
        <v>1.6145741977083439</v>
      </c>
      <c r="G30" s="2">
        <f t="shared" si="10"/>
        <v>1</v>
      </c>
      <c r="H30" s="7">
        <v>10</v>
      </c>
      <c r="I30" s="2">
        <v>1.47528611111111</v>
      </c>
      <c r="J30" s="3">
        <v>360</v>
      </c>
      <c r="K30" s="2">
        <v>4.5176614235303503E-2</v>
      </c>
      <c r="L30" s="2">
        <v>1.5820000000000001</v>
      </c>
      <c r="M30" s="2">
        <f t="shared" si="11"/>
        <v>0.10671388888889011</v>
      </c>
      <c r="N30" s="2">
        <f t="shared" si="15"/>
        <v>10.905256860232393</v>
      </c>
      <c r="O30" s="2">
        <f t="shared" si="12"/>
        <v>22.843269036583557</v>
      </c>
      <c r="P30" s="2">
        <f t="shared" si="13"/>
        <v>4.5787017187439769</v>
      </c>
      <c r="Q30" s="2">
        <f t="shared" si="14"/>
        <v>87.86568206328063</v>
      </c>
      <c r="R30" s="10">
        <f t="shared" si="16"/>
        <v>2.550627300809706</v>
      </c>
      <c r="S30" s="8">
        <f t="shared" si="17"/>
        <v>1.1563586742623919</v>
      </c>
      <c r="T30" s="8"/>
      <c r="U30" t="s">
        <v>69</v>
      </c>
      <c r="V30" s="11">
        <f>1-V29/V28</f>
        <v>0.68421766951478546</v>
      </c>
      <c r="Y30">
        <v>10</v>
      </c>
      <c r="Z30" s="8">
        <f t="shared" si="18"/>
        <v>2.6076951087736537</v>
      </c>
    </row>
    <row r="31" spans="1:26" x14ac:dyDescent="0.2">
      <c r="A31" s="7">
        <v>12</v>
      </c>
      <c r="B31" s="2">
        <v>11.5063009837612</v>
      </c>
      <c r="C31" s="2">
        <f t="shared" si="8"/>
        <v>13.4936990162388</v>
      </c>
      <c r="D31" s="2">
        <v>180.33932399026301</v>
      </c>
      <c r="E31" s="2">
        <v>1.7285246420989601E-2</v>
      </c>
      <c r="F31" s="2">
        <f t="shared" si="9"/>
        <v>1.8527165879359029</v>
      </c>
      <c r="G31" s="2">
        <f t="shared" si="10"/>
        <v>1</v>
      </c>
      <c r="H31" s="7">
        <v>12</v>
      </c>
      <c r="I31" s="2">
        <v>1.55007471264367</v>
      </c>
      <c r="J31" s="3">
        <v>348</v>
      </c>
      <c r="K31" s="2">
        <v>5.62092267927745E-2</v>
      </c>
      <c r="L31" s="2">
        <v>1.659</v>
      </c>
      <c r="M31" s="2">
        <f t="shared" si="11"/>
        <v>0.10892528735633</v>
      </c>
      <c r="N31" s="2">
        <f t="shared" si="15"/>
        <v>10.37909582858822</v>
      </c>
      <c r="O31" s="2">
        <f t="shared" si="12"/>
        <v>20.916241625096532</v>
      </c>
      <c r="P31" s="2">
        <f t="shared" si="13"/>
        <v>3.1146031876505802</v>
      </c>
      <c r="Q31" s="2">
        <f t="shared" si="14"/>
        <v>86.469188114635017</v>
      </c>
      <c r="R31" s="10">
        <f t="shared" si="16"/>
        <v>2.8145408330785351</v>
      </c>
      <c r="S31" s="8">
        <f t="shared" si="17"/>
        <v>1.5988745697275986</v>
      </c>
      <c r="T31" s="8"/>
      <c r="Y31">
        <v>11</v>
      </c>
      <c r="Z31" s="8">
        <f t="shared" si="18"/>
        <v>2.7394885910340814</v>
      </c>
    </row>
    <row r="32" spans="1:26" x14ac:dyDescent="0.2">
      <c r="A32" s="7">
        <v>13</v>
      </c>
      <c r="B32" s="2">
        <v>12.4757361884199</v>
      </c>
      <c r="C32" s="2">
        <f t="shared" si="8"/>
        <v>12.5242638115801</v>
      </c>
      <c r="D32" s="2">
        <v>179.986070989561</v>
      </c>
      <c r="E32" s="2">
        <v>8.7687379478832206E-2</v>
      </c>
      <c r="F32" s="2">
        <f t="shared" si="9"/>
        <v>1.9961253113244604</v>
      </c>
      <c r="G32" s="2">
        <f t="shared" si="10"/>
        <v>1</v>
      </c>
      <c r="H32" s="7">
        <v>13</v>
      </c>
      <c r="I32" s="2">
        <v>1.59902083333333</v>
      </c>
      <c r="J32" s="3">
        <v>336</v>
      </c>
      <c r="K32" s="2">
        <v>6.0059911907637403E-2</v>
      </c>
      <c r="L32" s="2">
        <v>1.772</v>
      </c>
      <c r="M32" s="2">
        <f t="shared" si="11"/>
        <v>0.17297916666667001</v>
      </c>
      <c r="N32" s="2">
        <f t="shared" si="15"/>
        <v>10.061391101741973</v>
      </c>
      <c r="O32" s="2">
        <f t="shared" si="12"/>
        <v>20.026558756879279</v>
      </c>
      <c r="P32" s="2">
        <f t="shared" si="13"/>
        <v>2.4628727098381269</v>
      </c>
      <c r="Q32" s="2">
        <f t="shared" si="14"/>
        <v>85.561295532574448</v>
      </c>
      <c r="R32" s="10">
        <f t="shared" si="16"/>
        <v>2.97740548046397</v>
      </c>
      <c r="S32" s="8">
        <f t="shared" si="17"/>
        <v>1.899944235445459</v>
      </c>
      <c r="T32" s="8"/>
      <c r="U32" t="s">
        <v>78</v>
      </c>
      <c r="V32" s="2">
        <f>AVERAGE(I25:I48)</f>
        <v>10.848955726756875</v>
      </c>
      <c r="Y32">
        <v>12</v>
      </c>
      <c r="Z32" s="8">
        <f t="shared" si="18"/>
        <v>2.8940606044434345</v>
      </c>
    </row>
    <row r="33" spans="1:26" x14ac:dyDescent="0.2">
      <c r="A33" s="7">
        <v>14</v>
      </c>
      <c r="B33" s="2">
        <v>13.4136672140289</v>
      </c>
      <c r="C33" s="2">
        <f t="shared" si="8"/>
        <v>11.5863327859711</v>
      </c>
      <c r="D33" s="2">
        <v>180.747167988803</v>
      </c>
      <c r="E33" s="2">
        <v>1.01882815884157E-2</v>
      </c>
      <c r="F33" s="2">
        <f t="shared" si="9"/>
        <v>2.157714650684845</v>
      </c>
      <c r="G33" s="2">
        <f t="shared" si="10"/>
        <v>1</v>
      </c>
      <c r="H33" s="7">
        <v>14</v>
      </c>
      <c r="I33" s="2">
        <v>1.7483233333333299</v>
      </c>
      <c r="J33" s="3">
        <v>300</v>
      </c>
      <c r="K33" s="2">
        <v>5.93846679614266E-2</v>
      </c>
      <c r="L33" s="2">
        <v>1.907</v>
      </c>
      <c r="M33" s="2">
        <f t="shared" si="11"/>
        <v>0.15867666666667013</v>
      </c>
      <c r="N33" s="2">
        <f t="shared" si="15"/>
        <v>9.2021731205326436</v>
      </c>
      <c r="O33" s="2">
        <f t="shared" si="12"/>
        <v>20.256655957478241</v>
      </c>
      <c r="P33" s="2">
        <f t="shared" si="13"/>
        <v>2.3841596654384567</v>
      </c>
      <c r="Q33" s="2">
        <f t="shared" si="14"/>
        <v>82.821509960229974</v>
      </c>
      <c r="R33" s="10">
        <f t="shared" si="16"/>
        <v>3.1647259716960243</v>
      </c>
      <c r="S33" s="8">
        <f t="shared" si="17"/>
        <v>2.0061964339608016</v>
      </c>
      <c r="T33" s="8"/>
      <c r="Y33">
        <v>13</v>
      </c>
      <c r="Z33" s="8">
        <f t="shared" si="18"/>
        <v>3.0779858223753651</v>
      </c>
    </row>
    <row r="34" spans="1:26" x14ac:dyDescent="0.2">
      <c r="A34" s="7">
        <v>15</v>
      </c>
      <c r="B34" s="2">
        <v>14.578185347490299</v>
      </c>
      <c r="C34" s="2">
        <f t="shared" si="8"/>
        <v>10.421814652509701</v>
      </c>
      <c r="D34" s="2">
        <v>180.74965998848501</v>
      </c>
      <c r="E34" s="2">
        <v>8.4503462223144005E-3</v>
      </c>
      <c r="F34" s="2">
        <f t="shared" si="9"/>
        <v>2.3988144899487054</v>
      </c>
      <c r="G34" s="2">
        <f t="shared" si="10"/>
        <v>1</v>
      </c>
      <c r="H34" s="7">
        <v>15</v>
      </c>
      <c r="I34" s="2">
        <v>1.7988900000000001</v>
      </c>
      <c r="J34" s="3">
        <v>300</v>
      </c>
      <c r="K34" s="2">
        <v>0.10944720751729201</v>
      </c>
      <c r="L34" s="2">
        <v>2.14</v>
      </c>
      <c r="M34" s="2">
        <f t="shared" si="11"/>
        <v>0.34111000000000002</v>
      </c>
      <c r="N34" s="2">
        <f t="shared" si="15"/>
        <v>8.9435007054350173</v>
      </c>
      <c r="O34" s="2">
        <f t="shared" si="12"/>
        <v>18.747698160253176</v>
      </c>
      <c r="P34" s="2">
        <f t="shared" si="13"/>
        <v>1.4783139470746836</v>
      </c>
      <c r="Q34" s="2">
        <f t="shared" si="14"/>
        <v>81.903689658619442</v>
      </c>
      <c r="R34" s="10">
        <f t="shared" si="16"/>
        <v>3.4521634068177609</v>
      </c>
      <c r="S34" s="8">
        <f t="shared" si="17"/>
        <v>2.7333129576908051</v>
      </c>
      <c r="T34" s="8"/>
      <c r="U34" t="s">
        <v>76</v>
      </c>
      <c r="Y34">
        <v>14</v>
      </c>
      <c r="Z34" s="8">
        <f t="shared" si="18"/>
        <v>3.3006253875659088</v>
      </c>
    </row>
    <row r="35" spans="1:26" x14ac:dyDescent="0.2">
      <c r="A35" s="7">
        <v>16</v>
      </c>
      <c r="B35" s="2">
        <v>15.6276761354213</v>
      </c>
      <c r="C35" s="2">
        <f t="shared" si="8"/>
        <v>9.3723238645786999</v>
      </c>
      <c r="D35" s="2">
        <v>180.501175989334</v>
      </c>
      <c r="E35" s="2">
        <v>2.8801065319494099E-2</v>
      </c>
      <c r="F35" s="2">
        <f t="shared" si="9"/>
        <v>2.6674280958731882</v>
      </c>
      <c r="G35" s="2">
        <f t="shared" si="10"/>
        <v>1</v>
      </c>
      <c r="H35" s="7">
        <v>16</v>
      </c>
      <c r="I35" s="2">
        <v>1.9434444444444401</v>
      </c>
      <c r="J35" s="3">
        <v>270</v>
      </c>
      <c r="K35" s="2">
        <v>0.184846088796084</v>
      </c>
      <c r="L35" s="2">
        <v>2.5099999999999998</v>
      </c>
      <c r="M35" s="2">
        <f t="shared" si="11"/>
        <v>0.5665555555555597</v>
      </c>
      <c r="N35" s="2">
        <f t="shared" si="15"/>
        <v>8.2782783063289873</v>
      </c>
      <c r="O35" s="2">
        <f t="shared" si="12"/>
        <v>18.214590746149518</v>
      </c>
      <c r="P35" s="2">
        <f t="shared" si="13"/>
        <v>1.0940455582497126</v>
      </c>
      <c r="Q35" s="2">
        <f t="shared" si="14"/>
        <v>79.308131199394083</v>
      </c>
      <c r="R35" s="10">
        <f t="shared" si="16"/>
        <v>3.7842784272380765</v>
      </c>
      <c r="S35" s="8">
        <f t="shared" si="17"/>
        <v>3.3886697522078819</v>
      </c>
      <c r="T35" s="8"/>
      <c r="Y35">
        <v>15</v>
      </c>
      <c r="Z35" s="8">
        <f t="shared" si="18"/>
        <v>3.5757607502483397</v>
      </c>
    </row>
    <row r="36" spans="1:26" x14ac:dyDescent="0.2">
      <c r="A36" s="7">
        <v>17</v>
      </c>
      <c r="B36" s="2">
        <v>16.5791581135671</v>
      </c>
      <c r="C36" s="2">
        <f t="shared" si="8"/>
        <v>8.4208418864328998</v>
      </c>
      <c r="D36" s="2">
        <v>180.08423798966999</v>
      </c>
      <c r="E36" s="2">
        <v>0.40056377441698199</v>
      </c>
      <c r="F36" s="2">
        <f t="shared" si="9"/>
        <v>2.9688242977555888</v>
      </c>
      <c r="G36" s="2">
        <f t="shared" si="10"/>
        <v>1</v>
      </c>
      <c r="H36" s="7">
        <v>17</v>
      </c>
      <c r="I36" s="2">
        <v>2.18211111111111</v>
      </c>
      <c r="J36" s="3">
        <v>243</v>
      </c>
      <c r="K36" s="2">
        <v>0.232469759969789</v>
      </c>
      <c r="L36" s="2">
        <v>2.6829999999999998</v>
      </c>
      <c r="M36" s="2">
        <f t="shared" si="11"/>
        <v>0.50088888888888983</v>
      </c>
      <c r="N36" s="2">
        <f t="shared" si="15"/>
        <v>7.3728482028616567</v>
      </c>
      <c r="O36" s="2">
        <f t="shared" si="12"/>
        <v>18.375212645295072</v>
      </c>
      <c r="P36" s="2">
        <f t="shared" si="13"/>
        <v>1.0479936835712431</v>
      </c>
      <c r="Q36" s="2">
        <f t="shared" si="14"/>
        <v>75.114195591747986</v>
      </c>
      <c r="R36" s="10">
        <f t="shared" si="16"/>
        <v>4.172726601942335</v>
      </c>
      <c r="S36" s="8">
        <f t="shared" si="17"/>
        <v>3.9625500323372389</v>
      </c>
      <c r="T36" s="8"/>
      <c r="Y36">
        <v>16</v>
      </c>
      <c r="Z36" s="8">
        <f t="shared" si="18"/>
        <v>3.924513123359898</v>
      </c>
    </row>
    <row r="37" spans="1:26" x14ac:dyDescent="0.2">
      <c r="A37" s="7">
        <v>18</v>
      </c>
      <c r="B37" s="2">
        <v>17.4246787927922</v>
      </c>
      <c r="C37" s="2">
        <f t="shared" si="8"/>
        <v>7.5753212072078</v>
      </c>
      <c r="D37" s="2">
        <v>11.169836</v>
      </c>
      <c r="E37" s="2">
        <v>0.52670473832282905</v>
      </c>
      <c r="F37" s="2">
        <f t="shared" si="9"/>
        <v>3.3001900930897676</v>
      </c>
      <c r="G37" s="2">
        <f t="shared" si="10"/>
        <v>1</v>
      </c>
      <c r="H37" s="7">
        <v>18</v>
      </c>
      <c r="I37" s="2">
        <v>2.5878109452736302</v>
      </c>
      <c r="J37" s="3">
        <v>201</v>
      </c>
      <c r="K37" s="2">
        <v>0.29064637877004601</v>
      </c>
      <c r="L37" s="2">
        <v>3.3410000000000002</v>
      </c>
      <c r="M37" s="2">
        <f t="shared" si="11"/>
        <v>0.75318905472636999</v>
      </c>
      <c r="N37" s="2">
        <f t="shared" si="15"/>
        <v>6.2169819682476248</v>
      </c>
      <c r="O37" s="2">
        <f t="shared" si="12"/>
        <v>19.603499133975795</v>
      </c>
      <c r="P37" s="2">
        <f t="shared" si="13"/>
        <v>1.3583392389601752</v>
      </c>
      <c r="Q37" s="2">
        <f t="shared" si="14"/>
        <v>68.246513100627865</v>
      </c>
      <c r="R37" s="10">
        <f t="shared" si="16"/>
        <v>4.6201800883119022</v>
      </c>
      <c r="S37" s="8">
        <f t="shared" si="17"/>
        <v>4.1305243335741197</v>
      </c>
      <c r="T37" s="8"/>
      <c r="Y37">
        <v>17</v>
      </c>
      <c r="Z37" s="8">
        <f t="shared" si="18"/>
        <v>4.3808873865585509</v>
      </c>
    </row>
    <row r="38" spans="1:26" x14ac:dyDescent="0.2">
      <c r="A38" s="7">
        <v>19</v>
      </c>
      <c r="B38" s="2">
        <v>18.402780645851202</v>
      </c>
      <c r="C38" s="2">
        <f t="shared" si="8"/>
        <v>6.5972193541487982</v>
      </c>
      <c r="D38" s="2">
        <v>37.058126999999999</v>
      </c>
      <c r="E38" s="2">
        <v>0.84256063198526499</v>
      </c>
      <c r="F38" s="2">
        <f t="shared" si="9"/>
        <v>3.7894753316453289</v>
      </c>
      <c r="G38" s="2">
        <f t="shared" si="10"/>
        <v>1</v>
      </c>
      <c r="H38" s="7">
        <v>19</v>
      </c>
      <c r="I38" s="2">
        <v>3.2123333333333299</v>
      </c>
      <c r="J38" s="3">
        <v>150</v>
      </c>
      <c r="K38" s="2">
        <v>0.36542234317141697</v>
      </c>
      <c r="L38" s="2">
        <v>3.9119999999999999</v>
      </c>
      <c r="M38" s="2">
        <f>L38-I38</f>
        <v>0.69966666666666999</v>
      </c>
      <c r="N38" s="2">
        <f t="shared" si="15"/>
        <v>5.0083139931514014</v>
      </c>
      <c r="O38" s="2">
        <f t="shared" si="12"/>
        <v>21.192467638643969</v>
      </c>
      <c r="P38" s="2">
        <f t="shared" si="13"/>
        <v>1.5889053609973969</v>
      </c>
      <c r="Q38" s="2">
        <f t="shared" si="14"/>
        <v>58.31800157973796</v>
      </c>
      <c r="R38" s="10">
        <f t="shared" si="16"/>
        <v>5.3222983896290508</v>
      </c>
      <c r="S38" s="8">
        <f t="shared" si="17"/>
        <v>4.451952538789004</v>
      </c>
      <c r="T38" s="8"/>
      <c r="Y38">
        <v>18</v>
      </c>
      <c r="Z38" s="8">
        <f t="shared" si="18"/>
        <v>5.0031211644183937</v>
      </c>
    </row>
    <row r="39" spans="1:26" x14ac:dyDescent="0.2">
      <c r="A39" s="7">
        <v>20</v>
      </c>
      <c r="B39" s="2">
        <v>18.315957492572799</v>
      </c>
      <c r="C39" s="2">
        <f t="shared" si="8"/>
        <v>6.6840425074272005</v>
      </c>
      <c r="D39" s="2">
        <v>180.172038986601</v>
      </c>
      <c r="E39" s="2">
        <v>0.93586829385400905</v>
      </c>
      <c r="F39" s="2">
        <f t="shared" si="9"/>
        <v>3.7402514978353896</v>
      </c>
      <c r="G39" s="2">
        <f t="shared" si="10"/>
        <v>1</v>
      </c>
      <c r="H39" s="7">
        <v>20</v>
      </c>
      <c r="I39" s="2">
        <v>3.9002296296296199</v>
      </c>
      <c r="J39" s="3">
        <v>135</v>
      </c>
      <c r="K39" s="2">
        <v>0.53186553495242805</v>
      </c>
      <c r="L39" s="2">
        <v>5.1639999999999997</v>
      </c>
      <c r="M39" s="2">
        <f t="shared" si="11"/>
        <v>1.2637703703703798</v>
      </c>
      <c r="N39" s="2">
        <f t="shared" si="15"/>
        <v>4.1249812220743038</v>
      </c>
      <c r="O39" s="2">
        <f t="shared" si="12"/>
        <v>26.069300633171427</v>
      </c>
      <c r="P39" s="2">
        <f t="shared" si="13"/>
        <v>2.5590612853528967</v>
      </c>
      <c r="Q39" s="2">
        <f t="shared" si="14"/>
        <v>48.28479437289738</v>
      </c>
      <c r="R39" s="10">
        <f t="shared" si="16"/>
        <v>5.2493434754496766</v>
      </c>
      <c r="S39" s="8">
        <f t="shared" si="17"/>
        <v>1.8201081689833836</v>
      </c>
      <c r="T39" s="8"/>
      <c r="Y39">
        <v>19</v>
      </c>
      <c r="Z39" s="8">
        <f t="shared" si="18"/>
        <v>5.8992411887604863</v>
      </c>
    </row>
    <row r="40" spans="1:26" x14ac:dyDescent="0.2">
      <c r="A40" s="7">
        <v>21</v>
      </c>
      <c r="B40" s="2">
        <v>19.7917493981147</v>
      </c>
      <c r="C40" s="2">
        <f t="shared" si="8"/>
        <v>5.2082506018853003</v>
      </c>
      <c r="D40" s="2">
        <v>18.877317999999999</v>
      </c>
      <c r="E40" s="2">
        <v>0.67328061671314199</v>
      </c>
      <c r="F40" s="2">
        <f t="shared" si="9"/>
        <v>4.8000762465136404</v>
      </c>
      <c r="G40" s="2">
        <f t="shared" si="10"/>
        <v>1</v>
      </c>
      <c r="H40" s="7">
        <v>21</v>
      </c>
      <c r="I40" s="2">
        <v>5.21532258064516</v>
      </c>
      <c r="J40" s="3">
        <v>93</v>
      </c>
      <c r="K40" s="2">
        <v>0.55929127889803898</v>
      </c>
      <c r="L40" s="2">
        <v>6.5810000000000004</v>
      </c>
      <c r="M40" s="2">
        <f t="shared" si="11"/>
        <v>1.3656774193548404</v>
      </c>
      <c r="N40" s="2">
        <f t="shared" si="15"/>
        <v>3.0848281645523437</v>
      </c>
      <c r="O40" s="2">
        <f t="shared" si="12"/>
        <v>27.162706969671152</v>
      </c>
      <c r="P40" s="2">
        <f t="shared" si="13"/>
        <v>2.1234224373329567</v>
      </c>
      <c r="Q40" s="2">
        <f t="shared" si="14"/>
        <v>31.737822424968584</v>
      </c>
      <c r="R40" s="10">
        <f t="shared" si="16"/>
        <v>6.9426124648443945</v>
      </c>
      <c r="S40" s="8">
        <f t="shared" si="17"/>
        <v>2.9835303440570051</v>
      </c>
      <c r="T40" s="8"/>
      <c r="Y40">
        <v>20</v>
      </c>
      <c r="Z40" s="8">
        <f t="shared" si="18"/>
        <v>7.2922920699511531</v>
      </c>
    </row>
    <row r="41" spans="1:26" x14ac:dyDescent="0.2">
      <c r="A41" s="7">
        <v>22</v>
      </c>
      <c r="B41" s="2">
        <v>20.100071120148101</v>
      </c>
      <c r="C41" s="2">
        <f t="shared" si="8"/>
        <v>4.899928879851899</v>
      </c>
      <c r="D41" s="2">
        <v>9.0356810000014303</v>
      </c>
      <c r="E41" s="2">
        <v>0.93068855736325296</v>
      </c>
      <c r="F41" s="2">
        <f t="shared" si="9"/>
        <v>5.1021148700337111</v>
      </c>
      <c r="G41" s="2">
        <f t="shared" si="10"/>
        <v>1</v>
      </c>
      <c r="H41" s="7">
        <v>22</v>
      </c>
      <c r="I41" s="2">
        <v>8.5825333333333305</v>
      </c>
      <c r="J41" s="3">
        <v>60</v>
      </c>
      <c r="K41" s="2">
        <v>1.2256510986229101</v>
      </c>
      <c r="L41" s="2">
        <v>10.731999999999999</v>
      </c>
      <c r="M41" s="2">
        <f t="shared" si="11"/>
        <v>2.1494666666666689</v>
      </c>
      <c r="N41" s="2">
        <f t="shared" si="15"/>
        <v>1.8745483832279519</v>
      </c>
      <c r="O41" s="2">
        <f t="shared" si="12"/>
        <v>42.053802942291568</v>
      </c>
      <c r="P41" s="2">
        <f t="shared" si="13"/>
        <v>3.025380496623947</v>
      </c>
      <c r="Q41" s="2">
        <f t="shared" si="14"/>
        <v>5.1366704654117097</v>
      </c>
      <c r="R41" s="10">
        <f t="shared" si="16"/>
        <v>7.4748044127500046</v>
      </c>
      <c r="S41" s="8">
        <f t="shared" si="17"/>
        <v>1.2270633614967001</v>
      </c>
      <c r="T41" s="8"/>
      <c r="Y41">
        <v>20.5</v>
      </c>
      <c r="Z41" s="8">
        <f t="shared" si="18"/>
        <v>8.3180742878937561</v>
      </c>
    </row>
    <row r="42" spans="1:26" x14ac:dyDescent="0.2">
      <c r="A42" s="7">
        <v>23</v>
      </c>
      <c r="B42" s="2">
        <v>20.6453027746388</v>
      </c>
      <c r="C42" s="2">
        <f t="shared" si="8"/>
        <v>4.3546972253611997</v>
      </c>
      <c r="D42" s="2">
        <v>5.4554400000000003</v>
      </c>
      <c r="E42" s="2">
        <v>0.96248923259873997</v>
      </c>
      <c r="F42" s="2">
        <f t="shared" si="9"/>
        <v>5.7409272576755042</v>
      </c>
      <c r="G42" s="2">
        <f t="shared" si="10"/>
        <v>1</v>
      </c>
      <c r="H42" s="7">
        <v>23</v>
      </c>
      <c r="I42" s="2">
        <v>9.1341052631578901</v>
      </c>
      <c r="J42" s="3">
        <v>57</v>
      </c>
      <c r="K42" s="2">
        <v>1.86143787738828</v>
      </c>
      <c r="L42" s="2">
        <v>14.313000000000001</v>
      </c>
      <c r="M42" s="2">
        <f t="shared" si="11"/>
        <v>5.1788947368421105</v>
      </c>
      <c r="N42" s="2">
        <f t="shared" si="15"/>
        <v>1.7613519354645411</v>
      </c>
      <c r="O42" s="2">
        <f t="shared" si="12"/>
        <v>39.776262845630797</v>
      </c>
      <c r="P42" s="2">
        <f t="shared" si="13"/>
        <v>2.5933452898966589</v>
      </c>
      <c r="Q42" s="2">
        <f t="shared" si="14"/>
        <v>2.9407121125056546</v>
      </c>
      <c r="R42" s="10">
        <f t="shared" si="16"/>
        <v>8.6786677129681813</v>
      </c>
      <c r="S42" s="8">
        <f t="shared" si="17"/>
        <v>0.20742336212280349</v>
      </c>
      <c r="T42" s="8"/>
      <c r="Y42">
        <v>21</v>
      </c>
      <c r="Z42" s="8">
        <f t="shared" si="18"/>
        <v>9.7182639749306965</v>
      </c>
    </row>
    <row r="43" spans="1:26" x14ac:dyDescent="0.2">
      <c r="A43" s="7">
        <v>24</v>
      </c>
      <c r="B43" s="2">
        <v>21.224088416117901</v>
      </c>
      <c r="C43" s="2">
        <f t="shared" si="8"/>
        <v>3.7759115838820989</v>
      </c>
      <c r="D43" s="2">
        <v>8.5313339999999993</v>
      </c>
      <c r="E43" s="2">
        <v>0.93277280732101397</v>
      </c>
      <c r="F43" s="2">
        <f t="shared" si="9"/>
        <v>6.6209177425433632</v>
      </c>
      <c r="G43" s="2">
        <f t="shared" si="10"/>
        <v>1</v>
      </c>
      <c r="H43" s="7">
        <v>24</v>
      </c>
      <c r="I43" s="2">
        <v>13.4209444444444</v>
      </c>
      <c r="J43" s="3">
        <v>36</v>
      </c>
      <c r="K43" s="2">
        <v>1.90413169106382</v>
      </c>
      <c r="L43" s="2">
        <v>15.637</v>
      </c>
      <c r="M43" s="2">
        <f t="shared" si="11"/>
        <v>2.2160555555556005</v>
      </c>
      <c r="N43" s="2">
        <f t="shared" si="15"/>
        <v>1.1987512541011809</v>
      </c>
      <c r="O43" s="2">
        <f t="shared" si="12"/>
        <v>50.67629959441571</v>
      </c>
      <c r="P43" s="2">
        <f t="shared" si="13"/>
        <v>2.5771603297809182</v>
      </c>
      <c r="Q43" s="2">
        <f t="shared" si="14"/>
        <v>6.6151259639119173</v>
      </c>
      <c r="R43" s="10">
        <f t="shared" si="16"/>
        <v>10.523007739772698</v>
      </c>
      <c r="S43" s="8">
        <f t="shared" si="17"/>
        <v>8.3980371442834834</v>
      </c>
      <c r="T43" s="8"/>
      <c r="Y43">
        <v>21.5</v>
      </c>
      <c r="Z43" s="8">
        <f t="shared" si="18"/>
        <v>11.726246469384215</v>
      </c>
    </row>
    <row r="44" spans="1:26" x14ac:dyDescent="0.2">
      <c r="A44" s="7">
        <v>25</v>
      </c>
      <c r="B44" s="2">
        <v>23.659358589333898</v>
      </c>
      <c r="C44" s="2">
        <f t="shared" si="8"/>
        <v>1.3406414106661018</v>
      </c>
      <c r="D44" s="2">
        <v>7.41630200000054</v>
      </c>
      <c r="E44" s="2">
        <v>5.1972005621436903</v>
      </c>
      <c r="F44" s="2">
        <f t="shared" si="9"/>
        <v>18.64779037936675</v>
      </c>
      <c r="G44" s="2">
        <f t="shared" si="10"/>
        <v>1</v>
      </c>
      <c r="H44" s="7">
        <v>25</v>
      </c>
      <c r="I44" s="2">
        <f>(295.245+295.339+295.35+J55*3)/6</f>
        <v>148.07966666666667</v>
      </c>
      <c r="J44" s="3">
        <v>6</v>
      </c>
      <c r="K44" s="2">
        <v>2.8686039965261999E-2</v>
      </c>
      <c r="L44" s="2">
        <v>295.35000000000002</v>
      </c>
      <c r="M44" s="2">
        <f t="shared" si="11"/>
        <v>147.27033333333335</v>
      </c>
      <c r="N44" s="2">
        <f t="shared" si="15"/>
        <v>0.10864674635050052</v>
      </c>
      <c r="O44" s="2">
        <f t="shared" si="12"/>
        <v>198.52173321096612</v>
      </c>
      <c r="P44" s="2">
        <f t="shared" si="13"/>
        <v>1.2319946643156012</v>
      </c>
      <c r="Q44" s="2">
        <f t="shared" si="14"/>
        <v>18832.268025073074</v>
      </c>
      <c r="R44" s="10">
        <f t="shared" si="16"/>
        <v>70.283763785363902</v>
      </c>
      <c r="S44" s="8">
        <f t="shared" si="17"/>
        <v>6052.2025051170922</v>
      </c>
      <c r="T44" s="8"/>
      <c r="Y44">
        <v>22</v>
      </c>
      <c r="Z44" s="8">
        <f t="shared" si="18"/>
        <v>14.803119879287109</v>
      </c>
    </row>
    <row r="45" spans="1:26" x14ac:dyDescent="0.2">
      <c r="A45" s="7">
        <v>23</v>
      </c>
      <c r="B45" s="2">
        <v>19.620056367178201</v>
      </c>
      <c r="C45" s="2">
        <f t="shared" si="8"/>
        <v>5.3799436328217993</v>
      </c>
      <c r="D45" s="2"/>
      <c r="E45" s="2">
        <v>4.9230532003036904</v>
      </c>
      <c r="F45" s="2">
        <f t="shared" si="9"/>
        <v>4.6468888349462896</v>
      </c>
      <c r="G45" s="2">
        <f t="shared" si="10"/>
        <v>1</v>
      </c>
      <c r="H45" s="7">
        <v>23</v>
      </c>
      <c r="I45" s="2">
        <v>5.6935500000000001</v>
      </c>
      <c r="J45" s="3">
        <v>120</v>
      </c>
      <c r="K45" s="2">
        <v>0.71738850295127099</v>
      </c>
      <c r="L45" s="2">
        <v>7.3029999999999999</v>
      </c>
      <c r="M45" s="2">
        <f t="shared" si="11"/>
        <v>1.6094499999999998</v>
      </c>
      <c r="N45" s="2">
        <f t="shared" si="15"/>
        <v>2.825719276022868</v>
      </c>
      <c r="O45" s="2">
        <f t="shared" si="12"/>
        <v>30.630978070652557</v>
      </c>
      <c r="P45" s="2">
        <f t="shared" si="13"/>
        <v>2.5542243567989313</v>
      </c>
      <c r="Q45" s="2">
        <f t="shared" si="14"/>
        <v>26.578208207477584</v>
      </c>
      <c r="R45" s="10">
        <f t="shared" si="16"/>
        <v>6.6814118192947296</v>
      </c>
      <c r="S45" s="8">
        <f t="shared" si="17"/>
        <v>0.97587097402029277</v>
      </c>
      <c r="T45" s="8"/>
      <c r="Y45">
        <v>22.5</v>
      </c>
      <c r="Z45" s="8">
        <f t="shared" si="18"/>
        <v>19.978226473463391</v>
      </c>
    </row>
    <row r="46" spans="1:26" x14ac:dyDescent="0.2">
      <c r="A46" s="7">
        <v>23.5</v>
      </c>
      <c r="B46" s="2">
        <v>19.1375337384953</v>
      </c>
      <c r="C46" s="2">
        <f t="shared" si="8"/>
        <v>5.8624662615047001</v>
      </c>
      <c r="D46" s="2"/>
      <c r="E46" s="2">
        <v>4.9080822064288103</v>
      </c>
      <c r="F46" s="2">
        <f t="shared" si="9"/>
        <v>4.2644168656730708</v>
      </c>
      <c r="G46" s="2">
        <f t="shared" si="10"/>
        <v>1</v>
      </c>
      <c r="H46" s="7">
        <v>23.5</v>
      </c>
      <c r="I46" s="2">
        <v>6.5022745098039199</v>
      </c>
      <c r="J46" s="3">
        <v>102</v>
      </c>
      <c r="K46" s="2">
        <v>1.0030929145560701</v>
      </c>
      <c r="L46" s="2">
        <v>9.5180000000000007</v>
      </c>
      <c r="M46" s="2">
        <f t="shared" si="11"/>
        <v>3.0157254901960808</v>
      </c>
      <c r="N46" s="2">
        <f t="shared" si="15"/>
        <v>2.4742686516452772</v>
      </c>
      <c r="O46" s="2">
        <f t="shared" si="12"/>
        <v>38.119364936767489</v>
      </c>
      <c r="P46" s="2">
        <f t="shared" si="13"/>
        <v>3.3881976098594229</v>
      </c>
      <c r="Q46" s="2">
        <f t="shared" si="14"/>
        <v>18.893637601811626</v>
      </c>
      <c r="R46" s="10">
        <f t="shared" si="16"/>
        <v>6.0540433738576942</v>
      </c>
      <c r="S46" s="8">
        <f t="shared" si="17"/>
        <v>0.20091115123164383</v>
      </c>
      <c r="T46" s="8"/>
      <c r="Y46">
        <v>23</v>
      </c>
      <c r="Z46" s="8">
        <f t="shared" si="18"/>
        <v>29.987772333918453</v>
      </c>
    </row>
    <row r="47" spans="1:26" x14ac:dyDescent="0.2">
      <c r="A47" s="7">
        <v>24</v>
      </c>
      <c r="B47" s="2">
        <v>19.448370412620601</v>
      </c>
      <c r="C47" s="2">
        <f t="shared" si="8"/>
        <v>5.5516295873793986</v>
      </c>
      <c r="D47" s="2"/>
      <c r="E47" s="2">
        <v>5.1004919220265803</v>
      </c>
      <c r="F47" s="2">
        <f t="shared" si="9"/>
        <v>4.5031822830602515</v>
      </c>
      <c r="G47" s="2">
        <f t="shared" si="10"/>
        <v>1</v>
      </c>
      <c r="H47" s="7">
        <v>24</v>
      </c>
      <c r="I47" s="2">
        <v>6.2759009009008997</v>
      </c>
      <c r="J47" s="3">
        <v>111</v>
      </c>
      <c r="K47" s="2">
        <v>0.95539530005571904</v>
      </c>
      <c r="L47" s="2">
        <v>8.7210000000000001</v>
      </c>
      <c r="M47" s="2">
        <f t="shared" si="11"/>
        <v>2.4450990990991004</v>
      </c>
      <c r="N47" s="2">
        <f t="shared" si="15"/>
        <v>2.5635162565569716</v>
      </c>
      <c r="O47" s="2">
        <f t="shared" si="12"/>
        <v>34.841477128902454</v>
      </c>
      <c r="P47" s="2">
        <f t="shared" si="13"/>
        <v>2.988113330822427</v>
      </c>
      <c r="Q47" s="2">
        <f t="shared" si="14"/>
        <v>20.912830440284626</v>
      </c>
      <c r="R47" s="10">
        <f t="shared" si="16"/>
        <v>6.4415874381949259</v>
      </c>
      <c r="S47" s="8">
        <f t="shared" si="17"/>
        <v>2.7452028640484721E-2</v>
      </c>
      <c r="T47" s="8"/>
      <c r="Y47">
        <v>23.5</v>
      </c>
      <c r="Z47" s="8">
        <f t="shared" si="18"/>
        <v>54.376635317450372</v>
      </c>
    </row>
    <row r="48" spans="1:26" x14ac:dyDescent="0.2">
      <c r="A48" s="7">
        <v>24.5</v>
      </c>
      <c r="B48" s="2">
        <v>23.404163371802898</v>
      </c>
      <c r="C48" s="2">
        <f t="shared" si="8"/>
        <v>1.5958366281971017</v>
      </c>
      <c r="D48" s="2"/>
      <c r="E48" s="2">
        <v>5.1068425476306398</v>
      </c>
      <c r="F48" s="2">
        <f t="shared" si="9"/>
        <v>15.665764000067965</v>
      </c>
      <c r="G48" s="2">
        <f t="shared" si="10"/>
        <v>1</v>
      </c>
      <c r="H48" s="7">
        <v>24.5</v>
      </c>
      <c r="I48" s="2">
        <v>28.434428571428501</v>
      </c>
      <c r="J48" s="3">
        <v>21</v>
      </c>
      <c r="K48" s="2">
        <v>7.3963938998060597</v>
      </c>
      <c r="L48" s="2">
        <v>36.14</v>
      </c>
      <c r="M48" s="2">
        <f t="shared" si="11"/>
        <v>7.7055714285714991</v>
      </c>
      <c r="N48" s="2">
        <f t="shared" si="15"/>
        <v>0.56580612983254852</v>
      </c>
      <c r="O48" s="2">
        <f t="shared" si="12"/>
        <v>45.376702616139788</v>
      </c>
      <c r="P48" s="2">
        <f t="shared" si="13"/>
        <v>1.0300304983645532</v>
      </c>
      <c r="Q48" s="2">
        <f t="shared" si="14"/>
        <v>309.24885517068321</v>
      </c>
      <c r="R48" s="10">
        <f t="shared" si="16"/>
        <v>47.488259841845128</v>
      </c>
      <c r="S48" s="8">
        <f t="shared" si="17"/>
        <v>363.0484860815065</v>
      </c>
      <c r="T48" s="8"/>
      <c r="Y48">
        <v>24</v>
      </c>
      <c r="Z48" s="8">
        <f t="shared" si="18"/>
        <v>147.56977294755592</v>
      </c>
    </row>
    <row r="49" spans="1:27" x14ac:dyDescent="0.2">
      <c r="A49" s="7">
        <v>25</v>
      </c>
      <c r="B49" s="2">
        <v>23.7812931146109</v>
      </c>
      <c r="C49" s="2">
        <f t="shared" si="8"/>
        <v>1.2187068853890999</v>
      </c>
      <c r="D49" s="2"/>
      <c r="E49" s="2">
        <v>5.9123864657201297</v>
      </c>
      <c r="F49" s="2">
        <f t="shared" si="9"/>
        <v>20.513546201897579</v>
      </c>
      <c r="G49" s="2">
        <f t="shared" si="10"/>
        <v>1</v>
      </c>
      <c r="H49" s="7">
        <v>25</v>
      </c>
      <c r="I49" s="2">
        <v>37.235399999999998</v>
      </c>
      <c r="J49" s="3">
        <v>15</v>
      </c>
      <c r="K49" s="2">
        <v>14.317534549402399</v>
      </c>
      <c r="L49" s="2">
        <v>56.283000000000001</v>
      </c>
      <c r="M49" s="2">
        <f t="shared" si="11"/>
        <v>19.047600000000003</v>
      </c>
      <c r="N49" s="2">
        <f t="shared" si="15"/>
        <v>0.43207200631656972</v>
      </c>
      <c r="O49" s="2">
        <f t="shared" si="12"/>
        <v>45.379038360217287</v>
      </c>
      <c r="P49" s="2">
        <f t="shared" si="13"/>
        <v>0.78663487907253016</v>
      </c>
      <c r="Q49" s="2"/>
      <c r="R49" s="10">
        <f t="shared" si="16"/>
        <v>88.411542288738772</v>
      </c>
      <c r="S49" s="8"/>
      <c r="T49" s="8" t="s">
        <v>83</v>
      </c>
      <c r="Y49">
        <v>24.25</v>
      </c>
      <c r="Z49" s="8">
        <f t="shared" si="18"/>
        <v>342.39430962585197</v>
      </c>
    </row>
    <row r="50" spans="1:27" x14ac:dyDescent="0.2">
      <c r="A50" s="7">
        <v>25.5</v>
      </c>
      <c r="B50" s="2">
        <v>24.195563545318102</v>
      </c>
      <c r="C50" s="2">
        <f t="shared" si="8"/>
        <v>0.80443645468189828</v>
      </c>
      <c r="D50" s="2"/>
      <c r="E50" s="2">
        <v>6.26791895230817</v>
      </c>
      <c r="F50" s="2">
        <f t="shared" si="9"/>
        <v>31.077656730370151</v>
      </c>
      <c r="G50" s="2">
        <f t="shared" si="10"/>
        <v>1</v>
      </c>
      <c r="H50" s="7">
        <v>25.5</v>
      </c>
      <c r="I50" s="2">
        <v>60.750333333333302</v>
      </c>
      <c r="J50" s="3">
        <v>3</v>
      </c>
      <c r="K50" s="2">
        <v>0.60421648070501499</v>
      </c>
      <c r="L50" s="2">
        <v>61.488</v>
      </c>
      <c r="M50" s="2">
        <f t="shared" si="11"/>
        <v>0.73766666666669778</v>
      </c>
      <c r="N50" s="2">
        <f t="shared" si="15"/>
        <v>0.26482774828121669</v>
      </c>
      <c r="O50" s="2">
        <f t="shared" si="12"/>
        <v>48.869782767410186</v>
      </c>
      <c r="P50" s="2">
        <f t="shared" si="13"/>
        <v>0.53960870640068159</v>
      </c>
      <c r="Q50" s="2"/>
      <c r="R50" s="10">
        <f t="shared" si="16"/>
        <v>275.80085538115776</v>
      </c>
      <c r="S50" s="8"/>
      <c r="T50" s="8"/>
      <c r="Y50">
        <v>24.5</v>
      </c>
      <c r="Z50" s="8">
        <f t="shared" si="18"/>
        <v>1405.1038899233204</v>
      </c>
    </row>
    <row r="51" spans="1:27" x14ac:dyDescent="0.2">
      <c r="A51" s="7">
        <v>26</v>
      </c>
      <c r="B51" s="2">
        <v>24.6526407371198</v>
      </c>
      <c r="C51" s="2">
        <f t="shared" si="8"/>
        <v>0.34735926288020025</v>
      </c>
      <c r="D51" s="2"/>
      <c r="E51" s="2">
        <v>1.85602940309047</v>
      </c>
      <c r="F51" s="2">
        <f t="shared" si="9"/>
        <v>71.971594460177613</v>
      </c>
      <c r="G51" s="2">
        <f t="shared" si="10"/>
        <v>1</v>
      </c>
      <c r="H51" s="7">
        <v>26</v>
      </c>
      <c r="I51" s="2">
        <v>184.362999999999</v>
      </c>
      <c r="J51" s="3">
        <v>3</v>
      </c>
      <c r="K51" s="2">
        <v>0.183882208673562</v>
      </c>
      <c r="L51" s="2">
        <v>184.55</v>
      </c>
      <c r="M51" s="2">
        <f t="shared" si="11"/>
        <v>0.18700000000100658</v>
      </c>
      <c r="N51" s="2">
        <f t="shared" si="15"/>
        <v>8.7264657138363372E-2</v>
      </c>
      <c r="O51" s="2">
        <f t="shared" si="12"/>
        <v>64.040195782382014</v>
      </c>
      <c r="P51" s="2">
        <f t="shared" si="13"/>
        <v>0.26009460574183685</v>
      </c>
      <c r="Q51" s="2"/>
      <c r="R51" s="10">
        <f t="shared" si="16"/>
        <v>6534.661079842148</v>
      </c>
      <c r="S51" s="8"/>
      <c r="T51" s="8"/>
      <c r="Y51">
        <v>24.7</v>
      </c>
      <c r="Z51" s="8">
        <f t="shared" si="18"/>
        <v>13184.834077730731</v>
      </c>
    </row>
    <row r="53" spans="1:27" x14ac:dyDescent="0.2">
      <c r="A53" t="s">
        <v>43</v>
      </c>
      <c r="B53" t="s">
        <v>12</v>
      </c>
      <c r="C53" s="1">
        <f>2*2/3*335174458*32 / 1000000000</f>
        <v>14.300776874666665</v>
      </c>
      <c r="D53" t="s">
        <v>13</v>
      </c>
      <c r="N53" t="s">
        <v>14</v>
      </c>
      <c r="O53" t="s">
        <v>15</v>
      </c>
      <c r="U53" t="s">
        <v>72</v>
      </c>
    </row>
    <row r="54" spans="1:27" x14ac:dyDescent="0.2">
      <c r="A54" t="s">
        <v>16</v>
      </c>
      <c r="B54" t="s">
        <v>19</v>
      </c>
      <c r="C54" t="s">
        <v>0</v>
      </c>
      <c r="D54" t="s">
        <v>20</v>
      </c>
      <c r="E54" t="s">
        <v>21</v>
      </c>
      <c r="F54" t="s">
        <v>22</v>
      </c>
      <c r="G54" t="s">
        <v>44</v>
      </c>
      <c r="H54" t="s">
        <v>45</v>
      </c>
      <c r="I54" t="s">
        <v>23</v>
      </c>
      <c r="J54" t="s">
        <v>24</v>
      </c>
      <c r="K54" t="s">
        <v>25</v>
      </c>
      <c r="L54" t="s">
        <v>26</v>
      </c>
      <c r="M54" t="s">
        <v>46</v>
      </c>
      <c r="N54" t="s">
        <v>27</v>
      </c>
      <c r="O54" t="s">
        <v>28</v>
      </c>
      <c r="P54" t="s">
        <v>29</v>
      </c>
      <c r="Q54" t="s">
        <v>58</v>
      </c>
      <c r="R54" t="s">
        <v>60</v>
      </c>
      <c r="S54" t="s">
        <v>61</v>
      </c>
      <c r="U54" t="s">
        <v>62</v>
      </c>
      <c r="V54" t="s">
        <v>63</v>
      </c>
      <c r="W54" t="s">
        <v>75</v>
      </c>
      <c r="Z54" t="s">
        <v>59</v>
      </c>
      <c r="AA54" t="s">
        <v>60</v>
      </c>
    </row>
    <row r="55" spans="1:27" x14ac:dyDescent="0.2">
      <c r="A55">
        <v>0</v>
      </c>
      <c r="B55" s="2">
        <v>0</v>
      </c>
      <c r="C55" s="2">
        <f>25-B55</f>
        <v>25</v>
      </c>
      <c r="D55" s="2">
        <v>0</v>
      </c>
      <c r="E55" s="3">
        <v>0</v>
      </c>
      <c r="F55" s="2">
        <v>0.839616745283018</v>
      </c>
      <c r="G55" s="2">
        <f t="shared" ref="G55:G78" si="19">F55-I55*2</f>
        <v>0.80202293543672365</v>
      </c>
      <c r="H55" s="2">
        <f t="shared" ref="H55:H78" si="20">F55+I55*2</f>
        <v>0.87721055512931234</v>
      </c>
      <c r="I55" s="2">
        <v>1.8796904923147201E-2</v>
      </c>
      <c r="J55" s="2">
        <v>0.84799999999999998</v>
      </c>
      <c r="K55" s="2">
        <f t="shared" ref="K55:K78" si="21">J55-F55</f>
        <v>8.3832547169819804E-3</v>
      </c>
      <c r="L55" s="6">
        <f t="shared" ref="L55:L78" si="22">25/(25-B55)</f>
        <v>1</v>
      </c>
      <c r="M55" s="6">
        <f t="shared" ref="M55:M78" si="23">SQRT(L55)</f>
        <v>1</v>
      </c>
      <c r="N55" s="2">
        <f t="shared" ref="N55:N78" si="24">($C$1/F55)</f>
        <v>19.161568744769294</v>
      </c>
      <c r="O55" s="2">
        <f t="shared" ref="O55:O78" si="25">F55*C55</f>
        <v>20.99041863207545</v>
      </c>
      <c r="P55" s="2">
        <f t="shared" ref="P55:P78" si="26">C55-N55</f>
        <v>5.8384312552307058</v>
      </c>
      <c r="Q55" s="1">
        <f>(F55-$U$64)^2</f>
        <v>3.6422228081542878</v>
      </c>
      <c r="R55" s="8">
        <f>$U$55*EXP(SQRT($V$55/(25-B55)))</f>
        <v>0.85659488186816957</v>
      </c>
      <c r="S55" s="8">
        <f>(R55-F55)^2</f>
        <v>2.8825712190406225E-4</v>
      </c>
      <c r="U55">
        <v>0.2</v>
      </c>
      <c r="V55">
        <v>52.9</v>
      </c>
      <c r="W55">
        <f>SQRT(V55)</f>
        <v>7.2732386183872721</v>
      </c>
      <c r="X55" s="8"/>
      <c r="Z55">
        <v>0</v>
      </c>
      <c r="AA55" s="8">
        <f>$U$55*EXP(SQRT($V$55/(25-Z55)))</f>
        <v>0.85659488186816957</v>
      </c>
    </row>
    <row r="56" spans="1:27" x14ac:dyDescent="0.2">
      <c r="A56">
        <v>1</v>
      </c>
      <c r="B56" s="2">
        <v>0.93358455346156699</v>
      </c>
      <c r="C56" s="2">
        <f t="shared" ref="C56:C78" si="27">25-B56</f>
        <v>24.066415446538432</v>
      </c>
      <c r="D56" s="2">
        <v>1.31131419820353E-3</v>
      </c>
      <c r="E56" s="3">
        <v>1</v>
      </c>
      <c r="F56" s="2">
        <v>0.86653630573248397</v>
      </c>
      <c r="G56" s="2">
        <f t="shared" si="19"/>
        <v>0.81292714142006639</v>
      </c>
      <c r="H56" s="2">
        <f t="shared" si="20"/>
        <v>0.92014547004490155</v>
      </c>
      <c r="I56" s="2">
        <v>2.68045821562088E-2</v>
      </c>
      <c r="J56" s="2">
        <v>0.92300000000000004</v>
      </c>
      <c r="K56" s="2">
        <f t="shared" si="21"/>
        <v>5.6463694267516074E-2</v>
      </c>
      <c r="L56" s="6">
        <f t="shared" si="22"/>
        <v>1.0387920068751182</v>
      </c>
      <c r="M56" s="6">
        <f t="shared" si="23"/>
        <v>1.0192114632769385</v>
      </c>
      <c r="N56" s="2">
        <f t="shared" si="24"/>
        <v>18.56630112041351</v>
      </c>
      <c r="O56" s="2">
        <f t="shared" si="25"/>
        <v>20.854422733266603</v>
      </c>
      <c r="P56" s="2">
        <f t="shared" si="26"/>
        <v>5.5001143261249226</v>
      </c>
      <c r="Q56" s="1">
        <f t="shared" ref="Q56:Q60" si="28">(F56-$U$64)^2</f>
        <v>3.5401976165654747</v>
      </c>
      <c r="R56" s="8">
        <f t="shared" ref="R56:R78" si="29">$U$55*EXP(SQRT($V$55/(25-B56)))</f>
        <v>0.88087083338532135</v>
      </c>
      <c r="S56" s="8">
        <f t="shared" ref="S56:S78" si="30">(R56-F56)^2</f>
        <v>2.0547868302995956E-4</v>
      </c>
      <c r="U56" t="s">
        <v>74</v>
      </c>
      <c r="V56">
        <f>SQRT(AVERAGE(S55:S78))</f>
        <v>0.44782693207265267</v>
      </c>
      <c r="Z56">
        <v>2</v>
      </c>
      <c r="AA56" s="8">
        <f t="shared" ref="AA56:AA76" si="31">$U$55*EXP(SQRT($V$55/(25-Z56)))</f>
        <v>0.9113185030920562</v>
      </c>
    </row>
    <row r="57" spans="1:27" x14ac:dyDescent="0.2">
      <c r="A57">
        <v>2</v>
      </c>
      <c r="B57" s="2">
        <v>1.85474303654998</v>
      </c>
      <c r="C57" s="2">
        <f t="shared" si="27"/>
        <v>23.14525696345002</v>
      </c>
      <c r="D57" s="2">
        <v>1.8428717476045599E-3</v>
      </c>
      <c r="E57" s="3">
        <v>2</v>
      </c>
      <c r="F57" s="2">
        <v>0.89633253301320504</v>
      </c>
      <c r="G57" s="2">
        <f t="shared" si="19"/>
        <v>0.83262021106452022</v>
      </c>
      <c r="H57" s="2">
        <f t="shared" si="20"/>
        <v>0.96004485496188985</v>
      </c>
      <c r="I57" s="2">
        <v>3.18561609743424E-2</v>
      </c>
      <c r="J57" s="2">
        <v>0.96</v>
      </c>
      <c r="K57" s="2">
        <f t="shared" si="21"/>
        <v>6.3667466986794929E-2</v>
      </c>
      <c r="L57" s="6">
        <f t="shared" si="22"/>
        <v>1.0801349079631697</v>
      </c>
      <c r="M57" s="6">
        <f t="shared" si="23"/>
        <v>1.0392953901385158</v>
      </c>
      <c r="N57" s="2">
        <f t="shared" si="24"/>
        <v>17.949113070698932</v>
      </c>
      <c r="O57" s="2">
        <f t="shared" si="25"/>
        <v>20.745846801290678</v>
      </c>
      <c r="P57" s="2">
        <f t="shared" si="26"/>
        <v>5.1961438927510883</v>
      </c>
      <c r="Q57" s="1">
        <f t="shared" si="28"/>
        <v>3.4289597680448445</v>
      </c>
      <c r="R57" s="8">
        <f t="shared" si="29"/>
        <v>0.90698511618533473</v>
      </c>
      <c r="S57" s="8">
        <f t="shared" si="30"/>
        <v>1.134775282391407E-4</v>
      </c>
      <c r="Z57">
        <v>4</v>
      </c>
      <c r="AA57" s="8">
        <f t="shared" si="31"/>
        <v>0.97795939721747871</v>
      </c>
    </row>
    <row r="58" spans="1:27" x14ac:dyDescent="0.2">
      <c r="A58">
        <v>3</v>
      </c>
      <c r="B58" s="2">
        <v>2.7435495985937899</v>
      </c>
      <c r="C58" s="2">
        <f t="shared" si="27"/>
        <v>22.256450401406209</v>
      </c>
      <c r="D58" s="2">
        <v>2.2412074487047199E-3</v>
      </c>
      <c r="E58" s="3">
        <v>3</v>
      </c>
      <c r="F58" s="2">
        <v>0.92593939393939395</v>
      </c>
      <c r="G58" s="2">
        <f t="shared" si="19"/>
        <v>0.83702554473495938</v>
      </c>
      <c r="H58" s="2">
        <f t="shared" si="20"/>
        <v>1.0148532431438286</v>
      </c>
      <c r="I58" s="2">
        <v>4.4456924602217299E-2</v>
      </c>
      <c r="J58" s="2">
        <v>1.038</v>
      </c>
      <c r="K58" s="2">
        <f t="shared" si="21"/>
        <v>0.11206060606060608</v>
      </c>
      <c r="L58" s="6">
        <f t="shared" si="22"/>
        <v>1.12326986330311</v>
      </c>
      <c r="M58" s="6">
        <f t="shared" si="23"/>
        <v>1.0598442637025074</v>
      </c>
      <c r="N58" s="2">
        <f t="shared" si="24"/>
        <v>17.375191172666579</v>
      </c>
      <c r="O58" s="2">
        <f t="shared" si="25"/>
        <v>20.608124195920247</v>
      </c>
      <c r="P58" s="2">
        <f t="shared" si="26"/>
        <v>4.8812592287396299</v>
      </c>
      <c r="Q58" s="1">
        <f t="shared" si="28"/>
        <v>3.3201876173214342</v>
      </c>
      <c r="R58" s="8">
        <f t="shared" si="29"/>
        <v>0.93450540637837598</v>
      </c>
      <c r="S58" s="8">
        <f t="shared" si="30"/>
        <v>7.3376569104794848E-5</v>
      </c>
      <c r="U58" t="s">
        <v>67</v>
      </c>
      <c r="V58" s="8">
        <f>SUM(S55:S80)</f>
        <v>4.8131750661505031</v>
      </c>
      <c r="Z58">
        <v>6</v>
      </c>
      <c r="AA58" s="8">
        <f t="shared" si="31"/>
        <v>1.0609422865512206</v>
      </c>
    </row>
    <row r="59" spans="1:27" x14ac:dyDescent="0.2">
      <c r="A59">
        <v>4</v>
      </c>
      <c r="B59" s="2">
        <v>3.4411187292729202</v>
      </c>
      <c r="C59" s="2">
        <f t="shared" si="27"/>
        <v>21.558881270727081</v>
      </c>
      <c r="D59" s="2">
        <v>2.4147675944078901E-3</v>
      </c>
      <c r="E59" s="3">
        <v>4</v>
      </c>
      <c r="F59" s="2">
        <v>0.953797633136094</v>
      </c>
      <c r="G59" s="2">
        <f t="shared" si="19"/>
        <v>0.82384961630558018</v>
      </c>
      <c r="H59" s="2">
        <f t="shared" si="20"/>
        <v>1.0837456499666078</v>
      </c>
      <c r="I59" s="2">
        <v>6.4974008415256898E-2</v>
      </c>
      <c r="J59" s="2">
        <v>1.0920000000000001</v>
      </c>
      <c r="K59" s="2">
        <f t="shared" si="21"/>
        <v>0.13820236686390608</v>
      </c>
      <c r="L59" s="6">
        <f t="shared" si="22"/>
        <v>1.1596149023718272</v>
      </c>
      <c r="M59" s="6">
        <f t="shared" si="23"/>
        <v>1.0768541695010645</v>
      </c>
      <c r="N59" s="2">
        <f t="shared" si="24"/>
        <v>16.867701727358352</v>
      </c>
      <c r="O59" s="2">
        <f t="shared" si="25"/>
        <v>20.562809929081556</v>
      </c>
      <c r="P59" s="2">
        <f t="shared" si="26"/>
        <v>4.6911795433687296</v>
      </c>
      <c r="Q59" s="1">
        <f t="shared" si="28"/>
        <v>3.2194405752018977</v>
      </c>
      <c r="R59" s="8">
        <f t="shared" si="29"/>
        <v>0.95791671028641279</v>
      </c>
      <c r="S59" s="8">
        <f t="shared" si="30"/>
        <v>1.6966796570278316E-5</v>
      </c>
      <c r="Z59">
        <v>8</v>
      </c>
      <c r="AA59" s="8">
        <f t="shared" si="31"/>
        <v>1.1671694707523836</v>
      </c>
    </row>
    <row r="60" spans="1:27" x14ac:dyDescent="0.2">
      <c r="A60">
        <v>5</v>
      </c>
      <c r="B60" s="2">
        <v>4.7965658093899197</v>
      </c>
      <c r="C60" s="2">
        <f t="shared" si="27"/>
        <v>20.203434190610082</v>
      </c>
      <c r="D60" s="2">
        <v>3.0050326278891898E-3</v>
      </c>
      <c r="E60" s="3">
        <v>5</v>
      </c>
      <c r="F60" s="2">
        <v>1.0096889818688899</v>
      </c>
      <c r="G60" s="2">
        <f t="shared" si="19"/>
        <v>0.88509098073968495</v>
      </c>
      <c r="H60" s="2">
        <f t="shared" si="20"/>
        <v>1.1342869829980948</v>
      </c>
      <c r="I60" s="2">
        <v>6.2299000564602497E-2</v>
      </c>
      <c r="J60" s="2">
        <v>1.1299999999999999</v>
      </c>
      <c r="K60" s="2">
        <f t="shared" si="21"/>
        <v>0.12031101813111</v>
      </c>
      <c r="L60" s="6">
        <f t="shared" si="22"/>
        <v>1.2374133904234563</v>
      </c>
      <c r="M60" s="6">
        <f t="shared" si="23"/>
        <v>1.1123908442734758</v>
      </c>
      <c r="N60" s="2">
        <f t="shared" si="24"/>
        <v>15.933989845289911</v>
      </c>
      <c r="O60" s="2">
        <f t="shared" si="25"/>
        <v>20.399184898172212</v>
      </c>
      <c r="P60" s="2">
        <f t="shared" si="26"/>
        <v>4.2694443453201707</v>
      </c>
      <c r="Q60" s="1">
        <f t="shared" si="28"/>
        <v>3.02199496411709</v>
      </c>
      <c r="R60" s="8">
        <f t="shared" si="29"/>
        <v>1.0087368423804699</v>
      </c>
      <c r="S60" s="8">
        <f t="shared" si="30"/>
        <v>9.0656960540867952E-7</v>
      </c>
      <c r="U60" t="s">
        <v>68</v>
      </c>
      <c r="V60" s="1">
        <f>SUM(Q55:Q78)</f>
        <v>230.88313349199817</v>
      </c>
      <c r="Z60">
        <v>10</v>
      </c>
      <c r="AA60" s="8">
        <f t="shared" si="31"/>
        <v>1.3080065016455373</v>
      </c>
    </row>
    <row r="61" spans="1:27" x14ac:dyDescent="0.2">
      <c r="A61">
        <v>6</v>
      </c>
      <c r="B61" s="2">
        <v>5.8126564644899901</v>
      </c>
      <c r="C61" s="2">
        <f t="shared" si="27"/>
        <v>19.18734353551001</v>
      </c>
      <c r="D61" s="2">
        <v>3.31999763275833E-3</v>
      </c>
      <c r="E61" s="3">
        <v>6</v>
      </c>
      <c r="F61" s="2">
        <v>1.0640074738415499</v>
      </c>
      <c r="G61" s="2">
        <f t="shared" si="19"/>
        <v>0.92133025416638636</v>
      </c>
      <c r="H61" s="2">
        <f t="shared" si="20"/>
        <v>1.2066846935167135</v>
      </c>
      <c r="I61" s="2">
        <v>7.1338609837581807E-2</v>
      </c>
      <c r="J61" s="2">
        <v>1.1990000000000001</v>
      </c>
      <c r="K61" s="2">
        <f t="shared" si="21"/>
        <v>0.13499252615845014</v>
      </c>
      <c r="L61" s="6">
        <f t="shared" si="22"/>
        <v>1.3029422209349881</v>
      </c>
      <c r="M61" s="6">
        <f t="shared" si="23"/>
        <v>1.1414649451187664</v>
      </c>
      <c r="N61" s="2">
        <f t="shared" si="24"/>
        <v>15.120546029544011</v>
      </c>
      <c r="O61" s="2">
        <f t="shared" si="25"/>
        <v>20.415476924947999</v>
      </c>
      <c r="P61" s="2">
        <f t="shared" si="26"/>
        <v>4.0667975059659991</v>
      </c>
      <c r="Q61" s="1">
        <f>(F61-$U$64)^2</f>
        <v>2.8360921670238883</v>
      </c>
      <c r="R61" s="8">
        <f t="shared" si="29"/>
        <v>1.052313918733554</v>
      </c>
      <c r="S61" s="8">
        <f t="shared" si="30"/>
        <v>1.367392310637386E-4</v>
      </c>
      <c r="U61" t="s">
        <v>69</v>
      </c>
      <c r="V61">
        <f>1-V58/V60</f>
        <v>0.97915319757942687</v>
      </c>
      <c r="Z61">
        <v>11</v>
      </c>
      <c r="AA61" s="8">
        <f t="shared" si="31"/>
        <v>1.3971254466858716</v>
      </c>
    </row>
    <row r="62" spans="1:27" x14ac:dyDescent="0.2">
      <c r="A62">
        <v>7</v>
      </c>
      <c r="B62" s="2">
        <v>6.6871580023290802</v>
      </c>
      <c r="C62" s="2">
        <f t="shared" si="27"/>
        <v>18.312841997670919</v>
      </c>
      <c r="D62" s="2">
        <v>3.5428784226745301E-3</v>
      </c>
      <c r="E62" s="3">
        <v>7</v>
      </c>
      <c r="F62" s="2">
        <v>1.1089438377535099</v>
      </c>
      <c r="G62" s="2">
        <f t="shared" si="19"/>
        <v>0.92444208041865072</v>
      </c>
      <c r="H62" s="2">
        <f t="shared" si="20"/>
        <v>1.2934455950883692</v>
      </c>
      <c r="I62" s="2">
        <v>9.2250878667429606E-2</v>
      </c>
      <c r="J62" s="2">
        <v>1.2729999999999999</v>
      </c>
      <c r="K62" s="2">
        <f t="shared" si="21"/>
        <v>0.16405616224649</v>
      </c>
      <c r="L62" s="6">
        <f t="shared" si="22"/>
        <v>1.3651622180314542</v>
      </c>
      <c r="M62" s="6">
        <f t="shared" si="23"/>
        <v>1.1684015654009774</v>
      </c>
      <c r="N62" s="2">
        <f t="shared" si="24"/>
        <v>14.507834785025459</v>
      </c>
      <c r="O62" s="2">
        <f t="shared" si="25"/>
        <v>20.307913285070843</v>
      </c>
      <c r="P62" s="2">
        <f t="shared" si="26"/>
        <v>3.8050072126454602</v>
      </c>
      <c r="Q62" s="1">
        <f t="shared" ref="Q62:Q78" si="32">(F62-$U$64)^2</f>
        <v>2.6867594683491389</v>
      </c>
      <c r="R62" s="8">
        <f t="shared" si="29"/>
        <v>1.0943655238037189</v>
      </c>
      <c r="S62" s="8">
        <f t="shared" si="30"/>
        <v>2.1252723761867184E-4</v>
      </c>
      <c r="Z62">
        <v>12</v>
      </c>
      <c r="AA62" s="8">
        <f t="shared" si="31"/>
        <v>1.5034997121182974</v>
      </c>
    </row>
    <row r="63" spans="1:27" x14ac:dyDescent="0.2">
      <c r="A63">
        <v>8</v>
      </c>
      <c r="B63" s="2">
        <v>7.5933163858528703</v>
      </c>
      <c r="C63" s="2">
        <f t="shared" si="27"/>
        <v>17.406683614147131</v>
      </c>
      <c r="D63" s="2">
        <v>3.7624261267312602E-3</v>
      </c>
      <c r="E63" s="3">
        <v>8</v>
      </c>
      <c r="F63" s="2">
        <v>1.16831484502446</v>
      </c>
      <c r="G63" s="2">
        <f t="shared" si="19"/>
        <v>0.93567848658369002</v>
      </c>
      <c r="H63" s="2">
        <f t="shared" si="20"/>
        <v>1.4009512034652301</v>
      </c>
      <c r="I63" s="2">
        <v>0.116318179220385</v>
      </c>
      <c r="J63" s="2">
        <v>1.4139999999999999</v>
      </c>
      <c r="K63" s="2">
        <f t="shared" si="21"/>
        <v>0.24568515497553989</v>
      </c>
      <c r="L63" s="6">
        <f t="shared" si="22"/>
        <v>1.4362299306504007</v>
      </c>
      <c r="M63" s="6">
        <f t="shared" si="23"/>
        <v>1.1984281082528065</v>
      </c>
      <c r="N63" s="2">
        <f t="shared" si="24"/>
        <v>13.770580809202309</v>
      </c>
      <c r="O63" s="2">
        <f t="shared" si="25"/>
        <v>20.336486869052113</v>
      </c>
      <c r="P63" s="2">
        <f t="shared" si="26"/>
        <v>3.6361028049448212</v>
      </c>
      <c r="Q63" s="1">
        <f t="shared" si="32"/>
        <v>2.4956503406243553</v>
      </c>
      <c r="R63" s="8">
        <f t="shared" si="29"/>
        <v>1.1432245328704091</v>
      </c>
      <c r="S63" s="8">
        <f t="shared" si="30"/>
        <v>6.2952376398771369E-4</v>
      </c>
      <c r="U63" t="s">
        <v>66</v>
      </c>
      <c r="Z63">
        <v>13</v>
      </c>
      <c r="AA63" s="8">
        <f t="shared" si="31"/>
        <v>1.6325859411442676</v>
      </c>
    </row>
    <row r="64" spans="1:27" x14ac:dyDescent="0.2">
      <c r="A64">
        <v>9</v>
      </c>
      <c r="B64" s="2">
        <v>8.5837827314958997</v>
      </c>
      <c r="C64" s="2">
        <f t="shared" si="27"/>
        <v>16.416217268504099</v>
      </c>
      <c r="D64" s="2">
        <v>3.9821097704786498E-3</v>
      </c>
      <c r="E64" s="3">
        <v>9</v>
      </c>
      <c r="F64" s="2">
        <v>1.2365435897435899</v>
      </c>
      <c r="G64" s="2">
        <f t="shared" si="19"/>
        <v>0.98379499145232785</v>
      </c>
      <c r="H64" s="2">
        <f t="shared" si="20"/>
        <v>1.489292188034852</v>
      </c>
      <c r="I64" s="2">
        <v>0.126374299145631</v>
      </c>
      <c r="J64" s="2">
        <v>1.4950000000000001</v>
      </c>
      <c r="K64" s="2">
        <f t="shared" si="21"/>
        <v>0.2584564102564102</v>
      </c>
      <c r="L64" s="6">
        <f t="shared" si="22"/>
        <v>1.5228843278021553</v>
      </c>
      <c r="M64" s="6">
        <f t="shared" si="23"/>
        <v>1.234051995582907</v>
      </c>
      <c r="N64" s="2">
        <f t="shared" si="24"/>
        <v>13.010761705000704</v>
      </c>
      <c r="O64" s="2">
        <f t="shared" si="25"/>
        <v>20.299368231206767</v>
      </c>
      <c r="P64" s="2">
        <f t="shared" si="26"/>
        <v>3.405455563503395</v>
      </c>
      <c r="Q64" s="1">
        <f t="shared" si="32"/>
        <v>2.2847350437018119</v>
      </c>
      <c r="R64" s="8">
        <f t="shared" si="29"/>
        <v>1.2040284953492915</v>
      </c>
      <c r="S64" s="8">
        <f t="shared" si="30"/>
        <v>1.0572313634701384E-3</v>
      </c>
      <c r="U64" s="2">
        <f>AVERAGE(F55:F78)</f>
        <v>2.7480775932320367</v>
      </c>
      <c r="Z64">
        <v>14</v>
      </c>
      <c r="AA64" s="8">
        <f t="shared" si="31"/>
        <v>1.7923471947038476</v>
      </c>
    </row>
    <row r="65" spans="1:27" x14ac:dyDescent="0.2">
      <c r="A65">
        <v>10</v>
      </c>
      <c r="B65" s="2">
        <v>7.0108149201004499</v>
      </c>
      <c r="C65" s="2">
        <f t="shared" si="27"/>
        <v>17.989185079899549</v>
      </c>
      <c r="D65" s="2">
        <v>3.1011191722716798E-3</v>
      </c>
      <c r="E65" s="3">
        <v>10</v>
      </c>
      <c r="F65" s="2">
        <v>1.1349197324414699</v>
      </c>
      <c r="G65" s="2">
        <f t="shared" si="19"/>
        <v>0.62994604759342798</v>
      </c>
      <c r="H65" s="2">
        <f t="shared" si="20"/>
        <v>1.6398934172895119</v>
      </c>
      <c r="I65" s="2">
        <v>0.25248684242402097</v>
      </c>
      <c r="J65" s="2">
        <v>1.5920000000000001</v>
      </c>
      <c r="K65" s="2">
        <f t="shared" si="21"/>
        <v>0.45708026755853015</v>
      </c>
      <c r="L65" s="6">
        <f t="shared" si="22"/>
        <v>1.3897238751484122</v>
      </c>
      <c r="M65" s="6">
        <f t="shared" si="23"/>
        <v>1.1788655034177615</v>
      </c>
      <c r="N65" s="2">
        <f t="shared" si="24"/>
        <v>14.175781356264073</v>
      </c>
      <c r="O65" s="2">
        <f t="shared" si="25"/>
        <v>20.416281117719681</v>
      </c>
      <c r="P65" s="2">
        <f t="shared" si="26"/>
        <v>3.8134037236354761</v>
      </c>
      <c r="Q65" s="1">
        <f t="shared" si="32"/>
        <v>2.6022782838303975</v>
      </c>
      <c r="R65" s="8">
        <f t="shared" si="29"/>
        <v>1.1111506595667044</v>
      </c>
      <c r="S65" s="8">
        <f t="shared" si="30"/>
        <v>5.6496882532591232E-4</v>
      </c>
      <c r="Z65">
        <v>15</v>
      </c>
      <c r="AA65" s="8">
        <f t="shared" si="31"/>
        <v>1.9948364909629437</v>
      </c>
    </row>
    <row r="66" spans="1:27" x14ac:dyDescent="0.2">
      <c r="A66">
        <v>11</v>
      </c>
      <c r="B66" s="2">
        <v>10.903969911905101</v>
      </c>
      <c r="C66" s="2">
        <f t="shared" si="27"/>
        <v>14.096030088094899</v>
      </c>
      <c r="D66" s="2">
        <v>4.5935645227099201E-3</v>
      </c>
      <c r="E66" s="3">
        <v>11</v>
      </c>
      <c r="F66" s="2">
        <v>1.40192263056092</v>
      </c>
      <c r="G66" s="2">
        <f t="shared" si="19"/>
        <v>1.0596075980663779</v>
      </c>
      <c r="H66" s="2">
        <f t="shared" si="20"/>
        <v>1.7442376630554621</v>
      </c>
      <c r="I66" s="2">
        <v>0.17115751624727099</v>
      </c>
      <c r="J66" s="2">
        <v>1.79</v>
      </c>
      <c r="K66" s="2">
        <f t="shared" si="21"/>
        <v>0.38807736943908</v>
      </c>
      <c r="L66" s="6">
        <f t="shared" si="22"/>
        <v>1.7735489952674179</v>
      </c>
      <c r="M66" s="6">
        <f t="shared" si="23"/>
        <v>1.3317465957408781</v>
      </c>
      <c r="N66" s="2">
        <f t="shared" si="24"/>
        <v>11.475935713772534</v>
      </c>
      <c r="O66" s="2">
        <f t="shared" si="25"/>
        <v>19.761543581567878</v>
      </c>
      <c r="P66" s="2">
        <f t="shared" si="26"/>
        <v>2.620094374322365</v>
      </c>
      <c r="Q66" s="1">
        <f t="shared" si="32"/>
        <v>1.8121331835240755</v>
      </c>
      <c r="R66" s="8">
        <f t="shared" si="29"/>
        <v>1.3878894911328894</v>
      </c>
      <c r="S66" s="8">
        <f t="shared" si="30"/>
        <v>1.9692900220654808E-4</v>
      </c>
      <c r="Z66">
        <v>16</v>
      </c>
      <c r="AA66" s="8">
        <f t="shared" si="31"/>
        <v>2.2591191041161394</v>
      </c>
    </row>
    <row r="67" spans="1:27" x14ac:dyDescent="0.2">
      <c r="A67">
        <v>12</v>
      </c>
      <c r="B67" s="2">
        <v>12.0977112931084</v>
      </c>
      <c r="C67" s="2">
        <f t="shared" si="27"/>
        <v>12.9022887068916</v>
      </c>
      <c r="D67" s="2">
        <v>4.82104441779177E-3</v>
      </c>
      <c r="E67" s="3">
        <v>12</v>
      </c>
      <c r="F67" s="2">
        <v>1.42385714285714</v>
      </c>
      <c r="G67" s="2">
        <f t="shared" si="19"/>
        <v>0.7699168769680681</v>
      </c>
      <c r="H67" s="2">
        <f t="shared" si="20"/>
        <v>2.0777974087462119</v>
      </c>
      <c r="I67" s="2">
        <v>0.32697013294453597</v>
      </c>
      <c r="J67" s="2">
        <v>2.0910000000000002</v>
      </c>
      <c r="K67" s="2">
        <f t="shared" si="21"/>
        <v>0.66714285714286015</v>
      </c>
      <c r="L67" s="6">
        <f t="shared" si="22"/>
        <v>1.937640721575743</v>
      </c>
      <c r="M67" s="6">
        <f t="shared" si="23"/>
        <v>1.3919916384719209</v>
      </c>
      <c r="N67" s="2">
        <f t="shared" si="24"/>
        <v>11.29914898043546</v>
      </c>
      <c r="O67" s="2">
        <f t="shared" si="25"/>
        <v>18.371015934512616</v>
      </c>
      <c r="P67" s="2">
        <f t="shared" si="26"/>
        <v>1.6031397264561402</v>
      </c>
      <c r="Q67" s="1">
        <f t="shared" si="32"/>
        <v>1.7535598011910942</v>
      </c>
      <c r="R67" s="8">
        <f t="shared" si="29"/>
        <v>1.5150062370948216</v>
      </c>
      <c r="S67" s="8">
        <f t="shared" si="30"/>
        <v>8.3081573803497587E-3</v>
      </c>
      <c r="Z67">
        <v>17</v>
      </c>
      <c r="AA67" s="8">
        <f t="shared" si="31"/>
        <v>2.6170304571965448</v>
      </c>
    </row>
    <row r="68" spans="1:27" x14ac:dyDescent="0.2">
      <c r="A68">
        <v>14</v>
      </c>
      <c r="B68" s="2">
        <v>13.518041540394799</v>
      </c>
      <c r="C68" s="2">
        <f t="shared" si="27"/>
        <v>11.481958459605201</v>
      </c>
      <c r="D68" s="2">
        <v>4.9704488518060698E-3</v>
      </c>
      <c r="E68" s="3">
        <v>14</v>
      </c>
      <c r="F68" s="2">
        <v>1.80969521410579</v>
      </c>
      <c r="G68" s="2">
        <f t="shared" si="19"/>
        <v>1.113360237817014</v>
      </c>
      <c r="H68" s="2">
        <f t="shared" si="20"/>
        <v>2.5060301903945659</v>
      </c>
      <c r="I68" s="2">
        <v>0.34816748814438803</v>
      </c>
      <c r="J68" s="2">
        <v>2.5739999999999998</v>
      </c>
      <c r="K68" s="2">
        <f t="shared" si="21"/>
        <v>0.7643047858942098</v>
      </c>
      <c r="L68" s="6">
        <f t="shared" si="22"/>
        <v>2.1773289015068955</v>
      </c>
      <c r="M68" s="6">
        <f t="shared" si="23"/>
        <v>1.4755774806857469</v>
      </c>
      <c r="N68" s="2">
        <f t="shared" si="24"/>
        <v>8.8901014151985898</v>
      </c>
      <c r="O68" s="2">
        <f t="shared" si="25"/>
        <v>20.77884527290902</v>
      </c>
      <c r="P68" s="2">
        <f t="shared" si="26"/>
        <v>2.5918570444066109</v>
      </c>
      <c r="Q68" s="1">
        <f t="shared" si="32"/>
        <v>0.88056148945463497</v>
      </c>
      <c r="R68" s="8">
        <f t="shared" si="29"/>
        <v>1.7108794062031423</v>
      </c>
      <c r="S68" s="8">
        <f t="shared" si="30"/>
        <v>9.7645638914529848E-3</v>
      </c>
      <c r="U68" t="s">
        <v>76</v>
      </c>
      <c r="Z68">
        <v>18</v>
      </c>
      <c r="AA68" s="8">
        <f t="shared" si="31"/>
        <v>3.1254800551394446</v>
      </c>
    </row>
    <row r="69" spans="1:27" x14ac:dyDescent="0.2">
      <c r="A69">
        <v>15</v>
      </c>
      <c r="B69" s="2">
        <v>14.106454916264999</v>
      </c>
      <c r="C69" s="2">
        <f t="shared" si="27"/>
        <v>10.893545083735001</v>
      </c>
      <c r="D69" s="2">
        <v>5.0239417755260302E-3</v>
      </c>
      <c r="E69" s="3">
        <v>15</v>
      </c>
      <c r="F69" s="2">
        <v>1.91348051948051</v>
      </c>
      <c r="G69" s="2">
        <f t="shared" si="19"/>
        <v>0.93490970842580201</v>
      </c>
      <c r="H69" s="2">
        <f t="shared" si="20"/>
        <v>2.8920513305352182</v>
      </c>
      <c r="I69" s="2">
        <v>0.489285405527354</v>
      </c>
      <c r="J69" s="2">
        <v>2.7719999999999998</v>
      </c>
      <c r="K69" s="2">
        <f t="shared" si="21"/>
        <v>0.85851948051948979</v>
      </c>
      <c r="L69" s="6">
        <f t="shared" si="22"/>
        <v>2.2949370299414422</v>
      </c>
      <c r="M69" s="6">
        <f t="shared" si="23"/>
        <v>1.5149049573954936</v>
      </c>
      <c r="N69" s="2">
        <f t="shared" si="24"/>
        <v>8.4079110397046666</v>
      </c>
      <c r="O69" s="2">
        <f t="shared" si="25"/>
        <v>20.844586305809607</v>
      </c>
      <c r="P69" s="2">
        <f t="shared" si="26"/>
        <v>2.4856340440303342</v>
      </c>
      <c r="Q69" s="1">
        <f t="shared" si="32"/>
        <v>0.6965522755146113</v>
      </c>
      <c r="R69" s="8">
        <f t="shared" si="29"/>
        <v>1.8116085194839315</v>
      </c>
      <c r="S69" s="8">
        <f t="shared" si="30"/>
        <v>1.0377904383302885E-2</v>
      </c>
      <c r="Z69">
        <v>19</v>
      </c>
      <c r="AA69" s="8">
        <f t="shared" si="31"/>
        <v>3.8956062662854523</v>
      </c>
    </row>
    <row r="70" spans="1:27" x14ac:dyDescent="0.2">
      <c r="A70">
        <v>21</v>
      </c>
      <c r="B70" s="2">
        <v>20.949945224565202</v>
      </c>
      <c r="C70" s="2">
        <f t="shared" si="27"/>
        <v>4.0500547754347984</v>
      </c>
      <c r="D70" s="2">
        <v>6.0823758614202096E-3</v>
      </c>
      <c r="E70" s="3">
        <v>21</v>
      </c>
      <c r="F70" s="2">
        <v>6.7614731182795698</v>
      </c>
      <c r="G70" s="2">
        <f t="shared" si="19"/>
        <v>3.1700367016429296</v>
      </c>
      <c r="H70" s="2">
        <f t="shared" si="20"/>
        <v>10.352909534916209</v>
      </c>
      <c r="I70" s="2">
        <v>1.7957182083183201</v>
      </c>
      <c r="J70" s="2">
        <v>10.589</v>
      </c>
      <c r="K70" s="2">
        <f t="shared" si="21"/>
        <v>3.8275268817204307</v>
      </c>
      <c r="L70" s="6">
        <f t="shared" si="22"/>
        <v>6.1727560208901364</v>
      </c>
      <c r="M70" s="6">
        <f t="shared" si="23"/>
        <v>2.484503173853907</v>
      </c>
      <c r="N70" s="2">
        <f t="shared" si="24"/>
        <v>2.3794184643735776</v>
      </c>
      <c r="O70" s="2">
        <f t="shared" si="25"/>
        <v>27.384336491662189</v>
      </c>
      <c r="P70" s="2">
        <f t="shared" si="26"/>
        <v>1.6706363110612208</v>
      </c>
      <c r="Q70" s="1">
        <f t="shared" si="32"/>
        <v>16.107343640471566</v>
      </c>
      <c r="R70" s="8">
        <f t="shared" si="29"/>
        <v>7.4234133668053808</v>
      </c>
      <c r="S70" s="8">
        <f t="shared" si="30"/>
        <v>0.43816489261841246</v>
      </c>
      <c r="Z70">
        <v>20</v>
      </c>
      <c r="AA70" s="8">
        <f t="shared" si="31"/>
        <v>5.1719680377304753</v>
      </c>
    </row>
    <row r="71" spans="1:27" x14ac:dyDescent="0.2">
      <c r="A71">
        <v>132</v>
      </c>
      <c r="B71" s="2">
        <v>12.7938342289216</v>
      </c>
      <c r="C71" s="2">
        <f t="shared" si="27"/>
        <v>12.2061657710784</v>
      </c>
      <c r="D71" s="2">
        <v>9.8278179870523309E-4</v>
      </c>
      <c r="E71" s="3">
        <v>132</v>
      </c>
      <c r="F71" s="2">
        <v>1.65629378531073</v>
      </c>
      <c r="G71" s="2">
        <f t="shared" si="19"/>
        <v>1.3467511402502361</v>
      </c>
      <c r="H71" s="2">
        <f t="shared" si="20"/>
        <v>1.9658364303712239</v>
      </c>
      <c r="I71" s="2">
        <v>0.154771322530247</v>
      </c>
      <c r="J71" s="2">
        <v>2.1829999999999998</v>
      </c>
      <c r="K71" s="2">
        <f t="shared" si="21"/>
        <v>0.52670621468926981</v>
      </c>
      <c r="L71" s="6">
        <f t="shared" si="22"/>
        <v>2.0481452135637577</v>
      </c>
      <c r="M71" s="6">
        <f t="shared" si="23"/>
        <v>1.4311342402317673</v>
      </c>
      <c r="N71" s="2">
        <f t="shared" si="24"/>
        <v>9.713478446084812</v>
      </c>
      <c r="O71" s="2">
        <f t="shared" si="25"/>
        <v>20.216996509109709</v>
      </c>
      <c r="P71" s="2">
        <f t="shared" si="26"/>
        <v>2.4926873249935877</v>
      </c>
      <c r="Q71" s="1">
        <f t="shared" si="32"/>
        <v>1.1919918832391487</v>
      </c>
      <c r="R71" s="8">
        <f t="shared" si="29"/>
        <v>1.6037718359236941</v>
      </c>
      <c r="S71" s="8">
        <f t="shared" si="30"/>
        <v>2.7585551674143625E-3</v>
      </c>
      <c r="Z71">
        <v>21</v>
      </c>
      <c r="AA71" s="8">
        <f t="shared" si="31"/>
        <v>7.5926554870463709</v>
      </c>
    </row>
    <row r="72" spans="1:27" x14ac:dyDescent="0.2">
      <c r="A72">
        <v>162</v>
      </c>
      <c r="B72" s="2">
        <v>15.8494110308299</v>
      </c>
      <c r="C72" s="2">
        <f t="shared" si="27"/>
        <v>9.1505889691700997</v>
      </c>
      <c r="D72" s="2">
        <v>7.4821489089147699E-3</v>
      </c>
      <c r="E72" s="3">
        <v>162</v>
      </c>
      <c r="F72" s="2">
        <v>2.2506484641638198</v>
      </c>
      <c r="G72" s="2">
        <f t="shared" si="19"/>
        <v>1.6086393439261237</v>
      </c>
      <c r="H72" s="2">
        <f t="shared" si="20"/>
        <v>2.8926575844015159</v>
      </c>
      <c r="I72" s="2">
        <v>0.32100456011884798</v>
      </c>
      <c r="J72" s="2">
        <v>3.298</v>
      </c>
      <c r="K72" s="2">
        <f t="shared" si="21"/>
        <v>1.0473515358361802</v>
      </c>
      <c r="L72" s="6">
        <f t="shared" si="22"/>
        <v>2.7320645790374019</v>
      </c>
      <c r="M72" s="6">
        <f t="shared" si="23"/>
        <v>1.6528958161473462</v>
      </c>
      <c r="N72" s="2">
        <f t="shared" si="24"/>
        <v>7.1483282441344258</v>
      </c>
      <c r="O72" s="2">
        <f t="shared" si="25"/>
        <v>20.594759009657075</v>
      </c>
      <c r="P72" s="2">
        <f t="shared" si="26"/>
        <v>2.0022607250356739</v>
      </c>
      <c r="Q72" s="1">
        <f t="shared" si="32"/>
        <v>0.2474357384455648</v>
      </c>
      <c r="R72" s="8">
        <f t="shared" si="29"/>
        <v>2.214315273272498</v>
      </c>
      <c r="S72" s="8">
        <f t="shared" si="30"/>
        <v>1.3201007603452302E-3</v>
      </c>
      <c r="Z72">
        <v>22</v>
      </c>
      <c r="AA72" s="8">
        <f t="shared" si="31"/>
        <v>13.326684276109573</v>
      </c>
    </row>
    <row r="73" spans="1:27" x14ac:dyDescent="0.2">
      <c r="A73">
        <v>172</v>
      </c>
      <c r="B73" s="2">
        <v>16.8585963066832</v>
      </c>
      <c r="C73" s="2">
        <f t="shared" si="27"/>
        <v>8.1414036933167999</v>
      </c>
      <c r="D73" s="2">
        <v>3.4053541112823299E-3</v>
      </c>
      <c r="E73" s="3">
        <v>172</v>
      </c>
      <c r="F73" s="2">
        <v>2.6119633027522902</v>
      </c>
      <c r="G73" s="2">
        <f t="shared" si="19"/>
        <v>1.62747394406651</v>
      </c>
      <c r="H73" s="2">
        <f t="shared" si="20"/>
        <v>3.5964526614380703</v>
      </c>
      <c r="I73" s="2">
        <v>0.49224467934289001</v>
      </c>
      <c r="J73" s="2">
        <v>4.24</v>
      </c>
      <c r="K73" s="2">
        <f t="shared" si="21"/>
        <v>1.6280366972477101</v>
      </c>
      <c r="L73" s="6">
        <f t="shared" si="22"/>
        <v>3.0707235437203857</v>
      </c>
      <c r="M73" s="6">
        <f t="shared" si="23"/>
        <v>1.7523480087358179</v>
      </c>
      <c r="N73" s="2">
        <f t="shared" si="24"/>
        <v>6.1594946479712345</v>
      </c>
      <c r="O73" s="2">
        <f t="shared" si="25"/>
        <v>21.26504767983544</v>
      </c>
      <c r="P73" s="2">
        <f t="shared" si="26"/>
        <v>1.9819090453455654</v>
      </c>
      <c r="Q73" s="1">
        <f t="shared" si="32"/>
        <v>1.8527100072804822E-2</v>
      </c>
      <c r="R73" s="8">
        <f t="shared" si="29"/>
        <v>2.5589861107748111</v>
      </c>
      <c r="S73" s="8">
        <f t="shared" si="30"/>
        <v>2.8065828698186734E-3</v>
      </c>
      <c r="Z73">
        <v>22.5</v>
      </c>
      <c r="AA73" s="8">
        <f t="shared" si="31"/>
        <v>19.896863128386755</v>
      </c>
    </row>
    <row r="74" spans="1:27" x14ac:dyDescent="0.2">
      <c r="A74">
        <v>182</v>
      </c>
      <c r="B74" s="2">
        <v>17.946921344283702</v>
      </c>
      <c r="C74" s="2">
        <f t="shared" si="27"/>
        <v>7.0530786557162983</v>
      </c>
      <c r="D74" s="2">
        <v>3.5396458221199499E-3</v>
      </c>
      <c r="E74" s="3">
        <v>182</v>
      </c>
      <c r="F74" s="2">
        <v>3.0141935483870901</v>
      </c>
      <c r="G74" s="2">
        <f t="shared" si="19"/>
        <v>2.1132819308411719</v>
      </c>
      <c r="H74" s="2">
        <f t="shared" si="20"/>
        <v>3.9151051659330083</v>
      </c>
      <c r="I74" s="2">
        <v>0.45045580877295899</v>
      </c>
      <c r="J74" s="2">
        <v>4.343</v>
      </c>
      <c r="K74" s="2">
        <f t="shared" si="21"/>
        <v>1.3288064516129099</v>
      </c>
      <c r="L74" s="6">
        <f t="shared" si="22"/>
        <v>3.5445514250345536</v>
      </c>
      <c r="M74" s="6">
        <f t="shared" si="23"/>
        <v>1.8826979112525073</v>
      </c>
      <c r="N74" s="2">
        <f t="shared" si="24"/>
        <v>5.3375384578767244</v>
      </c>
      <c r="O74" s="2">
        <f t="shared" si="25"/>
        <v>21.259344180326757</v>
      </c>
      <c r="P74" s="2">
        <f t="shared" si="26"/>
        <v>1.7155401978395739</v>
      </c>
      <c r="Q74" s="1">
        <f t="shared" si="32"/>
        <v>7.0817701588086382E-2</v>
      </c>
      <c r="R74" s="8">
        <f t="shared" si="29"/>
        <v>3.0932561878353879</v>
      </c>
      <c r="S74" s="8">
        <f t="shared" si="30"/>
        <v>6.2509009565315408E-3</v>
      </c>
      <c r="Z74">
        <v>23</v>
      </c>
      <c r="AA74" s="8">
        <f t="shared" si="31"/>
        <v>34.244242069471774</v>
      </c>
    </row>
    <row r="75" spans="1:27" x14ac:dyDescent="0.2">
      <c r="A75">
        <v>192</v>
      </c>
      <c r="B75" s="2">
        <v>18.8427612948785</v>
      </c>
      <c r="C75" s="2">
        <f t="shared" si="27"/>
        <v>6.1572387051215003</v>
      </c>
      <c r="D75" s="2">
        <v>6.3002212501877802E-3</v>
      </c>
      <c r="E75" s="3">
        <v>192</v>
      </c>
      <c r="F75" s="2">
        <v>3.677</v>
      </c>
      <c r="G75" s="2">
        <f t="shared" si="19"/>
        <v>2.0720413874033561</v>
      </c>
      <c r="H75" s="2">
        <f t="shared" si="20"/>
        <v>5.281958612596644</v>
      </c>
      <c r="I75" s="2">
        <v>0.80247930629832198</v>
      </c>
      <c r="J75" s="2">
        <v>5.226</v>
      </c>
      <c r="K75" s="2">
        <f t="shared" si="21"/>
        <v>1.5489999999999999</v>
      </c>
      <c r="L75" s="6">
        <f t="shared" si="22"/>
        <v>4.0602616200676724</v>
      </c>
      <c r="M75" s="6">
        <f t="shared" si="23"/>
        <v>2.0150090868449384</v>
      </c>
      <c r="N75" s="2">
        <f t="shared" si="24"/>
        <v>4.3754076649442482</v>
      </c>
      <c r="O75" s="2">
        <f t="shared" si="25"/>
        <v>22.640166718731756</v>
      </c>
      <c r="P75" s="2">
        <f t="shared" si="26"/>
        <v>1.7818310401772521</v>
      </c>
      <c r="Q75" s="1">
        <f t="shared" si="32"/>
        <v>0.86289683779558557</v>
      </c>
      <c r="R75" s="8">
        <f t="shared" si="29"/>
        <v>3.7497548665822364</v>
      </c>
      <c r="S75" s="8">
        <f t="shared" si="30"/>
        <v>5.2932706113990192E-3</v>
      </c>
      <c r="Z75">
        <v>23.5</v>
      </c>
      <c r="AA75" s="8">
        <f t="shared" si="31"/>
        <v>75.878740909612404</v>
      </c>
    </row>
    <row r="76" spans="1:27" x14ac:dyDescent="0.2">
      <c r="A76">
        <v>222</v>
      </c>
      <c r="B76" s="2">
        <v>21.767233636343398</v>
      </c>
      <c r="C76" s="2">
        <f t="shared" si="27"/>
        <v>3.2327663636566015</v>
      </c>
      <c r="D76" s="2">
        <v>4.5540817118438597E-3</v>
      </c>
      <c r="E76" s="3">
        <v>222</v>
      </c>
      <c r="F76" s="2">
        <v>10.2365454545454</v>
      </c>
      <c r="G76" s="2">
        <f t="shared" si="19"/>
        <v>3.6949585635577398</v>
      </c>
      <c r="H76" s="2">
        <f t="shared" si="20"/>
        <v>16.778132345533059</v>
      </c>
      <c r="I76" s="2">
        <v>3.2707934454938301</v>
      </c>
      <c r="J76" s="2">
        <v>13.502000000000001</v>
      </c>
      <c r="K76" s="2">
        <f t="shared" si="21"/>
        <v>3.2654545454546007</v>
      </c>
      <c r="L76" s="6">
        <f t="shared" si="22"/>
        <v>7.7333148108242344</v>
      </c>
      <c r="M76" s="6">
        <f t="shared" si="23"/>
        <v>2.7808838182894724</v>
      </c>
      <c r="N76" s="2">
        <f t="shared" si="24"/>
        <v>1.5716604840411446</v>
      </c>
      <c r="O76" s="2">
        <f t="shared" si="25"/>
        <v>33.092359825496246</v>
      </c>
      <c r="P76" s="2">
        <f t="shared" si="26"/>
        <v>1.661105879615457</v>
      </c>
      <c r="Q76" s="1">
        <f t="shared" si="32"/>
        <v>56.077150909923141</v>
      </c>
      <c r="R76" s="8">
        <f t="shared" si="29"/>
        <v>11.424594041223768</v>
      </c>
      <c r="S76" s="8">
        <f t="shared" si="30"/>
        <v>1.4114594443084685</v>
      </c>
      <c r="Z76">
        <v>24</v>
      </c>
      <c r="AA76" s="8">
        <f t="shared" si="31"/>
        <v>288.2420867248768</v>
      </c>
    </row>
    <row r="77" spans="1:27" x14ac:dyDescent="0.2">
      <c r="A77">
        <v>232</v>
      </c>
      <c r="B77" s="2">
        <v>21.814310937818799</v>
      </c>
      <c r="C77" s="2">
        <f t="shared" si="27"/>
        <v>3.1856890621812006</v>
      </c>
      <c r="D77" s="2">
        <v>3.7568699406103502E-2</v>
      </c>
      <c r="E77" s="3">
        <v>232</v>
      </c>
      <c r="F77" s="2">
        <v>13.468809523809499</v>
      </c>
      <c r="G77" s="2">
        <f t="shared" si="19"/>
        <v>10.881305588202839</v>
      </c>
      <c r="H77" s="2">
        <f t="shared" si="20"/>
        <v>16.05631345941616</v>
      </c>
      <c r="I77" s="2">
        <v>1.29375196780333</v>
      </c>
      <c r="J77" s="2">
        <v>14.54</v>
      </c>
      <c r="K77" s="2">
        <f t="shared" si="21"/>
        <v>1.0711904761905</v>
      </c>
      <c r="L77" s="6">
        <f t="shared" si="22"/>
        <v>7.8475957672036012</v>
      </c>
      <c r="M77" s="6">
        <f t="shared" si="23"/>
        <v>2.8013560586265362</v>
      </c>
      <c r="N77" s="2">
        <f t="shared" si="24"/>
        <v>1.1944911653520502</v>
      </c>
      <c r="O77" s="2">
        <f t="shared" si="25"/>
        <v>42.907439180601905</v>
      </c>
      <c r="P77" s="2">
        <f t="shared" si="26"/>
        <v>1.9911978968291504</v>
      </c>
      <c r="Q77" s="1">
        <f t="shared" si="32"/>
        <v>114.93409312730317</v>
      </c>
      <c r="R77" s="8">
        <f t="shared" si="29"/>
        <v>11.769933854961559</v>
      </c>
      <c r="S77" s="8">
        <f t="shared" si="30"/>
        <v>2.8861785382035348</v>
      </c>
      <c r="AA77" s="8"/>
    </row>
    <row r="78" spans="1:27" x14ac:dyDescent="0.2">
      <c r="A78">
        <v>202</v>
      </c>
      <c r="B78" s="2">
        <v>19.6834360135488</v>
      </c>
      <c r="C78" s="2">
        <f t="shared" si="27"/>
        <v>5.3165639864512002</v>
      </c>
      <c r="D78" s="2">
        <v>4.4378706268509198E-2</v>
      </c>
      <c r="E78" s="3">
        <v>202</v>
      </c>
      <c r="F78" s="2">
        <v>4.5233384615384598</v>
      </c>
      <c r="G78" s="2">
        <f t="shared" si="19"/>
        <v>2.5809554278740254</v>
      </c>
      <c r="H78" s="2">
        <f t="shared" si="20"/>
        <v>6.4657214952028941</v>
      </c>
      <c r="I78" s="2">
        <v>0.97119151683221705</v>
      </c>
      <c r="J78" s="2">
        <v>6.8760000000000003</v>
      </c>
      <c r="K78" s="2">
        <f t="shared" si="21"/>
        <v>2.3526615384615406</v>
      </c>
      <c r="L78" s="6">
        <f t="shared" si="22"/>
        <v>4.7022851720980547</v>
      </c>
      <c r="M78" s="6">
        <f t="shared" si="23"/>
        <v>2.1684753104654098</v>
      </c>
      <c r="N78" s="2">
        <f t="shared" si="24"/>
        <v>3.5567477695507419</v>
      </c>
      <c r="O78" s="2">
        <f t="shared" si="25"/>
        <v>24.048618363144953</v>
      </c>
      <c r="P78" s="2">
        <f t="shared" si="26"/>
        <v>1.7598162169004583</v>
      </c>
      <c r="Q78" s="1">
        <f t="shared" si="32"/>
        <v>3.1515511505400751</v>
      </c>
      <c r="R78" s="8">
        <f t="shared" si="29"/>
        <v>4.6876423638273179</v>
      </c>
      <c r="S78" s="8">
        <f t="shared" si="30"/>
        <v>2.6995772307346649E-2</v>
      </c>
      <c r="AA78" s="8"/>
    </row>
    <row r="79" spans="1:27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6"/>
      <c r="M79" s="6"/>
      <c r="N79" s="6"/>
      <c r="O79" s="6"/>
      <c r="P79" t="s">
        <v>31</v>
      </c>
      <c r="R79" s="8"/>
    </row>
    <row r="80" spans="1:27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6"/>
      <c r="M80" s="6"/>
      <c r="N80" s="6"/>
      <c r="O80" s="6"/>
      <c r="P80" s="2">
        <f>AVERAGE(P67:P78)</f>
        <v>1.978134621057585</v>
      </c>
      <c r="R80" s="8"/>
    </row>
    <row r="81" spans="18:18" x14ac:dyDescent="0.2">
      <c r="R81" s="8"/>
    </row>
    <row r="82" spans="18:18" x14ac:dyDescent="0.2">
      <c r="R82" s="8"/>
    </row>
    <row r="83" spans="18:18" x14ac:dyDescent="0.2">
      <c r="R8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40C2-F49F-1743-9D8F-C5BD1AAB3FF1}">
  <dimension ref="A1:Y82"/>
  <sheetViews>
    <sheetView topLeftCell="K50" workbookViewId="0">
      <selection activeCell="AL69" sqref="AL69"/>
    </sheetView>
  </sheetViews>
  <sheetFormatPr baseColWidth="10" defaultRowHeight="16" x14ac:dyDescent="0.2"/>
  <cols>
    <col min="16" max="16" width="12.33203125" customWidth="1"/>
    <col min="17" max="17" width="11" bestFit="1" customWidth="1"/>
  </cols>
  <sheetData>
    <row r="1" spans="1:15" x14ac:dyDescent="0.2">
      <c r="A1" t="s">
        <v>41</v>
      </c>
      <c r="B1" t="s">
        <v>12</v>
      </c>
      <c r="C1" s="1">
        <f>2*3/4*25557032*32 / 1000000000</f>
        <v>1.2267375359999999</v>
      </c>
      <c r="D1" t="s">
        <v>13</v>
      </c>
      <c r="M1" t="s">
        <v>14</v>
      </c>
      <c r="N1" t="s">
        <v>15</v>
      </c>
    </row>
    <row r="2" spans="1:15" x14ac:dyDescent="0.2">
      <c r="A2" t="s">
        <v>16</v>
      </c>
      <c r="B2" t="s">
        <v>17</v>
      </c>
      <c r="C2" t="s">
        <v>18</v>
      </c>
      <c r="D2" t="s">
        <v>19</v>
      </c>
      <c r="E2" t="s">
        <v>0</v>
      </c>
      <c r="F2" t="s">
        <v>32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</row>
    <row r="3" spans="1:15" x14ac:dyDescent="0.2">
      <c r="A3">
        <v>0</v>
      </c>
      <c r="B3" s="2">
        <v>0</v>
      </c>
      <c r="C3" s="2">
        <v>0</v>
      </c>
      <c r="D3" s="2">
        <v>0</v>
      </c>
      <c r="E3" s="2">
        <f t="shared" ref="E3:E16" si="0">25-B3/1000</f>
        <v>25</v>
      </c>
      <c r="F3" s="2">
        <v>0</v>
      </c>
      <c r="G3" s="3">
        <v>0</v>
      </c>
      <c r="H3" s="2">
        <v>0.158579796991561</v>
      </c>
      <c r="I3" s="2">
        <v>1.9737807432643899E-2</v>
      </c>
      <c r="J3" s="2">
        <v>0.16600000000000001</v>
      </c>
      <c r="K3" s="2">
        <f t="shared" ref="K3:K16" si="1">J3-H3</f>
        <v>7.4202030084390136E-3</v>
      </c>
      <c r="L3" s="6">
        <f t="shared" ref="L3:L16" si="2">25/(25-B3/1000)</f>
        <v>1</v>
      </c>
      <c r="M3" s="2">
        <f>($C$1/H3)</f>
        <v>7.735774413087956</v>
      </c>
      <c r="N3" s="2">
        <f t="shared" ref="N3:N16" si="3">H3*E3</f>
        <v>3.9644949247890251</v>
      </c>
      <c r="O3" s="2">
        <f t="shared" ref="O3:O16" si="4">E3-M3</f>
        <v>17.264225586912044</v>
      </c>
    </row>
    <row r="4" spans="1:15" x14ac:dyDescent="0.2">
      <c r="A4">
        <v>1</v>
      </c>
      <c r="B4" s="2">
        <v>999.71369294605802</v>
      </c>
      <c r="C4" s="2">
        <v>2.23814981132118</v>
      </c>
      <c r="D4" s="2">
        <f t="shared" ref="D4:D16" si="5">B4/1000</f>
        <v>0.99971369294605805</v>
      </c>
      <c r="E4" s="2">
        <f t="shared" si="0"/>
        <v>24.000286307053941</v>
      </c>
      <c r="F4" s="2">
        <f t="shared" ref="F4:F16" si="6">C4/1000</f>
        <v>2.23814981132118E-3</v>
      </c>
      <c r="G4" s="3">
        <v>1</v>
      </c>
      <c r="H4" s="2">
        <v>0.15727368960218499</v>
      </c>
      <c r="I4" s="2">
        <v>2.4007668641258601E-2</v>
      </c>
      <c r="J4" s="2">
        <v>0.16500000000000001</v>
      </c>
      <c r="K4" s="2">
        <f t="shared" si="1"/>
        <v>7.7263103978150172E-3</v>
      </c>
      <c r="L4" s="6">
        <f t="shared" si="2"/>
        <v>1.0416542402934683</v>
      </c>
      <c r="M4" s="2">
        <f t="shared" ref="M4:M22" si="7">($C$1/H4)</f>
        <v>7.8000175306051762</v>
      </c>
      <c r="N4" s="2">
        <f t="shared" si="3"/>
        <v>3.7746135790191722</v>
      </c>
      <c r="O4" s="2">
        <f t="shared" si="4"/>
        <v>16.200268776448766</v>
      </c>
    </row>
    <row r="5" spans="1:15" x14ac:dyDescent="0.2">
      <c r="A5">
        <v>2</v>
      </c>
      <c r="B5" s="2">
        <v>2000.31950207468</v>
      </c>
      <c r="C5" s="2">
        <v>0.53273871686984298</v>
      </c>
      <c r="D5" s="2">
        <f t="shared" si="5"/>
        <v>2.0003195020746802</v>
      </c>
      <c r="E5" s="2">
        <f t="shared" si="0"/>
        <v>22.999680497925318</v>
      </c>
      <c r="F5" s="2">
        <f t="shared" si="6"/>
        <v>5.3273871686984294E-4</v>
      </c>
      <c r="G5" s="3">
        <v>2</v>
      </c>
      <c r="H5" s="2">
        <v>0.15841698777014501</v>
      </c>
      <c r="I5" s="2">
        <v>2.36043329993555E-2</v>
      </c>
      <c r="J5" s="2">
        <v>0.16500000000000001</v>
      </c>
      <c r="K5" s="2">
        <f t="shared" si="1"/>
        <v>6.5830122298549953E-3</v>
      </c>
      <c r="L5" s="6">
        <f t="shared" si="2"/>
        <v>1.0869716212907878</v>
      </c>
      <c r="M5" s="2">
        <f t="shared" si="7"/>
        <v>7.7437246678363412</v>
      </c>
      <c r="N5" s="2">
        <f t="shared" si="3"/>
        <v>3.6435401041570779</v>
      </c>
      <c r="O5" s="2">
        <f t="shared" si="4"/>
        <v>15.255955830088977</v>
      </c>
    </row>
    <row r="6" spans="1:15" x14ac:dyDescent="0.2">
      <c r="A6">
        <v>3</v>
      </c>
      <c r="B6" s="2">
        <v>2999.9253112033098</v>
      </c>
      <c r="C6" s="2">
        <v>0.533739651127484</v>
      </c>
      <c r="D6" s="2">
        <f t="shared" si="5"/>
        <v>2.99992531120331</v>
      </c>
      <c r="E6" s="2">
        <f t="shared" si="0"/>
        <v>22.00007468879669</v>
      </c>
      <c r="F6" s="2">
        <f t="shared" si="6"/>
        <v>5.3373965112748405E-4</v>
      </c>
      <c r="G6" s="3">
        <v>3</v>
      </c>
      <c r="H6" s="2">
        <v>0.15876644028490899</v>
      </c>
      <c r="I6" s="2">
        <v>2.2912711045349698E-2</v>
      </c>
      <c r="J6" s="2">
        <v>0.16900000000000001</v>
      </c>
      <c r="K6" s="2">
        <f t="shared" si="1"/>
        <v>1.0233559715091017E-2</v>
      </c>
      <c r="L6" s="6">
        <f t="shared" si="2"/>
        <v>1.1363597784843427</v>
      </c>
      <c r="M6" s="2">
        <f t="shared" si="7"/>
        <v>7.7266803601478955</v>
      </c>
      <c r="N6" s="2">
        <f t="shared" si="3"/>
        <v>3.4928735443423777</v>
      </c>
      <c r="O6" s="2">
        <f t="shared" si="4"/>
        <v>14.273394328648795</v>
      </c>
    </row>
    <row r="7" spans="1:15" x14ac:dyDescent="0.2">
      <c r="A7">
        <v>4</v>
      </c>
      <c r="B7" s="2">
        <v>3999.3817427385802</v>
      </c>
      <c r="C7" s="2">
        <v>0.85184609885836604</v>
      </c>
      <c r="D7" s="2">
        <f t="shared" si="5"/>
        <v>3.99938174273858</v>
      </c>
      <c r="E7" s="2">
        <f t="shared" si="0"/>
        <v>21.000618257261419</v>
      </c>
      <c r="F7" s="2">
        <f t="shared" si="6"/>
        <v>8.5184609885836601E-4</v>
      </c>
      <c r="G7" s="3">
        <v>4</v>
      </c>
      <c r="H7" s="2">
        <v>0.15663089485085799</v>
      </c>
      <c r="I7" s="2">
        <v>2.27355614487534E-2</v>
      </c>
      <c r="J7" s="2">
        <v>0.16600000000000001</v>
      </c>
      <c r="K7" s="2">
        <f t="shared" si="1"/>
        <v>9.3691051491420207E-3</v>
      </c>
      <c r="L7" s="6">
        <f t="shared" si="2"/>
        <v>1.1904411429104336</v>
      </c>
      <c r="M7" s="2">
        <f t="shared" si="7"/>
        <v>7.8320278842056306</v>
      </c>
      <c r="N7" s="2">
        <f t="shared" si="3"/>
        <v>3.2893456300561219</v>
      </c>
      <c r="O7" s="2">
        <f t="shared" si="4"/>
        <v>13.168590373055789</v>
      </c>
    </row>
    <row r="8" spans="1:15" x14ac:dyDescent="0.2">
      <c r="A8">
        <v>5</v>
      </c>
      <c r="B8" s="2">
        <v>4999.2904564315304</v>
      </c>
      <c r="C8" s="2">
        <v>1.69899659158759</v>
      </c>
      <c r="D8" s="2">
        <f t="shared" si="5"/>
        <v>4.9992904564315301</v>
      </c>
      <c r="E8" s="2">
        <f t="shared" si="0"/>
        <v>20.000709543568469</v>
      </c>
      <c r="F8" s="2">
        <f t="shared" si="6"/>
        <v>1.69899659158759E-3</v>
      </c>
      <c r="G8" s="3">
        <v>5</v>
      </c>
      <c r="H8" s="2">
        <v>0.157341374385018</v>
      </c>
      <c r="I8" s="2">
        <v>2.2253744020914599E-2</v>
      </c>
      <c r="J8" s="2">
        <v>0.16400000000000001</v>
      </c>
      <c r="K8" s="2">
        <f t="shared" si="1"/>
        <v>6.6586256149820111E-3</v>
      </c>
      <c r="L8" s="6">
        <f t="shared" si="2"/>
        <v>1.2499556551002027</v>
      </c>
      <c r="M8" s="2">
        <f t="shared" si="7"/>
        <v>7.7966621354033983</v>
      </c>
      <c r="N8" s="2">
        <f t="shared" si="3"/>
        <v>3.146939128260609</v>
      </c>
      <c r="O8" s="2">
        <f t="shared" si="4"/>
        <v>12.204047408165071</v>
      </c>
    </row>
    <row r="9" spans="1:15" x14ac:dyDescent="0.2">
      <c r="A9">
        <v>6</v>
      </c>
      <c r="B9" s="2">
        <v>5998.5352697095404</v>
      </c>
      <c r="C9" s="2">
        <v>1.11189384151933</v>
      </c>
      <c r="D9" s="2">
        <f t="shared" si="5"/>
        <v>5.9985352697095404</v>
      </c>
      <c r="E9" s="2">
        <f t="shared" si="0"/>
        <v>19.001464730290458</v>
      </c>
      <c r="F9" s="2">
        <f t="shared" si="6"/>
        <v>1.11189384151933E-3</v>
      </c>
      <c r="G9" s="3">
        <v>6</v>
      </c>
      <c r="H9" s="2">
        <v>0.157218692832196</v>
      </c>
      <c r="I9" s="2">
        <v>2.2485346111999802E-2</v>
      </c>
      <c r="J9" s="2">
        <v>0.16200000000000001</v>
      </c>
      <c r="K9" s="2">
        <f t="shared" si="1"/>
        <v>4.7813071678040053E-3</v>
      </c>
      <c r="L9" s="6">
        <f t="shared" si="2"/>
        <v>1.3156880458877049</v>
      </c>
      <c r="M9" s="2">
        <f t="shared" si="7"/>
        <v>7.8027460596516462</v>
      </c>
      <c r="N9" s="2">
        <f t="shared" si="3"/>
        <v>2.9873854467933416</v>
      </c>
      <c r="O9" s="2">
        <f t="shared" si="4"/>
        <v>11.198718670638812</v>
      </c>
    </row>
    <row r="10" spans="1:15" x14ac:dyDescent="0.2">
      <c r="A10">
        <v>7</v>
      </c>
      <c r="B10" s="2">
        <v>6996.0663900414902</v>
      </c>
      <c r="C10" s="2">
        <v>4.8670872624683597</v>
      </c>
      <c r="D10" s="2">
        <f t="shared" si="5"/>
        <v>6.9960663900414906</v>
      </c>
      <c r="E10" s="2">
        <f t="shared" si="0"/>
        <v>18.003933609958509</v>
      </c>
      <c r="F10" s="2">
        <f t="shared" si="6"/>
        <v>4.8670872624683595E-3</v>
      </c>
      <c r="G10" s="3">
        <v>7</v>
      </c>
      <c r="H10" s="2">
        <v>0.156994434137291</v>
      </c>
      <c r="I10" s="2">
        <v>2.2655488922805E-2</v>
      </c>
      <c r="J10" s="2">
        <v>0.16200000000000001</v>
      </c>
      <c r="K10" s="2">
        <f t="shared" si="1"/>
        <v>5.0055658627090049E-3</v>
      </c>
      <c r="L10" s="6">
        <f t="shared" si="2"/>
        <v>1.3885854359167242</v>
      </c>
      <c r="M10" s="2">
        <f t="shared" si="7"/>
        <v>7.8138918920349933</v>
      </c>
      <c r="N10" s="2">
        <f t="shared" si="3"/>
        <v>2.8265173693407908</v>
      </c>
      <c r="O10" s="2">
        <f t="shared" si="4"/>
        <v>10.190041717923515</v>
      </c>
    </row>
    <row r="11" spans="1:15" x14ac:dyDescent="0.2">
      <c r="A11">
        <v>8</v>
      </c>
      <c r="B11" s="2">
        <v>7993.9585062240603</v>
      </c>
      <c r="C11" s="2">
        <v>3.6787970827571201</v>
      </c>
      <c r="D11" s="2">
        <f t="shared" si="5"/>
        <v>7.9939585062240601</v>
      </c>
      <c r="E11" s="2">
        <f t="shared" si="0"/>
        <v>17.006041493775939</v>
      </c>
      <c r="F11" s="2">
        <f t="shared" si="6"/>
        <v>3.6787970827571203E-3</v>
      </c>
      <c r="G11" s="3">
        <v>8</v>
      </c>
      <c r="H11" s="2">
        <v>0.16103081425374399</v>
      </c>
      <c r="I11" s="2">
        <v>2.4097179037612802E-2</v>
      </c>
      <c r="J11" s="2">
        <v>0.16900000000000001</v>
      </c>
      <c r="K11" s="2">
        <f t="shared" si="1"/>
        <v>7.9691857462560189E-3</v>
      </c>
      <c r="L11" s="6">
        <f t="shared" si="2"/>
        <v>1.4700658003892193</v>
      </c>
      <c r="M11" s="2">
        <f t="shared" si="7"/>
        <v>7.618029764582638</v>
      </c>
      <c r="N11" s="2">
        <f t="shared" si="3"/>
        <v>2.7384967089756964</v>
      </c>
      <c r="O11" s="2">
        <f t="shared" si="4"/>
        <v>9.3880117291933018</v>
      </c>
    </row>
    <row r="12" spans="1:15" x14ac:dyDescent="0.2">
      <c r="A12">
        <v>92</v>
      </c>
      <c r="B12" s="2">
        <v>8994.2157676348506</v>
      </c>
      <c r="C12" s="2">
        <v>6.70442353600634</v>
      </c>
      <c r="D12" s="2">
        <f t="shared" si="5"/>
        <v>8.9942157676348504</v>
      </c>
      <c r="E12" s="2">
        <f t="shared" si="0"/>
        <v>16.005784232365151</v>
      </c>
      <c r="F12" s="2">
        <f t="shared" si="6"/>
        <v>6.7044235360063402E-3</v>
      </c>
      <c r="G12" s="3">
        <v>92</v>
      </c>
      <c r="H12" s="2">
        <v>0.15758106446513201</v>
      </c>
      <c r="I12" s="2">
        <v>2.2795002236324399E-2</v>
      </c>
      <c r="J12" s="2">
        <v>0.16400000000000001</v>
      </c>
      <c r="K12" s="2">
        <f t="shared" si="1"/>
        <v>6.4189355348679977E-3</v>
      </c>
      <c r="L12" s="6">
        <f t="shared" si="2"/>
        <v>1.5619353376917156</v>
      </c>
      <c r="M12" s="2">
        <f t="shared" si="7"/>
        <v>7.7848029530949159</v>
      </c>
      <c r="N12" s="2">
        <f t="shared" si="3"/>
        <v>2.5222085169353265</v>
      </c>
      <c r="O12" s="2">
        <f t="shared" si="4"/>
        <v>8.2209812792702355</v>
      </c>
    </row>
    <row r="13" spans="1:15" x14ac:dyDescent="0.2">
      <c r="A13">
        <v>102</v>
      </c>
      <c r="B13" s="2">
        <v>9456.7759336099498</v>
      </c>
      <c r="C13" s="2">
        <v>127.114838470566</v>
      </c>
      <c r="D13" s="2">
        <f t="shared" si="5"/>
        <v>9.4567759336099506</v>
      </c>
      <c r="E13" s="2">
        <f t="shared" si="0"/>
        <v>15.543224066390049</v>
      </c>
      <c r="F13" s="2">
        <f t="shared" si="6"/>
        <v>0.12711483847056601</v>
      </c>
      <c r="G13" s="3">
        <v>102</v>
      </c>
      <c r="H13" s="2">
        <v>0.15751053429967901</v>
      </c>
      <c r="I13" s="2">
        <v>2.2322010157453401E-2</v>
      </c>
      <c r="J13" s="2">
        <v>0.16300000000000001</v>
      </c>
      <c r="K13" s="2">
        <f t="shared" si="1"/>
        <v>5.4894657003209946E-3</v>
      </c>
      <c r="L13" s="6">
        <f t="shared" si="2"/>
        <v>1.6084179120893487</v>
      </c>
      <c r="M13" s="2">
        <f t="shared" si="7"/>
        <v>7.7882888370247869</v>
      </c>
      <c r="N13" s="2">
        <f t="shared" si="3"/>
        <v>2.4482215274367261</v>
      </c>
      <c r="O13" s="2">
        <f t="shared" si="4"/>
        <v>7.7549352293652625</v>
      </c>
    </row>
    <row r="14" spans="1:15" x14ac:dyDescent="0.2">
      <c r="A14">
        <v>112</v>
      </c>
      <c r="B14" s="2">
        <v>9900.4315352697104</v>
      </c>
      <c r="C14" s="2">
        <v>196.68144221283501</v>
      </c>
      <c r="D14" s="2">
        <f t="shared" si="5"/>
        <v>9.9004315352697105</v>
      </c>
      <c r="E14" s="2">
        <f t="shared" si="0"/>
        <v>15.099568464730289</v>
      </c>
      <c r="F14" s="2">
        <f t="shared" si="6"/>
        <v>0.19668144221283501</v>
      </c>
      <c r="G14" s="3">
        <v>112</v>
      </c>
      <c r="H14" s="2">
        <v>0.157534749362786</v>
      </c>
      <c r="I14" s="2">
        <v>2.2751668667290899E-2</v>
      </c>
      <c r="J14" s="2">
        <v>0.16300000000000001</v>
      </c>
      <c r="K14" s="2">
        <f t="shared" si="1"/>
        <v>5.4652506372140086E-3</v>
      </c>
      <c r="L14" s="6">
        <f t="shared" si="2"/>
        <v>1.6556764558136365</v>
      </c>
      <c r="M14" s="2">
        <f t="shared" si="7"/>
        <v>7.7870916795313017</v>
      </c>
      <c r="N14" s="2">
        <f t="shared" si="3"/>
        <v>2.3787067335775136</v>
      </c>
      <c r="O14" s="2">
        <f t="shared" si="4"/>
        <v>7.3124767851989878</v>
      </c>
    </row>
    <row r="15" spans="1:15" x14ac:dyDescent="0.2">
      <c r="A15">
        <v>122</v>
      </c>
      <c r="B15" s="2">
        <v>10408.692946058</v>
      </c>
      <c r="C15" s="2">
        <v>350.75847442025901</v>
      </c>
      <c r="D15" s="2">
        <f t="shared" si="5"/>
        <v>10.408692946058</v>
      </c>
      <c r="E15" s="2">
        <f t="shared" si="0"/>
        <v>14.591307053942</v>
      </c>
      <c r="F15" s="2">
        <f t="shared" si="6"/>
        <v>0.35075847442025898</v>
      </c>
      <c r="G15" s="3">
        <v>122</v>
      </c>
      <c r="H15" s="2">
        <v>0.15849369493867599</v>
      </c>
      <c r="I15" s="2">
        <v>2.3264055443365999E-2</v>
      </c>
      <c r="J15" s="2">
        <v>0.16600000000000001</v>
      </c>
      <c r="K15" s="2">
        <f t="shared" si="1"/>
        <v>7.5063050613240201E-3</v>
      </c>
      <c r="L15" s="6">
        <f t="shared" si="2"/>
        <v>1.7133489075090076</v>
      </c>
      <c r="M15" s="2">
        <f t="shared" si="7"/>
        <v>7.7399768897724694</v>
      </c>
      <c r="N15" s="2">
        <f t="shared" si="3"/>
        <v>2.3126301689640343</v>
      </c>
      <c r="O15" s="2">
        <f t="shared" si="4"/>
        <v>6.8513301641695303</v>
      </c>
    </row>
    <row r="16" spans="1:15" x14ac:dyDescent="0.2">
      <c r="A16">
        <v>14</v>
      </c>
      <c r="B16" s="2">
        <v>18340.071823204398</v>
      </c>
      <c r="C16" s="2">
        <v>2012.7693053624801</v>
      </c>
      <c r="D16" s="2">
        <f t="shared" si="5"/>
        <v>18.340071823204397</v>
      </c>
      <c r="E16" s="2">
        <f t="shared" si="0"/>
        <v>6.6599281767956029</v>
      </c>
      <c r="F16" s="2">
        <f t="shared" si="6"/>
        <v>2.0127693053624802</v>
      </c>
      <c r="G16" s="3">
        <v>14</v>
      </c>
      <c r="H16" s="2">
        <v>0.23242301241194199</v>
      </c>
      <c r="I16" s="2">
        <v>0.100602818376006</v>
      </c>
      <c r="J16" s="2">
        <v>0.57499999999999996</v>
      </c>
      <c r="K16" s="2">
        <f t="shared" si="1"/>
        <v>0.34257698758805799</v>
      </c>
      <c r="L16" s="6">
        <f t="shared" si="2"/>
        <v>3.7537942356652634</v>
      </c>
      <c r="M16" s="2">
        <f t="shared" si="7"/>
        <v>5.2780381910968197</v>
      </c>
      <c r="N16" s="2">
        <f t="shared" si="3"/>
        <v>1.5479205692980067</v>
      </c>
      <c r="O16" s="2">
        <f t="shared" si="4"/>
        <v>1.3818899856987832</v>
      </c>
    </row>
    <row r="17" spans="1:25" x14ac:dyDescent="0.2">
      <c r="B17" s="2"/>
      <c r="C17" s="2"/>
      <c r="D17" s="2"/>
      <c r="E17" s="2"/>
      <c r="F17" s="2"/>
      <c r="G17" s="3"/>
      <c r="H17" s="2"/>
      <c r="I17" s="2"/>
      <c r="J17" s="2"/>
      <c r="K17" s="2"/>
      <c r="L17" s="6"/>
      <c r="M17" s="2"/>
      <c r="N17" s="2"/>
      <c r="O17" s="2"/>
    </row>
    <row r="18" spans="1:25" x14ac:dyDescent="0.2">
      <c r="A18">
        <v>75</v>
      </c>
      <c r="B18" s="2">
        <v>7493.9543568464696</v>
      </c>
      <c r="C18" s="2">
        <v>4.3548503627322503</v>
      </c>
      <c r="D18" s="2">
        <f>B18/1000</f>
        <v>7.4939543568464693</v>
      </c>
      <c r="E18" s="2">
        <f>25-B18/1000</f>
        <v>17.506045643153531</v>
      </c>
      <c r="F18" s="2">
        <f>C18/1000</f>
        <v>4.35485036273225E-3</v>
      </c>
      <c r="G18" s="3">
        <v>75</v>
      </c>
      <c r="H18" s="2">
        <v>0.156623363095238</v>
      </c>
      <c r="I18" s="2">
        <v>2.5538357390666299E-2</v>
      </c>
      <c r="J18" s="2">
        <v>0.16200000000000001</v>
      </c>
      <c r="K18" s="2">
        <f>J18-H18</f>
        <v>5.3766369047620055E-3</v>
      </c>
      <c r="L18" s="6">
        <f>25/(25-B18/1000)</f>
        <v>1.4280780771171639</v>
      </c>
      <c r="M18" s="2">
        <f t="shared" si="7"/>
        <v>7.832404513329581</v>
      </c>
      <c r="N18" s="2">
        <f>H18*E18</f>
        <v>2.7418557431294448</v>
      </c>
      <c r="O18" s="2">
        <f>E18-M18</f>
        <v>9.6736411298239489</v>
      </c>
    </row>
    <row r="19" spans="1:25" x14ac:dyDescent="0.2">
      <c r="A19">
        <v>85</v>
      </c>
      <c r="B19" s="2">
        <v>8331.2592592592591</v>
      </c>
      <c r="C19" s="2">
        <v>1144.59582362129</v>
      </c>
      <c r="D19" s="2">
        <f>B19/1000</f>
        <v>8.3312592592592587</v>
      </c>
      <c r="E19" s="2">
        <f>25-B19/1000</f>
        <v>16.668740740740741</v>
      </c>
      <c r="F19" s="2">
        <f>C19/1000</f>
        <v>1.1445958236212901</v>
      </c>
      <c r="G19" s="3">
        <v>85</v>
      </c>
      <c r="H19" s="2">
        <v>0.15861977834612101</v>
      </c>
      <c r="I19" s="2">
        <v>5.0942175241789497E-2</v>
      </c>
      <c r="J19" s="2">
        <v>0.16700000000000001</v>
      </c>
      <c r="K19" s="2">
        <f>J19-H19</f>
        <v>8.3802216538789998E-3</v>
      </c>
      <c r="L19" s="6">
        <f>25/(25-B19/1000)</f>
        <v>1.4998133565600724</v>
      </c>
      <c r="M19" s="2">
        <f t="shared" si="7"/>
        <v>7.7338245507011161</v>
      </c>
      <c r="N19" s="2">
        <f>H19*E19</f>
        <v>2.6439919616052534</v>
      </c>
      <c r="O19" s="2">
        <f>E19-M19</f>
        <v>8.9349161900396261</v>
      </c>
    </row>
    <row r="20" spans="1:25" x14ac:dyDescent="0.2">
      <c r="A20">
        <v>125</v>
      </c>
      <c r="B20" s="2">
        <v>14460.8453038674</v>
      </c>
      <c r="C20" s="2">
        <v>1068.7681391139599</v>
      </c>
      <c r="D20" s="2">
        <f>B20/1000</f>
        <v>14.4608453038674</v>
      </c>
      <c r="E20" s="2">
        <f>25-B20/1000</f>
        <v>10.5391546961326</v>
      </c>
      <c r="F20" s="2">
        <f>C20/1000</f>
        <v>1.0687681391139598</v>
      </c>
      <c r="G20" s="3">
        <v>125</v>
      </c>
      <c r="H20" s="2">
        <v>0.15979372822299601</v>
      </c>
      <c r="I20" s="2">
        <v>2.7355570813075301E-2</v>
      </c>
      <c r="J20" s="2">
        <v>0.17699999999999999</v>
      </c>
      <c r="K20" s="2">
        <f>J20-H20</f>
        <v>1.7206271777003984E-2</v>
      </c>
      <c r="L20" s="6">
        <f>25/(25-B20/1000)</f>
        <v>2.372106750570222</v>
      </c>
      <c r="M20" s="2">
        <f t="shared" si="7"/>
        <v>7.6770067864494536</v>
      </c>
      <c r="N20" s="2">
        <f>H20*E20</f>
        <v>1.6840908212139247</v>
      </c>
      <c r="O20" s="2">
        <f>E20-M20</f>
        <v>2.8621479096831468</v>
      </c>
    </row>
    <row r="21" spans="1:25" x14ac:dyDescent="0.2">
      <c r="A21">
        <v>145</v>
      </c>
      <c r="B21" s="2">
        <v>18079.535911602201</v>
      </c>
      <c r="C21" s="2">
        <v>2470.1542674626498</v>
      </c>
      <c r="D21" s="2">
        <f>B21/1000</f>
        <v>18.0795359116022</v>
      </c>
      <c r="E21" s="2">
        <f>25-B21/1000</f>
        <v>6.9204640883978001</v>
      </c>
      <c r="F21" s="2">
        <f>C21/1000</f>
        <v>2.4701542674626498</v>
      </c>
      <c r="G21" s="3">
        <v>145</v>
      </c>
      <c r="H21" s="2">
        <v>0.21094390167034299</v>
      </c>
      <c r="I21" s="2">
        <v>0.103346827047231</v>
      </c>
      <c r="J21" s="2">
        <v>0.54100000000000004</v>
      </c>
      <c r="K21" s="2">
        <f>J21-H21</f>
        <v>0.33005609832965704</v>
      </c>
      <c r="L21" s="6">
        <f>25/(25-B21/1000)</f>
        <v>3.6124744931358941</v>
      </c>
      <c r="M21" s="2">
        <f t="shared" si="7"/>
        <v>5.8154681234497581</v>
      </c>
      <c r="N21" s="2">
        <f>H21*E21</f>
        <v>1.4598296961761255</v>
      </c>
      <c r="O21" s="2">
        <f>E21-M21</f>
        <v>1.1049959649480421</v>
      </c>
    </row>
    <row r="22" spans="1:25" x14ac:dyDescent="0.2">
      <c r="A22">
        <v>50</v>
      </c>
      <c r="B22" s="2">
        <v>20784.751381215399</v>
      </c>
      <c r="C22" s="2">
        <v>914.32771489925801</v>
      </c>
      <c r="D22" s="2">
        <f>B22/1000</f>
        <v>20.784751381215401</v>
      </c>
      <c r="E22" s="2">
        <f>25-B22/1000</f>
        <v>4.2152486187845994</v>
      </c>
      <c r="F22" s="2">
        <f>C22/1000</f>
        <v>0.91432771489925802</v>
      </c>
      <c r="G22" s="3">
        <v>50</v>
      </c>
      <c r="H22" s="2">
        <v>0.42343673731534998</v>
      </c>
      <c r="I22" s="2">
        <v>8.0371771912631604E-2</v>
      </c>
      <c r="J22" s="2">
        <v>0.625</v>
      </c>
      <c r="K22" s="2">
        <f>J22-H22</f>
        <v>0.20156326268465002</v>
      </c>
      <c r="L22" s="6">
        <f>25/(25-B22/1000)</f>
        <v>5.9308482751388354</v>
      </c>
      <c r="M22" s="2">
        <f t="shared" si="7"/>
        <v>2.8970975541179844</v>
      </c>
      <c r="N22" s="2">
        <f>H22*E22</f>
        <v>1.7848911221111863</v>
      </c>
      <c r="O22" s="2">
        <f>E22-M22</f>
        <v>1.318151064666615</v>
      </c>
    </row>
    <row r="23" spans="1:25" x14ac:dyDescent="0.2">
      <c r="B23" s="2"/>
      <c r="C23" s="2"/>
      <c r="D23" s="2"/>
      <c r="E23" t="s">
        <v>30</v>
      </c>
      <c r="F23" s="2"/>
      <c r="G23" s="2"/>
      <c r="H23" s="2"/>
      <c r="I23" s="2"/>
      <c r="J23" s="2"/>
      <c r="K23" s="2"/>
      <c r="L23" s="2"/>
      <c r="M23" s="2"/>
      <c r="N23" s="2"/>
      <c r="O23" t="s">
        <v>31</v>
      </c>
    </row>
    <row r="24" spans="1:25" x14ac:dyDescent="0.2">
      <c r="B24" s="2"/>
      <c r="C24" s="2"/>
      <c r="D24" s="2"/>
      <c r="E24" s="2">
        <f>E22/E3</f>
        <v>0.16860994475138397</v>
      </c>
      <c r="F24" s="2"/>
      <c r="G24" s="2"/>
      <c r="H24" s="2"/>
      <c r="I24" s="2"/>
      <c r="J24" s="2"/>
      <c r="K24" s="2"/>
      <c r="L24" s="2"/>
      <c r="M24" s="2"/>
      <c r="N24" s="2"/>
      <c r="O24" s="2">
        <f>AVERAGE(O21:O22)</f>
        <v>1.2115735148073286</v>
      </c>
    </row>
    <row r="25" spans="1:25" x14ac:dyDescent="0.2">
      <c r="T25" t="s">
        <v>72</v>
      </c>
    </row>
    <row r="26" spans="1:25" x14ac:dyDescent="0.2">
      <c r="A26" t="s">
        <v>42</v>
      </c>
      <c r="B26" t="s">
        <v>33</v>
      </c>
      <c r="C26" s="1">
        <f>2*2/3*25557032*32 / 1000000000</f>
        <v>1.0904333653333333</v>
      </c>
      <c r="D26" t="s">
        <v>13</v>
      </c>
      <c r="F26" t="s">
        <v>34</v>
      </c>
      <c r="G26">
        <v>2</v>
      </c>
      <c r="N26" t="s">
        <v>14</v>
      </c>
      <c r="O26" t="s">
        <v>15</v>
      </c>
      <c r="T26" t="s">
        <v>62</v>
      </c>
      <c r="U26" t="s">
        <v>63</v>
      </c>
      <c r="V26" t="s">
        <v>75</v>
      </c>
      <c r="W26" s="10"/>
    </row>
    <row r="27" spans="1:25" x14ac:dyDescent="0.2">
      <c r="A27" t="s">
        <v>16</v>
      </c>
      <c r="B27" t="s">
        <v>19</v>
      </c>
      <c r="C27" t="s">
        <v>0</v>
      </c>
      <c r="D27" t="s">
        <v>35</v>
      </c>
      <c r="E27" t="s">
        <v>36</v>
      </c>
      <c r="F27" t="s">
        <v>26</v>
      </c>
      <c r="G27" t="s">
        <v>37</v>
      </c>
      <c r="H27" t="s">
        <v>21</v>
      </c>
      <c r="I27" t="s">
        <v>22</v>
      </c>
      <c r="J27" t="s">
        <v>38</v>
      </c>
      <c r="K27" t="s">
        <v>39</v>
      </c>
      <c r="L27" t="s">
        <v>24</v>
      </c>
      <c r="M27" t="s">
        <v>25</v>
      </c>
      <c r="N27" t="s">
        <v>27</v>
      </c>
      <c r="O27" t="s">
        <v>28</v>
      </c>
      <c r="P27" t="s">
        <v>29</v>
      </c>
      <c r="Q27" t="s">
        <v>79</v>
      </c>
      <c r="R27" t="s">
        <v>81</v>
      </c>
      <c r="T27">
        <v>4.4999999999999998E-2</v>
      </c>
      <c r="U27">
        <v>23</v>
      </c>
      <c r="V27" s="2">
        <f>SQRT(U27)</f>
        <v>4.7958315233127191</v>
      </c>
      <c r="X27" t="s">
        <v>80</v>
      </c>
      <c r="Y27" t="s">
        <v>81</v>
      </c>
    </row>
    <row r="28" spans="1:25" x14ac:dyDescent="0.2">
      <c r="A28" s="7">
        <v>0</v>
      </c>
      <c r="B28" s="2">
        <v>0</v>
      </c>
      <c r="C28" s="2">
        <f t="shared" ref="C28:C54" si="8">25-B28</f>
        <v>25</v>
      </c>
      <c r="D28" s="2" t="s">
        <v>40</v>
      </c>
      <c r="E28" s="2"/>
      <c r="F28" s="2">
        <f t="shared" ref="F28:F54" si="9">25/(25-B28)</f>
        <v>1</v>
      </c>
      <c r="G28" s="2">
        <f>F28^$G$1</f>
        <v>1</v>
      </c>
      <c r="H28" s="7">
        <v>0</v>
      </c>
      <c r="I28" s="2">
        <v>0.162727611940298</v>
      </c>
      <c r="J28" s="3">
        <v>7236</v>
      </c>
      <c r="K28" s="2">
        <v>3.44670637630108E-3</v>
      </c>
      <c r="L28" s="2">
        <v>0.17399999999999999</v>
      </c>
      <c r="M28" s="2">
        <f t="shared" ref="M28:M54" si="10">L28-I28</f>
        <v>1.1272388059701988E-2</v>
      </c>
      <c r="N28" s="2">
        <f>($C$1/I28)</f>
        <v>7.5385948418518494</v>
      </c>
      <c r="O28" s="2">
        <f t="shared" ref="O28:O54" si="11">I28*C28</f>
        <v>4.0681902985074503</v>
      </c>
      <c r="P28" s="2">
        <f t="shared" ref="P28:P53" si="12">C28-N28</f>
        <v>17.46140515814815</v>
      </c>
      <c r="Q28" s="2">
        <f t="shared" ref="Q28:Q53" si="13">(I28-$V$34)^2</f>
        <v>0.65734393966699312</v>
      </c>
      <c r="R28" s="8">
        <f>$T$27*EXP(SQRT($U$27/(25-B28)))</f>
        <v>0.11742840097313823</v>
      </c>
      <c r="S28" s="8">
        <f>(I28-R28)^2</f>
        <v>2.0520185142472486E-3</v>
      </c>
      <c r="T28" s="8"/>
      <c r="U28" t="s">
        <v>77</v>
      </c>
      <c r="V28" s="10">
        <f>SQRT(AVERAGE($S$28:$S$54))</f>
        <v>0.37830464410647446</v>
      </c>
      <c r="X28">
        <v>0</v>
      </c>
      <c r="Y28" s="8">
        <f>$T$27*EXP(SQRT($U$27/(25-X28)))</f>
        <v>0.11742840097313823</v>
      </c>
    </row>
    <row r="29" spans="1:25" x14ac:dyDescent="0.2">
      <c r="A29" s="7">
        <v>2</v>
      </c>
      <c r="B29" s="2">
        <v>1.5284195755796599</v>
      </c>
      <c r="C29" s="2">
        <f t="shared" si="8"/>
        <v>23.471580424420338</v>
      </c>
      <c r="D29" s="2">
        <v>180.829527996054</v>
      </c>
      <c r="E29" s="2">
        <v>1.57696531647648E-4</v>
      </c>
      <c r="F29" s="2">
        <f t="shared" si="9"/>
        <v>1.0651178807708006</v>
      </c>
      <c r="G29" s="2">
        <f>F29^$G$1</f>
        <v>1</v>
      </c>
      <c r="H29" s="7">
        <v>2</v>
      </c>
      <c r="I29" s="2">
        <v>0.163009539842873</v>
      </c>
      <c r="J29" s="3">
        <v>3564</v>
      </c>
      <c r="K29" s="2">
        <v>4.2636088199844401E-3</v>
      </c>
      <c r="L29" s="2">
        <v>0.17899999999999999</v>
      </c>
      <c r="M29" s="2">
        <f t="shared" si="10"/>
        <v>1.599046015712699E-2</v>
      </c>
      <c r="N29" s="2">
        <f t="shared" ref="N29:N54" si="14">($C$1/I29)</f>
        <v>7.5255567078004635</v>
      </c>
      <c r="O29" s="2">
        <f t="shared" si="11"/>
        <v>3.8260915243697453</v>
      </c>
      <c r="P29" s="2">
        <f t="shared" si="12"/>
        <v>15.946023716619875</v>
      </c>
      <c r="Q29" s="2">
        <f t="shared" si="13"/>
        <v>0.65688686318862088</v>
      </c>
      <c r="R29" s="8">
        <f t="shared" ref="R29:R54" si="15">$T$27*EXP(SQRT($U$27/(25-B29)))</f>
        <v>0.12109383522426401</v>
      </c>
      <c r="S29" s="8">
        <f t="shared" ref="S29:S53" si="16">(I29-R29)^2</f>
        <v>1.7569262936744795E-3</v>
      </c>
      <c r="T29" s="8"/>
      <c r="X29">
        <v>2</v>
      </c>
      <c r="Y29" s="8">
        <f t="shared" ref="Y29:Y54" si="17">$T$27*EXP(SQRT($U$27/(25-X29)))</f>
        <v>0.12232268228065703</v>
      </c>
    </row>
    <row r="30" spans="1:25" x14ac:dyDescent="0.2">
      <c r="A30" s="7">
        <v>4</v>
      </c>
      <c r="B30" s="2">
        <v>3.2157443910209902</v>
      </c>
      <c r="C30" s="2">
        <f t="shared" si="8"/>
        <v>21.784255608979009</v>
      </c>
      <c r="D30" s="2">
        <v>180.737415993274</v>
      </c>
      <c r="E30" s="2">
        <v>7.3569360317030401E-4</v>
      </c>
      <c r="F30" s="2">
        <f t="shared" si="9"/>
        <v>1.1476178231077829</v>
      </c>
      <c r="G30" s="2">
        <f t="shared" ref="G30:G54" si="18">F30^$G$1</f>
        <v>1</v>
      </c>
      <c r="H30" s="7">
        <v>4</v>
      </c>
      <c r="I30" s="2">
        <v>0.17309744990892501</v>
      </c>
      <c r="J30" s="3">
        <v>3294</v>
      </c>
      <c r="K30" s="2">
        <v>4.6002863674766302E-3</v>
      </c>
      <c r="L30" s="2">
        <v>0.188</v>
      </c>
      <c r="M30" s="2">
        <f t="shared" si="10"/>
        <v>1.4902550091074995E-2</v>
      </c>
      <c r="N30" s="2">
        <f t="shared" si="14"/>
        <v>7.0869763629992599</v>
      </c>
      <c r="O30" s="2">
        <f t="shared" si="11"/>
        <v>3.7707990940784626</v>
      </c>
      <c r="P30" s="2">
        <f t="shared" si="12"/>
        <v>14.69727924597975</v>
      </c>
      <c r="Q30" s="2">
        <f t="shared" si="13"/>
        <v>0.64063641798821958</v>
      </c>
      <c r="R30" s="8">
        <f t="shared" si="15"/>
        <v>0.12573642680883065</v>
      </c>
      <c r="S30" s="8">
        <f t="shared" si="16"/>
        <v>2.2430665090876706E-3</v>
      </c>
      <c r="T30" s="8"/>
      <c r="U30" t="s">
        <v>68</v>
      </c>
      <c r="V30" s="2">
        <f>SUM(Q28:Q54)</f>
        <v>93.484958443786724</v>
      </c>
      <c r="X30">
        <v>4</v>
      </c>
      <c r="Y30" s="8">
        <f t="shared" si="17"/>
        <v>0.12814965065137718</v>
      </c>
    </row>
    <row r="31" spans="1:25" x14ac:dyDescent="0.2">
      <c r="A31" s="7">
        <v>6</v>
      </c>
      <c r="B31" s="2">
        <v>5.0334014955245303</v>
      </c>
      <c r="C31" s="2">
        <f t="shared" si="8"/>
        <v>19.966598504475471</v>
      </c>
      <c r="D31" s="2">
        <v>180.55810599016999</v>
      </c>
      <c r="E31" s="2">
        <v>2.3576442715838798E-3</v>
      </c>
      <c r="F31" s="2">
        <f t="shared" si="9"/>
        <v>1.2520910857398322</v>
      </c>
      <c r="G31" s="2">
        <f t="shared" si="18"/>
        <v>1</v>
      </c>
      <c r="H31" s="7">
        <v>6</v>
      </c>
      <c r="I31" s="2">
        <v>0.16594660194174701</v>
      </c>
      <c r="J31" s="3">
        <v>3708</v>
      </c>
      <c r="K31" s="2">
        <v>5.5422138738632498E-3</v>
      </c>
      <c r="L31" s="2">
        <v>0.184</v>
      </c>
      <c r="M31" s="2">
        <f t="shared" si="10"/>
        <v>1.8053398058252984E-2</v>
      </c>
      <c r="N31" s="2">
        <f t="shared" si="14"/>
        <v>7.3923630953927404</v>
      </c>
      <c r="O31" s="2">
        <f t="shared" si="11"/>
        <v>3.313389174152872</v>
      </c>
      <c r="P31" s="2">
        <f t="shared" si="12"/>
        <v>12.57423540908273</v>
      </c>
      <c r="Q31" s="2">
        <f t="shared" si="13"/>
        <v>0.65213459660919793</v>
      </c>
      <c r="R31" s="8">
        <f t="shared" si="15"/>
        <v>0.13162271630348066</v>
      </c>
      <c r="S31" s="8">
        <f t="shared" si="16"/>
        <v>1.1781291253087874E-3</v>
      </c>
      <c r="T31" s="8"/>
      <c r="U31" t="s">
        <v>67</v>
      </c>
      <c r="V31" s="8">
        <f>SUM(S28:S54)</f>
        <v>3.7209744975656838</v>
      </c>
      <c r="X31">
        <v>6</v>
      </c>
      <c r="Y31" s="8">
        <f t="shared" si="17"/>
        <v>0.13521981292977017</v>
      </c>
    </row>
    <row r="32" spans="1:25" x14ac:dyDescent="0.2">
      <c r="A32" s="7">
        <v>8</v>
      </c>
      <c r="B32" s="2">
        <v>6.9707421930879097</v>
      </c>
      <c r="C32" s="2">
        <f t="shared" si="8"/>
        <v>18.029257806912092</v>
      </c>
      <c r="D32" s="2">
        <v>180.75741098693999</v>
      </c>
      <c r="E32" s="2">
        <v>5.1835929024856599E-3</v>
      </c>
      <c r="F32" s="2">
        <f t="shared" si="9"/>
        <v>1.3866350055971495</v>
      </c>
      <c r="G32" s="2">
        <f t="shared" si="18"/>
        <v>1</v>
      </c>
      <c r="H32" s="7">
        <v>8</v>
      </c>
      <c r="I32" s="2">
        <v>0.17047743541861099</v>
      </c>
      <c r="J32" s="3">
        <v>3213</v>
      </c>
      <c r="K32" s="2">
        <v>4.8278040450983198E-3</v>
      </c>
      <c r="L32" s="2">
        <v>0.184</v>
      </c>
      <c r="M32" s="2">
        <f t="shared" si="10"/>
        <v>1.3522564581389007E-2</v>
      </c>
      <c r="N32" s="2">
        <f t="shared" si="14"/>
        <v>7.1958938905182359</v>
      </c>
      <c r="O32" s="2">
        <f t="shared" si="11"/>
        <v>3.0735816334233443</v>
      </c>
      <c r="P32" s="2">
        <f t="shared" si="12"/>
        <v>10.833363916393857</v>
      </c>
      <c r="Q32" s="2">
        <f t="shared" si="13"/>
        <v>0.64483738941119384</v>
      </c>
      <c r="R32" s="8">
        <f t="shared" si="15"/>
        <v>0.13923083693480162</v>
      </c>
      <c r="S32" s="8">
        <f t="shared" si="16"/>
        <v>9.7634991680839792E-4</v>
      </c>
      <c r="T32" s="8"/>
      <c r="U32" t="s">
        <v>69</v>
      </c>
      <c r="V32" s="10">
        <f>1-$V$31/$V$30</f>
        <v>0.96019707812350219</v>
      </c>
      <c r="X32">
        <v>8</v>
      </c>
      <c r="Y32" s="8">
        <f t="shared" si="17"/>
        <v>0.14400132282894418</v>
      </c>
    </row>
    <row r="33" spans="1:25" x14ac:dyDescent="0.2">
      <c r="A33" s="7">
        <v>10</v>
      </c>
      <c r="B33" s="2">
        <v>8.7653304566536807</v>
      </c>
      <c r="C33" s="2">
        <f t="shared" si="8"/>
        <v>16.234669543346321</v>
      </c>
      <c r="D33" s="2">
        <v>182.75586498350401</v>
      </c>
      <c r="E33" s="2">
        <v>6.8093634492445796E-4</v>
      </c>
      <c r="F33" s="2">
        <f t="shared" si="9"/>
        <v>1.5399143132079394</v>
      </c>
      <c r="G33" s="2">
        <f t="shared" si="18"/>
        <v>1</v>
      </c>
      <c r="H33" s="7">
        <v>10</v>
      </c>
      <c r="I33" s="2">
        <v>0.17903343070431599</v>
      </c>
      <c r="J33" s="3">
        <v>3081</v>
      </c>
      <c r="K33" s="2">
        <v>6.2777215562777903E-3</v>
      </c>
      <c r="L33" s="2">
        <v>0.19400000000000001</v>
      </c>
      <c r="M33" s="2">
        <f t="shared" si="10"/>
        <v>1.4966569295684018E-2</v>
      </c>
      <c r="N33" s="2">
        <f t="shared" si="14"/>
        <v>6.8520026185837191</v>
      </c>
      <c r="O33" s="2">
        <f t="shared" si="11"/>
        <v>2.906548584696163</v>
      </c>
      <c r="P33" s="2">
        <f t="shared" si="12"/>
        <v>9.3826669247626029</v>
      </c>
      <c r="Q33" s="2">
        <f t="shared" si="13"/>
        <v>0.63116936355076303</v>
      </c>
      <c r="R33" s="8">
        <f t="shared" si="15"/>
        <v>0.1479572611692633</v>
      </c>
      <c r="S33" s="8">
        <f t="shared" si="16"/>
        <v>9.6572831297133646E-4</v>
      </c>
      <c r="T33" s="8"/>
      <c r="X33">
        <v>9</v>
      </c>
      <c r="Y33" s="8">
        <f t="shared" si="17"/>
        <v>0.14924964453554718</v>
      </c>
    </row>
    <row r="34" spans="1:25" x14ac:dyDescent="0.2">
      <c r="A34" s="7">
        <v>12</v>
      </c>
      <c r="B34" s="2">
        <v>10.780581313589501</v>
      </c>
      <c r="C34" s="2">
        <f t="shared" si="8"/>
        <v>14.219418686410499</v>
      </c>
      <c r="D34" s="2">
        <v>167.93044598419601</v>
      </c>
      <c r="E34" s="2">
        <v>0.32789501807272398</v>
      </c>
      <c r="F34" s="2">
        <f t="shared" si="9"/>
        <v>1.7581590746668501</v>
      </c>
      <c r="G34" s="2">
        <f t="shared" si="18"/>
        <v>1</v>
      </c>
      <c r="H34" s="7">
        <v>12</v>
      </c>
      <c r="I34" s="2">
        <v>0.17939757456571601</v>
      </c>
      <c r="J34" s="3">
        <v>3051</v>
      </c>
      <c r="K34" s="2">
        <v>8.1686328388242708E-3</v>
      </c>
      <c r="L34" s="2">
        <v>0.2</v>
      </c>
      <c r="M34" s="2">
        <f t="shared" si="10"/>
        <v>2.0602425434284005E-2</v>
      </c>
      <c r="N34" s="2">
        <f t="shared" si="14"/>
        <v>6.8380943218974659</v>
      </c>
      <c r="O34" s="2">
        <f t="shared" si="11"/>
        <v>2.5509292240764632</v>
      </c>
      <c r="P34" s="2">
        <f t="shared" si="12"/>
        <v>7.3813243645130333</v>
      </c>
      <c r="Q34" s="2">
        <f t="shared" si="13"/>
        <v>0.63059089946256131</v>
      </c>
      <c r="R34" s="8">
        <f t="shared" si="15"/>
        <v>0.16052901738333822</v>
      </c>
      <c r="S34" s="8">
        <f t="shared" si="16"/>
        <v>3.5602245014466037E-4</v>
      </c>
      <c r="T34" s="8"/>
      <c r="U34" t="s">
        <v>78</v>
      </c>
      <c r="V34" s="2">
        <f>AVERAGE(I28:I53)</f>
        <v>0.97349511231694297</v>
      </c>
      <c r="X34">
        <v>10</v>
      </c>
      <c r="Y34" s="8">
        <f t="shared" si="17"/>
        <v>0.15523511902118128</v>
      </c>
    </row>
    <row r="35" spans="1:25" x14ac:dyDescent="0.2">
      <c r="A35" s="7">
        <v>13</v>
      </c>
      <c r="B35" s="2">
        <v>11.5721912533502</v>
      </c>
      <c r="C35" s="2">
        <f t="shared" si="8"/>
        <v>13.4278087466498</v>
      </c>
      <c r="D35" s="2">
        <v>165.552882985178</v>
      </c>
      <c r="E35" s="2">
        <v>0.42085924688597898</v>
      </c>
      <c r="F35" s="2">
        <f t="shared" si="9"/>
        <v>1.8618078698981639</v>
      </c>
      <c r="G35" s="2">
        <f t="shared" si="18"/>
        <v>1</v>
      </c>
      <c r="H35" s="7">
        <v>13</v>
      </c>
      <c r="I35" s="2">
        <v>0.17858877887788699</v>
      </c>
      <c r="J35" s="3">
        <v>3030</v>
      </c>
      <c r="K35" s="2">
        <v>7.15642337614005E-3</v>
      </c>
      <c r="L35" s="2">
        <v>0.19900000000000001</v>
      </c>
      <c r="M35" s="2">
        <f t="shared" si="10"/>
        <v>2.0411221122113021E-2</v>
      </c>
      <c r="N35" s="2">
        <f t="shared" si="14"/>
        <v>6.869062791670701</v>
      </c>
      <c r="O35" s="2">
        <f t="shared" si="11"/>
        <v>2.3980559670699981</v>
      </c>
      <c r="P35" s="2">
        <f t="shared" si="12"/>
        <v>6.5587459549790994</v>
      </c>
      <c r="Q35" s="2">
        <f t="shared" si="13"/>
        <v>0.63187607894152376</v>
      </c>
      <c r="R35" s="8">
        <f t="shared" si="15"/>
        <v>0.16657180908324268</v>
      </c>
      <c r="S35" s="8">
        <f t="shared" si="16"/>
        <v>1.4440756304539374E-4</v>
      </c>
      <c r="T35" s="8"/>
      <c r="X35">
        <v>11</v>
      </c>
      <c r="Y35" s="8">
        <f t="shared" si="17"/>
        <v>0.16213063168105551</v>
      </c>
    </row>
    <row r="36" spans="1:25" x14ac:dyDescent="0.2">
      <c r="A36" s="7">
        <v>14</v>
      </c>
      <c r="B36" s="2">
        <v>12.5887494283037</v>
      </c>
      <c r="C36" s="2">
        <f t="shared" si="8"/>
        <v>12.4112505716963</v>
      </c>
      <c r="D36" s="2">
        <v>157.79656698526099</v>
      </c>
      <c r="E36" s="2">
        <v>0.469832191169473</v>
      </c>
      <c r="F36" s="2">
        <f t="shared" si="9"/>
        <v>2.0143014481564157</v>
      </c>
      <c r="G36" s="2">
        <f t="shared" si="18"/>
        <v>1</v>
      </c>
      <c r="H36" s="7">
        <v>14</v>
      </c>
      <c r="I36" s="2">
        <v>0.18114899999999901</v>
      </c>
      <c r="J36" s="3">
        <v>3000</v>
      </c>
      <c r="K36" s="2">
        <v>1.08998531641485E-2</v>
      </c>
      <c r="L36" s="2">
        <v>0.21199999999999999</v>
      </c>
      <c r="M36" s="2">
        <f t="shared" si="10"/>
        <v>3.0851000000000989E-2</v>
      </c>
      <c r="N36" s="2">
        <f t="shared" si="14"/>
        <v>6.771980723051227</v>
      </c>
      <c r="O36" s="2">
        <f t="shared" si="11"/>
        <v>2.2482856298122007</v>
      </c>
      <c r="P36" s="2">
        <f t="shared" si="12"/>
        <v>5.639269848645073</v>
      </c>
      <c r="Q36" s="2">
        <f t="shared" si="13"/>
        <v>0.62781236170377519</v>
      </c>
      <c r="R36" s="8">
        <f t="shared" si="15"/>
        <v>0.17555804066831784</v>
      </c>
      <c r="S36" s="8">
        <f t="shared" si="16"/>
        <v>3.1258826248512654E-5</v>
      </c>
      <c r="T36" s="8"/>
      <c r="U36" t="s">
        <v>76</v>
      </c>
      <c r="X36">
        <v>12</v>
      </c>
      <c r="Y36" s="8">
        <f t="shared" si="17"/>
        <v>0.17016811042738117</v>
      </c>
    </row>
    <row r="37" spans="1:25" x14ac:dyDescent="0.2">
      <c r="A37" s="7">
        <v>15</v>
      </c>
      <c r="B37" s="2">
        <v>13.477396172008699</v>
      </c>
      <c r="C37" s="2">
        <f t="shared" si="8"/>
        <v>11.522603827991301</v>
      </c>
      <c r="D37" s="2">
        <v>157.95236898632399</v>
      </c>
      <c r="E37" s="2">
        <v>8.4659325700000101E-4</v>
      </c>
      <c r="F37" s="2">
        <f t="shared" si="9"/>
        <v>2.169648490323751</v>
      </c>
      <c r="G37" s="2">
        <f t="shared" si="18"/>
        <v>1</v>
      </c>
      <c r="H37" s="7">
        <v>15</v>
      </c>
      <c r="I37" s="2">
        <v>0.177917070022587</v>
      </c>
      <c r="J37" s="3">
        <v>3099</v>
      </c>
      <c r="K37" s="2">
        <v>8.2562166628349608E-3</v>
      </c>
      <c r="L37" s="2">
        <v>0.20499999999999999</v>
      </c>
      <c r="M37" s="2">
        <f t="shared" si="10"/>
        <v>2.7082929977412989E-2</v>
      </c>
      <c r="N37" s="2">
        <f t="shared" si="14"/>
        <v>6.8949962802572156</v>
      </c>
      <c r="O37" s="2">
        <f t="shared" si="11"/>
        <v>2.0500679121072571</v>
      </c>
      <c r="P37" s="2">
        <f t="shared" si="12"/>
        <v>4.627607547734085</v>
      </c>
      <c r="Q37" s="2">
        <f t="shared" si="13"/>
        <v>0.63294442138092</v>
      </c>
      <c r="R37" s="8">
        <f t="shared" si="15"/>
        <v>0.18483956705795485</v>
      </c>
      <c r="S37" s="8">
        <f t="shared" si="16"/>
        <v>4.7920965204676637E-5</v>
      </c>
      <c r="T37" s="8"/>
      <c r="X37">
        <v>13</v>
      </c>
      <c r="Y37" s="8">
        <f t="shared" si="17"/>
        <v>0.1796660410712573</v>
      </c>
    </row>
    <row r="38" spans="1:25" x14ac:dyDescent="0.2">
      <c r="A38" s="7">
        <v>16</v>
      </c>
      <c r="B38" s="2">
        <v>14.715251124094801</v>
      </c>
      <c r="C38" s="2">
        <f t="shared" si="8"/>
        <v>10.284748875905199</v>
      </c>
      <c r="D38" s="2">
        <v>152.044861986249</v>
      </c>
      <c r="E38" s="2">
        <v>0.57878972074808699</v>
      </c>
      <c r="F38" s="2">
        <f t="shared" si="9"/>
        <v>2.4307837071811496</v>
      </c>
      <c r="G38" s="2">
        <f t="shared" si="18"/>
        <v>1</v>
      </c>
      <c r="H38" s="7">
        <v>16</v>
      </c>
      <c r="I38" s="2">
        <v>0.189244954766875</v>
      </c>
      <c r="J38" s="3">
        <v>2874</v>
      </c>
      <c r="K38" s="2">
        <v>1.4627972362917701E-2</v>
      </c>
      <c r="L38" s="2">
        <v>0.24299999999999999</v>
      </c>
      <c r="M38" s="2">
        <f t="shared" si="10"/>
        <v>5.3755045233124993E-2</v>
      </c>
      <c r="N38" s="2">
        <f t="shared" si="14"/>
        <v>6.4822733980474139</v>
      </c>
      <c r="O38" s="2">
        <f t="shared" si="11"/>
        <v>1.946336835809348</v>
      </c>
      <c r="P38" s="2">
        <f t="shared" si="12"/>
        <v>3.8024754778577856</v>
      </c>
      <c r="Q38" s="2">
        <f t="shared" si="13"/>
        <v>0.6150483096173065</v>
      </c>
      <c r="R38" s="8">
        <f t="shared" si="15"/>
        <v>0.20075713126648911</v>
      </c>
      <c r="S38" s="8">
        <f t="shared" si="16"/>
        <v>1.3253020775826744E-4</v>
      </c>
      <c r="T38" s="8"/>
      <c r="X38">
        <v>14</v>
      </c>
      <c r="Y38" s="8">
        <f t="shared" si="17"/>
        <v>0.19107386876364749</v>
      </c>
    </row>
    <row r="39" spans="1:25" x14ac:dyDescent="0.2">
      <c r="A39" s="7">
        <v>17</v>
      </c>
      <c r="B39" s="2">
        <v>15.6785677190539</v>
      </c>
      <c r="C39" s="2">
        <f t="shared" si="8"/>
        <v>9.3214322809460999</v>
      </c>
      <c r="D39" s="2">
        <v>157.76992798607799</v>
      </c>
      <c r="E39" s="2">
        <v>0.54776468883409801</v>
      </c>
      <c r="F39" s="2">
        <f t="shared" si="9"/>
        <v>2.6819912698504922</v>
      </c>
      <c r="G39" s="2">
        <f t="shared" si="18"/>
        <v>1</v>
      </c>
      <c r="H39" s="7">
        <v>17</v>
      </c>
      <c r="I39" s="2">
        <v>0.194421127765881</v>
      </c>
      <c r="J39" s="3">
        <v>2802</v>
      </c>
      <c r="K39" s="2">
        <v>2.1087976125221401E-2</v>
      </c>
      <c r="L39" s="2">
        <v>0.28000000000000003</v>
      </c>
      <c r="M39" s="2">
        <f t="shared" si="10"/>
        <v>8.557887223411903E-2</v>
      </c>
      <c r="N39" s="2">
        <f t="shared" si="14"/>
        <v>6.3096925220864826</v>
      </c>
      <c r="O39" s="2">
        <f t="shared" si="11"/>
        <v>1.8122833764548292</v>
      </c>
      <c r="P39" s="2">
        <f t="shared" si="12"/>
        <v>3.0117397588596173</v>
      </c>
      <c r="Q39" s="2">
        <f t="shared" si="13"/>
        <v>0.60695627340426828</v>
      </c>
      <c r="R39" s="8">
        <f t="shared" si="15"/>
        <v>0.21647360910649308</v>
      </c>
      <c r="S39" s="8">
        <f t="shared" si="16"/>
        <v>4.8631193327804389E-4</v>
      </c>
      <c r="T39" s="8"/>
      <c r="W39" s="10"/>
      <c r="X39">
        <v>15</v>
      </c>
      <c r="Y39" s="8">
        <f t="shared" si="17"/>
        <v>0.20504666319571263</v>
      </c>
    </row>
    <row r="40" spans="1:25" x14ac:dyDescent="0.2">
      <c r="A40" s="7">
        <v>18</v>
      </c>
      <c r="B40" s="2">
        <v>17.4246787927922</v>
      </c>
      <c r="C40" s="2">
        <f t="shared" si="8"/>
        <v>7.5753212072078</v>
      </c>
      <c r="D40" s="2">
        <v>156.609694986693</v>
      </c>
      <c r="E40" s="2">
        <v>0.52670473832282905</v>
      </c>
      <c r="F40" s="2">
        <f t="shared" si="9"/>
        <v>3.3001900930897676</v>
      </c>
      <c r="G40" s="2">
        <f t="shared" si="18"/>
        <v>1</v>
      </c>
      <c r="H40" s="7">
        <v>18</v>
      </c>
      <c r="I40" s="2">
        <v>0.21710424242424201</v>
      </c>
      <c r="J40" s="3">
        <v>2475</v>
      </c>
      <c r="K40" s="2">
        <v>4.4317819593443303E-2</v>
      </c>
      <c r="L40" s="2">
        <v>0.39100000000000001</v>
      </c>
      <c r="M40" s="2">
        <f t="shared" si="10"/>
        <v>0.17389575757575801</v>
      </c>
      <c r="N40" s="2">
        <f t="shared" si="14"/>
        <v>5.6504540045000136</v>
      </c>
      <c r="O40" s="2">
        <f t="shared" si="11"/>
        <v>1.6446343718111438</v>
      </c>
      <c r="P40" s="2">
        <f t="shared" si="12"/>
        <v>1.9248672027077864</v>
      </c>
      <c r="Q40" s="2">
        <f t="shared" si="13"/>
        <v>0.57212714805703691</v>
      </c>
      <c r="R40" s="8">
        <f t="shared" si="15"/>
        <v>0.2570125188384208</v>
      </c>
      <c r="S40" s="8">
        <f t="shared" si="16"/>
        <v>1.5926705263504995E-3</v>
      </c>
      <c r="T40" s="8"/>
      <c r="X40">
        <v>16</v>
      </c>
      <c r="Y40" s="8">
        <f t="shared" si="17"/>
        <v>0.22257697515745176</v>
      </c>
    </row>
    <row r="41" spans="1:25" x14ac:dyDescent="0.2">
      <c r="A41" s="7">
        <v>19</v>
      </c>
      <c r="B41" s="2">
        <v>18.402780645851202</v>
      </c>
      <c r="C41" s="2">
        <f t="shared" si="8"/>
        <v>6.5972193541487982</v>
      </c>
      <c r="D41" s="2">
        <v>176.720264984778</v>
      </c>
      <c r="E41" s="2">
        <v>0.84256063198526499</v>
      </c>
      <c r="F41" s="2">
        <f t="shared" si="9"/>
        <v>3.7894753316453289</v>
      </c>
      <c r="G41" s="2">
        <f t="shared" si="18"/>
        <v>1</v>
      </c>
      <c r="H41" s="7">
        <v>19</v>
      </c>
      <c r="I41" s="2">
        <v>0.24636927223719601</v>
      </c>
      <c r="J41" s="3">
        <v>2226</v>
      </c>
      <c r="K41" s="2">
        <v>6.7574392329872807E-2</v>
      </c>
      <c r="L41" s="2">
        <v>0.42899999999999999</v>
      </c>
      <c r="M41" s="2">
        <f t="shared" si="10"/>
        <v>0.18263072776280398</v>
      </c>
      <c r="N41" s="2">
        <f t="shared" si="14"/>
        <v>4.9792635455729171</v>
      </c>
      <c r="O41" s="2">
        <f t="shared" si="11"/>
        <v>1.6253521310707837</v>
      </c>
      <c r="P41" s="2">
        <f t="shared" si="12"/>
        <v>1.6179558085758812</v>
      </c>
      <c r="Q41" s="2">
        <f t="shared" si="13"/>
        <v>0.52871198731167768</v>
      </c>
      <c r="R41" s="8">
        <f t="shared" si="15"/>
        <v>0.29114771444373133</v>
      </c>
      <c r="S41" s="8">
        <f t="shared" si="16"/>
        <v>2.0051088864440235E-3</v>
      </c>
      <c r="T41" s="8"/>
      <c r="X41">
        <v>17</v>
      </c>
      <c r="Y41" s="8">
        <f t="shared" si="17"/>
        <v>0.24524187919723919</v>
      </c>
    </row>
    <row r="42" spans="1:25" x14ac:dyDescent="0.2">
      <c r="A42" s="7">
        <v>20</v>
      </c>
      <c r="B42" s="2">
        <v>18.315957492572799</v>
      </c>
      <c r="C42" s="2">
        <f t="shared" si="8"/>
        <v>6.6840425074272005</v>
      </c>
      <c r="D42" s="2">
        <v>180.10980398570899</v>
      </c>
      <c r="E42" s="2">
        <v>0.93586829385400905</v>
      </c>
      <c r="F42" s="2">
        <f t="shared" si="9"/>
        <v>3.7402514978353896</v>
      </c>
      <c r="G42" s="2">
        <f t="shared" si="18"/>
        <v>1</v>
      </c>
      <c r="H42" s="7">
        <v>20</v>
      </c>
      <c r="I42" s="2">
        <v>0.29705813953488303</v>
      </c>
      <c r="J42" s="3">
        <v>1806</v>
      </c>
      <c r="K42" s="2">
        <v>8.1051427063912995E-2</v>
      </c>
      <c r="L42" s="2">
        <v>0.50900000000000001</v>
      </c>
      <c r="M42" s="2">
        <f t="shared" si="10"/>
        <v>0.21194186046511698</v>
      </c>
      <c r="N42" s="2">
        <f t="shared" si="14"/>
        <v>4.1296210160097173</v>
      </c>
      <c r="O42" s="2">
        <f t="shared" si="11"/>
        <v>1.9855492318283987</v>
      </c>
      <c r="P42" s="2">
        <f t="shared" si="12"/>
        <v>2.5544214914174832</v>
      </c>
      <c r="Q42" s="2">
        <f t="shared" si="13"/>
        <v>0.45756697814655728</v>
      </c>
      <c r="R42" s="8">
        <f t="shared" si="15"/>
        <v>0.28762691574815696</v>
      </c>
      <c r="S42" s="8">
        <f t="shared" si="16"/>
        <v>8.8947982115307469E-5</v>
      </c>
      <c r="T42" s="8"/>
      <c r="X42">
        <v>18</v>
      </c>
      <c r="Y42" s="8">
        <f t="shared" si="17"/>
        <v>0.27570085635048086</v>
      </c>
    </row>
    <row r="43" spans="1:25" x14ac:dyDescent="0.2">
      <c r="A43" s="7">
        <v>21</v>
      </c>
      <c r="B43" s="2">
        <v>19.7917493981147</v>
      </c>
      <c r="C43" s="2">
        <f t="shared" si="8"/>
        <v>5.2082506018853003</v>
      </c>
      <c r="D43" s="2">
        <v>179.84287098372999</v>
      </c>
      <c r="E43" s="2">
        <v>0.67328061671314199</v>
      </c>
      <c r="F43" s="2">
        <f t="shared" si="9"/>
        <v>4.8000762465136404</v>
      </c>
      <c r="G43" s="2">
        <f t="shared" si="18"/>
        <v>1</v>
      </c>
      <c r="H43" s="7">
        <v>21</v>
      </c>
      <c r="I43" s="2">
        <v>0.38663765038924203</v>
      </c>
      <c r="J43" s="3">
        <v>1413</v>
      </c>
      <c r="K43" s="2">
        <v>0.104629784017111</v>
      </c>
      <c r="L43" s="2">
        <v>0.63100000000000001</v>
      </c>
      <c r="M43" s="2">
        <f t="shared" si="10"/>
        <v>0.24436234961075798</v>
      </c>
      <c r="N43" s="2">
        <f t="shared" si="14"/>
        <v>3.1728351720661427</v>
      </c>
      <c r="O43" s="2">
        <f t="shared" si="11"/>
        <v>2.0137057753512879</v>
      </c>
      <c r="P43" s="2">
        <f t="shared" si="12"/>
        <v>2.0354154298191576</v>
      </c>
      <c r="Q43" s="2">
        <f t="shared" si="13"/>
        <v>0.34440168062022297</v>
      </c>
      <c r="R43" s="8">
        <f t="shared" si="15"/>
        <v>0.36800895268502243</v>
      </c>
      <c r="S43" s="8">
        <f t="shared" si="16"/>
        <v>3.4702837815519654E-4</v>
      </c>
      <c r="T43" s="8"/>
      <c r="X43">
        <v>19</v>
      </c>
      <c r="Y43" s="8">
        <f t="shared" si="17"/>
        <v>0.31879635409633084</v>
      </c>
    </row>
    <row r="44" spans="1:25" x14ac:dyDescent="0.2">
      <c r="A44" s="7">
        <v>22</v>
      </c>
      <c r="B44" s="2">
        <v>20.100071120148101</v>
      </c>
      <c r="C44" s="2">
        <f t="shared" si="8"/>
        <v>4.899928879851899</v>
      </c>
      <c r="D44" s="2">
        <v>8.4093199999999992</v>
      </c>
      <c r="E44" s="2">
        <v>0.93068855736325296</v>
      </c>
      <c r="F44" s="2">
        <f t="shared" si="9"/>
        <v>5.1021148700337111</v>
      </c>
      <c r="G44" s="2">
        <f t="shared" si="18"/>
        <v>1</v>
      </c>
      <c r="H44" s="7">
        <v>22</v>
      </c>
      <c r="I44" s="2">
        <v>0.605106621773288</v>
      </c>
      <c r="J44" s="3">
        <v>891</v>
      </c>
      <c r="K44" s="2">
        <v>0.18175731180302601</v>
      </c>
      <c r="L44" s="2">
        <v>0.96599999999999997</v>
      </c>
      <c r="M44" s="2">
        <f t="shared" si="10"/>
        <v>0.36089337822671197</v>
      </c>
      <c r="N44" s="2">
        <f t="shared" si="14"/>
        <v>2.0273080674691659</v>
      </c>
      <c r="O44" s="2">
        <f t="shared" si="11"/>
        <v>2.9649794114165537</v>
      </c>
      <c r="P44" s="2">
        <f t="shared" si="12"/>
        <v>2.872620812382733</v>
      </c>
      <c r="Q44" s="2">
        <f t="shared" si="13"/>
        <v>0.13571007996503257</v>
      </c>
      <c r="R44" s="8">
        <f t="shared" si="15"/>
        <v>0.3927660154367914</v>
      </c>
      <c r="S44" s="8">
        <f t="shared" si="16"/>
        <v>4.5088533099351021E-2</v>
      </c>
      <c r="T44" s="8"/>
      <c r="X44">
        <v>20</v>
      </c>
      <c r="Y44" s="8">
        <f t="shared" si="17"/>
        <v>0.38430001965780758</v>
      </c>
    </row>
    <row r="45" spans="1:25" x14ac:dyDescent="0.2">
      <c r="A45" s="7">
        <v>23</v>
      </c>
      <c r="B45" s="2">
        <v>20.6453027746388</v>
      </c>
      <c r="C45" s="2">
        <f t="shared" si="8"/>
        <v>4.3546972253611997</v>
      </c>
      <c r="D45" s="2">
        <v>9.0422200000000004</v>
      </c>
      <c r="E45" s="2">
        <v>0.96248923259873997</v>
      </c>
      <c r="F45" s="2">
        <f t="shared" si="9"/>
        <v>5.7409272576755042</v>
      </c>
      <c r="G45" s="2">
        <f t="shared" si="18"/>
        <v>1</v>
      </c>
      <c r="H45" s="7">
        <v>23</v>
      </c>
      <c r="I45" s="2">
        <v>0.57325766871165595</v>
      </c>
      <c r="J45" s="3">
        <v>978</v>
      </c>
      <c r="K45" s="2">
        <v>0.26175542969913301</v>
      </c>
      <c r="L45" s="2">
        <v>1.353</v>
      </c>
      <c r="M45" s="2">
        <f t="shared" si="10"/>
        <v>0.77974233128834403</v>
      </c>
      <c r="N45" s="2">
        <f t="shared" si="14"/>
        <v>2.1399409078241902</v>
      </c>
      <c r="O45" s="2">
        <f t="shared" si="11"/>
        <v>2.4963635793556782</v>
      </c>
      <c r="P45" s="2">
        <f t="shared" si="12"/>
        <v>2.2147563175370095</v>
      </c>
      <c r="Q45" s="2">
        <f t="shared" si="13"/>
        <v>0.16019001126369531</v>
      </c>
      <c r="R45" s="8">
        <f t="shared" si="15"/>
        <v>0.44802418931343574</v>
      </c>
      <c r="S45" s="8">
        <f t="shared" si="16"/>
        <v>1.5683424362184447E-2</v>
      </c>
      <c r="T45" s="8"/>
      <c r="X45">
        <v>21</v>
      </c>
      <c r="Y45" s="8">
        <f t="shared" si="17"/>
        <v>0.49501014208860411</v>
      </c>
    </row>
    <row r="46" spans="1:25" x14ac:dyDescent="0.2">
      <c r="A46" s="7">
        <v>24</v>
      </c>
      <c r="B46" s="2">
        <v>21.224088416117901</v>
      </c>
      <c r="C46" s="2">
        <f t="shared" si="8"/>
        <v>3.7759115838820989</v>
      </c>
      <c r="D46" s="2">
        <v>8.1808440000000004</v>
      </c>
      <c r="E46" s="2">
        <v>0.93277280732101397</v>
      </c>
      <c r="F46" s="2">
        <f t="shared" si="9"/>
        <v>6.6209177425433632</v>
      </c>
      <c r="G46" s="2">
        <f t="shared" si="18"/>
        <v>1</v>
      </c>
      <c r="H46" s="7">
        <v>24</v>
      </c>
      <c r="I46" s="2">
        <v>0.61081313131313097</v>
      </c>
      <c r="J46" s="3">
        <v>990</v>
      </c>
      <c r="K46" s="2">
        <v>0.44112994767603197</v>
      </c>
      <c r="L46" s="2">
        <v>1.6539999999999999</v>
      </c>
      <c r="M46" s="2">
        <f t="shared" si="10"/>
        <v>1.0431868686868691</v>
      </c>
      <c r="N46" s="2">
        <f t="shared" si="14"/>
        <v>2.0083679821400526</v>
      </c>
      <c r="O46" s="2">
        <f t="shared" si="11"/>
        <v>2.306376378112549</v>
      </c>
      <c r="P46" s="2">
        <f t="shared" si="12"/>
        <v>1.7675436017420463</v>
      </c>
      <c r="Q46" s="2">
        <f t="shared" si="13"/>
        <v>0.13153821934484944</v>
      </c>
      <c r="R46" s="8">
        <f t="shared" si="15"/>
        <v>0.53097085107353326</v>
      </c>
      <c r="S46" s="8">
        <f t="shared" si="16"/>
        <v>6.3747897138584564E-3</v>
      </c>
      <c r="T46" s="8"/>
      <c r="X46">
        <v>21.5</v>
      </c>
      <c r="Y46" s="8">
        <f t="shared" si="17"/>
        <v>0.58414092731773515</v>
      </c>
    </row>
    <row r="47" spans="1:25" x14ac:dyDescent="0.2">
      <c r="A47" s="7">
        <v>25</v>
      </c>
      <c r="B47" s="2">
        <v>23.659358589333898</v>
      </c>
      <c r="C47" s="2">
        <f t="shared" si="8"/>
        <v>1.3406414106661018</v>
      </c>
      <c r="D47" s="2">
        <v>7.7130000000000001</v>
      </c>
      <c r="E47" s="2">
        <v>5.1972005621436903</v>
      </c>
      <c r="F47" s="2">
        <f t="shared" si="9"/>
        <v>18.64779037936675</v>
      </c>
      <c r="G47" s="2">
        <f t="shared" si="18"/>
        <v>1</v>
      </c>
      <c r="H47" s="7">
        <v>25</v>
      </c>
      <c r="I47" s="2">
        <v>4.5342424242424197</v>
      </c>
      <c r="J47" s="3">
        <v>66</v>
      </c>
      <c r="K47" s="2">
        <v>7.8925316905721097</v>
      </c>
      <c r="L47" s="2">
        <v>19.466000000000001</v>
      </c>
      <c r="M47" s="2">
        <f t="shared" si="10"/>
        <v>14.931757575757581</v>
      </c>
      <c r="N47" s="2">
        <f t="shared" si="14"/>
        <v>0.27054961363362989</v>
      </c>
      <c r="O47" s="2">
        <f t="shared" si="11"/>
        <v>6.078793159938443</v>
      </c>
      <c r="P47" s="2">
        <f>C47-N47</f>
        <v>1.0700917970324719</v>
      </c>
      <c r="Q47" s="2">
        <f t="shared" si="13"/>
        <v>12.678921419384508</v>
      </c>
      <c r="R47" s="8">
        <f t="shared" si="15"/>
        <v>2.8317175846553231</v>
      </c>
      <c r="S47" s="8">
        <f t="shared" si="16"/>
        <v>2.8985908294110692</v>
      </c>
      <c r="T47" s="8"/>
      <c r="X47">
        <v>22</v>
      </c>
      <c r="Y47" s="8">
        <f t="shared" si="17"/>
        <v>0.71733080698263818</v>
      </c>
    </row>
    <row r="48" spans="1:25" x14ac:dyDescent="0.2">
      <c r="A48" s="7">
        <v>23</v>
      </c>
      <c r="B48" s="2">
        <v>19.620056367178201</v>
      </c>
      <c r="C48" s="2">
        <f t="shared" si="8"/>
        <v>5.3799436328217993</v>
      </c>
      <c r="D48" s="2">
        <v>68.674096000000205</v>
      </c>
      <c r="E48" s="2">
        <v>4.9230532003036904</v>
      </c>
      <c r="F48" s="2">
        <f t="shared" si="9"/>
        <v>4.6468888349462896</v>
      </c>
      <c r="G48" s="2">
        <f t="shared" si="18"/>
        <v>1</v>
      </c>
      <c r="H48" s="7">
        <v>23</v>
      </c>
      <c r="I48" s="2">
        <v>0.40303770949720602</v>
      </c>
      <c r="J48" s="3">
        <v>2148</v>
      </c>
      <c r="K48" s="2">
        <v>0.15824931998102101</v>
      </c>
      <c r="L48" s="2">
        <v>0.79500000000000004</v>
      </c>
      <c r="M48" s="2">
        <f t="shared" si="10"/>
        <v>0.39196229050279402</v>
      </c>
      <c r="N48" s="2">
        <f>($C$1/I48)</f>
        <v>3.0437289293112757</v>
      </c>
      <c r="O48" s="2">
        <f t="shared" si="11"/>
        <v>2.1683201589965755</v>
      </c>
      <c r="P48" s="2">
        <f t="shared" si="12"/>
        <v>2.3362147035105236</v>
      </c>
      <c r="Q48" s="2">
        <f t="shared" si="13"/>
        <v>0.32542164843183957</v>
      </c>
      <c r="R48" s="8">
        <f t="shared" si="15"/>
        <v>0.35577663653791253</v>
      </c>
      <c r="S48" s="8">
        <f t="shared" si="16"/>
        <v>2.2336090172636624E-3</v>
      </c>
      <c r="T48" s="8"/>
      <c r="X48">
        <v>22.5</v>
      </c>
      <c r="Y48" s="8">
        <f t="shared" si="17"/>
        <v>0.93431409083768935</v>
      </c>
    </row>
    <row r="49" spans="1:25" x14ac:dyDescent="0.2">
      <c r="A49" s="7">
        <v>23.5</v>
      </c>
      <c r="B49" s="2">
        <v>19.1375337384953</v>
      </c>
      <c r="C49" s="2">
        <f t="shared" si="8"/>
        <v>5.8624662615047001</v>
      </c>
      <c r="D49" s="2">
        <v>70.406075000000399</v>
      </c>
      <c r="E49" s="2">
        <v>4.9080822064288103</v>
      </c>
      <c r="F49" s="2">
        <f t="shared" si="9"/>
        <v>4.2644168656730708</v>
      </c>
      <c r="G49" s="2">
        <f t="shared" si="18"/>
        <v>1</v>
      </c>
      <c r="H49" s="7">
        <v>23.5</v>
      </c>
      <c r="I49" s="2">
        <v>0.45292677931387598</v>
      </c>
      <c r="J49" s="3">
        <v>1953</v>
      </c>
      <c r="K49" s="2">
        <v>0.155742761458663</v>
      </c>
      <c r="L49" s="2">
        <v>0.90500000000000003</v>
      </c>
      <c r="M49" s="2">
        <f t="shared" si="10"/>
        <v>0.45207322068612404</v>
      </c>
      <c r="N49" s="2">
        <f t="shared" si="14"/>
        <v>2.7084676641516863</v>
      </c>
      <c r="O49" s="2">
        <f>I49*C49</f>
        <v>2.655267962659583</v>
      </c>
      <c r="P49" s="2">
        <f t="shared" si="12"/>
        <v>3.1539985973530138</v>
      </c>
      <c r="Q49" s="2">
        <f t="shared" si="13"/>
        <v>0.27099138932559208</v>
      </c>
      <c r="R49" s="8">
        <f t="shared" si="15"/>
        <v>0.32615915507444265</v>
      </c>
      <c r="S49" s="8">
        <f t="shared" si="16"/>
        <v>1.6070030555310165E-2</v>
      </c>
      <c r="T49" s="8"/>
      <c r="X49">
        <v>23</v>
      </c>
      <c r="Y49" s="8">
        <f t="shared" si="17"/>
        <v>1.3365239847154058</v>
      </c>
    </row>
    <row r="50" spans="1:25" x14ac:dyDescent="0.2">
      <c r="A50" s="7">
        <v>24</v>
      </c>
      <c r="B50" s="2">
        <v>19.448370412620601</v>
      </c>
      <c r="C50" s="2">
        <f t="shared" si="8"/>
        <v>5.5516295873793986</v>
      </c>
      <c r="D50" s="2">
        <v>58.378939000000003</v>
      </c>
      <c r="E50" s="2">
        <v>5.1004919220265803</v>
      </c>
      <c r="F50" s="2">
        <f t="shared" si="9"/>
        <v>4.5031822830602515</v>
      </c>
      <c r="G50" s="2">
        <f t="shared" si="18"/>
        <v>1</v>
      </c>
      <c r="H50" s="7">
        <v>24</v>
      </c>
      <c r="I50" s="2">
        <v>0.438024801587301</v>
      </c>
      <c r="J50" s="3">
        <v>2016</v>
      </c>
      <c r="K50" s="2">
        <v>0.145069688986566</v>
      </c>
      <c r="L50" s="2">
        <v>0.83199999999999996</v>
      </c>
      <c r="M50" s="2">
        <f t="shared" si="10"/>
        <v>0.39397519841269896</v>
      </c>
      <c r="N50" s="2">
        <f t="shared" si="14"/>
        <v>2.8006120465201643</v>
      </c>
      <c r="O50" s="2">
        <f t="shared" si="11"/>
        <v>2.4317514484980509</v>
      </c>
      <c r="P50" s="2">
        <f t="shared" si="12"/>
        <v>2.7510175408592343</v>
      </c>
      <c r="Q50" s="2">
        <f t="shared" si="13"/>
        <v>0.28672845367289923</v>
      </c>
      <c r="R50" s="8">
        <f t="shared" si="15"/>
        <v>0.34449542170583353</v>
      </c>
      <c r="S50" s="8">
        <f t="shared" si="16"/>
        <v>8.7477449010118537E-3</v>
      </c>
      <c r="T50" s="8"/>
      <c r="X50">
        <v>23.5</v>
      </c>
      <c r="Y50" s="8">
        <f t="shared" si="17"/>
        <v>2.2584692307802929</v>
      </c>
    </row>
    <row r="51" spans="1:25" x14ac:dyDescent="0.2">
      <c r="A51" s="7">
        <v>24.5</v>
      </c>
      <c r="B51" s="2">
        <v>23.404163371802898</v>
      </c>
      <c r="C51" s="2">
        <f t="shared" si="8"/>
        <v>1.5958366281971017</v>
      </c>
      <c r="D51" s="2">
        <v>2.0773299999999999</v>
      </c>
      <c r="E51" s="2">
        <v>5.1068425476306398</v>
      </c>
      <c r="F51" s="2">
        <f t="shared" si="9"/>
        <v>15.665764000067965</v>
      </c>
      <c r="G51" s="2">
        <f t="shared" si="18"/>
        <v>1</v>
      </c>
      <c r="H51" s="7">
        <v>24.5</v>
      </c>
      <c r="I51" s="2">
        <v>2.49102801120448</v>
      </c>
      <c r="J51" s="3">
        <v>357</v>
      </c>
      <c r="K51" s="2">
        <v>1.1094723071513799</v>
      </c>
      <c r="L51" s="2">
        <v>7.8449999999999998</v>
      </c>
      <c r="M51" s="2">
        <f t="shared" si="10"/>
        <v>5.3539719887955197</v>
      </c>
      <c r="N51" s="2">
        <f t="shared" si="14"/>
        <v>0.49246236111445363</v>
      </c>
      <c r="O51" s="2">
        <f t="shared" si="11"/>
        <v>3.9752737421450894</v>
      </c>
      <c r="P51" s="2">
        <f t="shared" si="12"/>
        <v>1.1033742670826481</v>
      </c>
      <c r="Q51" s="2">
        <f t="shared" si="13"/>
        <v>2.3029060992060115</v>
      </c>
      <c r="R51" s="8">
        <f t="shared" si="15"/>
        <v>2.0042851121817606</v>
      </c>
      <c r="S51" s="8">
        <f t="shared" si="16"/>
        <v>0.2369186497490412</v>
      </c>
      <c r="T51" s="8"/>
      <c r="X51">
        <v>24</v>
      </c>
      <c r="Y51" s="8">
        <f t="shared" si="17"/>
        <v>5.4452231282351118</v>
      </c>
    </row>
    <row r="52" spans="1:25" x14ac:dyDescent="0.2">
      <c r="A52" s="7">
        <v>25</v>
      </c>
      <c r="B52" s="2">
        <v>23.7812931146109</v>
      </c>
      <c r="C52" s="2">
        <f t="shared" si="8"/>
        <v>1.2187068853890999</v>
      </c>
      <c r="D52" s="2">
        <v>1.6352599999999999</v>
      </c>
      <c r="E52" s="2">
        <v>5.9123864657201297</v>
      </c>
      <c r="F52" s="2">
        <f t="shared" si="9"/>
        <v>20.513546201897579</v>
      </c>
      <c r="G52" s="2">
        <f t="shared" si="18"/>
        <v>1</v>
      </c>
      <c r="H52" s="7">
        <v>25</v>
      </c>
      <c r="I52" s="2">
        <v>2.99281144781144</v>
      </c>
      <c r="J52" s="3">
        <v>297</v>
      </c>
      <c r="K52" s="2">
        <v>1.48896251073942</v>
      </c>
      <c r="L52" s="2">
        <v>9.6760000000000002</v>
      </c>
      <c r="M52" s="2">
        <f t="shared" si="10"/>
        <v>6.6831885521885601</v>
      </c>
      <c r="N52" s="2">
        <f t="shared" si="14"/>
        <v>0.4098946951359328</v>
      </c>
      <c r="O52" s="2">
        <f t="shared" si="11"/>
        <v>3.6473599181191227</v>
      </c>
      <c r="P52" s="2">
        <f t="shared" si="12"/>
        <v>0.80881219025316708</v>
      </c>
      <c r="Q52" s="2">
        <f t="shared" si="13"/>
        <v>4.0776384627949236</v>
      </c>
      <c r="R52" s="8">
        <f t="shared" si="15"/>
        <v>3.4665226295426446</v>
      </c>
      <c r="S52" s="8">
        <f t="shared" si="16"/>
        <v>0.22440228369717427</v>
      </c>
      <c r="T52" s="8"/>
      <c r="X52">
        <v>24.25</v>
      </c>
      <c r="Y52" s="8">
        <f t="shared" si="17"/>
        <v>11.434744147696952</v>
      </c>
    </row>
    <row r="53" spans="1:25" x14ac:dyDescent="0.2">
      <c r="A53" s="7">
        <v>25.5</v>
      </c>
      <c r="B53" s="2">
        <v>24.195563545318102</v>
      </c>
      <c r="C53" s="2">
        <f t="shared" si="8"/>
        <v>0.80443645468189828</v>
      </c>
      <c r="D53" s="2">
        <v>0.28109699999999499</v>
      </c>
      <c r="E53" s="2">
        <v>6.26791895230817</v>
      </c>
      <c r="F53" s="2">
        <f t="shared" si="9"/>
        <v>31.077656730370151</v>
      </c>
      <c r="G53" s="2">
        <f t="shared" si="18"/>
        <v>1</v>
      </c>
      <c r="H53" s="7">
        <v>25.5</v>
      </c>
      <c r="I53" s="2">
        <v>8.9474444444444394</v>
      </c>
      <c r="J53" s="3">
        <v>99</v>
      </c>
      <c r="K53" s="2">
        <v>11.1388162839015</v>
      </c>
      <c r="L53" s="2">
        <v>43.432000000000002</v>
      </c>
      <c r="M53" s="2">
        <f t="shared" si="10"/>
        <v>34.484555555555559</v>
      </c>
      <c r="N53" s="2">
        <f t="shared" si="14"/>
        <v>0.13710479496318012</v>
      </c>
      <c r="O53" s="2">
        <f t="shared" si="11"/>
        <v>7.1976504873521314</v>
      </c>
      <c r="P53" s="2">
        <f t="shared" si="12"/>
        <v>0.66733165971871822</v>
      </c>
      <c r="Q53" s="2">
        <f t="shared" si="13"/>
        <v>63.583867951336543</v>
      </c>
      <c r="R53" s="8">
        <f t="shared" si="15"/>
        <v>9.4498985982421537</v>
      </c>
      <c r="S53" s="8">
        <f t="shared" si="16"/>
        <v>0.25246017666857712</v>
      </c>
      <c r="T53" s="8"/>
      <c r="X53">
        <v>24.5</v>
      </c>
      <c r="Y53" s="8">
        <f t="shared" si="17"/>
        <v>39.695474704878798</v>
      </c>
    </row>
    <row r="54" spans="1:25" x14ac:dyDescent="0.2">
      <c r="A54" s="7">
        <v>26</v>
      </c>
      <c r="B54" s="2">
        <v>24.6526407371198</v>
      </c>
      <c r="C54" s="2">
        <f t="shared" si="8"/>
        <v>0.34735926288020025</v>
      </c>
      <c r="D54" s="2">
        <v>1.1188369999999901</v>
      </c>
      <c r="E54" s="2">
        <v>1.85602940309047</v>
      </c>
      <c r="F54" s="2">
        <f t="shared" si="9"/>
        <v>71.971594460177613</v>
      </c>
      <c r="G54" s="2">
        <f t="shared" si="18"/>
        <v>1</v>
      </c>
      <c r="H54" s="7">
        <v>26</v>
      </c>
      <c r="I54" s="2">
        <v>11.481282051281999</v>
      </c>
      <c r="J54" s="3">
        <v>78</v>
      </c>
      <c r="K54" s="2">
        <v>12.9656229936225</v>
      </c>
      <c r="L54" s="2">
        <v>45.078000000000003</v>
      </c>
      <c r="M54" s="2">
        <f t="shared" si="10"/>
        <v>33.596717948718002</v>
      </c>
      <c r="N54" s="2">
        <f t="shared" si="14"/>
        <v>0.10684673806641851</v>
      </c>
      <c r="O54" s="2">
        <f t="shared" si="11"/>
        <v>3.9881296702529889</v>
      </c>
      <c r="P54" s="2">
        <f>C54-N54</f>
        <v>0.24051252481378174</v>
      </c>
      <c r="Q54" s="2"/>
      <c r="R54" s="8">
        <f t="shared" si="15"/>
        <v>153.86838091968809</v>
      </c>
      <c r="S54" s="8"/>
      <c r="T54" s="8" t="s">
        <v>82</v>
      </c>
      <c r="X54">
        <v>24.7</v>
      </c>
      <c r="Y54" s="8">
        <f t="shared" si="17"/>
        <v>285.67579059652263</v>
      </c>
    </row>
    <row r="56" spans="1:25" x14ac:dyDescent="0.2">
      <c r="A56" t="s">
        <v>43</v>
      </c>
      <c r="B56" t="s">
        <v>12</v>
      </c>
      <c r="C56" s="1">
        <f>2*2/3*25557032*32 / 1000000000</f>
        <v>1.0904333653333333</v>
      </c>
      <c r="D56" t="s">
        <v>13</v>
      </c>
      <c r="T56" t="s">
        <v>72</v>
      </c>
    </row>
    <row r="57" spans="1:25" x14ac:dyDescent="0.2">
      <c r="A57" t="s">
        <v>16</v>
      </c>
      <c r="B57" t="s">
        <v>19</v>
      </c>
      <c r="C57" t="s">
        <v>0</v>
      </c>
      <c r="D57" t="s">
        <v>20</v>
      </c>
      <c r="E57" t="s">
        <v>21</v>
      </c>
      <c r="F57" t="s">
        <v>22</v>
      </c>
      <c r="G57" t="s">
        <v>23</v>
      </c>
      <c r="H57" t="s">
        <v>47</v>
      </c>
      <c r="I57" t="s">
        <v>48</v>
      </c>
      <c r="J57" t="s">
        <v>24</v>
      </c>
      <c r="K57" t="s">
        <v>25</v>
      </c>
      <c r="L57" t="s">
        <v>26</v>
      </c>
      <c r="M57" t="s">
        <v>27</v>
      </c>
      <c r="N57" t="s">
        <v>28</v>
      </c>
      <c r="O57" t="s">
        <v>29</v>
      </c>
      <c r="P57" t="s">
        <v>58</v>
      </c>
      <c r="Q57" t="s">
        <v>60</v>
      </c>
      <c r="R57" t="s">
        <v>61</v>
      </c>
      <c r="T57" t="s">
        <v>62</v>
      </c>
      <c r="U57" t="s">
        <v>63</v>
      </c>
      <c r="V57" t="s">
        <v>75</v>
      </c>
      <c r="X57" t="s">
        <v>70</v>
      </c>
      <c r="Y57" t="s">
        <v>71</v>
      </c>
    </row>
    <row r="58" spans="1:25" x14ac:dyDescent="0.2">
      <c r="A58">
        <v>2</v>
      </c>
      <c r="B58" s="2">
        <v>1.9332810851521101</v>
      </c>
      <c r="C58" s="2">
        <f t="shared" ref="C58:C67" si="19">25-B58</f>
        <v>23.06671891484789</v>
      </c>
      <c r="D58" s="2">
        <v>4.7070131487071199E-3</v>
      </c>
      <c r="E58" s="3">
        <v>2</v>
      </c>
      <c r="F58" s="2">
        <v>0.15425505050505001</v>
      </c>
      <c r="G58" s="2">
        <v>1.8895690316565201E-3</v>
      </c>
      <c r="H58" s="2">
        <f t="shared" ref="H58:H67" si="20">F58-G58</f>
        <v>0.15236548147339349</v>
      </c>
      <c r="I58" s="2">
        <f t="shared" ref="I58:I67" si="21">F58+G58</f>
        <v>0.15614461953670652</v>
      </c>
      <c r="J58" s="2">
        <v>0.16300000000000001</v>
      </c>
      <c r="K58" s="2">
        <f t="shared" ref="K58:K67" si="22">J58-F58</f>
        <v>8.7449494949499995E-3</v>
      </c>
      <c r="L58" s="6">
        <f t="shared" ref="L58:L67" si="23">25/(25-B58)</f>
        <v>1.083812573963767</v>
      </c>
      <c r="M58" s="2">
        <f t="shared" ref="M58:M67" si="24">($C$1/F58)</f>
        <v>7.9526571868052969</v>
      </c>
      <c r="N58" s="2">
        <f t="shared" ref="N58:N67" si="25">F58*C58</f>
        <v>3.5581578911956533</v>
      </c>
      <c r="O58" s="2">
        <f t="shared" ref="O58:O67" si="26">C58-M58</f>
        <v>15.114061728042593</v>
      </c>
      <c r="P58" s="8">
        <f t="shared" ref="P58:P67" si="27">(F58-$T$67)^2</f>
        <v>4.8795995826232132E-4</v>
      </c>
      <c r="Q58" s="8">
        <f t="shared" ref="Q58:Q67" si="28">$T$58*EXP($U$58/(25-B58)^2)</f>
        <v>0.14717334522585371</v>
      </c>
      <c r="R58" s="8">
        <f>(Q58-F58)^2</f>
        <v>5.0150549661396726E-5</v>
      </c>
      <c r="T58">
        <v>0.14099999999999999</v>
      </c>
      <c r="U58">
        <v>22.8</v>
      </c>
      <c r="V58">
        <f>SQRT(U58)</f>
        <v>4.7749345545253288</v>
      </c>
      <c r="X58">
        <v>0</v>
      </c>
      <c r="Y58" s="8">
        <f>$T$58*EXP($U$58/(25-X58)^2)</f>
        <v>0.14623865206421349</v>
      </c>
    </row>
    <row r="59" spans="1:25" x14ac:dyDescent="0.2">
      <c r="A59">
        <v>4</v>
      </c>
      <c r="B59" s="2">
        <v>4.2141676412343001</v>
      </c>
      <c r="C59" s="2">
        <f t="shared" si="19"/>
        <v>20.785832358765699</v>
      </c>
      <c r="D59" s="2">
        <v>8.2832152646995505E-2</v>
      </c>
      <c r="E59" s="3">
        <v>4</v>
      </c>
      <c r="F59" s="2">
        <v>0.155763832658569</v>
      </c>
      <c r="G59" s="2">
        <v>2.0039336199344101E-3</v>
      </c>
      <c r="H59" s="2">
        <f t="shared" si="20"/>
        <v>0.15375989903863457</v>
      </c>
      <c r="I59" s="2">
        <f t="shared" si="21"/>
        <v>0.15776776627850342</v>
      </c>
      <c r="J59" s="2">
        <v>0.16400000000000001</v>
      </c>
      <c r="K59" s="2">
        <f t="shared" si="22"/>
        <v>8.236167341431011E-3</v>
      </c>
      <c r="L59" s="6">
        <f t="shared" si="23"/>
        <v>1.2027423087272771</v>
      </c>
      <c r="M59" s="2">
        <f t="shared" si="24"/>
        <v>7.8756250091058204</v>
      </c>
      <c r="N59" s="2">
        <f t="shared" si="25"/>
        <v>3.2376809131998487</v>
      </c>
      <c r="O59" s="2">
        <f t="shared" si="26"/>
        <v>12.910207349659878</v>
      </c>
      <c r="P59" s="8">
        <f t="shared" si="27"/>
        <v>4.2357894240258943E-4</v>
      </c>
      <c r="Q59" s="8">
        <f t="shared" si="28"/>
        <v>0.14864062195049707</v>
      </c>
      <c r="R59" s="8">
        <f t="shared" ref="R59:R67" si="29">(Q59-F59)^2</f>
        <v>5.0740130791590542E-5</v>
      </c>
      <c r="T59" t="s">
        <v>74</v>
      </c>
      <c r="U59" s="9">
        <f>SQRT(AVERAGE(R59:R76))</f>
        <v>7.6866573643982533E-3</v>
      </c>
      <c r="X59">
        <v>2</v>
      </c>
      <c r="Y59" s="8">
        <f t="shared" ref="Y59:Y82" si="30">$T$58*EXP($U$58/(25-X59)^2)</f>
        <v>0.14720999126222756</v>
      </c>
    </row>
    <row r="60" spans="1:25" x14ac:dyDescent="0.2">
      <c r="A60">
        <v>6</v>
      </c>
      <c r="B60" s="2">
        <v>5.9854740071281203</v>
      </c>
      <c r="C60" s="2">
        <f t="shared" si="19"/>
        <v>19.014525992871881</v>
      </c>
      <c r="D60" s="2">
        <v>2.7059233770880698E-3</v>
      </c>
      <c r="E60" s="3">
        <v>6</v>
      </c>
      <c r="F60" s="2">
        <v>0.15586873920552599</v>
      </c>
      <c r="G60" s="2">
        <v>1.8990153705491901E-3</v>
      </c>
      <c r="H60" s="2">
        <f t="shared" si="20"/>
        <v>0.15396972383497681</v>
      </c>
      <c r="I60" s="2">
        <f t="shared" si="21"/>
        <v>0.15776775457607517</v>
      </c>
      <c r="J60" s="2">
        <v>0.16600000000000001</v>
      </c>
      <c r="K60" s="2">
        <f t="shared" si="22"/>
        <v>1.0131260794474017E-2</v>
      </c>
      <c r="L60" s="6">
        <f t="shared" si="23"/>
        <v>1.3147842869904798</v>
      </c>
      <c r="M60" s="2">
        <f t="shared" si="24"/>
        <v>7.8703243655704673</v>
      </c>
      <c r="N60" s="2">
        <f t="shared" si="25"/>
        <v>2.9637701930996423</v>
      </c>
      <c r="O60" s="2">
        <f t="shared" si="26"/>
        <v>11.144201627301413</v>
      </c>
      <c r="P60" s="8">
        <f t="shared" si="27"/>
        <v>4.1927177745898839E-4</v>
      </c>
      <c r="Q60" s="8">
        <f t="shared" si="28"/>
        <v>0.1501780100350841</v>
      </c>
      <c r="R60" s="8">
        <f t="shared" si="29"/>
        <v>3.2384398491318224E-5</v>
      </c>
      <c r="X60">
        <v>4</v>
      </c>
      <c r="Y60" s="8">
        <f t="shared" si="30"/>
        <v>0.14848152959128577</v>
      </c>
    </row>
    <row r="61" spans="1:25" x14ac:dyDescent="0.2">
      <c r="A61">
        <v>8</v>
      </c>
      <c r="B61" s="2">
        <v>8.1783205072096106</v>
      </c>
      <c r="C61" s="2">
        <f t="shared" si="19"/>
        <v>16.821679492790388</v>
      </c>
      <c r="D61" s="2">
        <v>2.8773609690064199E-2</v>
      </c>
      <c r="E61" s="3">
        <v>8</v>
      </c>
      <c r="F61" s="2">
        <v>0.157746113989637</v>
      </c>
      <c r="G61" s="2">
        <v>2.38144770865935E-3</v>
      </c>
      <c r="H61" s="2">
        <f t="shared" si="20"/>
        <v>0.15536466628097764</v>
      </c>
      <c r="I61" s="2">
        <f t="shared" si="21"/>
        <v>0.16012756169829637</v>
      </c>
      <c r="J61" s="2">
        <v>0.16900000000000001</v>
      </c>
      <c r="K61" s="2">
        <f t="shared" si="22"/>
        <v>1.1253886010363007E-2</v>
      </c>
      <c r="L61" s="6">
        <f t="shared" si="23"/>
        <v>1.4861774064067006</v>
      </c>
      <c r="M61" s="2">
        <f t="shared" si="24"/>
        <v>7.7766577253407929</v>
      </c>
      <c r="N61" s="2">
        <f t="shared" si="25"/>
        <v>2.6535545707668518</v>
      </c>
      <c r="O61" s="2">
        <f t="shared" si="26"/>
        <v>9.0450217674495939</v>
      </c>
      <c r="P61" s="8">
        <f t="shared" si="27"/>
        <v>3.4591358447748902E-4</v>
      </c>
      <c r="Q61" s="8">
        <f t="shared" si="28"/>
        <v>0.15283121090954824</v>
      </c>
      <c r="R61" s="8">
        <f t="shared" si="29"/>
        <v>2.4156272286666051E-5</v>
      </c>
      <c r="T61" t="s">
        <v>67</v>
      </c>
      <c r="U61" s="8">
        <f>SUM(R58:R67)</f>
        <v>5.8191286260031775E-4</v>
      </c>
      <c r="X61">
        <v>6</v>
      </c>
      <c r="Y61" s="8">
        <f t="shared" si="30"/>
        <v>0.15019249706430657</v>
      </c>
    </row>
    <row r="62" spans="1:25" x14ac:dyDescent="0.2">
      <c r="A62">
        <v>10</v>
      </c>
      <c r="B62" s="2">
        <v>9.8762191287682004</v>
      </c>
      <c r="C62" s="2">
        <f t="shared" si="19"/>
        <v>15.1237808712318</v>
      </c>
      <c r="D62" s="2">
        <v>6.1506951610609401E-3</v>
      </c>
      <c r="E62" s="3">
        <v>10</v>
      </c>
      <c r="F62" s="2">
        <v>0.156699421965317</v>
      </c>
      <c r="G62" s="2">
        <v>2.0120589376969198E-3</v>
      </c>
      <c r="H62" s="2">
        <f t="shared" si="20"/>
        <v>0.15468736302762007</v>
      </c>
      <c r="I62" s="2">
        <f t="shared" si="21"/>
        <v>0.15871148090301393</v>
      </c>
      <c r="J62" s="2">
        <v>0.16400000000000001</v>
      </c>
      <c r="K62" s="2">
        <f t="shared" si="22"/>
        <v>7.3005780346830085E-3</v>
      </c>
      <c r="L62" s="6">
        <f t="shared" si="23"/>
        <v>1.6530258017394697</v>
      </c>
      <c r="M62" s="2">
        <f t="shared" si="24"/>
        <v>7.8286028155963416</v>
      </c>
      <c r="N62" s="2">
        <f t="shared" si="25"/>
        <v>2.3698877204521414</v>
      </c>
      <c r="O62" s="2">
        <f t="shared" si="26"/>
        <v>7.295178055635458</v>
      </c>
      <c r="P62" s="8">
        <f t="shared" si="27"/>
        <v>3.8594347991215947E-4</v>
      </c>
      <c r="Q62" s="8">
        <f t="shared" si="28"/>
        <v>0.1557794589761802</v>
      </c>
      <c r="R62" s="8">
        <f t="shared" si="29"/>
        <v>8.4633190138150983E-7</v>
      </c>
      <c r="X62">
        <v>8</v>
      </c>
      <c r="Y62" s="8">
        <f t="shared" si="30"/>
        <v>0.15257444241745477</v>
      </c>
    </row>
    <row r="63" spans="1:25" x14ac:dyDescent="0.2">
      <c r="A63">
        <v>12</v>
      </c>
      <c r="B63" s="2">
        <v>11.9131664990838</v>
      </c>
      <c r="C63" s="2">
        <f t="shared" si="19"/>
        <v>13.0868335009162</v>
      </c>
      <c r="D63" s="2">
        <v>2.2368040275844499E-2</v>
      </c>
      <c r="E63" s="3">
        <v>12</v>
      </c>
      <c r="F63" s="2">
        <v>0.158145009416195</v>
      </c>
      <c r="G63" s="2">
        <v>3.6364534042791202E-3</v>
      </c>
      <c r="H63" s="2">
        <f t="shared" si="20"/>
        <v>0.15450855601191588</v>
      </c>
      <c r="I63" s="2">
        <f t="shared" si="21"/>
        <v>0.16178146282047412</v>
      </c>
      <c r="J63" s="2">
        <v>0.17199999999999999</v>
      </c>
      <c r="K63" s="2">
        <f t="shared" si="22"/>
        <v>1.3854990583804988E-2</v>
      </c>
      <c r="L63" s="6">
        <f t="shared" si="23"/>
        <v>1.9103169608026089</v>
      </c>
      <c r="M63" s="2">
        <f t="shared" si="24"/>
        <v>7.7570423532718484</v>
      </c>
      <c r="N63" s="2">
        <f t="shared" si="25"/>
        <v>2.0696174072305684</v>
      </c>
      <c r="O63" s="2">
        <f t="shared" si="26"/>
        <v>5.3297911476443511</v>
      </c>
      <c r="P63" s="8">
        <f t="shared" si="27"/>
        <v>3.3123478763111345E-4</v>
      </c>
      <c r="Q63" s="8">
        <f t="shared" si="28"/>
        <v>0.16107768299180808</v>
      </c>
      <c r="R63" s="8">
        <f t="shared" si="29"/>
        <v>8.6005743010992173E-6</v>
      </c>
      <c r="T63" t="s">
        <v>68</v>
      </c>
      <c r="U63" s="8">
        <f>SUM(P58:P67)</f>
        <v>1.5217017155889764E-2</v>
      </c>
      <c r="X63">
        <v>10</v>
      </c>
      <c r="Y63" s="8">
        <f t="shared" si="30"/>
        <v>0.15603701015760224</v>
      </c>
    </row>
    <row r="64" spans="1:25" x14ac:dyDescent="0.2">
      <c r="A64">
        <v>14</v>
      </c>
      <c r="B64" s="2">
        <v>13.478807281921799</v>
      </c>
      <c r="C64" s="2">
        <f t="shared" si="19"/>
        <v>11.521192718078201</v>
      </c>
      <c r="D64" s="2">
        <v>1.5645849003019199E-2</v>
      </c>
      <c r="E64" s="3">
        <v>14</v>
      </c>
      <c r="F64" s="2">
        <v>0.159643617021276</v>
      </c>
      <c r="G64" s="2">
        <v>3.89156366621708E-3</v>
      </c>
      <c r="H64" s="2">
        <f t="shared" si="20"/>
        <v>0.15575205335505893</v>
      </c>
      <c r="I64" s="2">
        <f t="shared" si="21"/>
        <v>0.16353518068749306</v>
      </c>
      <c r="J64" s="2">
        <v>0.17399999999999999</v>
      </c>
      <c r="K64" s="2">
        <f t="shared" si="22"/>
        <v>1.4356382978723992E-2</v>
      </c>
      <c r="L64" s="6">
        <f t="shared" si="23"/>
        <v>2.1699142277840604</v>
      </c>
      <c r="M64" s="2">
        <f t="shared" si="24"/>
        <v>7.6842253945957033</v>
      </c>
      <c r="N64" s="2">
        <f t="shared" si="25"/>
        <v>1.8392848779131901</v>
      </c>
      <c r="O64" s="2">
        <f t="shared" si="26"/>
        <v>3.8369673234824972</v>
      </c>
      <c r="P64" s="8">
        <f t="shared" si="27"/>
        <v>2.7893172475392902E-4</v>
      </c>
      <c r="Q64" s="8">
        <f t="shared" si="28"/>
        <v>0.16742357574146213</v>
      </c>
      <c r="R64" s="8">
        <f t="shared" si="29"/>
        <v>6.0527757687800303E-5</v>
      </c>
      <c r="T64" t="s">
        <v>69</v>
      </c>
      <c r="U64">
        <f>1-U61/U63</f>
        <v>0.96175907166043462</v>
      </c>
      <c r="X64">
        <v>12</v>
      </c>
      <c r="Y64" s="8">
        <f t="shared" si="30"/>
        <v>0.16136536358835915</v>
      </c>
    </row>
    <row r="65" spans="1:25" x14ac:dyDescent="0.2">
      <c r="A65">
        <v>16</v>
      </c>
      <c r="B65" s="2">
        <v>15.7569928460311</v>
      </c>
      <c r="C65" s="2">
        <f t="shared" si="19"/>
        <v>9.2430071539689003</v>
      </c>
      <c r="D65" s="2">
        <v>2.0325359204942202E-3</v>
      </c>
      <c r="E65" s="3">
        <v>16</v>
      </c>
      <c r="F65" s="2">
        <v>0.17204990019960001</v>
      </c>
      <c r="G65" s="2">
        <v>1.96307100085336E-2</v>
      </c>
      <c r="H65" s="2">
        <f t="shared" si="20"/>
        <v>0.15241919019106642</v>
      </c>
      <c r="I65" s="2">
        <f t="shared" si="21"/>
        <v>0.19168061020813359</v>
      </c>
      <c r="J65" s="2">
        <v>0.251</v>
      </c>
      <c r="K65" s="2">
        <f t="shared" si="22"/>
        <v>7.8950099800399992E-2</v>
      </c>
      <c r="L65" s="6">
        <f t="shared" si="23"/>
        <v>2.7047474467511505</v>
      </c>
      <c r="M65" s="2">
        <f t="shared" si="24"/>
        <v>7.1301264027286653</v>
      </c>
      <c r="N65" s="2">
        <f t="shared" si="25"/>
        <v>1.5902584583845383</v>
      </c>
      <c r="O65" s="2">
        <f t="shared" si="26"/>
        <v>2.112880751240235</v>
      </c>
      <c r="P65" s="8">
        <f t="shared" si="27"/>
        <v>1.8446733105088133E-5</v>
      </c>
      <c r="Q65" s="8">
        <f t="shared" si="28"/>
        <v>0.18412872798368593</v>
      </c>
      <c r="R65" s="8">
        <f t="shared" si="29"/>
        <v>1.4589808063760601E-4</v>
      </c>
      <c r="X65">
        <v>14</v>
      </c>
      <c r="Y65" s="8">
        <f t="shared" si="30"/>
        <v>0.17023666950675909</v>
      </c>
    </row>
    <row r="66" spans="1:25" x14ac:dyDescent="0.2">
      <c r="A66">
        <v>18</v>
      </c>
      <c r="B66" s="2">
        <v>17.941640745910298</v>
      </c>
      <c r="C66" s="2">
        <f t="shared" si="19"/>
        <v>7.0583592540897016</v>
      </c>
      <c r="D66" s="2">
        <v>1.11350295909113E-2</v>
      </c>
      <c r="E66" s="3">
        <v>18</v>
      </c>
      <c r="F66" s="2">
        <v>0.210283643892339</v>
      </c>
      <c r="G66" s="2">
        <v>4.37197962179494E-2</v>
      </c>
      <c r="H66" s="2">
        <f t="shared" si="20"/>
        <v>0.16656384767438959</v>
      </c>
      <c r="I66" s="2">
        <f t="shared" si="21"/>
        <v>0.25400344011028841</v>
      </c>
      <c r="J66" s="2">
        <v>0.34</v>
      </c>
      <c r="K66" s="2">
        <f t="shared" si="22"/>
        <v>0.12971635610766102</v>
      </c>
      <c r="L66" s="6">
        <f t="shared" si="23"/>
        <v>3.5418996256835027</v>
      </c>
      <c r="M66" s="2">
        <f t="shared" si="24"/>
        <v>5.833727784496948</v>
      </c>
      <c r="N66" s="2">
        <f t="shared" si="25"/>
        <v>1.4842575038511943</v>
      </c>
      <c r="O66" s="2">
        <f t="shared" si="26"/>
        <v>1.2246314695927536</v>
      </c>
      <c r="P66" s="8">
        <f t="shared" si="27"/>
        <v>1.1518406299817678E-3</v>
      </c>
      <c r="Q66" s="8">
        <f t="shared" si="28"/>
        <v>0.22282872394589739</v>
      </c>
      <c r="R66" s="8">
        <f t="shared" si="29"/>
        <v>1.5737903355018867E-4</v>
      </c>
      <c r="T66" t="s">
        <v>66</v>
      </c>
      <c r="X66">
        <v>15</v>
      </c>
      <c r="Y66" s="8">
        <f t="shared" si="30"/>
        <v>0.1771080308859605</v>
      </c>
    </row>
    <row r="67" spans="1:25" x14ac:dyDescent="0.2">
      <c r="A67">
        <v>20</v>
      </c>
      <c r="B67" s="2">
        <v>19.171037326557101</v>
      </c>
      <c r="C67" s="2">
        <f t="shared" si="19"/>
        <v>5.8289626734428985</v>
      </c>
      <c r="D67" s="2">
        <v>1.4058081627352099E-2</v>
      </c>
      <c r="E67" s="3">
        <v>20</v>
      </c>
      <c r="F67" s="2">
        <v>0.28299333333333299</v>
      </c>
      <c r="G67" s="2">
        <v>8.8324477291908607E-2</v>
      </c>
      <c r="H67" s="2">
        <f t="shared" si="20"/>
        <v>0.19466885604142437</v>
      </c>
      <c r="I67" s="2">
        <f t="shared" si="21"/>
        <v>0.37131781062524161</v>
      </c>
      <c r="J67" s="2">
        <v>0.47299999999999998</v>
      </c>
      <c r="K67" s="2">
        <f t="shared" si="22"/>
        <v>0.19000666666666699</v>
      </c>
      <c r="L67" s="6">
        <f t="shared" si="23"/>
        <v>4.2889277905143377</v>
      </c>
      <c r="M67" s="2">
        <f t="shared" si="24"/>
        <v>4.3348637282385969</v>
      </c>
      <c r="N67" s="2">
        <f t="shared" si="25"/>
        <v>1.649557576833182</v>
      </c>
      <c r="O67" s="2">
        <f t="shared" si="26"/>
        <v>1.4940989452043016</v>
      </c>
      <c r="P67" s="8">
        <f t="shared" si="27"/>
        <v>1.1373895537904318E-2</v>
      </c>
      <c r="Q67" s="8">
        <f t="shared" si="28"/>
        <v>0.2758358384299977</v>
      </c>
      <c r="R67" s="8">
        <f t="shared" si="29"/>
        <v>5.122973329127054E-5</v>
      </c>
      <c r="T67" s="2">
        <f>AVERAGE(F58:F67)</f>
        <v>0.17634486621868423</v>
      </c>
      <c r="X67">
        <v>16</v>
      </c>
      <c r="Y67" s="8">
        <f t="shared" si="30"/>
        <v>0.18683789548827009</v>
      </c>
    </row>
    <row r="68" spans="1:25" x14ac:dyDescent="0.2">
      <c r="Q68" s="8"/>
      <c r="R68" s="8"/>
      <c r="X68">
        <v>17</v>
      </c>
      <c r="Y68" s="8">
        <f t="shared" si="30"/>
        <v>0.20134299376219839</v>
      </c>
    </row>
    <row r="69" spans="1:25" x14ac:dyDescent="0.2">
      <c r="Q69" s="8"/>
      <c r="R69" s="8"/>
      <c r="T69" t="s">
        <v>76</v>
      </c>
      <c r="X69">
        <v>18</v>
      </c>
      <c r="Y69" s="8">
        <f t="shared" si="30"/>
        <v>0.22454272768279698</v>
      </c>
    </row>
    <row r="70" spans="1:25" x14ac:dyDescent="0.2">
      <c r="Q70" s="8"/>
      <c r="R70" s="8"/>
      <c r="X70">
        <v>18.5</v>
      </c>
      <c r="Y70" s="8">
        <f t="shared" si="30"/>
        <v>0.24187108093313855</v>
      </c>
    </row>
    <row r="71" spans="1:25" x14ac:dyDescent="0.2">
      <c r="Q71" s="8"/>
      <c r="R71" s="8"/>
      <c r="X71">
        <v>19</v>
      </c>
      <c r="Y71" s="8">
        <f t="shared" si="30"/>
        <v>0.26562704107905971</v>
      </c>
    </row>
    <row r="72" spans="1:25" x14ac:dyDescent="0.2">
      <c r="Q72" s="8"/>
      <c r="R72" s="8"/>
      <c r="X72">
        <v>19.5</v>
      </c>
      <c r="Y72" s="8">
        <f t="shared" si="30"/>
        <v>0.29960918198176956</v>
      </c>
    </row>
    <row r="73" spans="1:25" x14ac:dyDescent="0.2">
      <c r="Q73" s="8"/>
      <c r="R73" s="8"/>
      <c r="X73">
        <v>20</v>
      </c>
      <c r="Y73" s="8">
        <f t="shared" si="30"/>
        <v>0.35099075720791428</v>
      </c>
    </row>
    <row r="74" spans="1:25" x14ac:dyDescent="0.2">
      <c r="Q74" s="8"/>
      <c r="R74" s="8"/>
      <c r="X74">
        <v>20.5</v>
      </c>
      <c r="Y74" s="8">
        <f t="shared" si="30"/>
        <v>0.43471290135251767</v>
      </c>
    </row>
    <row r="75" spans="1:25" x14ac:dyDescent="0.2">
      <c r="Q75" s="8"/>
      <c r="R75" s="8"/>
      <c r="X75">
        <v>21</v>
      </c>
      <c r="Y75" s="8">
        <f t="shared" si="30"/>
        <v>0.58625795582859697</v>
      </c>
    </row>
    <row r="76" spans="1:25" x14ac:dyDescent="0.2">
      <c r="Q76" s="8"/>
      <c r="R76" s="8"/>
      <c r="X76">
        <v>21.5</v>
      </c>
      <c r="Y76" s="8">
        <f t="shared" si="30"/>
        <v>0.90685664189406989</v>
      </c>
    </row>
    <row r="77" spans="1:25" x14ac:dyDescent="0.2">
      <c r="Q77" s="8"/>
      <c r="X77">
        <v>21.75</v>
      </c>
      <c r="Y77" s="8">
        <f t="shared" si="30"/>
        <v>1.2208953622494321</v>
      </c>
    </row>
    <row r="78" spans="1:25" x14ac:dyDescent="0.2">
      <c r="Q78" s="8"/>
      <c r="X78">
        <v>22</v>
      </c>
      <c r="Y78" s="8">
        <f t="shared" si="30"/>
        <v>1.7759543576695722</v>
      </c>
    </row>
    <row r="79" spans="1:25" x14ac:dyDescent="0.2">
      <c r="Q79" s="8"/>
      <c r="X79">
        <v>22.25</v>
      </c>
      <c r="Y79" s="8">
        <f t="shared" si="30"/>
        <v>2.8745054568774306</v>
      </c>
    </row>
    <row r="80" spans="1:25" x14ac:dyDescent="0.2">
      <c r="Q80" s="8"/>
      <c r="X80">
        <v>22.5</v>
      </c>
      <c r="Y80" s="8">
        <f t="shared" si="30"/>
        <v>5.4140888997139065</v>
      </c>
    </row>
    <row r="81" spans="17:25" x14ac:dyDescent="0.2">
      <c r="Q81" s="8"/>
      <c r="X81">
        <v>22.75</v>
      </c>
      <c r="Y81" s="8">
        <f t="shared" si="30"/>
        <v>12.739511620896922</v>
      </c>
    </row>
    <row r="82" spans="17:25" x14ac:dyDescent="0.2">
      <c r="Q82" s="8"/>
      <c r="X82">
        <v>23</v>
      </c>
      <c r="Y82" s="8">
        <f t="shared" si="30"/>
        <v>42.140303536355496</v>
      </c>
    </row>
  </sheetData>
  <pageMargins left="0.7" right="0.7" top="0.75" bottom="0.75" header="0.3" footer="0.3"/>
  <ignoredErrors>
    <ignoredError sqref="V3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70F2-E445-AB45-8D21-2093323B1235}">
  <dimension ref="A2:F27"/>
  <sheetViews>
    <sheetView workbookViewId="0">
      <selection activeCell="E7" sqref="E7"/>
    </sheetView>
  </sheetViews>
  <sheetFormatPr baseColWidth="10" defaultRowHeight="16" x14ac:dyDescent="0.2"/>
  <cols>
    <col min="2" max="3" width="11" bestFit="1" customWidth="1"/>
    <col min="4" max="4" width="13.6640625" bestFit="1" customWidth="1"/>
    <col min="5" max="6" width="11" bestFit="1" customWidth="1"/>
  </cols>
  <sheetData>
    <row r="2" spans="1:6" x14ac:dyDescent="0.2">
      <c r="A2" t="s">
        <v>49</v>
      </c>
    </row>
    <row r="3" spans="1:6" x14ac:dyDescent="0.2">
      <c r="B3" t="s">
        <v>2</v>
      </c>
      <c r="E3" t="s">
        <v>64</v>
      </c>
    </row>
    <row r="4" spans="1:6" x14ac:dyDescent="0.2">
      <c r="B4" t="s">
        <v>3</v>
      </c>
      <c r="E4" t="s">
        <v>65</v>
      </c>
    </row>
    <row r="5" spans="1:6" x14ac:dyDescent="0.2">
      <c r="B5" t="s">
        <v>4</v>
      </c>
      <c r="E5" t="s">
        <v>87</v>
      </c>
    </row>
    <row r="6" spans="1:6" x14ac:dyDescent="0.2">
      <c r="B6" t="s">
        <v>5</v>
      </c>
      <c r="E6" t="s">
        <v>84</v>
      </c>
    </row>
    <row r="9" spans="1:6" x14ac:dyDescent="0.2">
      <c r="A9" t="s">
        <v>50</v>
      </c>
    </row>
    <row r="10" spans="1:6" x14ac:dyDescent="0.2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</row>
    <row r="11" spans="1:6" x14ac:dyDescent="0.2">
      <c r="A11" t="s">
        <v>52</v>
      </c>
    </row>
    <row r="12" spans="1:6" x14ac:dyDescent="0.2">
      <c r="A12" s="7">
        <v>18</v>
      </c>
      <c r="B12" s="2">
        <v>16.6902837605328</v>
      </c>
      <c r="C12" s="2">
        <v>16.1658085475134</v>
      </c>
      <c r="D12" s="3">
        <v>118517</v>
      </c>
      <c r="E12" s="2">
        <v>18.696392999999901</v>
      </c>
      <c r="F12" s="2">
        <v>5.0021092506336498</v>
      </c>
    </row>
    <row r="13" spans="1:6" x14ac:dyDescent="0.2">
      <c r="A13" s="7">
        <v>19</v>
      </c>
      <c r="B13" s="2">
        <v>17.085072239671401</v>
      </c>
      <c r="C13" s="2">
        <v>16.564581572449399</v>
      </c>
      <c r="D13" s="3">
        <v>127466</v>
      </c>
      <c r="E13" s="2">
        <v>19.908911999999901</v>
      </c>
      <c r="F13" s="2">
        <v>5.03519755307026</v>
      </c>
    </row>
    <row r="14" spans="1:6" x14ac:dyDescent="0.2">
      <c r="A14" s="7">
        <v>20</v>
      </c>
      <c r="B14" s="2">
        <v>18.238138574067001</v>
      </c>
      <c r="C14" s="2">
        <v>17.7632159395462</v>
      </c>
      <c r="D14" s="3">
        <v>138874</v>
      </c>
      <c r="E14" s="2">
        <v>22.407264999999999</v>
      </c>
      <c r="F14" s="2">
        <v>5.40073056683016</v>
      </c>
    </row>
    <row r="15" spans="1:6" x14ac:dyDescent="0.2">
      <c r="A15" s="7">
        <v>21</v>
      </c>
      <c r="B15" s="2">
        <v>18.331714930941398</v>
      </c>
      <c r="C15" s="2">
        <v>17.884845184307402</v>
      </c>
      <c r="D15" s="3">
        <v>192697</v>
      </c>
      <c r="E15" s="2">
        <v>31.789383999999998</v>
      </c>
      <c r="F15" s="2">
        <v>5.4848060522174604</v>
      </c>
    </row>
    <row r="16" spans="1:6" x14ac:dyDescent="0.2">
      <c r="A16" s="7">
        <v>22</v>
      </c>
      <c r="B16" s="2">
        <v>19.5941311715372</v>
      </c>
      <c r="C16" s="2">
        <v>19.5625308757403</v>
      </c>
      <c r="D16" s="3">
        <v>162790</v>
      </c>
      <c r="E16" s="2">
        <v>29.699698999999999</v>
      </c>
      <c r="F16" s="2">
        <v>5.6620965795295799</v>
      </c>
    </row>
    <row r="17" spans="1:6" x14ac:dyDescent="0.2">
      <c r="A17" s="7">
        <v>23</v>
      </c>
      <c r="B17" s="2">
        <v>21.149433998415098</v>
      </c>
      <c r="C17" s="2">
        <v>21.3980549878437</v>
      </c>
      <c r="D17" s="3">
        <v>103734</v>
      </c>
      <c r="E17" s="2">
        <v>20.4592170000072</v>
      </c>
      <c r="F17" s="2">
        <v>5.59828168904503</v>
      </c>
    </row>
    <row r="18" spans="1:6" x14ac:dyDescent="0.2">
      <c r="A18" s="7">
        <v>24</v>
      </c>
      <c r="B18" s="2">
        <v>24.123902390109802</v>
      </c>
      <c r="C18" s="2">
        <v>24.332932064612599</v>
      </c>
      <c r="D18" s="3">
        <v>63947</v>
      </c>
      <c r="E18" s="2">
        <v>19.385688999999999</v>
      </c>
      <c r="F18" s="2">
        <v>4.35906155184417</v>
      </c>
    </row>
    <row r="19" spans="1:6" x14ac:dyDescent="0.2">
      <c r="A19" s="7">
        <v>25</v>
      </c>
      <c r="B19" s="2">
        <v>23.730162253971301</v>
      </c>
      <c r="C19" s="2">
        <v>24.1156141974725</v>
      </c>
      <c r="D19" s="3">
        <v>66061</v>
      </c>
      <c r="E19" s="2">
        <v>19.310003000004698</v>
      </c>
      <c r="F19" s="2">
        <v>4.89317191137678</v>
      </c>
    </row>
    <row r="20" spans="1:6" x14ac:dyDescent="0.2">
      <c r="A20" s="7" t="s">
        <v>51</v>
      </c>
      <c r="B20" s="2"/>
      <c r="C20" s="2"/>
      <c r="D20" s="3"/>
      <c r="E20" s="2"/>
      <c r="F20" s="2"/>
    </row>
    <row r="21" spans="1:6" x14ac:dyDescent="0.2">
      <c r="A21" s="7">
        <v>23</v>
      </c>
      <c r="B21" s="2">
        <v>20.579303503096199</v>
      </c>
      <c r="C21" s="2">
        <v>20.688525826342701</v>
      </c>
      <c r="D21" s="3">
        <v>118007</v>
      </c>
      <c r="E21" s="2">
        <v>23.658697000052701</v>
      </c>
      <c r="F21" s="2">
        <v>5.9908183897866296</v>
      </c>
    </row>
    <row r="22" spans="1:6" x14ac:dyDescent="0.2">
      <c r="A22" s="7">
        <v>23.5</v>
      </c>
      <c r="B22" s="2">
        <v>22.289215459841401</v>
      </c>
      <c r="C22" s="2">
        <v>22.939454243417099</v>
      </c>
      <c r="D22" s="3">
        <v>103143</v>
      </c>
      <c r="E22" s="2">
        <v>25.586105</v>
      </c>
      <c r="F22" s="2">
        <v>5.8355209695565602</v>
      </c>
    </row>
    <row r="23" spans="1:6" x14ac:dyDescent="0.2">
      <c r="A23" s="7">
        <v>24</v>
      </c>
      <c r="B23" s="2">
        <v>23.381229678617299</v>
      </c>
      <c r="C23" s="2">
        <v>23.9679993008141</v>
      </c>
      <c r="D23" s="3">
        <v>80552</v>
      </c>
      <c r="E23" s="2">
        <v>22.157917999999999</v>
      </c>
      <c r="F23" s="2">
        <v>5.0749457207299402</v>
      </c>
    </row>
    <row r="24" spans="1:6" x14ac:dyDescent="0.2">
      <c r="A24" s="7">
        <v>24.5</v>
      </c>
      <c r="B24" s="2">
        <v>23.333569209023501</v>
      </c>
      <c r="C24" s="2">
        <v>23.779936287248798</v>
      </c>
      <c r="D24" s="3">
        <v>81412</v>
      </c>
      <c r="E24" s="2">
        <v>22.532170000010399</v>
      </c>
      <c r="F24" s="2">
        <v>5.5255318962939501</v>
      </c>
    </row>
    <row r="25" spans="1:6" x14ac:dyDescent="0.2">
      <c r="A25" s="7">
        <v>25</v>
      </c>
      <c r="B25" s="2">
        <v>24.937631283679401</v>
      </c>
      <c r="C25" s="2">
        <v>24.576156656081601</v>
      </c>
      <c r="D25" s="3">
        <v>83258</v>
      </c>
      <c r="E25" s="2">
        <v>23.880973999999998</v>
      </c>
      <c r="F25" s="2">
        <v>4.46049976600378</v>
      </c>
    </row>
    <row r="26" spans="1:6" x14ac:dyDescent="0.2">
      <c r="A26" s="7">
        <v>25.5</v>
      </c>
      <c r="B26" s="2">
        <v>25.210102490786699</v>
      </c>
      <c r="C26" s="2">
        <v>24.6079508095142</v>
      </c>
      <c r="D26" s="3">
        <v>82201</v>
      </c>
      <c r="E26" s="2">
        <v>25.193129000005499</v>
      </c>
      <c r="F26" s="2">
        <v>5.5271653145133302</v>
      </c>
    </row>
    <row r="27" spans="1:6" x14ac:dyDescent="0.2">
      <c r="A27" s="7">
        <v>26</v>
      </c>
      <c r="B27" s="2">
        <v>25.195863945109402</v>
      </c>
      <c r="C27" s="2">
        <v>24.433082218168</v>
      </c>
      <c r="D27" s="3">
        <v>103740</v>
      </c>
      <c r="E27" s="2">
        <v>26.657255999993598</v>
      </c>
      <c r="F27" s="2">
        <v>6.0010704855129102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BERT_Consist_TCP</vt:lpstr>
      <vt:lpstr>ResNet_Consist_TCP</vt:lpstr>
      <vt:lpstr>BERT Results for Graphing</vt:lpstr>
      <vt:lpstr>ResNet Results for Graphing</vt:lpstr>
      <vt:lpstr>Additional Analysis</vt:lpstr>
      <vt:lpstr>BERT Comparison</vt:lpstr>
      <vt:lpstr>BERT Fits</vt:lpstr>
      <vt:lpstr>BERT RDMA Fits</vt:lpstr>
      <vt:lpstr>ResNet Comparison</vt:lpstr>
      <vt:lpstr>ResNet Fits</vt:lpstr>
      <vt:lpstr>ResNet RDMA Fits</vt:lpstr>
      <vt:lpstr>'BERT Results for Graphing'!iter_burst_bert_proc</vt:lpstr>
      <vt:lpstr>'ResNet Results for Graphing'!iter_burst_r50_proc</vt:lpstr>
      <vt:lpstr>BERT_Consist_TCP!iter_webs_bert_proc</vt:lpstr>
      <vt:lpstr>ResNet_Consist_TCP!iter_webs_rn50_proc</vt:lpstr>
      <vt:lpstr>'BERT Results for Graphing'!tcp_burst_bert_proc</vt:lpstr>
      <vt:lpstr>'ResNet Results for Graphing'!tcp_burst_r50_proc</vt:lpstr>
      <vt:lpstr>'Additional Analysis'!tcp_ref_consist</vt:lpstr>
      <vt:lpstr>BERT_Consist_TCP!tcp_webs_bert_proc</vt:lpstr>
      <vt:lpstr>BERT_Consist_TCP!tcp_webs_r50_proc_v2</vt:lpstr>
      <vt:lpstr>ResNet_Consist_TCP!tcp_webs_rn50_proc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2021-09-24T07:20:54Z</dcterms:created>
  <dcterms:modified xsi:type="dcterms:W3CDTF">2021-09-26T11:58:23Z</dcterms:modified>
</cp:coreProperties>
</file>