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burst_ws/"/>
    </mc:Choice>
  </mc:AlternateContent>
  <xr:revisionPtr revIDLastSave="0" documentId="13_ncr:1_{C3AF2B3F-5CF0-0F40-8A01-33EF2F2A54B8}" xr6:coauthVersionLast="47" xr6:coauthVersionMax="47" xr10:uidLastSave="{00000000-0000-0000-0000-000000000000}"/>
  <bookViews>
    <workbookView xWindow="1160" yWindow="460" windowWidth="27640" windowHeight="15960" activeTab="6" xr2:uid="{42FB18EF-FB08-504A-A955-FF3F8E9617F4}"/>
  </bookViews>
  <sheets>
    <sheet name="BERT" sheetId="2" r:id="rId1"/>
    <sheet name="VGG" sheetId="1" r:id="rId2"/>
    <sheet name="DenseNet" sheetId="3" r:id="rId3"/>
    <sheet name="ResNet" sheetId="4" r:id="rId4"/>
    <sheet name="Additional Analysis" sheetId="5" r:id="rId5"/>
    <sheet name="Competition Bandwidth Plot" sheetId="6" r:id="rId6"/>
    <sheet name="Reciprocal Plot" sheetId="7" r:id="rId7"/>
    <sheet name="Fit Plot" sheetId="8" r:id="rId8"/>
  </sheets>
  <externalReferences>
    <externalReference r:id="rId9"/>
  </externalReferences>
  <definedNames>
    <definedName name="iter_burst_bert_proc" localSheetId="0">BERT!$H$3:$L$22</definedName>
    <definedName name="iter_burst_dn161_proc" localSheetId="2">DenseNet!$H$3:$L$22</definedName>
    <definedName name="iter_burst_r50_proc" localSheetId="3">ResNet!$H$2:$L$22</definedName>
    <definedName name="iter_burst_vgg_proc" localSheetId="1">VGG!$H$3:$L$22</definedName>
    <definedName name="tcp_burst_bert_proc" localSheetId="0">BERT!$A$4:$E$22</definedName>
    <definedName name="tcp_burst_dn161_proc" localSheetId="2">DenseNet!$A$2:$E$22</definedName>
    <definedName name="tcp_burst_r50_proc" localSheetId="3">ResNet!$A$2:$E$22</definedName>
    <definedName name="tcp_burst_vgg_proc" localSheetId="1">VGG!$A$4:$E$22</definedName>
    <definedName name="tcp_ref_burst" localSheetId="4">'Additional Analysis'!$A$13:$F$28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5" l="1"/>
  <c r="B6" i="5"/>
  <c r="B5" i="5"/>
  <c r="B4" i="5"/>
  <c r="B3" i="5"/>
  <c r="C8" i="5" l="1"/>
  <c r="B8" i="5"/>
  <c r="G25" i="2"/>
  <c r="G26" i="2"/>
  <c r="G27" i="2"/>
  <c r="F23" i="2"/>
  <c r="G23" i="2" s="1"/>
  <c r="F24" i="2"/>
  <c r="G24" i="2" s="1"/>
  <c r="F25" i="2"/>
  <c r="F26" i="2"/>
  <c r="F27" i="2"/>
  <c r="F28" i="2"/>
  <c r="G28" i="2" s="1"/>
  <c r="F29" i="2"/>
  <c r="G29" i="2" s="1"/>
  <c r="C23" i="2"/>
  <c r="O23" i="2" s="1"/>
  <c r="C24" i="2"/>
  <c r="O24" i="2" s="1"/>
  <c r="C25" i="2"/>
  <c r="C26" i="2"/>
  <c r="C27" i="2"/>
  <c r="O27" i="2" s="1"/>
  <c r="C28" i="2"/>
  <c r="O28" i="2" s="1"/>
  <c r="C29" i="2"/>
  <c r="O29" i="2" s="1"/>
  <c r="O25" i="2"/>
  <c r="N8" i="2"/>
  <c r="N9" i="2"/>
  <c r="N17" i="2"/>
  <c r="N18" i="2"/>
  <c r="N19" i="2"/>
  <c r="N25" i="2"/>
  <c r="P25" i="2" s="1"/>
  <c r="N26" i="2"/>
  <c r="C1" i="2"/>
  <c r="N4" i="2" s="1"/>
  <c r="C1" i="1"/>
  <c r="N9" i="1" s="1"/>
  <c r="G8" i="1"/>
  <c r="G10" i="1"/>
  <c r="G16" i="1"/>
  <c r="G19" i="1"/>
  <c r="G20" i="1"/>
  <c r="G21" i="1"/>
  <c r="G3" i="1"/>
  <c r="M22" i="1"/>
  <c r="F22" i="1"/>
  <c r="G22" i="1" s="1"/>
  <c r="C22" i="1"/>
  <c r="M21" i="1"/>
  <c r="F21" i="1"/>
  <c r="C21" i="1"/>
  <c r="O21" i="1" s="1"/>
  <c r="M20" i="1"/>
  <c r="O19" i="1"/>
  <c r="M19" i="1"/>
  <c r="F19" i="1"/>
  <c r="C19" i="1"/>
  <c r="M18" i="1"/>
  <c r="F18" i="1"/>
  <c r="G18" i="1" s="1"/>
  <c r="C18" i="1"/>
  <c r="M17" i="1"/>
  <c r="F17" i="1"/>
  <c r="G17" i="1" s="1"/>
  <c r="C17" i="1"/>
  <c r="M16" i="1"/>
  <c r="F16" i="1"/>
  <c r="C16" i="1"/>
  <c r="O16" i="1" s="1"/>
  <c r="M15" i="1"/>
  <c r="F15" i="1"/>
  <c r="G15" i="1" s="1"/>
  <c r="C15" i="1"/>
  <c r="O15" i="1" s="1"/>
  <c r="M14" i="1"/>
  <c r="F14" i="1"/>
  <c r="G14" i="1" s="1"/>
  <c r="C14" i="1"/>
  <c r="O14" i="1" s="1"/>
  <c r="M13" i="1"/>
  <c r="F13" i="1"/>
  <c r="G13" i="1" s="1"/>
  <c r="C13" i="1"/>
  <c r="O13" i="1" s="1"/>
  <c r="M12" i="1"/>
  <c r="F12" i="1"/>
  <c r="G12" i="1" s="1"/>
  <c r="C12" i="1"/>
  <c r="O12" i="1" s="1"/>
  <c r="M11" i="1"/>
  <c r="F11" i="1"/>
  <c r="G11" i="1" s="1"/>
  <c r="C11" i="1"/>
  <c r="O11" i="1" s="1"/>
  <c r="M10" i="1"/>
  <c r="F10" i="1"/>
  <c r="C10" i="1"/>
  <c r="O10" i="1" s="1"/>
  <c r="M9" i="1"/>
  <c r="F9" i="1"/>
  <c r="G9" i="1" s="1"/>
  <c r="C9" i="1"/>
  <c r="M8" i="1"/>
  <c r="F8" i="1"/>
  <c r="C8" i="1"/>
  <c r="O8" i="1" s="1"/>
  <c r="M7" i="1"/>
  <c r="F7" i="1"/>
  <c r="G7" i="1" s="1"/>
  <c r="C7" i="1"/>
  <c r="O7" i="1" s="1"/>
  <c r="M6" i="1"/>
  <c r="F6" i="1"/>
  <c r="G6" i="1" s="1"/>
  <c r="C6" i="1"/>
  <c r="O6" i="1" s="1"/>
  <c r="M5" i="1"/>
  <c r="F5" i="1"/>
  <c r="G5" i="1" s="1"/>
  <c r="C5" i="1"/>
  <c r="O5" i="1" s="1"/>
  <c r="M4" i="1"/>
  <c r="F4" i="1"/>
  <c r="G4" i="1" s="1"/>
  <c r="C4" i="1"/>
  <c r="O4" i="1" s="1"/>
  <c r="M3" i="1"/>
  <c r="F3" i="1"/>
  <c r="C3" i="1"/>
  <c r="O3" i="1" s="1"/>
  <c r="G6" i="3"/>
  <c r="G8" i="3"/>
  <c r="G9" i="3"/>
  <c r="G13" i="3"/>
  <c r="G15" i="3"/>
  <c r="G17" i="3"/>
  <c r="G20" i="3"/>
  <c r="G22" i="3"/>
  <c r="C1" i="3"/>
  <c r="N6" i="3" s="1"/>
  <c r="M22" i="3"/>
  <c r="F22" i="3"/>
  <c r="C22" i="3"/>
  <c r="M21" i="3"/>
  <c r="F21" i="3"/>
  <c r="G21" i="3" s="1"/>
  <c r="C21" i="3"/>
  <c r="O21" i="3" s="1"/>
  <c r="O20" i="3"/>
  <c r="M20" i="3"/>
  <c r="F20" i="3"/>
  <c r="C20" i="3"/>
  <c r="M19" i="3"/>
  <c r="F19" i="3"/>
  <c r="G19" i="3" s="1"/>
  <c r="C19" i="3"/>
  <c r="O19" i="3" s="1"/>
  <c r="O18" i="3"/>
  <c r="M18" i="3"/>
  <c r="F18" i="3"/>
  <c r="G18" i="3" s="1"/>
  <c r="C18" i="3"/>
  <c r="M17" i="3"/>
  <c r="F17" i="3"/>
  <c r="C17" i="3"/>
  <c r="O17" i="3" s="1"/>
  <c r="M16" i="3"/>
  <c r="F16" i="3"/>
  <c r="G16" i="3" s="1"/>
  <c r="C16" i="3"/>
  <c r="O16" i="3" s="1"/>
  <c r="M15" i="3"/>
  <c r="F15" i="3"/>
  <c r="C15" i="3"/>
  <c r="M14" i="3"/>
  <c r="F14" i="3"/>
  <c r="G14" i="3" s="1"/>
  <c r="C14" i="3"/>
  <c r="O14" i="3" s="1"/>
  <c r="O13" i="3"/>
  <c r="M13" i="3"/>
  <c r="F13" i="3"/>
  <c r="C13" i="3"/>
  <c r="M12" i="3"/>
  <c r="F12" i="3"/>
  <c r="G12" i="3" s="1"/>
  <c r="C12" i="3"/>
  <c r="O12" i="3" s="1"/>
  <c r="O11" i="3"/>
  <c r="M11" i="3"/>
  <c r="F11" i="3"/>
  <c r="G11" i="3" s="1"/>
  <c r="C11" i="3"/>
  <c r="M10" i="3"/>
  <c r="F10" i="3"/>
  <c r="G10" i="3" s="1"/>
  <c r="C10" i="3"/>
  <c r="O10" i="3" s="1"/>
  <c r="O9" i="3"/>
  <c r="M9" i="3"/>
  <c r="F9" i="3"/>
  <c r="C9" i="3"/>
  <c r="M8" i="3"/>
  <c r="F8" i="3"/>
  <c r="C8" i="3"/>
  <c r="M7" i="3"/>
  <c r="F7" i="3"/>
  <c r="G7" i="3" s="1"/>
  <c r="C7" i="3"/>
  <c r="M6" i="3"/>
  <c r="F6" i="3"/>
  <c r="C6" i="3"/>
  <c r="O6" i="3" s="1"/>
  <c r="M5" i="3"/>
  <c r="F5" i="3"/>
  <c r="G5" i="3" s="1"/>
  <c r="C5" i="3"/>
  <c r="O5" i="3" s="1"/>
  <c r="M4" i="3"/>
  <c r="F4" i="3"/>
  <c r="G4" i="3" s="1"/>
  <c r="C4" i="3"/>
  <c r="O4" i="3" s="1"/>
  <c r="M3" i="3"/>
  <c r="F3" i="3"/>
  <c r="G3" i="3" s="1"/>
  <c r="C3" i="3"/>
  <c r="O3" i="3" s="1"/>
  <c r="N21" i="3" l="1"/>
  <c r="N13" i="3"/>
  <c r="N5" i="3"/>
  <c r="N16" i="1"/>
  <c r="N8" i="1"/>
  <c r="N20" i="3"/>
  <c r="P20" i="3" s="1"/>
  <c r="N12" i="3"/>
  <c r="N4" i="3"/>
  <c r="N15" i="1"/>
  <c r="N7" i="1"/>
  <c r="N11" i="3"/>
  <c r="N6" i="1"/>
  <c r="N3" i="1"/>
  <c r="N13" i="1"/>
  <c r="N5" i="1"/>
  <c r="N10" i="3"/>
  <c r="N12" i="1"/>
  <c r="N19" i="3"/>
  <c r="N18" i="3"/>
  <c r="N9" i="3"/>
  <c r="N16" i="2"/>
  <c r="N3" i="3"/>
  <c r="N15" i="3"/>
  <c r="N7" i="3"/>
  <c r="N18" i="1"/>
  <c r="N10" i="1"/>
  <c r="N28" i="2"/>
  <c r="P28" i="2" s="1"/>
  <c r="N11" i="2"/>
  <c r="N14" i="1"/>
  <c r="P14" i="1" s="1"/>
  <c r="N17" i="3"/>
  <c r="N21" i="1"/>
  <c r="N4" i="1"/>
  <c r="P4" i="1" s="1"/>
  <c r="N16" i="3"/>
  <c r="N8" i="3"/>
  <c r="N19" i="1"/>
  <c r="P19" i="1" s="1"/>
  <c r="N11" i="1"/>
  <c r="N22" i="3"/>
  <c r="N14" i="3"/>
  <c r="N17" i="1"/>
  <c r="N27" i="2"/>
  <c r="P27" i="2" s="1"/>
  <c r="N10" i="2"/>
  <c r="P26" i="2"/>
  <c r="N24" i="2"/>
  <c r="N15" i="2"/>
  <c r="N7" i="2"/>
  <c r="O26" i="2"/>
  <c r="N23" i="2"/>
  <c r="P23" i="2" s="1"/>
  <c r="N14" i="2"/>
  <c r="N6" i="2"/>
  <c r="N3" i="2"/>
  <c r="N21" i="2"/>
  <c r="N13" i="2"/>
  <c r="N5" i="2"/>
  <c r="N29" i="2"/>
  <c r="P29" i="2" s="1"/>
  <c r="N20" i="2"/>
  <c r="N12" i="2"/>
  <c r="P24" i="2"/>
  <c r="P12" i="1"/>
  <c r="P21" i="1"/>
  <c r="N22" i="1"/>
  <c r="P22" i="1" s="1"/>
  <c r="P3" i="1"/>
  <c r="P11" i="1"/>
  <c r="P6" i="1"/>
  <c r="P9" i="1"/>
  <c r="P18" i="1"/>
  <c r="P5" i="1"/>
  <c r="P13" i="1"/>
  <c r="P17" i="1"/>
  <c r="O18" i="1"/>
  <c r="P8" i="1"/>
  <c r="O9" i="1"/>
  <c r="P10" i="1"/>
  <c r="P16" i="1"/>
  <c r="O17" i="1"/>
  <c r="O22" i="1"/>
  <c r="P7" i="1"/>
  <c r="P15" i="1"/>
  <c r="P11" i="3"/>
  <c r="P19" i="3"/>
  <c r="P10" i="3"/>
  <c r="P9" i="3"/>
  <c r="P12" i="3"/>
  <c r="P18" i="3"/>
  <c r="P3" i="3"/>
  <c r="P21" i="3"/>
  <c r="P4" i="3"/>
  <c r="P17" i="3"/>
  <c r="P16" i="3"/>
  <c r="O8" i="3"/>
  <c r="P6" i="3"/>
  <c r="O7" i="3"/>
  <c r="P14" i="3"/>
  <c r="O15" i="3"/>
  <c r="O22" i="3"/>
  <c r="P8" i="3"/>
  <c r="P7" i="3"/>
  <c r="P15" i="3"/>
  <c r="P22" i="3"/>
  <c r="P5" i="3"/>
  <c r="P13" i="3"/>
  <c r="G28" i="4"/>
  <c r="C21" i="4"/>
  <c r="C22" i="4"/>
  <c r="O22" i="4" s="1"/>
  <c r="C23" i="4"/>
  <c r="C24" i="4"/>
  <c r="O24" i="4" s="1"/>
  <c r="C25" i="4"/>
  <c r="C26" i="4"/>
  <c r="O26" i="4" s="1"/>
  <c r="C27" i="4"/>
  <c r="O27" i="4" s="1"/>
  <c r="C28" i="4"/>
  <c r="O28" i="4" s="1"/>
  <c r="C29" i="4"/>
  <c r="O29" i="4" s="1"/>
  <c r="O23" i="4"/>
  <c r="O25" i="4"/>
  <c r="N6" i="4"/>
  <c r="N14" i="4"/>
  <c r="N18" i="4"/>
  <c r="N19" i="4"/>
  <c r="N22" i="4"/>
  <c r="C1" i="4"/>
  <c r="N4" i="4" s="1"/>
  <c r="M29" i="4"/>
  <c r="F29" i="4"/>
  <c r="G29" i="4" s="1"/>
  <c r="M28" i="4"/>
  <c r="F28" i="4"/>
  <c r="M27" i="4"/>
  <c r="F27" i="4"/>
  <c r="G27" i="4" s="1"/>
  <c r="M26" i="4"/>
  <c r="F26" i="4"/>
  <c r="G26" i="4" s="1"/>
  <c r="M25" i="4"/>
  <c r="F25" i="4"/>
  <c r="G25" i="4" s="1"/>
  <c r="M24" i="4"/>
  <c r="F24" i="4"/>
  <c r="G24" i="4" s="1"/>
  <c r="M23" i="4"/>
  <c r="F23" i="4"/>
  <c r="G23" i="4" s="1"/>
  <c r="M22" i="4"/>
  <c r="F22" i="4"/>
  <c r="G22" i="4" s="1"/>
  <c r="O21" i="4"/>
  <c r="M21" i="4"/>
  <c r="F21" i="4"/>
  <c r="G21" i="4" s="1"/>
  <c r="O20" i="4"/>
  <c r="M20" i="4"/>
  <c r="F20" i="4"/>
  <c r="G20" i="4" s="1"/>
  <c r="C20" i="4"/>
  <c r="M19" i="4"/>
  <c r="F19" i="4"/>
  <c r="G19" i="4" s="1"/>
  <c r="C19" i="4"/>
  <c r="O19" i="4" s="1"/>
  <c r="M18" i="4"/>
  <c r="F18" i="4"/>
  <c r="G18" i="4" s="1"/>
  <c r="C18" i="4"/>
  <c r="M17" i="4"/>
  <c r="F17" i="4"/>
  <c r="G17" i="4" s="1"/>
  <c r="C17" i="4"/>
  <c r="M16" i="4"/>
  <c r="F16" i="4"/>
  <c r="G16" i="4" s="1"/>
  <c r="C16" i="4"/>
  <c r="M15" i="4"/>
  <c r="F15" i="4"/>
  <c r="G15" i="4" s="1"/>
  <c r="C15" i="4"/>
  <c r="O15" i="4" s="1"/>
  <c r="M14" i="4"/>
  <c r="F14" i="4"/>
  <c r="G14" i="4" s="1"/>
  <c r="C14" i="4"/>
  <c r="O14" i="4" s="1"/>
  <c r="O13" i="4"/>
  <c r="M13" i="4"/>
  <c r="F13" i="4"/>
  <c r="G13" i="4" s="1"/>
  <c r="C13" i="4"/>
  <c r="M12" i="4"/>
  <c r="F12" i="4"/>
  <c r="G12" i="4" s="1"/>
  <c r="C12" i="4"/>
  <c r="O12" i="4" s="1"/>
  <c r="O11" i="4"/>
  <c r="M11" i="4"/>
  <c r="F11" i="4"/>
  <c r="G11" i="4" s="1"/>
  <c r="C11" i="4"/>
  <c r="M10" i="4"/>
  <c r="F10" i="4"/>
  <c r="G10" i="4" s="1"/>
  <c r="C10" i="4"/>
  <c r="M9" i="4"/>
  <c r="F9" i="4"/>
  <c r="G9" i="4" s="1"/>
  <c r="C9" i="4"/>
  <c r="M8" i="4"/>
  <c r="F8" i="4"/>
  <c r="G8" i="4" s="1"/>
  <c r="C8" i="4"/>
  <c r="M7" i="4"/>
  <c r="F7" i="4"/>
  <c r="G7" i="4" s="1"/>
  <c r="C7" i="4"/>
  <c r="O7" i="4" s="1"/>
  <c r="O6" i="4"/>
  <c r="M6" i="4"/>
  <c r="F6" i="4"/>
  <c r="G6" i="4" s="1"/>
  <c r="C6" i="4"/>
  <c r="M5" i="4"/>
  <c r="F5" i="4"/>
  <c r="G5" i="4" s="1"/>
  <c r="C5" i="4"/>
  <c r="O5" i="4" s="1"/>
  <c r="O4" i="4"/>
  <c r="M4" i="4"/>
  <c r="F4" i="4"/>
  <c r="G4" i="4" s="1"/>
  <c r="C4" i="4"/>
  <c r="M3" i="4"/>
  <c r="F3" i="4"/>
  <c r="G3" i="4" s="1"/>
  <c r="C3" i="4"/>
  <c r="O3" i="4" s="1"/>
  <c r="M29" i="2"/>
  <c r="M28" i="2"/>
  <c r="M27" i="2"/>
  <c r="M26" i="2"/>
  <c r="M25" i="2"/>
  <c r="M24" i="2"/>
  <c r="M23" i="2"/>
  <c r="I22" i="2"/>
  <c r="F22" i="2"/>
  <c r="G22" i="2" s="1"/>
  <c r="C22" i="2"/>
  <c r="M21" i="2"/>
  <c r="F21" i="2"/>
  <c r="G21" i="2" s="1"/>
  <c r="C21" i="2"/>
  <c r="O21" i="2" s="1"/>
  <c r="M20" i="2"/>
  <c r="F20" i="2"/>
  <c r="G20" i="2" s="1"/>
  <c r="C20" i="2"/>
  <c r="O20" i="2" s="1"/>
  <c r="O19" i="2"/>
  <c r="M19" i="2"/>
  <c r="F19" i="2"/>
  <c r="G19" i="2" s="1"/>
  <c r="C19" i="2"/>
  <c r="M18" i="2"/>
  <c r="F18" i="2"/>
  <c r="G18" i="2" s="1"/>
  <c r="C18" i="2"/>
  <c r="O18" i="2" s="1"/>
  <c r="O17" i="2"/>
  <c r="M17" i="2"/>
  <c r="F17" i="2"/>
  <c r="G17" i="2" s="1"/>
  <c r="C17" i="2"/>
  <c r="M16" i="2"/>
  <c r="F16" i="2"/>
  <c r="G16" i="2" s="1"/>
  <c r="C16" i="2"/>
  <c r="O16" i="2" s="1"/>
  <c r="M15" i="2"/>
  <c r="F15" i="2"/>
  <c r="G15" i="2" s="1"/>
  <c r="C15" i="2"/>
  <c r="M14" i="2"/>
  <c r="F14" i="2"/>
  <c r="G14" i="2" s="1"/>
  <c r="C14" i="2"/>
  <c r="M13" i="2"/>
  <c r="F13" i="2"/>
  <c r="G13" i="2" s="1"/>
  <c r="C13" i="2"/>
  <c r="O13" i="2" s="1"/>
  <c r="M12" i="2"/>
  <c r="F12" i="2"/>
  <c r="G12" i="2" s="1"/>
  <c r="C12" i="2"/>
  <c r="O12" i="2" s="1"/>
  <c r="M11" i="2"/>
  <c r="F11" i="2"/>
  <c r="G11" i="2" s="1"/>
  <c r="C11" i="2"/>
  <c r="O11" i="2" s="1"/>
  <c r="M10" i="2"/>
  <c r="F10" i="2"/>
  <c r="G10" i="2" s="1"/>
  <c r="C10" i="2"/>
  <c r="O10" i="2" s="1"/>
  <c r="M9" i="2"/>
  <c r="F9" i="2"/>
  <c r="G9" i="2" s="1"/>
  <c r="C9" i="2"/>
  <c r="O9" i="2" s="1"/>
  <c r="M8" i="2"/>
  <c r="F8" i="2"/>
  <c r="G8" i="2" s="1"/>
  <c r="C8" i="2"/>
  <c r="O8" i="2" s="1"/>
  <c r="M7" i="2"/>
  <c r="F7" i="2"/>
  <c r="G7" i="2" s="1"/>
  <c r="C7" i="2"/>
  <c r="M6" i="2"/>
  <c r="F6" i="2"/>
  <c r="G6" i="2" s="1"/>
  <c r="C6" i="2"/>
  <c r="M5" i="2"/>
  <c r="F5" i="2"/>
  <c r="G5" i="2" s="1"/>
  <c r="C5" i="2"/>
  <c r="O5" i="2" s="1"/>
  <c r="M4" i="2"/>
  <c r="F4" i="2"/>
  <c r="G4" i="2" s="1"/>
  <c r="C4" i="2"/>
  <c r="O4" i="2" s="1"/>
  <c r="M3" i="2"/>
  <c r="F3" i="2"/>
  <c r="G3" i="2" s="1"/>
  <c r="C3" i="2"/>
  <c r="O3" i="2" s="1"/>
  <c r="N11" i="4" l="1"/>
  <c r="N29" i="4"/>
  <c r="P29" i="4" s="1"/>
  <c r="N10" i="4"/>
  <c r="P10" i="4" s="1"/>
  <c r="N28" i="4"/>
  <c r="P28" i="4" s="1"/>
  <c r="N17" i="4"/>
  <c r="N9" i="4"/>
  <c r="P9" i="4" s="1"/>
  <c r="N27" i="4"/>
  <c r="N16" i="4"/>
  <c r="N8" i="4"/>
  <c r="P8" i="4" s="1"/>
  <c r="N26" i="4"/>
  <c r="P3" i="2"/>
  <c r="N3" i="4"/>
  <c r="P3" i="4" s="1"/>
  <c r="N15" i="4"/>
  <c r="N7" i="4"/>
  <c r="N25" i="4"/>
  <c r="P25" i="4" s="1"/>
  <c r="P27" i="4"/>
  <c r="N24" i="4"/>
  <c r="P26" i="4"/>
  <c r="N21" i="4"/>
  <c r="P21" i="4" s="1"/>
  <c r="N13" i="4"/>
  <c r="P13" i="4" s="1"/>
  <c r="N5" i="4"/>
  <c r="N23" i="4"/>
  <c r="P23" i="4" s="1"/>
  <c r="P22" i="4"/>
  <c r="N20" i="4"/>
  <c r="P20" i="4" s="1"/>
  <c r="N12" i="4"/>
  <c r="P12" i="4" s="1"/>
  <c r="P24" i="4"/>
  <c r="O22" i="2"/>
  <c r="N22" i="2"/>
  <c r="P22" i="2" s="1"/>
  <c r="P20" i="2"/>
  <c r="P5" i="4"/>
  <c r="P19" i="4"/>
  <c r="P4" i="4"/>
  <c r="P7" i="4"/>
  <c r="P11" i="4"/>
  <c r="P14" i="4"/>
  <c r="P6" i="4"/>
  <c r="P17" i="4"/>
  <c r="P18" i="4"/>
  <c r="O10" i="4"/>
  <c r="O18" i="4"/>
  <c r="O9" i="4"/>
  <c r="P16" i="4"/>
  <c r="O17" i="4"/>
  <c r="O8" i="4"/>
  <c r="P15" i="4"/>
  <c r="O16" i="4"/>
  <c r="P11" i="2"/>
  <c r="P19" i="2"/>
  <c r="P10" i="2"/>
  <c r="P18" i="2"/>
  <c r="P9" i="2"/>
  <c r="P17" i="2"/>
  <c r="P8" i="2"/>
  <c r="P16" i="2"/>
  <c r="P7" i="2"/>
  <c r="P15" i="2"/>
  <c r="M22" i="2"/>
  <c r="P6" i="2"/>
  <c r="O7" i="2"/>
  <c r="P14" i="2"/>
  <c r="O15" i="2"/>
  <c r="P5" i="2"/>
  <c r="O6" i="2"/>
  <c r="P13" i="2"/>
  <c r="O14" i="2"/>
  <c r="P21" i="2"/>
  <c r="P4" i="2"/>
  <c r="P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180523-9BFC-EB4B-B3FE-DC333A7AA52C}" name="iter_burst_bert_proc" type="6" refreshedVersion="7" background="1" saveData="1">
    <textPr sourceFile="/Users/jmsalamy/Documents/MIT/Research/codebase/flumenequi/processing/processed_results/burst_bert/iter_burst_bert_proc.csv" comma="1">
      <textFields count="5">
        <textField/>
        <textField/>
        <textField/>
        <textField/>
        <textField/>
      </textFields>
    </textPr>
  </connection>
  <connection id="2" xr16:uid="{EC8631F2-F352-AE4F-ADF4-2E0F13BF5B8E}" name="iter_burst_dn161_proc" type="6" refreshedVersion="7" background="1" saveData="1">
    <textPr sourceFile="/Users/jmsalamy/Documents/MIT/Research/codebase/flumenequi/processing/processed_results/burst_dn161/iter_burst_dn161_proc.csv" comma="1">
      <textFields count="5">
        <textField/>
        <textField/>
        <textField/>
        <textField/>
        <textField/>
      </textFields>
    </textPr>
  </connection>
  <connection id="3" xr16:uid="{8DA6579D-876C-B546-AD60-3643979A4F80}" name="iter_burst_r50_proc" type="6" refreshedVersion="7" background="1" saveData="1">
    <textPr sourceFile="/Users/jmsalamy/Documents/MIT/Research/codebase/flumenequi/processing/processed_results/burst_rn50/iter_burst_r50_proc.csv" comma="1" semicolon="1">
      <textFields count="5">
        <textField/>
        <textField/>
        <textField/>
        <textField/>
        <textField/>
      </textFields>
    </textPr>
  </connection>
  <connection id="4" xr16:uid="{6125892E-D1CF-3440-831A-2214B4F3F072}" name="iter_burst_vgg_proc" type="6" refreshedVersion="7" background="1" saveData="1">
    <textPr sourceFile="/Users/jmsalamy/Documents/MIT/Research/codebase/flumenequi/processing/processed_results/burst_vgg16/iter_burst_vgg_proc.csv" comma="1">
      <textFields count="5">
        <textField/>
        <textField/>
        <textField/>
        <textField/>
        <textField/>
      </textFields>
    </textPr>
  </connection>
  <connection id="5" xr16:uid="{A3CE177A-2A47-AB43-81E5-EBC28EB88ACD}" name="tcp_burst_bert_proc" type="6" refreshedVersion="7" background="1" saveData="1">
    <textPr sourceFile="/Users/jmsalamy/Documents/MIT/Research/codebase/flumenequi/processing/processed_results/burst_bert/tcp_burst_bert_proc.csv" comma="1">
      <textFields count="4">
        <textField/>
        <textField/>
        <textField/>
        <textField/>
      </textFields>
    </textPr>
  </connection>
  <connection id="6" xr16:uid="{D71C54F8-36FA-8C4F-A42A-9ADB96E0C5A9}" name="tcp_burst_dn161_proc" type="6" refreshedVersion="7" background="1" saveData="1">
    <textPr sourceFile="/Users/jmsalamy/Documents/MIT/Research/codebase/flumenequi/processing/processed_results/burst_dn161/tcp_burst_dn161_proc.csv" comma="1">
      <textFields count="4">
        <textField/>
        <textField/>
        <textField/>
        <textField/>
      </textFields>
    </textPr>
  </connection>
  <connection id="7" xr16:uid="{630E1834-C172-F245-B8D6-C457CB0AB199}" name="tcp_burst_r50_proc" type="6" refreshedVersion="7" background="1" saveData="1">
    <textPr sourceFile="/Users/jmsalamy/Documents/MIT/Research/codebase/flumenequi/processing/processed_results/burst_rn50/tcp_burst_r50_proc.csv" comma="1">
      <textFields count="4">
        <textField/>
        <textField/>
        <textField/>
        <textField/>
      </textFields>
    </textPr>
  </connection>
  <connection id="8" xr16:uid="{A2829D26-48A8-0C4E-893F-93F775216457}" name="tcp_burst_vgg_proc" type="6" refreshedVersion="7" background="1" saveData="1">
    <textPr sourceFile="/Users/jmsalamy/Documents/MIT/Research/codebase/flumenequi/processing/processed_results/burst_vgg16/tcp_burst_vgg_proc.csv" comma="1">
      <textFields count="4">
        <textField/>
        <textField/>
        <textField/>
        <textField/>
      </textFields>
    </textPr>
  </connection>
  <connection id="9" xr16:uid="{51A1EC03-7BA2-1349-892C-CAAC7DE8D471}" name="tcp_ref_burst" type="6" refreshedVersion="7" background="1" saveData="1">
    <textPr sourceFile="/Users/jmsalamy/Documents/MIT/Research/codebase/flumenequi/processing/processed_results/tcp_ref_burs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<sst xmlns="http://schemas.openxmlformats.org/spreadsheetml/2006/main" count="142" uniqueCount="56">
  <si>
    <t>ResNet-50</t>
  </si>
  <si>
    <t>reversed</t>
  </si>
  <si>
    <t>stdev</t>
  </si>
  <si>
    <t>VGG-16</t>
  </si>
  <si>
    <t>BERT-large (24)</t>
  </si>
  <si>
    <t>model req</t>
  </si>
  <si>
    <t xml:space="preserve"> number vals</t>
  </si>
  <si>
    <t>N/A</t>
  </si>
  <si>
    <t>DenseNet-161</t>
  </si>
  <si>
    <t>power chosen:</t>
  </si>
  <si>
    <t>Gb</t>
  </si>
  <si>
    <t>index (traffic)</t>
  </si>
  <si>
    <t>mean (Gbps)</t>
  </si>
  <si>
    <t>index (time)</t>
  </si>
  <si>
    <t xml:space="preserve"> mean (s)</t>
  </si>
  <si>
    <t xml:space="preserve"> tail99 (s)</t>
  </si>
  <si>
    <t>tail99 for plot</t>
  </si>
  <si>
    <t>1/availBW</t>
  </si>
  <si>
    <t>theorydmd (Gbps)</t>
  </si>
  <si>
    <t>exp_req (Gb)</t>
  </si>
  <si>
    <t>delta demand (Gbps)</t>
  </si>
  <si>
    <t>theoretical demand</t>
  </si>
  <si>
    <t>required by exp</t>
  </si>
  <si>
    <t xml:space="preserve"> total_time analysed (s)</t>
  </si>
  <si>
    <t xml:space="preserve"> stdev (Gbps)</t>
  </si>
  <si>
    <t>1/availBW^pwr</t>
  </si>
  <si>
    <t xml:space="preserve"> stdev (s)</t>
  </si>
  <si>
    <t>&lt;Outlier Removed</t>
  </si>
  <si>
    <t>Average Number of Samples Taken</t>
  </si>
  <si>
    <t>Model</t>
  </si>
  <si>
    <t>Number</t>
  </si>
  <si>
    <t>BERT</t>
  </si>
  <si>
    <t>VGG</t>
  </si>
  <si>
    <t>DenseNet</t>
  </si>
  <si>
    <t>ResNet</t>
  </si>
  <si>
    <t>Overall</t>
  </si>
  <si>
    <t>Points</t>
  </si>
  <si>
    <t>All even</t>
  </si>
  <si>
    <t>By #points</t>
  </si>
  <si>
    <t>Fit R^2:</t>
  </si>
  <si>
    <t>BERT R^2</t>
  </si>
  <si>
    <t>VGG R^2</t>
  </si>
  <si>
    <t>DN R^2</t>
  </si>
  <si>
    <t>RN R^2</t>
  </si>
  <si>
    <t>Ave:</t>
  </si>
  <si>
    <t>Index</t>
  </si>
  <si>
    <t>Repeated BW Measurements: High Values: Burst Data</t>
  </si>
  <si>
    <t>Number of Points</t>
  </si>
  <si>
    <t>mean (Gbps) - truncating +/-1sd</t>
  </si>
  <si>
    <t>sample time</t>
  </si>
  <si>
    <t>Long Running (5 minute) Load Files:</t>
  </si>
  <si>
    <t>Short Running (3 minute) Load Files:</t>
  </si>
  <si>
    <t>&lt;re-calculated BW</t>
  </si>
  <si>
    <t>&lt;re-calc'd from Additional Analysis</t>
  </si>
  <si>
    <t>&lt;recalculated</t>
  </si>
  <si>
    <t>&lt;Recalculated from Additional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</si>
</sst>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BERT!$M$3:$M$22</c:f>
                <c:numCache>
                  <c:formatCode>General</c:formatCode>
                  <c:ptCount val="20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147.69433333333333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BERT!$E$3:$E$29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BERT!$E$3:$E$29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BERT!$B$3:$B$29</c:f>
              <c:numCache>
                <c:formatCode>0.000</c:formatCode>
                <c:ptCount val="27"/>
                <c:pt idx="0">
                  <c:v>0</c:v>
                </c:pt>
                <c:pt idx="1">
                  <c:v>1.67995992049492</c:v>
                </c:pt>
                <c:pt idx="2">
                  <c:v>3.5677228260493798</c:v>
                </c:pt>
                <c:pt idx="3">
                  <c:v>5.4943953953725799</c:v>
                </c:pt>
                <c:pt idx="4">
                  <c:v>7.6113405939100902</c:v>
                </c:pt>
                <c:pt idx="5">
                  <c:v>9.5160414210236297</c:v>
                </c:pt>
                <c:pt idx="6">
                  <c:v>11.5063009837612</c:v>
                </c:pt>
                <c:pt idx="7">
                  <c:v>12.4757361884199</c:v>
                </c:pt>
                <c:pt idx="8">
                  <c:v>13.4136672140289</c:v>
                </c:pt>
                <c:pt idx="9">
                  <c:v>14.578185347490299</c:v>
                </c:pt>
                <c:pt idx="10">
                  <c:v>15.6276761354213</c:v>
                </c:pt>
                <c:pt idx="11">
                  <c:v>16.5791581135671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BERT!$I$3:$I$29</c:f>
              <c:numCache>
                <c:formatCode>0.000</c:formatCode>
                <c:ptCount val="27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147.65566666666669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B-9048-A044-462097E8919B}"/>
            </c:ext>
          </c:extLst>
        </c:ser>
        <c:ser>
          <c:idx val="3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VGG!$M$3:$M$22</c:f>
                <c:numCache>
                  <c:formatCode>General</c:formatCode>
                  <c:ptCount val="20"/>
                  <c:pt idx="0">
                    <c:v>2.7399572649573045E-2</c:v>
                  </c:pt>
                  <c:pt idx="1">
                    <c:v>3.424176954732594E-2</c:v>
                  </c:pt>
                  <c:pt idx="2">
                    <c:v>2.1986199575371956E-2</c:v>
                  </c:pt>
                  <c:pt idx="3">
                    <c:v>2.0915824915824999E-2</c:v>
                  </c:pt>
                  <c:pt idx="4">
                    <c:v>3.0642424242425026E-2</c:v>
                  </c:pt>
                  <c:pt idx="5">
                    <c:v>4.6973654066438053E-2</c:v>
                  </c:pt>
                  <c:pt idx="6">
                    <c:v>5.8712686567164996E-2</c:v>
                  </c:pt>
                  <c:pt idx="7">
                    <c:v>0.10178039215686308</c:v>
                  </c:pt>
                  <c:pt idx="8">
                    <c:v>0.12023878787878806</c:v>
                  </c:pt>
                  <c:pt idx="9">
                    <c:v>0.20663165266106498</c:v>
                  </c:pt>
                  <c:pt idx="10">
                    <c:v>0.33755145929339503</c:v>
                  </c:pt>
                  <c:pt idx="11">
                    <c:v>0.45324031007752008</c:v>
                  </c:pt>
                  <c:pt idx="12">
                    <c:v>0.45630842911878</c:v>
                  </c:pt>
                  <c:pt idx="13">
                    <c:v>0.64075925925926014</c:v>
                  </c:pt>
                  <c:pt idx="14">
                    <c:v>0.98068945868945989</c:v>
                  </c:pt>
                  <c:pt idx="15">
                    <c:v>0.6635261044176799</c:v>
                  </c:pt>
                  <c:pt idx="16">
                    <c:v>1.0409871794871801</c:v>
                  </c:pt>
                  <c:pt idx="17">
                    <c:v>2.3379739583333401</c:v>
                  </c:pt>
                  <c:pt idx="18">
                    <c:v>2.5176481481481501</c:v>
                  </c:pt>
                  <c:pt idx="19">
                    <c:v>35.317222222222298</c:v>
                  </c:pt>
                </c:numCache>
              </c:numRef>
            </c:plus>
            <c:minus>
              <c:numRef>
                <c:f>VGG!$M$3:$M$22</c:f>
                <c:numCache>
                  <c:formatCode>General</c:formatCode>
                  <c:ptCount val="20"/>
                  <c:pt idx="0">
                    <c:v>2.7399572649573045E-2</c:v>
                  </c:pt>
                  <c:pt idx="1">
                    <c:v>3.424176954732594E-2</c:v>
                  </c:pt>
                  <c:pt idx="2">
                    <c:v>2.1986199575371956E-2</c:v>
                  </c:pt>
                  <c:pt idx="3">
                    <c:v>2.0915824915824999E-2</c:v>
                  </c:pt>
                  <c:pt idx="4">
                    <c:v>3.0642424242425026E-2</c:v>
                  </c:pt>
                  <c:pt idx="5">
                    <c:v>4.6973654066438053E-2</c:v>
                  </c:pt>
                  <c:pt idx="6">
                    <c:v>5.8712686567164996E-2</c:v>
                  </c:pt>
                  <c:pt idx="7">
                    <c:v>0.10178039215686308</c:v>
                  </c:pt>
                  <c:pt idx="8">
                    <c:v>0.12023878787878806</c:v>
                  </c:pt>
                  <c:pt idx="9">
                    <c:v>0.20663165266106498</c:v>
                  </c:pt>
                  <c:pt idx="10">
                    <c:v>0.33755145929339503</c:v>
                  </c:pt>
                  <c:pt idx="11">
                    <c:v>0.45324031007752008</c:v>
                  </c:pt>
                  <c:pt idx="12">
                    <c:v>0.45630842911878</c:v>
                  </c:pt>
                  <c:pt idx="13">
                    <c:v>0.64075925925926014</c:v>
                  </c:pt>
                  <c:pt idx="14">
                    <c:v>0.98068945868945989</c:v>
                  </c:pt>
                  <c:pt idx="15">
                    <c:v>0.6635261044176799</c:v>
                  </c:pt>
                  <c:pt idx="16">
                    <c:v>1.0409871794871801</c:v>
                  </c:pt>
                  <c:pt idx="17">
                    <c:v>2.3379739583333401</c:v>
                  </c:pt>
                  <c:pt idx="18">
                    <c:v>2.5176481481481501</c:v>
                  </c:pt>
                  <c:pt idx="19">
                    <c:v>35.317222222222298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VGG!$E$3:$E$22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2.00090961380757E-4</c:v>
                  </c:pt>
                  <c:pt idx="2">
                    <c:v>3.6242758251372299E-4</c:v>
                  </c:pt>
                  <c:pt idx="3">
                    <c:v>8.2701608674026099E-4</c:v>
                  </c:pt>
                  <c:pt idx="4">
                    <c:v>1.7209575684550499E-3</c:v>
                  </c:pt>
                  <c:pt idx="5">
                    <c:v>5.2483675229625304E-3</c:v>
                  </c:pt>
                  <c:pt idx="6">
                    <c:v>1.8723397493611901E-2</c:v>
                  </c:pt>
                  <c:pt idx="7">
                    <c:v>2.11874269132977E-2</c:v>
                  </c:pt>
                  <c:pt idx="8">
                    <c:v>6.2365277274341102E-2</c:v>
                  </c:pt>
                  <c:pt idx="9">
                    <c:v>1.61916622954064E-2</c:v>
                  </c:pt>
                  <c:pt idx="10">
                    <c:v>1.5725674462018099E-2</c:v>
                  </c:pt>
                  <c:pt idx="11">
                    <c:v>4.5367892041647602E-2</c:v>
                  </c:pt>
                  <c:pt idx="12">
                    <c:v>0.42157270794511997</c:v>
                  </c:pt>
                  <c:pt idx="13">
                    <c:v>0.38757001033663602</c:v>
                  </c:pt>
                  <c:pt idx="14">
                    <c:v>0.48872289945672798</c:v>
                  </c:pt>
                  <c:pt idx="15">
                    <c:v>0.324012638076635</c:v>
                  </c:pt>
                  <c:pt idx="16">
                    <c:v>0.50050191920680098</c:v>
                  </c:pt>
                  <c:pt idx="17">
                    <c:v>1.14424039973005E-4</c:v>
                  </c:pt>
                  <c:pt idx="18">
                    <c:v>1.05873500928071</c:v>
                  </c:pt>
                  <c:pt idx="19">
                    <c:v>1.1236375268458001</c:v>
                  </c:pt>
                </c:numCache>
              </c:numRef>
            </c:plus>
            <c:minus>
              <c:numRef>
                <c:f>VGG!$E$3:$E$22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2.00090961380757E-4</c:v>
                  </c:pt>
                  <c:pt idx="2">
                    <c:v>3.6242758251372299E-4</c:v>
                  </c:pt>
                  <c:pt idx="3">
                    <c:v>8.2701608674026099E-4</c:v>
                  </c:pt>
                  <c:pt idx="4">
                    <c:v>1.7209575684550499E-3</c:v>
                  </c:pt>
                  <c:pt idx="5">
                    <c:v>5.2483675229625304E-3</c:v>
                  </c:pt>
                  <c:pt idx="6">
                    <c:v>1.8723397493611901E-2</c:v>
                  </c:pt>
                  <c:pt idx="7">
                    <c:v>2.11874269132977E-2</c:v>
                  </c:pt>
                  <c:pt idx="8">
                    <c:v>6.2365277274341102E-2</c:v>
                  </c:pt>
                  <c:pt idx="9">
                    <c:v>1.61916622954064E-2</c:v>
                  </c:pt>
                  <c:pt idx="10">
                    <c:v>1.5725674462018099E-2</c:v>
                  </c:pt>
                  <c:pt idx="11">
                    <c:v>4.5367892041647602E-2</c:v>
                  </c:pt>
                  <c:pt idx="12">
                    <c:v>0.42157270794511997</c:v>
                  </c:pt>
                  <c:pt idx="13">
                    <c:v>0.38757001033663602</c:v>
                  </c:pt>
                  <c:pt idx="14">
                    <c:v>0.48872289945672798</c:v>
                  </c:pt>
                  <c:pt idx="15">
                    <c:v>0.324012638076635</c:v>
                  </c:pt>
                  <c:pt idx="16">
                    <c:v>0.50050191920680098</c:v>
                  </c:pt>
                  <c:pt idx="17">
                    <c:v>1.14424039973005E-4</c:v>
                  </c:pt>
                  <c:pt idx="18">
                    <c:v>1.05873500928071</c:v>
                  </c:pt>
                  <c:pt idx="19">
                    <c:v>1.1236375268458001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VGG!$B$3:$B$22</c:f>
              <c:numCache>
                <c:formatCode>0.000</c:formatCode>
                <c:ptCount val="20"/>
                <c:pt idx="0">
                  <c:v>0</c:v>
                </c:pt>
                <c:pt idx="1">
                  <c:v>1.67110247263678</c:v>
                </c:pt>
                <c:pt idx="2">
                  <c:v>3.5229389938878999</c:v>
                </c:pt>
                <c:pt idx="3">
                  <c:v>5.4491546986999602</c:v>
                </c:pt>
                <c:pt idx="4">
                  <c:v>7.4973555030075199</c:v>
                </c:pt>
                <c:pt idx="5">
                  <c:v>9.4922827571729194</c:v>
                </c:pt>
                <c:pt idx="6">
                  <c:v>11.4774549189832</c:v>
                </c:pt>
                <c:pt idx="7">
                  <c:v>12.3986096984057</c:v>
                </c:pt>
                <c:pt idx="8">
                  <c:v>13.5308620921091</c:v>
                </c:pt>
                <c:pt idx="9">
                  <c:v>14.5240569848114</c:v>
                </c:pt>
                <c:pt idx="10">
                  <c:v>15.604126801525201</c:v>
                </c:pt>
                <c:pt idx="11">
                  <c:v>16.595560193434999</c:v>
                </c:pt>
                <c:pt idx="12">
                  <c:v>17.501954951947798</c:v>
                </c:pt>
                <c:pt idx="13">
                  <c:v>18.1987110884324</c:v>
                </c:pt>
                <c:pt idx="14">
                  <c:v>18.539231271172302</c:v>
                </c:pt>
                <c:pt idx="15">
                  <c:v>20.2160335516757</c:v>
                </c:pt>
                <c:pt idx="16">
                  <c:v>20.206373971908299</c:v>
                </c:pt>
                <c:pt idx="17">
                  <c:v>17.6581630292375</c:v>
                </c:pt>
                <c:pt idx="18">
                  <c:v>20.7215005877454</c:v>
                </c:pt>
                <c:pt idx="19">
                  <c:v>21.393167292500699</c:v>
                </c:pt>
              </c:numCache>
            </c:numRef>
          </c:xVal>
          <c:yVal>
            <c:numRef>
              <c:f>VGG!$I$3:$I$22</c:f>
              <c:numCache>
                <c:formatCode>0.000</c:formatCode>
                <c:ptCount val="20"/>
                <c:pt idx="0">
                  <c:v>0.60860042735042696</c:v>
                </c:pt>
                <c:pt idx="1">
                  <c:v>0.53975823045267401</c:v>
                </c:pt>
                <c:pt idx="2">
                  <c:v>0.60801380042462805</c:v>
                </c:pt>
                <c:pt idx="3">
                  <c:v>0.64208417508417504</c:v>
                </c:pt>
                <c:pt idx="4">
                  <c:v>0.63335757575757501</c:v>
                </c:pt>
                <c:pt idx="5">
                  <c:v>0.60002634593356197</c:v>
                </c:pt>
                <c:pt idx="6">
                  <c:v>0.65328731343283497</c:v>
                </c:pt>
                <c:pt idx="7">
                  <c:v>0.69021960784313696</c:v>
                </c:pt>
                <c:pt idx="8">
                  <c:v>0.65276121212121196</c:v>
                </c:pt>
                <c:pt idx="9">
                  <c:v>0.75036834733893498</c:v>
                </c:pt>
                <c:pt idx="10">
                  <c:v>0.80544854070660499</c:v>
                </c:pt>
                <c:pt idx="11">
                  <c:v>0.88075968992247999</c:v>
                </c:pt>
                <c:pt idx="12">
                  <c:v>1.03569157088122</c:v>
                </c:pt>
                <c:pt idx="13">
                  <c:v>1.1792407407407399</c:v>
                </c:pt>
                <c:pt idx="14">
                  <c:v>1.5193105413105401</c:v>
                </c:pt>
                <c:pt idx="15">
                  <c:v>2.0964738955823199</c:v>
                </c:pt>
                <c:pt idx="16">
                  <c:v>3.3340128205128199</c:v>
                </c:pt>
                <c:pt idx="17">
                  <c:v>2.8560260416666599</c:v>
                </c:pt>
                <c:pt idx="18">
                  <c:v>4.8353518518518497</c:v>
                </c:pt>
                <c:pt idx="19">
                  <c:v>25.471777777777699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B-9048-A044-462097E8919B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DenseNet!$M$3:$M$22</c:f>
                <c:numCache>
                  <c:formatCode>General</c:formatCode>
                  <c:ptCount val="20"/>
                  <c:pt idx="0">
                    <c:v>9.5096473719230024E-3</c:v>
                  </c:pt>
                  <c:pt idx="1">
                    <c:v>9.6274175199090317E-3</c:v>
                  </c:pt>
                  <c:pt idx="2">
                    <c:v>1.2836559139785042E-2</c:v>
                  </c:pt>
                  <c:pt idx="3">
                    <c:v>1.1812146892656028E-2</c:v>
                  </c:pt>
                  <c:pt idx="4">
                    <c:v>1.2464981949458998E-2</c:v>
                  </c:pt>
                  <c:pt idx="5">
                    <c:v>1.3643320363165012E-2</c:v>
                  </c:pt>
                  <c:pt idx="6">
                    <c:v>1.5400584795322025E-2</c:v>
                  </c:pt>
                  <c:pt idx="7">
                    <c:v>1.1575303354746991E-2</c:v>
                  </c:pt>
                  <c:pt idx="8">
                    <c:v>1.4537518037518016E-2</c:v>
                  </c:pt>
                  <c:pt idx="9">
                    <c:v>1.3463706835800004E-2</c:v>
                  </c:pt>
                  <c:pt idx="10">
                    <c:v>1.6465339233039E-2</c:v>
                  </c:pt>
                  <c:pt idx="11">
                    <c:v>1.7930410577593037E-2</c:v>
                  </c:pt>
                  <c:pt idx="12">
                    <c:v>1.9120389700765961E-2</c:v>
                  </c:pt>
                  <c:pt idx="13">
                    <c:v>0.15606680440771403</c:v>
                  </c:pt>
                  <c:pt idx="14">
                    <c:v>0.14319966996699701</c:v>
                  </c:pt>
                  <c:pt idx="15">
                    <c:v>0.23781985815602907</c:v>
                  </c:pt>
                  <c:pt idx="16">
                    <c:v>0.35508504801097396</c:v>
                  </c:pt>
                  <c:pt idx="17">
                    <c:v>0.64728672316384206</c:v>
                  </c:pt>
                  <c:pt idx="18">
                    <c:v>0.63855818540433984</c:v>
                  </c:pt>
                  <c:pt idx="19">
                    <c:v>25.088462962962971</c:v>
                  </c:pt>
                </c:numCache>
              </c:numRef>
            </c:plus>
            <c:minus>
              <c:numRef>
                <c:f>DenseNet!$M$3:$M$22</c:f>
                <c:numCache>
                  <c:formatCode>General</c:formatCode>
                  <c:ptCount val="20"/>
                  <c:pt idx="0">
                    <c:v>9.5096473719230024E-3</c:v>
                  </c:pt>
                  <c:pt idx="1">
                    <c:v>9.6274175199090317E-3</c:v>
                  </c:pt>
                  <c:pt idx="2">
                    <c:v>1.2836559139785042E-2</c:v>
                  </c:pt>
                  <c:pt idx="3">
                    <c:v>1.1812146892656028E-2</c:v>
                  </c:pt>
                  <c:pt idx="4">
                    <c:v>1.2464981949458998E-2</c:v>
                  </c:pt>
                  <c:pt idx="5">
                    <c:v>1.3643320363165012E-2</c:v>
                  </c:pt>
                  <c:pt idx="6">
                    <c:v>1.5400584795322025E-2</c:v>
                  </c:pt>
                  <c:pt idx="7">
                    <c:v>1.1575303354746991E-2</c:v>
                  </c:pt>
                  <c:pt idx="8">
                    <c:v>1.4537518037518016E-2</c:v>
                  </c:pt>
                  <c:pt idx="9">
                    <c:v>1.3463706835800004E-2</c:v>
                  </c:pt>
                  <c:pt idx="10">
                    <c:v>1.6465339233039E-2</c:v>
                  </c:pt>
                  <c:pt idx="11">
                    <c:v>1.7930410577593037E-2</c:v>
                  </c:pt>
                  <c:pt idx="12">
                    <c:v>1.9120389700765961E-2</c:v>
                  </c:pt>
                  <c:pt idx="13">
                    <c:v>0.15606680440771403</c:v>
                  </c:pt>
                  <c:pt idx="14">
                    <c:v>0.14319966996699701</c:v>
                  </c:pt>
                  <c:pt idx="15">
                    <c:v>0.23781985815602907</c:v>
                  </c:pt>
                  <c:pt idx="16">
                    <c:v>0.35508504801097396</c:v>
                  </c:pt>
                  <c:pt idx="17">
                    <c:v>0.64728672316384206</c:v>
                  </c:pt>
                  <c:pt idx="18">
                    <c:v>0.63855818540433984</c:v>
                  </c:pt>
                  <c:pt idx="19">
                    <c:v>25.088462962962971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DenseNet!$E$3:$E$22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1.6285933460577701E-4</c:v>
                  </c:pt>
                  <c:pt idx="2">
                    <c:v>2.9532647885779998E-4</c:v>
                  </c:pt>
                  <c:pt idx="3">
                    <c:v>5.4113782600307499E-4</c:v>
                  </c:pt>
                  <c:pt idx="4">
                    <c:v>1.10887377359378E-3</c:v>
                  </c:pt>
                  <c:pt idx="5">
                    <c:v>1.9088539276959999E-3</c:v>
                  </c:pt>
                  <c:pt idx="6">
                    <c:v>6.2394637702966301E-3</c:v>
                  </c:pt>
                  <c:pt idx="7">
                    <c:v>1.3515587976484E-2</c:v>
                  </c:pt>
                  <c:pt idx="8">
                    <c:v>1.6834789709439101E-2</c:v>
                  </c:pt>
                  <c:pt idx="9">
                    <c:v>2.2397978388202101E-2</c:v>
                  </c:pt>
                  <c:pt idx="10">
                    <c:v>7.2767363730338597E-3</c:v>
                  </c:pt>
                  <c:pt idx="11">
                    <c:v>2.6463200073518399E-2</c:v>
                  </c:pt>
                  <c:pt idx="12">
                    <c:v>2.0172769314681298E-2</c:v>
                  </c:pt>
                  <c:pt idx="13">
                    <c:v>7.8723369065451607E-3</c:v>
                  </c:pt>
                  <c:pt idx="14">
                    <c:v>0.43144597279569302</c:v>
                  </c:pt>
                  <c:pt idx="15">
                    <c:v>0.47248383793946502</c:v>
                  </c:pt>
                  <c:pt idx="16">
                    <c:v>0.62795404694597001</c:v>
                  </c:pt>
                  <c:pt idx="17">
                    <c:v>1.18340140236714</c:v>
                  </c:pt>
                  <c:pt idx="18">
                    <c:v>0.57672460795299696</c:v>
                  </c:pt>
                  <c:pt idx="19">
                    <c:v>1.1773152194326499</c:v>
                  </c:pt>
                </c:numCache>
              </c:numRef>
            </c:plus>
            <c:minus>
              <c:numRef>
                <c:f>DenseNet!$E$3:$E$22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1.6285933460577701E-4</c:v>
                  </c:pt>
                  <c:pt idx="2">
                    <c:v>2.9532647885779998E-4</c:v>
                  </c:pt>
                  <c:pt idx="3">
                    <c:v>5.4113782600307499E-4</c:v>
                  </c:pt>
                  <c:pt idx="4">
                    <c:v>1.10887377359378E-3</c:v>
                  </c:pt>
                  <c:pt idx="5">
                    <c:v>1.9088539276959999E-3</c:v>
                  </c:pt>
                  <c:pt idx="6">
                    <c:v>6.2394637702966301E-3</c:v>
                  </c:pt>
                  <c:pt idx="7">
                    <c:v>1.3515587976484E-2</c:v>
                  </c:pt>
                  <c:pt idx="8">
                    <c:v>1.6834789709439101E-2</c:v>
                  </c:pt>
                  <c:pt idx="9">
                    <c:v>2.2397978388202101E-2</c:v>
                  </c:pt>
                  <c:pt idx="10">
                    <c:v>7.2767363730338597E-3</c:v>
                  </c:pt>
                  <c:pt idx="11">
                    <c:v>2.6463200073518399E-2</c:v>
                  </c:pt>
                  <c:pt idx="12">
                    <c:v>2.0172769314681298E-2</c:v>
                  </c:pt>
                  <c:pt idx="13">
                    <c:v>7.8723369065451607E-3</c:v>
                  </c:pt>
                  <c:pt idx="14">
                    <c:v>0.43144597279569302</c:v>
                  </c:pt>
                  <c:pt idx="15">
                    <c:v>0.47248383793946502</c:v>
                  </c:pt>
                  <c:pt idx="16">
                    <c:v>0.62795404694597001</c:v>
                  </c:pt>
                  <c:pt idx="17">
                    <c:v>1.18340140236714</c:v>
                  </c:pt>
                  <c:pt idx="18">
                    <c:v>0.57672460795299696</c:v>
                  </c:pt>
                  <c:pt idx="19">
                    <c:v>1.1773152194326499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DenseNet!$B$3:$B$22</c:f>
              <c:numCache>
                <c:formatCode>0.000</c:formatCode>
                <c:ptCount val="20"/>
                <c:pt idx="0">
                  <c:v>0</c:v>
                </c:pt>
                <c:pt idx="1">
                  <c:v>1.4034155245865301</c:v>
                </c:pt>
                <c:pt idx="2">
                  <c:v>3.2229133729999702</c:v>
                </c:pt>
                <c:pt idx="3">
                  <c:v>5.12610216381744</c:v>
                </c:pt>
                <c:pt idx="4">
                  <c:v>7.1705697376878801</c:v>
                </c:pt>
                <c:pt idx="5">
                  <c:v>9.07037130985006</c:v>
                </c:pt>
                <c:pt idx="6">
                  <c:v>11.0982975211223</c:v>
                </c:pt>
                <c:pt idx="7">
                  <c:v>12.015250672036901</c:v>
                </c:pt>
                <c:pt idx="8">
                  <c:v>13.0364414919243</c:v>
                </c:pt>
                <c:pt idx="9">
                  <c:v>14.0544658496905</c:v>
                </c:pt>
                <c:pt idx="10">
                  <c:v>15.0248684777708</c:v>
                </c:pt>
                <c:pt idx="11">
                  <c:v>16.073794767821699</c:v>
                </c:pt>
                <c:pt idx="12">
                  <c:v>17.059336368204999</c:v>
                </c:pt>
                <c:pt idx="13">
                  <c:v>18.229200077767299</c:v>
                </c:pt>
                <c:pt idx="14">
                  <c:v>19.1190249303638</c:v>
                </c:pt>
                <c:pt idx="15">
                  <c:v>19.879614691610499</c:v>
                </c:pt>
                <c:pt idx="16">
                  <c:v>20.517531712146798</c:v>
                </c:pt>
                <c:pt idx="17">
                  <c:v>21.031879169722998</c:v>
                </c:pt>
                <c:pt idx="18">
                  <c:v>21.1225450258294</c:v>
                </c:pt>
                <c:pt idx="19">
                  <c:v>21.694132229725501</c:v>
                </c:pt>
              </c:numCache>
            </c:numRef>
          </c:xVal>
          <c:yVal>
            <c:numRef>
              <c:f>DenseNet!$I$3:$I$22</c:f>
              <c:numCache>
                <c:formatCode>0.000</c:formatCode>
                <c:ptCount val="20"/>
                <c:pt idx="0">
                  <c:v>0.37749035262807701</c:v>
                </c:pt>
                <c:pt idx="1">
                  <c:v>0.38037258248009098</c:v>
                </c:pt>
                <c:pt idx="2">
                  <c:v>0.38216344086021498</c:v>
                </c:pt>
                <c:pt idx="3">
                  <c:v>0.38218785310734399</c:v>
                </c:pt>
                <c:pt idx="4">
                  <c:v>0.38153501805054102</c:v>
                </c:pt>
                <c:pt idx="5">
                  <c:v>0.38135667963683501</c:v>
                </c:pt>
                <c:pt idx="6">
                  <c:v>0.385599415204678</c:v>
                </c:pt>
                <c:pt idx="7">
                  <c:v>0.37742469664525302</c:v>
                </c:pt>
                <c:pt idx="8">
                  <c:v>0.382462481962482</c:v>
                </c:pt>
                <c:pt idx="9">
                  <c:v>0.38153629316420001</c:v>
                </c:pt>
                <c:pt idx="10">
                  <c:v>0.38753466076696103</c:v>
                </c:pt>
                <c:pt idx="11">
                  <c:v>0.38206958942240699</c:v>
                </c:pt>
                <c:pt idx="12">
                  <c:v>0.38787961029923401</c:v>
                </c:pt>
                <c:pt idx="13">
                  <c:v>0.39493319559228601</c:v>
                </c:pt>
                <c:pt idx="14">
                  <c:v>0.39480033003300302</c:v>
                </c:pt>
                <c:pt idx="15">
                  <c:v>0.44518014184397098</c:v>
                </c:pt>
                <c:pt idx="16">
                  <c:v>0.719914951989026</c:v>
                </c:pt>
                <c:pt idx="17">
                  <c:v>0.74971327683615796</c:v>
                </c:pt>
                <c:pt idx="18">
                  <c:v>1.0494418145956601</c:v>
                </c:pt>
                <c:pt idx="19">
                  <c:v>9.3255370370370301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B-9048-A044-462097E8919B}"/>
            </c:ext>
          </c:extLst>
        </c:ser>
        <c:ser>
          <c:idx val="0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ResNet!$M$3:$M$22</c:f>
                <c:numCache>
                  <c:formatCode>General</c:formatCode>
                  <c:ptCount val="20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</c:numCache>
              </c:numRef>
            </c:plus>
            <c:minus>
              <c:numRef>
                <c:f>ResNet!$M$3:$M$22</c:f>
                <c:numCache>
                  <c:formatCode>General</c:formatCode>
                  <c:ptCount val="20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ResNet!$E$3:$E$29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ResNet!$E$3:$E$29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ResNet!$B$3:$B$29</c:f>
              <c:numCache>
                <c:formatCode>0.000</c:formatCode>
                <c:ptCount val="27"/>
                <c:pt idx="0">
                  <c:v>0</c:v>
                </c:pt>
                <c:pt idx="1">
                  <c:v>1.5284195755796599</c:v>
                </c:pt>
                <c:pt idx="2">
                  <c:v>3.2157443910209902</c:v>
                </c:pt>
                <c:pt idx="3">
                  <c:v>5.0334014955245303</c:v>
                </c:pt>
                <c:pt idx="4">
                  <c:v>6.9707421930879097</c:v>
                </c:pt>
                <c:pt idx="5">
                  <c:v>8.7653304566536807</c:v>
                </c:pt>
                <c:pt idx="6">
                  <c:v>10.780581313589501</c:v>
                </c:pt>
                <c:pt idx="7">
                  <c:v>11.5721912533502</c:v>
                </c:pt>
                <c:pt idx="8">
                  <c:v>12.5887494283037</c:v>
                </c:pt>
                <c:pt idx="9">
                  <c:v>13.477396172008699</c:v>
                </c:pt>
                <c:pt idx="10">
                  <c:v>14.715251124094801</c:v>
                </c:pt>
                <c:pt idx="11">
                  <c:v>15.6785677190539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ResNet!$I$3:$I$29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B-9048-A044-462097E8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Competing Traffic</a:t>
                </a:r>
                <a:r>
                  <a:rPr lang="en-GB" baseline="0"/>
                  <a:t> Load (Gbps)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BERT!$M$3:$M$29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147.69433333333333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plus>
            <c:minus>
              <c:numRef>
                <c:f>BERT!$M$3:$M$29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147.69433333333333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[1]Fig2!$V$2:$V$25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1.31131419820353E-3</c:v>
                  </c:pt>
                  <c:pt idx="2">
                    <c:v>1.8428717476045599E-3</c:v>
                  </c:pt>
                  <c:pt idx="3">
                    <c:v>2.2412074487047199E-3</c:v>
                  </c:pt>
                  <c:pt idx="4">
                    <c:v>2.4147675944078901E-3</c:v>
                  </c:pt>
                  <c:pt idx="5">
                    <c:v>3.0050326278891898E-3</c:v>
                  </c:pt>
                  <c:pt idx="6">
                    <c:v>3.31999763275833E-3</c:v>
                  </c:pt>
                  <c:pt idx="7">
                    <c:v>3.5428784226745301E-3</c:v>
                  </c:pt>
                  <c:pt idx="8">
                    <c:v>3.7624261267312602E-3</c:v>
                  </c:pt>
                  <c:pt idx="9">
                    <c:v>3.9821097704786498E-3</c:v>
                  </c:pt>
                  <c:pt idx="10">
                    <c:v>3.1011191722716798E-3</c:v>
                  </c:pt>
                  <c:pt idx="11">
                    <c:v>4.5935645227099201E-3</c:v>
                  </c:pt>
                  <c:pt idx="12">
                    <c:v>4.82104441779177E-3</c:v>
                  </c:pt>
                  <c:pt idx="13">
                    <c:v>4.9704488518060698E-3</c:v>
                  </c:pt>
                  <c:pt idx="14">
                    <c:v>5.0239417755260302E-3</c:v>
                  </c:pt>
                  <c:pt idx="15">
                    <c:v>6.0823758614202096E-3</c:v>
                  </c:pt>
                  <c:pt idx="16">
                    <c:v>9.8278179870523309E-4</c:v>
                  </c:pt>
                  <c:pt idx="17">
                    <c:v>7.4821489089147699E-3</c:v>
                  </c:pt>
                  <c:pt idx="18">
                    <c:v>3.4053541112823299E-3</c:v>
                  </c:pt>
                  <c:pt idx="19">
                    <c:v>3.5396458221199499E-3</c:v>
                  </c:pt>
                  <c:pt idx="20">
                    <c:v>6.3002212501877802E-3</c:v>
                  </c:pt>
                  <c:pt idx="21">
                    <c:v>4.5540817118438597E-3</c:v>
                  </c:pt>
                  <c:pt idx="22">
                    <c:v>3.7568699406103502E-2</c:v>
                  </c:pt>
                  <c:pt idx="23">
                    <c:v>4.4378706268509198E-2</c:v>
                  </c:pt>
                </c:numCache>
              </c:numRef>
            </c:plus>
            <c:minus>
              <c:numRef>
                <c:f>[1]Fig2!$V$2:$V$25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1.31131419820353E-3</c:v>
                  </c:pt>
                  <c:pt idx="2">
                    <c:v>1.8428717476045599E-3</c:v>
                  </c:pt>
                  <c:pt idx="3">
                    <c:v>2.2412074487047199E-3</c:v>
                  </c:pt>
                  <c:pt idx="4">
                    <c:v>2.4147675944078901E-3</c:v>
                  </c:pt>
                  <c:pt idx="5">
                    <c:v>3.0050326278891898E-3</c:v>
                  </c:pt>
                  <c:pt idx="6">
                    <c:v>3.31999763275833E-3</c:v>
                  </c:pt>
                  <c:pt idx="7">
                    <c:v>3.5428784226745301E-3</c:v>
                  </c:pt>
                  <c:pt idx="8">
                    <c:v>3.7624261267312602E-3</c:v>
                  </c:pt>
                  <c:pt idx="9">
                    <c:v>3.9821097704786498E-3</c:v>
                  </c:pt>
                  <c:pt idx="10">
                    <c:v>3.1011191722716798E-3</c:v>
                  </c:pt>
                  <c:pt idx="11">
                    <c:v>4.5935645227099201E-3</c:v>
                  </c:pt>
                  <c:pt idx="12">
                    <c:v>4.82104441779177E-3</c:v>
                  </c:pt>
                  <c:pt idx="13">
                    <c:v>4.9704488518060698E-3</c:v>
                  </c:pt>
                  <c:pt idx="14">
                    <c:v>5.0239417755260302E-3</c:v>
                  </c:pt>
                  <c:pt idx="15">
                    <c:v>6.0823758614202096E-3</c:v>
                  </c:pt>
                  <c:pt idx="16">
                    <c:v>9.8278179870523309E-4</c:v>
                  </c:pt>
                  <c:pt idx="17">
                    <c:v>7.4821489089147699E-3</c:v>
                  </c:pt>
                  <c:pt idx="18">
                    <c:v>3.4053541112823299E-3</c:v>
                  </c:pt>
                  <c:pt idx="19">
                    <c:v>3.5396458221199499E-3</c:v>
                  </c:pt>
                  <c:pt idx="20">
                    <c:v>6.3002212501877802E-3</c:v>
                  </c:pt>
                  <c:pt idx="21">
                    <c:v>4.5540817118438597E-3</c:v>
                  </c:pt>
                  <c:pt idx="22">
                    <c:v>3.7568699406103502E-2</c:v>
                  </c:pt>
                  <c:pt idx="23">
                    <c:v>4.4378706268509198E-2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BERT!$F$3:$F$30</c:f>
              <c:numCache>
                <c:formatCode>0.000</c:formatCode>
                <c:ptCount val="28"/>
                <c:pt idx="0">
                  <c:v>1</c:v>
                </c:pt>
                <c:pt idx="1">
                  <c:v>1.0720393238934165</c:v>
                </c:pt>
                <c:pt idx="2">
                  <c:v>1.1664649443030575</c:v>
                </c:pt>
                <c:pt idx="3">
                  <c:v>1.2816829063616471</c:v>
                </c:pt>
                <c:pt idx="4">
                  <c:v>1.437718654219222</c:v>
                </c:pt>
                <c:pt idx="5">
                  <c:v>1.6145741977083439</c:v>
                </c:pt>
                <c:pt idx="6">
                  <c:v>1.8527165879359029</c:v>
                </c:pt>
                <c:pt idx="7">
                  <c:v>1.9961253113244604</c:v>
                </c:pt>
                <c:pt idx="8">
                  <c:v>2.157714650684845</c:v>
                </c:pt>
                <c:pt idx="9">
                  <c:v>2.3988144899487054</c:v>
                </c:pt>
                <c:pt idx="10">
                  <c:v>2.6674280958731882</c:v>
                </c:pt>
                <c:pt idx="11">
                  <c:v>2.9688242977555888</c:v>
                </c:pt>
                <c:pt idx="12">
                  <c:v>3.3001900930897676</c:v>
                </c:pt>
                <c:pt idx="13">
                  <c:v>3.7894753316453289</c:v>
                </c:pt>
                <c:pt idx="14">
                  <c:v>3.7402514978353896</c:v>
                </c:pt>
                <c:pt idx="15">
                  <c:v>4.8000762465136404</c:v>
                </c:pt>
                <c:pt idx="16">
                  <c:v>5.1021148700337111</c:v>
                </c:pt>
                <c:pt idx="17">
                  <c:v>5.7409272576755042</c:v>
                </c:pt>
                <c:pt idx="18">
                  <c:v>6.6209177425433632</c:v>
                </c:pt>
                <c:pt idx="19">
                  <c:v>18.64779037936675</c:v>
                </c:pt>
                <c:pt idx="20">
                  <c:v>4.6468888349462896</c:v>
                </c:pt>
                <c:pt idx="21">
                  <c:v>4.2644168656730708</c:v>
                </c:pt>
                <c:pt idx="22">
                  <c:v>4.5031822830602515</c:v>
                </c:pt>
                <c:pt idx="23">
                  <c:v>15.665764000067965</c:v>
                </c:pt>
                <c:pt idx="24">
                  <c:v>20.513546201897579</c:v>
                </c:pt>
                <c:pt idx="25">
                  <c:v>31.077656730370151</c:v>
                </c:pt>
                <c:pt idx="26">
                  <c:v>71.971594460177613</c:v>
                </c:pt>
              </c:numCache>
            </c:numRef>
          </c:xVal>
          <c:yVal>
            <c:numRef>
              <c:f>BERT!$I$3:$I$30</c:f>
              <c:numCache>
                <c:formatCode>0.000</c:formatCode>
                <c:ptCount val="28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147.65566666666669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6-0A40-94D0-DAF136999ACF}"/>
            </c:ext>
          </c:extLst>
        </c:ser>
        <c:ser>
          <c:idx val="3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VGG!$M$3:$M$22</c:f>
                <c:numCache>
                  <c:formatCode>General</c:formatCode>
                  <c:ptCount val="20"/>
                  <c:pt idx="0">
                    <c:v>2.7399572649573045E-2</c:v>
                  </c:pt>
                  <c:pt idx="1">
                    <c:v>3.424176954732594E-2</c:v>
                  </c:pt>
                  <c:pt idx="2">
                    <c:v>2.1986199575371956E-2</c:v>
                  </c:pt>
                  <c:pt idx="3">
                    <c:v>2.0915824915824999E-2</c:v>
                  </c:pt>
                  <c:pt idx="4">
                    <c:v>3.0642424242425026E-2</c:v>
                  </c:pt>
                  <c:pt idx="5">
                    <c:v>4.6973654066438053E-2</c:v>
                  </c:pt>
                  <c:pt idx="6">
                    <c:v>5.8712686567164996E-2</c:v>
                  </c:pt>
                  <c:pt idx="7">
                    <c:v>0.10178039215686308</c:v>
                  </c:pt>
                  <c:pt idx="8">
                    <c:v>0.12023878787878806</c:v>
                  </c:pt>
                  <c:pt idx="9">
                    <c:v>0.20663165266106498</c:v>
                  </c:pt>
                  <c:pt idx="10">
                    <c:v>0.33755145929339503</c:v>
                  </c:pt>
                  <c:pt idx="11">
                    <c:v>0.45324031007752008</c:v>
                  </c:pt>
                  <c:pt idx="12">
                    <c:v>0.45630842911878</c:v>
                  </c:pt>
                  <c:pt idx="13">
                    <c:v>0.64075925925926014</c:v>
                  </c:pt>
                  <c:pt idx="14">
                    <c:v>0.98068945868945989</c:v>
                  </c:pt>
                  <c:pt idx="15">
                    <c:v>0.6635261044176799</c:v>
                  </c:pt>
                  <c:pt idx="16">
                    <c:v>1.0409871794871801</c:v>
                  </c:pt>
                  <c:pt idx="17">
                    <c:v>2.3379739583333401</c:v>
                  </c:pt>
                  <c:pt idx="18">
                    <c:v>2.5176481481481501</c:v>
                  </c:pt>
                  <c:pt idx="19">
                    <c:v>35.317222222222298</c:v>
                  </c:pt>
                </c:numCache>
              </c:numRef>
            </c:plus>
            <c:minus>
              <c:numRef>
                <c:f>VGG!$M$3:$M$22</c:f>
                <c:numCache>
                  <c:formatCode>General</c:formatCode>
                  <c:ptCount val="20"/>
                  <c:pt idx="0">
                    <c:v>2.7399572649573045E-2</c:v>
                  </c:pt>
                  <c:pt idx="1">
                    <c:v>3.424176954732594E-2</c:v>
                  </c:pt>
                  <c:pt idx="2">
                    <c:v>2.1986199575371956E-2</c:v>
                  </c:pt>
                  <c:pt idx="3">
                    <c:v>2.0915824915824999E-2</c:v>
                  </c:pt>
                  <c:pt idx="4">
                    <c:v>3.0642424242425026E-2</c:v>
                  </c:pt>
                  <c:pt idx="5">
                    <c:v>4.6973654066438053E-2</c:v>
                  </c:pt>
                  <c:pt idx="6">
                    <c:v>5.8712686567164996E-2</c:v>
                  </c:pt>
                  <c:pt idx="7">
                    <c:v>0.10178039215686308</c:v>
                  </c:pt>
                  <c:pt idx="8">
                    <c:v>0.12023878787878806</c:v>
                  </c:pt>
                  <c:pt idx="9">
                    <c:v>0.20663165266106498</c:v>
                  </c:pt>
                  <c:pt idx="10">
                    <c:v>0.33755145929339503</c:v>
                  </c:pt>
                  <c:pt idx="11">
                    <c:v>0.45324031007752008</c:v>
                  </c:pt>
                  <c:pt idx="12">
                    <c:v>0.45630842911878</c:v>
                  </c:pt>
                  <c:pt idx="13">
                    <c:v>0.64075925925926014</c:v>
                  </c:pt>
                  <c:pt idx="14">
                    <c:v>0.98068945868945989</c:v>
                  </c:pt>
                  <c:pt idx="15">
                    <c:v>0.6635261044176799</c:v>
                  </c:pt>
                  <c:pt idx="16">
                    <c:v>1.0409871794871801</c:v>
                  </c:pt>
                  <c:pt idx="17">
                    <c:v>2.3379739583333401</c:v>
                  </c:pt>
                  <c:pt idx="18">
                    <c:v>2.5176481481481501</c:v>
                  </c:pt>
                  <c:pt idx="19">
                    <c:v>35.317222222222298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xVal>
            <c:numRef>
              <c:f>VGG!$F$3:$F$21</c:f>
              <c:numCache>
                <c:formatCode>0.000</c:formatCode>
                <c:ptCount val="19"/>
                <c:pt idx="0">
                  <c:v>1</c:v>
                </c:pt>
                <c:pt idx="1">
                  <c:v>1.0716322951256778</c:v>
                </c:pt>
                <c:pt idx="2">
                  <c:v>1.1640326389576914</c:v>
                </c:pt>
                <c:pt idx="3">
                  <c:v>1.2787170894517597</c:v>
                </c:pt>
                <c:pt idx="4">
                  <c:v>1.4283555838830988</c:v>
                </c:pt>
                <c:pt idx="5">
                  <c:v>1.612100582473766</c:v>
                </c:pt>
                <c:pt idx="6">
                  <c:v>1.8487644042019475</c:v>
                </c:pt>
                <c:pt idx="7">
                  <c:v>1.983908076939499</c:v>
                </c:pt>
                <c:pt idx="8">
                  <c:v>2.1797627860765116</c:v>
                </c:pt>
                <c:pt idx="9">
                  <c:v>2.3864200066527301</c:v>
                </c:pt>
                <c:pt idx="10">
                  <c:v>2.6607425911258749</c:v>
                </c:pt>
                <c:pt idx="11">
                  <c:v>2.9746182464739204</c:v>
                </c:pt>
                <c:pt idx="12">
                  <c:v>3.3342024274039743</c:v>
                </c:pt>
                <c:pt idx="13">
                  <c:v>3.6757738606692798</c:v>
                </c:pt>
                <c:pt idx="14">
                  <c:v>3.8695085754193572</c:v>
                </c:pt>
                <c:pt idx="15">
                  <c:v>5.2257891584412883</c:v>
                </c:pt>
                <c:pt idx="16">
                  <c:v>5.2152587318022956</c:v>
                </c:pt>
                <c:pt idx="18">
                  <c:v>5.8431701377343384</c:v>
                </c:pt>
              </c:numCache>
            </c:numRef>
          </c:xVal>
          <c:yVal>
            <c:numRef>
              <c:f>VGG!$I$3:$I$21</c:f>
              <c:numCache>
                <c:formatCode>0.000</c:formatCode>
                <c:ptCount val="19"/>
                <c:pt idx="0">
                  <c:v>0.60860042735042696</c:v>
                </c:pt>
                <c:pt idx="1">
                  <c:v>0.53975823045267401</c:v>
                </c:pt>
                <c:pt idx="2">
                  <c:v>0.60801380042462805</c:v>
                </c:pt>
                <c:pt idx="3">
                  <c:v>0.64208417508417504</c:v>
                </c:pt>
                <c:pt idx="4">
                  <c:v>0.63335757575757501</c:v>
                </c:pt>
                <c:pt idx="5">
                  <c:v>0.60002634593356197</c:v>
                </c:pt>
                <c:pt idx="6">
                  <c:v>0.65328731343283497</c:v>
                </c:pt>
                <c:pt idx="7">
                  <c:v>0.69021960784313696</c:v>
                </c:pt>
                <c:pt idx="8">
                  <c:v>0.65276121212121196</c:v>
                </c:pt>
                <c:pt idx="9">
                  <c:v>0.75036834733893498</c:v>
                </c:pt>
                <c:pt idx="10">
                  <c:v>0.80544854070660499</c:v>
                </c:pt>
                <c:pt idx="11">
                  <c:v>0.88075968992247999</c:v>
                </c:pt>
                <c:pt idx="12">
                  <c:v>1.03569157088122</c:v>
                </c:pt>
                <c:pt idx="13">
                  <c:v>1.1792407407407399</c:v>
                </c:pt>
                <c:pt idx="14">
                  <c:v>1.5193105413105401</c:v>
                </c:pt>
                <c:pt idx="15">
                  <c:v>2.0964738955823199</c:v>
                </c:pt>
                <c:pt idx="16">
                  <c:v>3.3340128205128199</c:v>
                </c:pt>
                <c:pt idx="17">
                  <c:v>2.8560260416666599</c:v>
                </c:pt>
                <c:pt idx="18">
                  <c:v>4.8353518518518497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6-0A40-94D0-DAF136999ACF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DenseNet!$M$3:$M$22</c:f>
                <c:numCache>
                  <c:formatCode>General</c:formatCode>
                  <c:ptCount val="20"/>
                  <c:pt idx="0">
                    <c:v>9.5096473719230024E-3</c:v>
                  </c:pt>
                  <c:pt idx="1">
                    <c:v>9.6274175199090317E-3</c:v>
                  </c:pt>
                  <c:pt idx="2">
                    <c:v>1.2836559139785042E-2</c:v>
                  </c:pt>
                  <c:pt idx="3">
                    <c:v>1.1812146892656028E-2</c:v>
                  </c:pt>
                  <c:pt idx="4">
                    <c:v>1.2464981949458998E-2</c:v>
                  </c:pt>
                  <c:pt idx="5">
                    <c:v>1.3643320363165012E-2</c:v>
                  </c:pt>
                  <c:pt idx="6">
                    <c:v>1.5400584795322025E-2</c:v>
                  </c:pt>
                  <c:pt idx="7">
                    <c:v>1.1575303354746991E-2</c:v>
                  </c:pt>
                  <c:pt idx="8">
                    <c:v>1.4537518037518016E-2</c:v>
                  </c:pt>
                  <c:pt idx="9">
                    <c:v>1.3463706835800004E-2</c:v>
                  </c:pt>
                  <c:pt idx="10">
                    <c:v>1.6465339233039E-2</c:v>
                  </c:pt>
                  <c:pt idx="11">
                    <c:v>1.7930410577593037E-2</c:v>
                  </c:pt>
                  <c:pt idx="12">
                    <c:v>1.9120389700765961E-2</c:v>
                  </c:pt>
                  <c:pt idx="13">
                    <c:v>0.15606680440771403</c:v>
                  </c:pt>
                  <c:pt idx="14">
                    <c:v>0.14319966996699701</c:v>
                  </c:pt>
                  <c:pt idx="15">
                    <c:v>0.23781985815602907</c:v>
                  </c:pt>
                  <c:pt idx="16">
                    <c:v>0.35508504801097396</c:v>
                  </c:pt>
                  <c:pt idx="17">
                    <c:v>0.64728672316384206</c:v>
                  </c:pt>
                  <c:pt idx="18">
                    <c:v>0.63855818540433984</c:v>
                  </c:pt>
                  <c:pt idx="19">
                    <c:v>25.088462962962971</c:v>
                  </c:pt>
                </c:numCache>
              </c:numRef>
            </c:plus>
            <c:minus>
              <c:numRef>
                <c:f>DenseNet!$M$3:$M$22</c:f>
                <c:numCache>
                  <c:formatCode>General</c:formatCode>
                  <c:ptCount val="20"/>
                  <c:pt idx="0">
                    <c:v>9.5096473719230024E-3</c:v>
                  </c:pt>
                  <c:pt idx="1">
                    <c:v>9.6274175199090317E-3</c:v>
                  </c:pt>
                  <c:pt idx="2">
                    <c:v>1.2836559139785042E-2</c:v>
                  </c:pt>
                  <c:pt idx="3">
                    <c:v>1.1812146892656028E-2</c:v>
                  </c:pt>
                  <c:pt idx="4">
                    <c:v>1.2464981949458998E-2</c:v>
                  </c:pt>
                  <c:pt idx="5">
                    <c:v>1.3643320363165012E-2</c:v>
                  </c:pt>
                  <c:pt idx="6">
                    <c:v>1.5400584795322025E-2</c:v>
                  </c:pt>
                  <c:pt idx="7">
                    <c:v>1.1575303354746991E-2</c:v>
                  </c:pt>
                  <c:pt idx="8">
                    <c:v>1.4537518037518016E-2</c:v>
                  </c:pt>
                  <c:pt idx="9">
                    <c:v>1.3463706835800004E-2</c:v>
                  </c:pt>
                  <c:pt idx="10">
                    <c:v>1.6465339233039E-2</c:v>
                  </c:pt>
                  <c:pt idx="11">
                    <c:v>1.7930410577593037E-2</c:v>
                  </c:pt>
                  <c:pt idx="12">
                    <c:v>1.9120389700765961E-2</c:v>
                  </c:pt>
                  <c:pt idx="13">
                    <c:v>0.15606680440771403</c:v>
                  </c:pt>
                  <c:pt idx="14">
                    <c:v>0.14319966996699701</c:v>
                  </c:pt>
                  <c:pt idx="15">
                    <c:v>0.23781985815602907</c:v>
                  </c:pt>
                  <c:pt idx="16">
                    <c:v>0.35508504801097396</c:v>
                  </c:pt>
                  <c:pt idx="17">
                    <c:v>0.64728672316384206</c:v>
                  </c:pt>
                  <c:pt idx="18">
                    <c:v>0.63855818540433984</c:v>
                  </c:pt>
                  <c:pt idx="19">
                    <c:v>25.088462962962971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  <a:tailEnd type="oval" w="sm" len="sm"/>
              </a:ln>
              <a:effectLst/>
            </c:spPr>
          </c:errBars>
          <c:xVal>
            <c:numRef>
              <c:f>DenseNet!$F$3:$F$22</c:f>
              <c:numCache>
                <c:formatCode>0.000</c:formatCode>
                <c:ptCount val="20"/>
                <c:pt idx="0">
                  <c:v>1</c:v>
                </c:pt>
                <c:pt idx="1">
                  <c:v>1.0594753671256458</c:v>
                </c:pt>
                <c:pt idx="2">
                  <c:v>1.1479956170539398</c:v>
                </c:pt>
                <c:pt idx="3">
                  <c:v>1.2579313935329193</c:v>
                </c:pt>
                <c:pt idx="4">
                  <c:v>1.4021760444496671</c:v>
                </c:pt>
                <c:pt idx="5">
                  <c:v>1.5694025571015795</c:v>
                </c:pt>
                <c:pt idx="6">
                  <c:v>1.7983408893971868</c:v>
                </c:pt>
                <c:pt idx="7">
                  <c:v>1.9253355893564807</c:v>
                </c:pt>
                <c:pt idx="8">
                  <c:v>2.0896792524669294</c:v>
                </c:pt>
                <c:pt idx="9">
                  <c:v>2.2840365446480373</c:v>
                </c:pt>
                <c:pt idx="10">
                  <c:v>2.5062326190174491</c:v>
                </c:pt>
                <c:pt idx="11">
                  <c:v>2.8007422358917844</c:v>
                </c:pt>
                <c:pt idx="12">
                  <c:v>3.1483514677410791</c:v>
                </c:pt>
                <c:pt idx="13">
                  <c:v>3.6923259123208796</c:v>
                </c:pt>
                <c:pt idx="14">
                  <c:v>4.2509957454294245</c:v>
                </c:pt>
                <c:pt idx="15">
                  <c:v>4.8824450689362617</c:v>
                </c:pt>
                <c:pt idx="16">
                  <c:v>5.577284298417938</c:v>
                </c:pt>
                <c:pt idx="17">
                  <c:v>6.3002113769440911</c:v>
                </c:pt>
                <c:pt idx="18">
                  <c:v>6.4475281251583265</c:v>
                </c:pt>
                <c:pt idx="19">
                  <c:v>7.5623109383846137</c:v>
                </c:pt>
              </c:numCache>
            </c:numRef>
          </c:xVal>
          <c:yVal>
            <c:numRef>
              <c:f>DenseNet!$I$3:$I$22</c:f>
              <c:numCache>
                <c:formatCode>0.000</c:formatCode>
                <c:ptCount val="20"/>
                <c:pt idx="0">
                  <c:v>0.37749035262807701</c:v>
                </c:pt>
                <c:pt idx="1">
                  <c:v>0.38037258248009098</c:v>
                </c:pt>
                <c:pt idx="2">
                  <c:v>0.38216344086021498</c:v>
                </c:pt>
                <c:pt idx="3">
                  <c:v>0.38218785310734399</c:v>
                </c:pt>
                <c:pt idx="4">
                  <c:v>0.38153501805054102</c:v>
                </c:pt>
                <c:pt idx="5">
                  <c:v>0.38135667963683501</c:v>
                </c:pt>
                <c:pt idx="6">
                  <c:v>0.385599415204678</c:v>
                </c:pt>
                <c:pt idx="7">
                  <c:v>0.37742469664525302</c:v>
                </c:pt>
                <c:pt idx="8">
                  <c:v>0.382462481962482</c:v>
                </c:pt>
                <c:pt idx="9">
                  <c:v>0.38153629316420001</c:v>
                </c:pt>
                <c:pt idx="10">
                  <c:v>0.38753466076696103</c:v>
                </c:pt>
                <c:pt idx="11">
                  <c:v>0.38206958942240699</c:v>
                </c:pt>
                <c:pt idx="12">
                  <c:v>0.38787961029923401</c:v>
                </c:pt>
                <c:pt idx="13">
                  <c:v>0.39493319559228601</c:v>
                </c:pt>
                <c:pt idx="14">
                  <c:v>0.39480033003300302</c:v>
                </c:pt>
                <c:pt idx="15">
                  <c:v>0.44518014184397098</c:v>
                </c:pt>
                <c:pt idx="16">
                  <c:v>0.719914951989026</c:v>
                </c:pt>
                <c:pt idx="17">
                  <c:v>0.74971327683615796</c:v>
                </c:pt>
                <c:pt idx="18">
                  <c:v>1.0494418145956601</c:v>
                </c:pt>
                <c:pt idx="19">
                  <c:v>9.3255370370370301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6-0A40-94D0-DAF136999ACF}"/>
            </c:ext>
          </c:extLst>
        </c:ser>
        <c:ser>
          <c:idx val="0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ResNet!$M$3:$M$29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plus>
            <c:minus>
              <c:numRef>
                <c:f>ResNet!$M$3:$M$29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minus>
            <c:spPr>
              <a:ln w="19050">
                <a:solidFill>
                  <a:schemeClr val="accent4"/>
                </a:solidFill>
                <a:tailEnd type="oval" w="sm" len="sm"/>
              </a:ln>
            </c:spPr>
          </c:errBars>
          <c:xVal>
            <c:numRef>
              <c:f>ResNet!$F$3:$F$29</c:f>
              <c:numCache>
                <c:formatCode>0.000</c:formatCode>
                <c:ptCount val="27"/>
                <c:pt idx="0">
                  <c:v>1</c:v>
                </c:pt>
                <c:pt idx="1">
                  <c:v>1.0651178807708006</c:v>
                </c:pt>
                <c:pt idx="2">
                  <c:v>1.1476178231077829</c:v>
                </c:pt>
                <c:pt idx="3">
                  <c:v>1.2520910857398322</c:v>
                </c:pt>
                <c:pt idx="4">
                  <c:v>1.3866350055971495</c:v>
                </c:pt>
                <c:pt idx="5">
                  <c:v>1.5399143132079394</c:v>
                </c:pt>
                <c:pt idx="6">
                  <c:v>1.7581590746668501</c:v>
                </c:pt>
                <c:pt idx="7">
                  <c:v>1.8618078698981639</c:v>
                </c:pt>
                <c:pt idx="8">
                  <c:v>2.0143014481564157</c:v>
                </c:pt>
                <c:pt idx="9">
                  <c:v>2.169648490323751</c:v>
                </c:pt>
                <c:pt idx="10">
                  <c:v>2.4307837071811496</c:v>
                </c:pt>
                <c:pt idx="11">
                  <c:v>2.6819912698504922</c:v>
                </c:pt>
                <c:pt idx="12">
                  <c:v>3.3001900930897676</c:v>
                </c:pt>
                <c:pt idx="13">
                  <c:v>3.7894753316453289</c:v>
                </c:pt>
                <c:pt idx="14">
                  <c:v>3.7402514978353896</c:v>
                </c:pt>
                <c:pt idx="15">
                  <c:v>4.8000762465136404</c:v>
                </c:pt>
                <c:pt idx="16">
                  <c:v>5.1021148700337111</c:v>
                </c:pt>
                <c:pt idx="17">
                  <c:v>5.7409272576755042</c:v>
                </c:pt>
                <c:pt idx="18">
                  <c:v>6.6209177425433632</c:v>
                </c:pt>
                <c:pt idx="19">
                  <c:v>18.64779037936675</c:v>
                </c:pt>
                <c:pt idx="20">
                  <c:v>4.6468888349462896</c:v>
                </c:pt>
                <c:pt idx="21">
                  <c:v>4.2644168656730708</c:v>
                </c:pt>
                <c:pt idx="22">
                  <c:v>4.5031822830602515</c:v>
                </c:pt>
                <c:pt idx="23">
                  <c:v>15.665764000067965</c:v>
                </c:pt>
                <c:pt idx="24">
                  <c:v>20.513546201897579</c:v>
                </c:pt>
                <c:pt idx="25">
                  <c:v>31.077656730370151</c:v>
                </c:pt>
                <c:pt idx="26">
                  <c:v>71.971594460177613</c:v>
                </c:pt>
              </c:numCache>
            </c:numRef>
          </c:xVal>
          <c:yVal>
            <c:numRef>
              <c:f>ResNet!$I$3:$I$29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6-0A40-94D0-DAF13699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Reciprocal of Bandwidth Available Scaled to 1 at 0 Gbps Cross Traffic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58795331259156E-2"/>
          <c:y val="0.18117419943606602"/>
          <c:w val="0.88848525709620152"/>
          <c:h val="0.74392226603175349"/>
        </c:manualLayout>
      </c:layout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BERT-Trend</c:name>
            <c:spPr>
              <a:ln w="19050">
                <a:solidFill>
                  <a:schemeClr val="accent1"/>
                </a:solidFill>
                <a:prstDash val="dash"/>
              </a:ln>
            </c:spPr>
            <c:trendlineType val="exp"/>
            <c:forward val="25"/>
            <c:dispRSqr val="1"/>
            <c:dispEq val="0"/>
            <c:trendlineLbl>
              <c:layout>
                <c:manualLayout>
                  <c:x val="-0.31114992708363082"/>
                  <c:y val="2.1206185826530183E-2"/>
                </c:manualLayout>
              </c:layout>
              <c:numFmt formatCode="General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[1]Fig2!$AC$2:$AC$25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xVal>
            <c:numRef>
              <c:f>BERT!$G$3:$G$21</c:f>
              <c:numCache>
                <c:formatCode>0.000</c:formatCode>
                <c:ptCount val="19"/>
                <c:pt idx="0">
                  <c:v>1</c:v>
                </c:pt>
                <c:pt idx="1">
                  <c:v>1.1492683119738536</c:v>
                </c:pt>
                <c:pt idx="2">
                  <c:v>1.360640466287935</c:v>
                </c:pt>
                <c:pt idx="3">
                  <c:v>1.6427110724596385</c:v>
                </c:pt>
                <c:pt idx="4">
                  <c:v>2.0670349286899308</c:v>
                </c:pt>
                <c:pt idx="5">
                  <c:v>2.6068498399055424</c:v>
                </c:pt>
                <c:pt idx="6">
                  <c:v>3.4325587552128543</c:v>
                </c:pt>
                <c:pt idx="7">
                  <c:v>3.9845162585101739</c:v>
                </c:pt>
                <c:pt idx="8">
                  <c:v>4.6557325137800225</c:v>
                </c:pt>
                <c:pt idx="9">
                  <c:v>5.7543109571878679</c:v>
                </c:pt>
                <c:pt idx="10">
                  <c:v>7.1151726466536624</c:v>
                </c:pt>
                <c:pt idx="11">
                  <c:v>8.813917710943965</c:v>
                </c:pt>
                <c:pt idx="12">
                  <c:v>10.891254650527848</c:v>
                </c:pt>
                <c:pt idx="13">
                  <c:v>14.360123289148476</c:v>
                </c:pt>
                <c:pt idx="14">
                  <c:v>13.989481267059876</c:v>
                </c:pt>
                <c:pt idx="15">
                  <c:v>23.040731972344478</c:v>
                </c:pt>
                <c:pt idx="16">
                  <c:v>26.031576147019113</c:v>
                </c:pt>
                <c:pt idx="17">
                  <c:v>32.958245777921583</c:v>
                </c:pt>
                <c:pt idx="18">
                  <c:v>43.836551753525505</c:v>
                </c:pt>
              </c:numCache>
            </c:numRef>
          </c:xVal>
          <c:yVal>
            <c:numRef>
              <c:f>BERT!$I$3:$I$21</c:f>
              <c:numCache>
                <c:formatCode>0.000</c:formatCode>
                <c:ptCount val="19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7-B745-934C-44CF11310A31}"/>
            </c:ext>
          </c:extLst>
        </c:ser>
        <c:ser>
          <c:idx val="3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VGG-Trend</c:nam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exp"/>
            <c:forward val="15"/>
            <c:dispRSqr val="1"/>
            <c:dispEq val="0"/>
            <c:trendlineLbl>
              <c:layout>
                <c:manualLayout>
                  <c:x val="-3.0083374525793752E-2"/>
                  <c:y val="-1.0622087662038419E-2"/>
                </c:manualLayout>
              </c:layout>
              <c:numFmt formatCode="General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[1]Fig2!$AC$29:$AC$52</c:f>
                <c:numCache>
                  <c:formatCode>General</c:formatCode>
                  <c:ptCount val="24"/>
                  <c:pt idx="0">
                    <c:v>6.4318238679009765E-3</c:v>
                  </c:pt>
                  <c:pt idx="1">
                    <c:v>3.0950617283950987E-2</c:v>
                  </c:pt>
                  <c:pt idx="2">
                    <c:v>5.452203389830601E-2</c:v>
                  </c:pt>
                  <c:pt idx="3">
                    <c:v>6.0246392896782019E-2</c:v>
                  </c:pt>
                  <c:pt idx="4">
                    <c:v>7.8715160796325012E-2</c:v>
                  </c:pt>
                  <c:pt idx="5">
                    <c:v>8.5062015503876043E-2</c:v>
                  </c:pt>
                  <c:pt idx="6">
                    <c:v>0.12507280832095097</c:v>
                  </c:pt>
                  <c:pt idx="7">
                    <c:v>0.14250350631136099</c:v>
                  </c:pt>
                  <c:pt idx="8">
                    <c:v>0.16822980251346509</c:v>
                  </c:pt>
                  <c:pt idx="9">
                    <c:v>0.17664990328820196</c:v>
                  </c:pt>
                  <c:pt idx="10">
                    <c:v>0.22288150807899498</c:v>
                  </c:pt>
                  <c:pt idx="11">
                    <c:v>0.25244444444444503</c:v>
                  </c:pt>
                  <c:pt idx="12">
                    <c:v>0.33487269681742104</c:v>
                  </c:pt>
                  <c:pt idx="13">
                    <c:v>0.31235011441647598</c:v>
                  </c:pt>
                  <c:pt idx="14">
                    <c:v>0.44240059347181093</c:v>
                  </c:pt>
                  <c:pt idx="15">
                    <c:v>0.42736026936026994</c:v>
                  </c:pt>
                  <c:pt idx="16">
                    <c:v>0.39502680965147507</c:v>
                  </c:pt>
                  <c:pt idx="17">
                    <c:v>0.9069606986899601</c:v>
                  </c:pt>
                  <c:pt idx="18">
                    <c:v>0.81394146341464024</c:v>
                  </c:pt>
                  <c:pt idx="19">
                    <c:v>1.5386431924882702</c:v>
                  </c:pt>
                  <c:pt idx="20">
                    <c:v>3.1584634146341504</c:v>
                  </c:pt>
                  <c:pt idx="21">
                    <c:v>3.5071395348837298</c:v>
                  </c:pt>
                  <c:pt idx="22">
                    <c:v>1.5161827956989304</c:v>
                  </c:pt>
                  <c:pt idx="23">
                    <c:v>1.9658771929824601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xVal>
            <c:numRef>
              <c:f>VGG!$G$3:$G$21</c:f>
              <c:numCache>
                <c:formatCode>0.000</c:formatCode>
                <c:ptCount val="19"/>
                <c:pt idx="0">
                  <c:v>1</c:v>
                </c:pt>
                <c:pt idx="1">
                  <c:v>1.1483957759563279</c:v>
                </c:pt>
                <c:pt idx="2">
                  <c:v>1.3549719845588071</c:v>
                </c:pt>
                <c:pt idx="3">
                  <c:v>1.6351173948559796</c:v>
                </c:pt>
                <c:pt idx="4">
                  <c:v>2.0401996740100281</c:v>
                </c:pt>
                <c:pt idx="5">
                  <c:v>2.5988682880122553</c:v>
                </c:pt>
                <c:pt idx="6">
                  <c:v>3.4179298222441821</c:v>
                </c:pt>
                <c:pt idx="7">
                  <c:v>3.935891257745781</c:v>
                </c:pt>
                <c:pt idx="8">
                  <c:v>4.7513658035640365</c:v>
                </c:pt>
                <c:pt idx="9">
                  <c:v>5.6950004481524168</c:v>
                </c:pt>
                <c:pt idx="10">
                  <c:v>7.0795511362312347</c:v>
                </c:pt>
                <c:pt idx="11">
                  <c:v>8.8483537122555802</c:v>
                </c:pt>
                <c:pt idx="12">
                  <c:v>11.116905826906555</c:v>
                </c:pt>
                <c:pt idx="13">
                  <c:v>13.511313474779541</c:v>
                </c:pt>
                <c:pt idx="14">
                  <c:v>14.973096615243943</c:v>
                </c:pt>
                <c:pt idx="15">
                  <c:v>27.308872328482508</c:v>
                </c:pt>
                <c:pt idx="16">
                  <c:v>27.198923639640089</c:v>
                </c:pt>
                <c:pt idx="17">
                  <c:v>0</c:v>
                </c:pt>
                <c:pt idx="18">
                  <c:v>34.142637258510327</c:v>
                </c:pt>
              </c:numCache>
            </c:numRef>
          </c:xVal>
          <c:yVal>
            <c:numRef>
              <c:f>VGG!$I$3:$I$21</c:f>
              <c:numCache>
                <c:formatCode>0.000</c:formatCode>
                <c:ptCount val="19"/>
                <c:pt idx="0">
                  <c:v>0.60860042735042696</c:v>
                </c:pt>
                <c:pt idx="1">
                  <c:v>0.53975823045267401</c:v>
                </c:pt>
                <c:pt idx="2">
                  <c:v>0.60801380042462805</c:v>
                </c:pt>
                <c:pt idx="3">
                  <c:v>0.64208417508417504</c:v>
                </c:pt>
                <c:pt idx="4">
                  <c:v>0.63335757575757501</c:v>
                </c:pt>
                <c:pt idx="5">
                  <c:v>0.60002634593356197</c:v>
                </c:pt>
                <c:pt idx="6">
                  <c:v>0.65328731343283497</c:v>
                </c:pt>
                <c:pt idx="7">
                  <c:v>0.69021960784313696</c:v>
                </c:pt>
                <c:pt idx="8">
                  <c:v>0.65276121212121196</c:v>
                </c:pt>
                <c:pt idx="9">
                  <c:v>0.75036834733893498</c:v>
                </c:pt>
                <c:pt idx="10">
                  <c:v>0.80544854070660499</c:v>
                </c:pt>
                <c:pt idx="11">
                  <c:v>0.88075968992247999</c:v>
                </c:pt>
                <c:pt idx="12">
                  <c:v>1.03569157088122</c:v>
                </c:pt>
                <c:pt idx="13">
                  <c:v>1.1792407407407399</c:v>
                </c:pt>
                <c:pt idx="14">
                  <c:v>1.5193105413105401</c:v>
                </c:pt>
                <c:pt idx="15">
                  <c:v>2.0964738955823199</c:v>
                </c:pt>
                <c:pt idx="16">
                  <c:v>3.3340128205128199</c:v>
                </c:pt>
                <c:pt idx="17">
                  <c:v>2.8560260416666599</c:v>
                </c:pt>
                <c:pt idx="18">
                  <c:v>4.8353518518518497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7-B745-934C-44CF11310A31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DN-Trend</c:name>
            <c:spPr>
              <a:ln w="19050">
                <a:solidFill>
                  <a:schemeClr val="accent3"/>
                </a:solidFill>
                <a:prstDash val="dash"/>
              </a:ln>
            </c:spPr>
            <c:trendlineType val="exp"/>
            <c:forward val="5"/>
            <c:dispRSqr val="1"/>
            <c:dispEq val="0"/>
            <c:trendlineLbl>
              <c:layout>
                <c:manualLayout>
                  <c:x val="-3.5249599476932139E-2"/>
                  <c:y val="7.6652848996631148E-2"/>
                </c:manualLayout>
              </c:layout>
              <c:numFmt formatCode="General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[1]Fig2!$K$19:$K$38</c:f>
                <c:numCache>
                  <c:formatCode>General</c:formatCode>
                  <c:ptCount val="20"/>
                  <c:pt idx="0">
                    <c:v>8.6310995445680327E-3</c:v>
                  </c:pt>
                  <c:pt idx="1">
                    <c:v>7.9825935596180009E-3</c:v>
                  </c:pt>
                  <c:pt idx="2">
                    <c:v>7.8627671541059985E-3</c:v>
                  </c:pt>
                  <c:pt idx="3">
                    <c:v>9.9369127516780176E-3</c:v>
                  </c:pt>
                  <c:pt idx="4">
                    <c:v>7.9155279503110298E-3</c:v>
                  </c:pt>
                  <c:pt idx="5">
                    <c:v>8.3585798816570023E-3</c:v>
                  </c:pt>
                  <c:pt idx="6">
                    <c:v>8.1406844106470255E-3</c:v>
                  </c:pt>
                  <c:pt idx="7">
                    <c:v>9.8933030646999875E-3</c:v>
                  </c:pt>
                  <c:pt idx="8">
                    <c:v>2.5436563436563975E-2</c:v>
                  </c:pt>
                  <c:pt idx="9">
                    <c:v>2.7362893815636002E-2</c:v>
                  </c:pt>
                  <c:pt idx="10">
                    <c:v>8.8616216216216959E-2</c:v>
                  </c:pt>
                  <c:pt idx="11">
                    <c:v>9.3334228187919976E-2</c:v>
                  </c:pt>
                  <c:pt idx="12">
                    <c:v>0.10789375684556501</c:v>
                  </c:pt>
                  <c:pt idx="13">
                    <c:v>0.32768789013732902</c:v>
                  </c:pt>
                  <c:pt idx="14">
                    <c:v>0.31672932330827097</c:v>
                  </c:pt>
                  <c:pt idx="15">
                    <c:v>0.408015873015873</c:v>
                  </c:pt>
                  <c:pt idx="16">
                    <c:v>0.54642424242424292</c:v>
                  </c:pt>
                  <c:pt idx="17">
                    <c:v>0.79846798780487904</c:v>
                  </c:pt>
                  <c:pt idx="18">
                    <c:v>0.47421994134898005</c:v>
                  </c:pt>
                  <c:pt idx="19">
                    <c:v>0.23126415094340014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  <a:tailEnd type="oval" w="sm" len="sm"/>
              </a:ln>
              <a:effectLst/>
            </c:spPr>
          </c:errBars>
          <c:xVal>
            <c:numRef>
              <c:f>DenseNet!$G$3:$G$21</c:f>
              <c:numCache>
                <c:formatCode>0.000</c:formatCode>
                <c:ptCount val="19"/>
                <c:pt idx="0">
                  <c:v>1</c:v>
                </c:pt>
                <c:pt idx="1">
                  <c:v>1.122488053546022</c:v>
                </c:pt>
                <c:pt idx="2">
                  <c:v>1.317893936775056</c:v>
                </c:pt>
                <c:pt idx="3">
                  <c:v>1.5823913908356722</c:v>
                </c:pt>
                <c:pt idx="4">
                  <c:v>1.9660976596285149</c:v>
                </c:pt>
                <c:pt idx="5">
                  <c:v>2.4630243862369765</c:v>
                </c:pt>
                <c:pt idx="6">
                  <c:v>3.2340299544778648</c:v>
                </c:pt>
                <c:pt idx="7">
                  <c:v>3.7069171316426672</c:v>
                </c:pt>
                <c:pt idx="8">
                  <c:v>4.3667593781907446</c:v>
                </c:pt>
                <c:pt idx="9">
                  <c:v>5.2168229372877457</c:v>
                </c:pt>
                <c:pt idx="10">
                  <c:v>6.2812019406270618</c:v>
                </c:pt>
                <c:pt idx="11">
                  <c:v>7.8441570719081115</c:v>
                </c:pt>
                <c:pt idx="12">
                  <c:v>9.9121169644274065</c:v>
                </c:pt>
                <c:pt idx="13">
                  <c:v>13.633270642796216</c:v>
                </c:pt>
                <c:pt idx="14">
                  <c:v>18.070964827659068</c:v>
                </c:pt>
                <c:pt idx="15">
                  <c:v>23.838269851180019</c:v>
                </c:pt>
                <c:pt idx="16">
                  <c:v>31.106100145379273</c:v>
                </c:pt>
                <c:pt idx="17">
                  <c:v>39.69266339417576</c:v>
                </c:pt>
                <c:pt idx="18">
                  <c:v>41.570618924707645</c:v>
                </c:pt>
              </c:numCache>
            </c:numRef>
          </c:xVal>
          <c:yVal>
            <c:numRef>
              <c:f>DenseNet!$I$3:$I$21</c:f>
              <c:numCache>
                <c:formatCode>0.000</c:formatCode>
                <c:ptCount val="19"/>
                <c:pt idx="0">
                  <c:v>0.37749035262807701</c:v>
                </c:pt>
                <c:pt idx="1">
                  <c:v>0.38037258248009098</c:v>
                </c:pt>
                <c:pt idx="2">
                  <c:v>0.38216344086021498</c:v>
                </c:pt>
                <c:pt idx="3">
                  <c:v>0.38218785310734399</c:v>
                </c:pt>
                <c:pt idx="4">
                  <c:v>0.38153501805054102</c:v>
                </c:pt>
                <c:pt idx="5">
                  <c:v>0.38135667963683501</c:v>
                </c:pt>
                <c:pt idx="6">
                  <c:v>0.385599415204678</c:v>
                </c:pt>
                <c:pt idx="7">
                  <c:v>0.37742469664525302</c:v>
                </c:pt>
                <c:pt idx="8">
                  <c:v>0.382462481962482</c:v>
                </c:pt>
                <c:pt idx="9">
                  <c:v>0.38153629316420001</c:v>
                </c:pt>
                <c:pt idx="10">
                  <c:v>0.38753466076696103</c:v>
                </c:pt>
                <c:pt idx="11">
                  <c:v>0.38206958942240699</c:v>
                </c:pt>
                <c:pt idx="12">
                  <c:v>0.38787961029923401</c:v>
                </c:pt>
                <c:pt idx="13">
                  <c:v>0.39493319559228601</c:v>
                </c:pt>
                <c:pt idx="14">
                  <c:v>0.39480033003300302</c:v>
                </c:pt>
                <c:pt idx="15">
                  <c:v>0.44518014184397098</c:v>
                </c:pt>
                <c:pt idx="16">
                  <c:v>0.719914951989026</c:v>
                </c:pt>
                <c:pt idx="17">
                  <c:v>0.74971327683615796</c:v>
                </c:pt>
                <c:pt idx="18">
                  <c:v>1.0494418145956601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7-B745-934C-44CF11310A31}"/>
            </c:ext>
          </c:extLst>
        </c:ser>
        <c:ser>
          <c:idx val="0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RN-Trend</c:name>
            <c:spPr>
              <a:ln w="19050">
                <a:solidFill>
                  <a:schemeClr val="accent4"/>
                </a:solidFill>
                <a:prstDash val="dash"/>
              </a:ln>
            </c:spPr>
            <c:trendlineType val="exp"/>
            <c:forward val="16"/>
            <c:dispRSqr val="1"/>
            <c:dispEq val="0"/>
            <c:trendlineLbl>
              <c:layout>
                <c:manualLayout>
                  <c:x val="-3.4134436909370021E-2"/>
                  <c:y val="-3.4992908715386302E-2"/>
                </c:manualLayout>
              </c:layout>
              <c:numFmt formatCode="General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ResNet!$M$3:$M$22</c:f>
                <c:numCache>
                  <c:formatCode>General</c:formatCode>
                  <c:ptCount val="20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</c:numCache>
              </c:numRef>
            </c:plus>
            <c:minus>
              <c:numRef>
                <c:f>ResNet!$M$3:$M$22</c:f>
                <c:numCache>
                  <c:formatCode>General</c:formatCode>
                  <c:ptCount val="20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</c:numCache>
              </c:numRef>
            </c:minus>
            <c:spPr>
              <a:ln w="19050">
                <a:solidFill>
                  <a:schemeClr val="accent4"/>
                </a:solidFill>
                <a:tailEnd type="oval" w="sm" len="sm"/>
              </a:ln>
            </c:spPr>
          </c:errBars>
          <c:xVal>
            <c:numRef>
              <c:f>ResNet!$G$3:$G$21</c:f>
              <c:numCache>
                <c:formatCode>0.000</c:formatCode>
                <c:ptCount val="19"/>
                <c:pt idx="0">
                  <c:v>1</c:v>
                </c:pt>
                <c:pt idx="1">
                  <c:v>1.1344760999376815</c:v>
                </c:pt>
                <c:pt idx="2">
                  <c:v>1.3170266679146465</c:v>
                </c:pt>
                <c:pt idx="3">
                  <c:v>1.5677320869891518</c:v>
                </c:pt>
                <c:pt idx="4">
                  <c:v>1.9227566387474067</c:v>
                </c:pt>
                <c:pt idx="5">
                  <c:v>2.3713360920226796</c:v>
                </c:pt>
                <c:pt idx="6">
                  <c:v>3.0911233318333946</c:v>
                </c:pt>
                <c:pt idx="7">
                  <c:v>3.4663285444147385</c:v>
                </c:pt>
                <c:pt idx="8">
                  <c:v>4.0574103240450334</c:v>
                </c:pt>
                <c:pt idx="9">
                  <c:v>4.7073745715641317</c:v>
                </c:pt>
                <c:pt idx="10">
                  <c:v>5.9087094310973329</c:v>
                </c:pt>
                <c:pt idx="11">
                  <c:v>7.1930771715542559</c:v>
                </c:pt>
                <c:pt idx="12">
                  <c:v>10.891254650527848</c:v>
                </c:pt>
                <c:pt idx="13">
                  <c:v>14.360123289148476</c:v>
                </c:pt>
                <c:pt idx="14">
                  <c:v>13.989481267059876</c:v>
                </c:pt>
                <c:pt idx="15">
                  <c:v>23.040731972344478</c:v>
                </c:pt>
                <c:pt idx="16">
                  <c:v>26.031576147019113</c:v>
                </c:pt>
                <c:pt idx="17">
                  <c:v>32.958245777921583</c:v>
                </c:pt>
                <c:pt idx="18">
                  <c:v>43.836551753525505</c:v>
                </c:pt>
              </c:numCache>
            </c:numRef>
          </c:xVal>
          <c:yVal>
            <c:numRef>
              <c:f>ResNet!$I$3:$I$21</c:f>
              <c:numCache>
                <c:formatCode>0.000</c:formatCode>
                <c:ptCount val="19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7-B745-934C-44CF1131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5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Normalized Reciprocal of the Square of Available 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97579A-9774-0A4D-8F43-1B2F76E3407B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E79147-88D5-AD4B-9227-CDB3C8C41E7F}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EA069-BBCC-4245-88BF-868AA5871204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982CB-DDD1-0D48-B027-FD5D41A60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E4459-BE10-8D4F-85F6-CBBB36F21D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364CB-504D-A44C-BCC8-883A168EB5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ropbox%20(Personal)/Apps/Overleaf/Salamy%20SM%20Thesis/figures/expanded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"/>
      <sheetName val="Fig2"/>
      <sheetName val="Fig3"/>
      <sheetName val="SelfComparison"/>
      <sheetName val="ttest"/>
    </sheetNames>
    <sheetDataSet>
      <sheetData sheetId="0"/>
      <sheetData sheetId="1">
        <row r="2">
          <cell r="V2">
            <v>0</v>
          </cell>
          <cell r="AC2">
            <v>8.3832547169819804E-3</v>
          </cell>
        </row>
        <row r="3">
          <cell r="V3">
            <v>1.31131419820353E-3</v>
          </cell>
          <cell r="AC3">
            <v>5.6463694267516074E-2</v>
          </cell>
        </row>
        <row r="4">
          <cell r="V4">
            <v>1.8428717476045599E-3</v>
          </cell>
          <cell r="AC4">
            <v>6.3667466986794929E-2</v>
          </cell>
        </row>
        <row r="5">
          <cell r="V5">
            <v>2.2412074487047199E-3</v>
          </cell>
          <cell r="AC5">
            <v>0.11206060606060608</v>
          </cell>
        </row>
        <row r="6">
          <cell r="V6">
            <v>2.4147675944078901E-3</v>
          </cell>
          <cell r="AC6">
            <v>0.13820236686390608</v>
          </cell>
        </row>
        <row r="7">
          <cell r="V7">
            <v>3.0050326278891898E-3</v>
          </cell>
          <cell r="AC7">
            <v>0.12031101813111</v>
          </cell>
        </row>
        <row r="8">
          <cell r="V8">
            <v>3.31999763275833E-3</v>
          </cell>
          <cell r="AC8">
            <v>0.13499252615845014</v>
          </cell>
        </row>
        <row r="9">
          <cell r="V9">
            <v>3.5428784226745301E-3</v>
          </cell>
          <cell r="AC9">
            <v>0.16405616224649</v>
          </cell>
        </row>
        <row r="10">
          <cell r="V10">
            <v>3.7624261267312602E-3</v>
          </cell>
          <cell r="AC10">
            <v>0.24568515497553989</v>
          </cell>
        </row>
        <row r="11">
          <cell r="V11">
            <v>3.9821097704786498E-3</v>
          </cell>
          <cell r="AC11">
            <v>0.2584564102564102</v>
          </cell>
        </row>
        <row r="12">
          <cell r="V12">
            <v>3.1011191722716798E-3</v>
          </cell>
          <cell r="AC12">
            <v>0.45708026755853015</v>
          </cell>
        </row>
        <row r="13">
          <cell r="V13">
            <v>4.5935645227099201E-3</v>
          </cell>
          <cell r="AC13">
            <v>0.38807736943908</v>
          </cell>
        </row>
        <row r="14">
          <cell r="V14">
            <v>4.82104441779177E-3</v>
          </cell>
          <cell r="AC14">
            <v>0.66714285714286015</v>
          </cell>
        </row>
        <row r="15">
          <cell r="V15">
            <v>4.9704488518060698E-3</v>
          </cell>
          <cell r="AC15">
            <v>0.7643047858942098</v>
          </cell>
        </row>
        <row r="16">
          <cell r="V16">
            <v>5.0239417755260302E-3</v>
          </cell>
          <cell r="AC16">
            <v>0.85851948051948979</v>
          </cell>
        </row>
        <row r="17">
          <cell r="V17">
            <v>6.0823758614202096E-3</v>
          </cell>
          <cell r="AC17">
            <v>3.8275268817204307</v>
          </cell>
        </row>
        <row r="18">
          <cell r="V18">
            <v>9.8278179870523309E-4</v>
          </cell>
          <cell r="AC18">
            <v>0.52670621468926981</v>
          </cell>
        </row>
        <row r="19">
          <cell r="K19">
            <v>8.6310995445680327E-3</v>
          </cell>
          <cell r="V19">
            <v>7.4821489089147699E-3</v>
          </cell>
          <cell r="AC19">
            <v>1.0473515358361802</v>
          </cell>
        </row>
        <row r="20">
          <cell r="K20">
            <v>7.9825935596180009E-3</v>
          </cell>
          <cell r="V20">
            <v>3.4053541112823299E-3</v>
          </cell>
          <cell r="AC20">
            <v>1.6280366972477101</v>
          </cell>
        </row>
        <row r="21">
          <cell r="K21">
            <v>7.8627671541059985E-3</v>
          </cell>
          <cell r="V21">
            <v>3.5396458221199499E-3</v>
          </cell>
          <cell r="AC21">
            <v>1.3288064516129099</v>
          </cell>
        </row>
        <row r="22">
          <cell r="K22">
            <v>9.9369127516780176E-3</v>
          </cell>
          <cell r="V22">
            <v>6.3002212501877802E-3</v>
          </cell>
          <cell r="AC22">
            <v>1.5489999999999999</v>
          </cell>
        </row>
        <row r="23">
          <cell r="K23">
            <v>7.9155279503110298E-3</v>
          </cell>
          <cell r="V23">
            <v>4.5540817118438597E-3</v>
          </cell>
          <cell r="AC23">
            <v>3.2654545454546007</v>
          </cell>
        </row>
        <row r="24">
          <cell r="K24">
            <v>8.3585798816570023E-3</v>
          </cell>
          <cell r="V24">
            <v>3.7568699406103502E-2</v>
          </cell>
          <cell r="AC24">
            <v>1.0711904761905</v>
          </cell>
        </row>
        <row r="25">
          <cell r="K25">
            <v>8.1406844106470255E-3</v>
          </cell>
          <cell r="V25">
            <v>4.4378706268509198E-2</v>
          </cell>
          <cell r="AC25">
            <v>2.3526615384615406</v>
          </cell>
        </row>
        <row r="26">
          <cell r="K26">
            <v>9.8933030646999875E-3</v>
          </cell>
        </row>
        <row r="27">
          <cell r="K27">
            <v>2.5436563436563975E-2</v>
          </cell>
        </row>
        <row r="28">
          <cell r="K28">
            <v>2.7362893815636002E-2</v>
          </cell>
        </row>
        <row r="29">
          <cell r="K29">
            <v>8.8616216216216959E-2</v>
          </cell>
          <cell r="AC29">
            <v>6.4318238679009765E-3</v>
          </cell>
        </row>
        <row r="30">
          <cell r="K30">
            <v>9.3334228187919976E-2</v>
          </cell>
          <cell r="AC30">
            <v>3.0950617283950987E-2</v>
          </cell>
        </row>
        <row r="31">
          <cell r="K31">
            <v>0.10789375684556501</v>
          </cell>
          <cell r="AC31">
            <v>5.452203389830601E-2</v>
          </cell>
        </row>
        <row r="32">
          <cell r="K32">
            <v>0.32768789013732902</v>
          </cell>
          <cell r="AC32">
            <v>6.0246392896782019E-2</v>
          </cell>
        </row>
        <row r="33">
          <cell r="K33">
            <v>0.31672932330827097</v>
          </cell>
          <cell r="AC33">
            <v>7.8715160796325012E-2</v>
          </cell>
        </row>
        <row r="34">
          <cell r="K34">
            <v>0.408015873015873</v>
          </cell>
          <cell r="AC34">
            <v>8.5062015503876043E-2</v>
          </cell>
        </row>
        <row r="35">
          <cell r="K35">
            <v>0.54642424242424292</v>
          </cell>
          <cell r="AC35">
            <v>0.12507280832095097</v>
          </cell>
        </row>
        <row r="36">
          <cell r="K36">
            <v>0.79846798780487904</v>
          </cell>
          <cell r="AC36">
            <v>0.14250350631136099</v>
          </cell>
        </row>
        <row r="37">
          <cell r="K37">
            <v>0.47421994134898005</v>
          </cell>
          <cell r="AC37">
            <v>0.16822980251346509</v>
          </cell>
        </row>
        <row r="38">
          <cell r="K38">
            <v>0.23126415094340014</v>
          </cell>
          <cell r="AC38">
            <v>0.17664990328820196</v>
          </cell>
        </row>
        <row r="39">
          <cell r="AC39">
            <v>0.22288150807899498</v>
          </cell>
        </row>
        <row r="40">
          <cell r="AC40">
            <v>0.25244444444444503</v>
          </cell>
        </row>
        <row r="41">
          <cell r="AC41">
            <v>0.33487269681742104</v>
          </cell>
        </row>
        <row r="42">
          <cell r="AC42">
            <v>0.31235011441647598</v>
          </cell>
        </row>
        <row r="43">
          <cell r="AC43">
            <v>0.44240059347181093</v>
          </cell>
        </row>
        <row r="44">
          <cell r="AC44">
            <v>0.42736026936026994</v>
          </cell>
        </row>
        <row r="45">
          <cell r="AC45">
            <v>0.39502680965147507</v>
          </cell>
        </row>
        <row r="46">
          <cell r="AC46">
            <v>0.9069606986899601</v>
          </cell>
        </row>
        <row r="47">
          <cell r="AC47">
            <v>0.81394146341464024</v>
          </cell>
        </row>
        <row r="48">
          <cell r="AC48">
            <v>1.5386431924882702</v>
          </cell>
        </row>
        <row r="49">
          <cell r="AC49">
            <v>3.1584634146341504</v>
          </cell>
        </row>
        <row r="50">
          <cell r="AC50">
            <v>3.5071395348837298</v>
          </cell>
        </row>
        <row r="51">
          <cell r="AC51">
            <v>1.5161827956989304</v>
          </cell>
        </row>
        <row r="52">
          <cell r="AC52">
            <v>1.9658771929824601</v>
          </cell>
        </row>
      </sheetData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bert_proc" connectionId="1" xr16:uid="{FB6ACECA-0DA9-DB4F-B175-DA68495AD70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bert_proc" connectionId="5" xr16:uid="{E839D009-8F5E-444E-A0D5-3F41AD4DF10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vgg_proc" connectionId="8" xr16:uid="{40F65D2D-B689-C840-85C6-7C0D801BA6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vgg_proc" connectionId="4" xr16:uid="{736F391A-9B96-DC4F-8B9A-099C3D69A6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dn161_proc" connectionId="2" xr16:uid="{4DAB71D3-B6D3-864A-A70F-866C4A54F31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dn161_proc" connectionId="6" xr16:uid="{ACA513B5-FD7D-C041-8895-4EC0CB4280B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r50_proc" connectionId="7" xr16:uid="{EEB871FD-00EC-1346-83FA-16DD26D3E36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r50_proc" connectionId="3" xr16:uid="{96A7DB28-2029-044C-8753-4C58BE8499D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ref_burst" connectionId="9" xr16:uid="{4E96ACEE-83F8-3643-A1D5-8234AFFFF3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FE9D-34C5-354D-99BF-A18499D5C468}">
  <dimension ref="A1:Q29"/>
  <sheetViews>
    <sheetView topLeftCell="E1" zoomScale="97" zoomScaleNormal="97" workbookViewId="0">
      <selection activeCell="I33" sqref="I33"/>
    </sheetView>
  </sheetViews>
  <sheetFormatPr baseColWidth="10" defaultRowHeight="16" x14ac:dyDescent="0.2"/>
  <cols>
    <col min="1" max="1" width="14.33203125" bestFit="1" customWidth="1"/>
    <col min="2" max="4" width="12.5" bestFit="1" customWidth="1"/>
    <col min="5" max="6" width="11" bestFit="1" customWidth="1"/>
    <col min="7" max="7" width="12.6640625" bestFit="1" customWidth="1"/>
    <col min="8" max="8" width="10.5" customWidth="1"/>
    <col min="9" max="9" width="12.5" bestFit="1" customWidth="1"/>
    <col min="10" max="10" width="9.5" customWidth="1"/>
    <col min="11" max="11" width="12.5" bestFit="1" customWidth="1"/>
    <col min="12" max="13" width="11.6640625" bestFit="1" customWidth="1"/>
    <col min="14" max="14" width="11" bestFit="1" customWidth="1"/>
    <col min="15" max="15" width="11.6640625" bestFit="1" customWidth="1"/>
    <col min="16" max="16" width="11" bestFit="1" customWidth="1"/>
    <col min="22" max="22" width="6" bestFit="1" customWidth="1"/>
    <col min="23" max="24" width="12.1640625" bestFit="1" customWidth="1"/>
    <col min="25" max="25" width="7.1640625" bestFit="1" customWidth="1"/>
    <col min="26" max="26" width="10.1640625" bestFit="1" customWidth="1"/>
    <col min="27" max="27" width="12.1640625" bestFit="1" customWidth="1"/>
  </cols>
  <sheetData>
    <row r="1" spans="1:17" x14ac:dyDescent="0.2">
      <c r="A1" t="s">
        <v>4</v>
      </c>
      <c r="B1" t="s">
        <v>5</v>
      </c>
      <c r="C1" s="2">
        <f>2*2/3*335174458*32 / 1000000000</f>
        <v>14.300776874666665</v>
      </c>
      <c r="D1" t="s">
        <v>10</v>
      </c>
      <c r="F1" t="s">
        <v>9</v>
      </c>
      <c r="G1">
        <v>2</v>
      </c>
      <c r="N1" t="s">
        <v>21</v>
      </c>
      <c r="O1" t="s">
        <v>22</v>
      </c>
    </row>
    <row r="2" spans="1:17" x14ac:dyDescent="0.2">
      <c r="A2" t="s">
        <v>11</v>
      </c>
      <c r="B2" t="s">
        <v>12</v>
      </c>
      <c r="C2" t="s">
        <v>1</v>
      </c>
      <c r="D2" t="s">
        <v>23</v>
      </c>
      <c r="E2" t="s">
        <v>24</v>
      </c>
      <c r="F2" t="s">
        <v>17</v>
      </c>
      <c r="G2" t="s">
        <v>25</v>
      </c>
      <c r="H2" t="s">
        <v>13</v>
      </c>
      <c r="I2" t="s">
        <v>14</v>
      </c>
      <c r="J2" t="s">
        <v>6</v>
      </c>
      <c r="K2" t="s">
        <v>26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</row>
    <row r="3" spans="1:17" x14ac:dyDescent="0.2">
      <c r="A3" s="3">
        <v>0</v>
      </c>
      <c r="B3" s="1">
        <v>0</v>
      </c>
      <c r="C3" s="1">
        <f t="shared" ref="C3:C29" si="0">25-B3</f>
        <v>25</v>
      </c>
      <c r="D3" s="1"/>
      <c r="E3" s="1">
        <v>0</v>
      </c>
      <c r="F3" s="1">
        <f t="shared" ref="F3:F29" si="1">25/(25-B3)</f>
        <v>1</v>
      </c>
      <c r="G3" s="1">
        <f t="shared" ref="G3:G19" si="2">F3^$G$1</f>
        <v>1</v>
      </c>
      <c r="H3" s="3">
        <v>0</v>
      </c>
      <c r="I3" s="1">
        <v>1.4673639999999999</v>
      </c>
      <c r="J3" s="4">
        <v>750</v>
      </c>
      <c r="K3" s="1">
        <v>3.3202803656719501E-2</v>
      </c>
      <c r="L3" s="1">
        <v>1.5349999999999999</v>
      </c>
      <c r="M3" s="1">
        <f t="shared" ref="M3:M29" si="3">L3-I3</f>
        <v>6.7636000000000029E-2</v>
      </c>
      <c r="N3" s="1">
        <f>($C$1/I3)</f>
        <v>9.7458959567405685</v>
      </c>
      <c r="O3" s="1">
        <f t="shared" ref="O3:O21" si="4">I3*C3</f>
        <v>36.684100000000001</v>
      </c>
      <c r="P3" s="1">
        <f t="shared" ref="P3:P21" si="5">C3-N3</f>
        <v>15.254104043259431</v>
      </c>
    </row>
    <row r="4" spans="1:17" x14ac:dyDescent="0.2">
      <c r="A4" s="3">
        <v>2</v>
      </c>
      <c r="B4" s="1">
        <v>1.67995992049492</v>
      </c>
      <c r="C4" s="1">
        <f t="shared" si="0"/>
        <v>23.32004007950508</v>
      </c>
      <c r="D4" s="1">
        <v>180.74741599700999</v>
      </c>
      <c r="E4" s="1">
        <v>1.9574326189043101E-4</v>
      </c>
      <c r="F4" s="1">
        <f t="shared" si="1"/>
        <v>1.0720393238934165</v>
      </c>
      <c r="G4" s="1">
        <f t="shared" si="2"/>
        <v>1.1492683119738536</v>
      </c>
      <c r="H4" s="3">
        <v>2</v>
      </c>
      <c r="I4" s="1">
        <v>1.3657302798982101</v>
      </c>
      <c r="J4" s="4">
        <v>393</v>
      </c>
      <c r="K4" s="1">
        <v>2.76192491818106E-2</v>
      </c>
      <c r="L4" s="1">
        <v>1.4279999999999999</v>
      </c>
      <c r="M4" s="1">
        <f t="shared" si="3"/>
        <v>6.2269720101789883E-2</v>
      </c>
      <c r="N4" s="1">
        <f t="shared" ref="N4:N29" si="6">($C$1/I4)</f>
        <v>10.471157508298434</v>
      </c>
      <c r="O4" s="1">
        <f t="shared" si="4"/>
        <v>31.848884865019951</v>
      </c>
      <c r="P4" s="1">
        <f t="shared" si="5"/>
        <v>12.848882571206646</v>
      </c>
    </row>
    <row r="5" spans="1:17" x14ac:dyDescent="0.2">
      <c r="A5" s="3">
        <v>4</v>
      </c>
      <c r="B5" s="1">
        <v>3.5677228260493798</v>
      </c>
      <c r="C5" s="1">
        <f t="shared" si="0"/>
        <v>21.43227717395062</v>
      </c>
      <c r="D5" s="1">
        <v>180.61951299550799</v>
      </c>
      <c r="E5" s="1">
        <v>3.8375291449100198E-4</v>
      </c>
      <c r="F5" s="1">
        <f t="shared" si="1"/>
        <v>1.1664649443030575</v>
      </c>
      <c r="G5" s="1">
        <f t="shared" si="2"/>
        <v>1.360640466287935</v>
      </c>
      <c r="H5" s="3">
        <v>4</v>
      </c>
      <c r="I5" s="1">
        <v>1.39358994708994</v>
      </c>
      <c r="J5" s="4">
        <v>378</v>
      </c>
      <c r="K5" s="1">
        <v>1.7086570873935E-2</v>
      </c>
      <c r="L5" s="1">
        <v>1.4730000000000001</v>
      </c>
      <c r="M5" s="1">
        <f t="shared" si="3"/>
        <v>7.9410052910060092E-2</v>
      </c>
      <c r="N5" s="1">
        <f t="shared" si="6"/>
        <v>10.261825513688006</v>
      </c>
      <c r="O5" s="1">
        <f t="shared" si="4"/>
        <v>29.867806012862772</v>
      </c>
      <c r="P5" s="1">
        <f t="shared" si="5"/>
        <v>11.170451660262614</v>
      </c>
    </row>
    <row r="6" spans="1:17" x14ac:dyDescent="0.2">
      <c r="A6" s="3">
        <v>6</v>
      </c>
      <c r="B6" s="1">
        <v>5.4943953953725799</v>
      </c>
      <c r="C6" s="1">
        <f t="shared" si="0"/>
        <v>19.505604604627422</v>
      </c>
      <c r="D6" s="1">
        <v>180.023689993815</v>
      </c>
      <c r="E6" s="1">
        <v>8.8418835430180203E-4</v>
      </c>
      <c r="F6" s="1">
        <f t="shared" si="1"/>
        <v>1.2816829063616471</v>
      </c>
      <c r="G6" s="1">
        <f t="shared" si="2"/>
        <v>1.6427110724596385</v>
      </c>
      <c r="H6" s="3">
        <v>6</v>
      </c>
      <c r="I6" s="1">
        <v>1.4473306559571599</v>
      </c>
      <c r="J6" s="4">
        <v>747</v>
      </c>
      <c r="K6" s="1">
        <v>5.7709879205700303E-2</v>
      </c>
      <c r="L6" s="1">
        <v>1.516</v>
      </c>
      <c r="M6" s="1">
        <f t="shared" si="3"/>
        <v>6.8669344042840086E-2</v>
      </c>
      <c r="N6" s="1">
        <f t="shared" si="6"/>
        <v>9.8807945619096724</v>
      </c>
      <c r="O6" s="1">
        <f t="shared" si="4"/>
        <v>28.231059507256404</v>
      </c>
      <c r="P6" s="1">
        <f t="shared" si="5"/>
        <v>9.6248100427177494</v>
      </c>
    </row>
    <row r="7" spans="1:17" x14ac:dyDescent="0.2">
      <c r="A7" s="3">
        <v>8</v>
      </c>
      <c r="B7" s="1">
        <v>7.6113405939100902</v>
      </c>
      <c r="C7" s="1">
        <f t="shared" si="0"/>
        <v>17.388659406089911</v>
      </c>
      <c r="D7" s="1">
        <v>178.06381499264199</v>
      </c>
      <c r="E7" s="1">
        <v>3.49834363535041E-3</v>
      </c>
      <c r="F7" s="1">
        <f t="shared" si="1"/>
        <v>1.437718654219222</v>
      </c>
      <c r="G7" s="1">
        <f t="shared" si="2"/>
        <v>2.0670349286899308</v>
      </c>
      <c r="H7" s="3">
        <v>8</v>
      </c>
      <c r="I7" s="1">
        <v>1.3646718346253199</v>
      </c>
      <c r="J7" s="4">
        <v>387</v>
      </c>
      <c r="K7" s="1">
        <v>3.8572369748353E-2</v>
      </c>
      <c r="L7" s="1">
        <v>1.5089999999999999</v>
      </c>
      <c r="M7" s="1">
        <f t="shared" si="3"/>
        <v>0.14432816537467996</v>
      </c>
      <c r="N7" s="1">
        <f t="shared" si="6"/>
        <v>10.479278982549708</v>
      </c>
      <c r="O7" s="1">
        <f t="shared" si="4"/>
        <v>23.729813733383544</v>
      </c>
      <c r="P7" s="1">
        <f t="shared" si="5"/>
        <v>6.9093804235402025</v>
      </c>
    </row>
    <row r="8" spans="1:17" x14ac:dyDescent="0.2">
      <c r="A8" s="3">
        <v>10</v>
      </c>
      <c r="B8" s="1">
        <v>9.5160414210236297</v>
      </c>
      <c r="C8" s="1">
        <f t="shared" si="0"/>
        <v>15.48395857897637</v>
      </c>
      <c r="D8" s="1">
        <v>180.33876599156201</v>
      </c>
      <c r="E8" s="1">
        <v>7.5208007047705902E-3</v>
      </c>
      <c r="F8" s="1">
        <f t="shared" si="1"/>
        <v>1.6145741977083439</v>
      </c>
      <c r="G8" s="1">
        <f t="shared" si="2"/>
        <v>2.6068498399055424</v>
      </c>
      <c r="H8" s="3">
        <v>10</v>
      </c>
      <c r="I8" s="1">
        <v>1.47528611111111</v>
      </c>
      <c r="J8" s="4">
        <v>360</v>
      </c>
      <c r="K8" s="1">
        <v>4.5176614235303503E-2</v>
      </c>
      <c r="L8" s="1">
        <v>1.5820000000000001</v>
      </c>
      <c r="M8" s="1">
        <f t="shared" si="3"/>
        <v>0.10671388888889011</v>
      </c>
      <c r="N8" s="1">
        <f t="shared" si="6"/>
        <v>9.6935616535399038</v>
      </c>
      <c r="O8" s="1">
        <f t="shared" si="4"/>
        <v>22.843269036583557</v>
      </c>
      <c r="P8" s="1">
        <f t="shared" si="5"/>
        <v>5.7903969254364664</v>
      </c>
    </row>
    <row r="9" spans="1:17" x14ac:dyDescent="0.2">
      <c r="A9" s="3">
        <v>12</v>
      </c>
      <c r="B9" s="1">
        <v>11.5063009837612</v>
      </c>
      <c r="C9" s="1">
        <f t="shared" si="0"/>
        <v>13.4936990162388</v>
      </c>
      <c r="D9" s="1">
        <v>180.33932399026301</v>
      </c>
      <c r="E9" s="1">
        <v>1.7285246420989601E-2</v>
      </c>
      <c r="F9" s="1">
        <f t="shared" si="1"/>
        <v>1.8527165879359029</v>
      </c>
      <c r="G9" s="1">
        <f t="shared" si="2"/>
        <v>3.4325587552128543</v>
      </c>
      <c r="H9" s="3">
        <v>12</v>
      </c>
      <c r="I9" s="1">
        <v>1.55007471264367</v>
      </c>
      <c r="J9" s="4">
        <v>348</v>
      </c>
      <c r="K9" s="1">
        <v>5.62092267927745E-2</v>
      </c>
      <c r="L9" s="1">
        <v>1.659</v>
      </c>
      <c r="M9" s="1">
        <f t="shared" si="3"/>
        <v>0.10892528735633</v>
      </c>
      <c r="N9" s="1">
        <f t="shared" si="6"/>
        <v>9.2258629587450844</v>
      </c>
      <c r="O9" s="1">
        <f t="shared" si="4"/>
        <v>20.916241625096532</v>
      </c>
      <c r="P9" s="1">
        <f t="shared" si="5"/>
        <v>4.2678360574937155</v>
      </c>
    </row>
    <row r="10" spans="1:17" x14ac:dyDescent="0.2">
      <c r="A10" s="3">
        <v>13</v>
      </c>
      <c r="B10" s="1">
        <v>12.4757361884199</v>
      </c>
      <c r="C10" s="1">
        <f t="shared" si="0"/>
        <v>12.5242638115801</v>
      </c>
      <c r="D10" s="1">
        <v>179.986070989561</v>
      </c>
      <c r="E10" s="1">
        <v>8.7687379478832206E-2</v>
      </c>
      <c r="F10" s="1">
        <f t="shared" si="1"/>
        <v>1.9961253113244604</v>
      </c>
      <c r="G10" s="1">
        <f t="shared" si="2"/>
        <v>3.9845162585101739</v>
      </c>
      <c r="H10" s="3">
        <v>13</v>
      </c>
      <c r="I10" s="1">
        <v>1.59902083333333</v>
      </c>
      <c r="J10" s="4">
        <v>336</v>
      </c>
      <c r="K10" s="1">
        <v>6.0059911907637403E-2</v>
      </c>
      <c r="L10" s="1">
        <v>1.772</v>
      </c>
      <c r="M10" s="1">
        <f t="shared" si="3"/>
        <v>0.17297916666667001</v>
      </c>
      <c r="N10" s="1">
        <f t="shared" si="6"/>
        <v>8.9434587571039739</v>
      </c>
      <c r="O10" s="1">
        <f t="shared" si="4"/>
        <v>20.026558756879279</v>
      </c>
      <c r="P10" s="1">
        <f t="shared" si="5"/>
        <v>3.5808050544761265</v>
      </c>
    </row>
    <row r="11" spans="1:17" x14ac:dyDescent="0.2">
      <c r="A11" s="3">
        <v>14</v>
      </c>
      <c r="B11" s="1">
        <v>13.4136672140289</v>
      </c>
      <c r="C11" s="1">
        <f t="shared" si="0"/>
        <v>11.5863327859711</v>
      </c>
      <c r="D11" s="1">
        <v>180.747167988803</v>
      </c>
      <c r="E11" s="1">
        <v>1.01882815884157E-2</v>
      </c>
      <c r="F11" s="1">
        <f t="shared" si="1"/>
        <v>2.157714650684845</v>
      </c>
      <c r="G11" s="1">
        <f t="shared" si="2"/>
        <v>4.6557325137800225</v>
      </c>
      <c r="H11" s="3">
        <v>14</v>
      </c>
      <c r="I11" s="1">
        <v>1.7483233333333299</v>
      </c>
      <c r="J11" s="4">
        <v>300</v>
      </c>
      <c r="K11" s="1">
        <v>5.93846679614266E-2</v>
      </c>
      <c r="L11" s="1">
        <v>1.907</v>
      </c>
      <c r="M11" s="1">
        <f t="shared" si="3"/>
        <v>0.15867666666667013</v>
      </c>
      <c r="N11" s="1">
        <f t="shared" si="6"/>
        <v>8.1797094404734594</v>
      </c>
      <c r="O11" s="1">
        <f t="shared" si="4"/>
        <v>20.256655957478241</v>
      </c>
      <c r="P11" s="1">
        <f t="shared" si="5"/>
        <v>3.4066233454976409</v>
      </c>
    </row>
    <row r="12" spans="1:17" x14ac:dyDescent="0.2">
      <c r="A12" s="3">
        <v>15</v>
      </c>
      <c r="B12" s="1">
        <v>14.578185347490299</v>
      </c>
      <c r="C12" s="1">
        <f t="shared" si="0"/>
        <v>10.421814652509701</v>
      </c>
      <c r="D12" s="1">
        <v>180.74965998848501</v>
      </c>
      <c r="E12" s="1">
        <v>8.4503462223144005E-3</v>
      </c>
      <c r="F12" s="1">
        <f t="shared" si="1"/>
        <v>2.3988144899487054</v>
      </c>
      <c r="G12" s="1">
        <f t="shared" si="2"/>
        <v>5.7543109571878679</v>
      </c>
      <c r="H12" s="3">
        <v>15</v>
      </c>
      <c r="I12" s="1">
        <v>1.7988900000000001</v>
      </c>
      <c r="J12" s="4">
        <v>300</v>
      </c>
      <c r="K12" s="1">
        <v>0.10944720751729201</v>
      </c>
      <c r="L12" s="1">
        <v>2.14</v>
      </c>
      <c r="M12" s="1">
        <f t="shared" si="3"/>
        <v>0.34111000000000002</v>
      </c>
      <c r="N12" s="1">
        <f t="shared" si="6"/>
        <v>7.9497784048311262</v>
      </c>
      <c r="O12" s="1">
        <f t="shared" si="4"/>
        <v>18.747698160253176</v>
      </c>
      <c r="P12" s="1">
        <f t="shared" si="5"/>
        <v>2.4720362476785747</v>
      </c>
    </row>
    <row r="13" spans="1:17" x14ac:dyDescent="0.2">
      <c r="A13" s="3">
        <v>16</v>
      </c>
      <c r="B13" s="1">
        <v>15.6276761354213</v>
      </c>
      <c r="C13" s="1">
        <f t="shared" si="0"/>
        <v>9.3723238645786999</v>
      </c>
      <c r="D13" s="1">
        <v>180.501175989334</v>
      </c>
      <c r="E13" s="1">
        <v>2.8801065319494099E-2</v>
      </c>
      <c r="F13" s="1">
        <f t="shared" si="1"/>
        <v>2.6674280958731882</v>
      </c>
      <c r="G13" s="1">
        <f t="shared" si="2"/>
        <v>7.1151726466536624</v>
      </c>
      <c r="H13" s="3">
        <v>16</v>
      </c>
      <c r="I13" s="1">
        <v>1.9434444444444401</v>
      </c>
      <c r="J13" s="4">
        <v>270</v>
      </c>
      <c r="K13" s="1">
        <v>0.184846088796084</v>
      </c>
      <c r="L13" s="1">
        <v>2.5099999999999998</v>
      </c>
      <c r="M13" s="1">
        <f t="shared" si="3"/>
        <v>0.5665555555555597</v>
      </c>
      <c r="N13" s="1">
        <f t="shared" si="6"/>
        <v>7.3584696056257659</v>
      </c>
      <c r="O13" s="1">
        <f t="shared" si="4"/>
        <v>18.214590746149518</v>
      </c>
      <c r="P13" s="1">
        <f t="shared" si="5"/>
        <v>2.013854258952934</v>
      </c>
    </row>
    <row r="14" spans="1:17" x14ac:dyDescent="0.2">
      <c r="A14" s="3">
        <v>17</v>
      </c>
      <c r="B14" s="1">
        <v>16.5791581135671</v>
      </c>
      <c r="C14" s="1">
        <f t="shared" si="0"/>
        <v>8.4208418864328998</v>
      </c>
      <c r="D14" s="1">
        <v>180.08423798966999</v>
      </c>
      <c r="E14" s="1">
        <v>0.40056377441698199</v>
      </c>
      <c r="F14" s="1">
        <f t="shared" si="1"/>
        <v>2.9688242977555888</v>
      </c>
      <c r="G14" s="1">
        <f t="shared" si="2"/>
        <v>8.813917710943965</v>
      </c>
      <c r="H14" s="3">
        <v>17</v>
      </c>
      <c r="I14" s="1">
        <v>2.18211111111111</v>
      </c>
      <c r="J14" s="4">
        <v>243</v>
      </c>
      <c r="K14" s="1">
        <v>0.232469759969789</v>
      </c>
      <c r="L14" s="1">
        <v>2.6829999999999998</v>
      </c>
      <c r="M14" s="1">
        <f t="shared" si="3"/>
        <v>0.50088888888888983</v>
      </c>
      <c r="N14" s="1">
        <f t="shared" si="6"/>
        <v>6.5536428469881383</v>
      </c>
      <c r="O14" s="1">
        <f t="shared" si="4"/>
        <v>18.375212645295072</v>
      </c>
      <c r="P14" s="1">
        <f t="shared" si="5"/>
        <v>1.8671990394447615</v>
      </c>
    </row>
    <row r="15" spans="1:17" x14ac:dyDescent="0.2">
      <c r="A15" s="3">
        <v>18</v>
      </c>
      <c r="B15" s="1">
        <v>17.4246787927922</v>
      </c>
      <c r="C15" s="1">
        <f t="shared" si="0"/>
        <v>7.5753212072078</v>
      </c>
      <c r="D15" s="1">
        <v>11.169836</v>
      </c>
      <c r="E15" s="1">
        <v>0.52670473832282905</v>
      </c>
      <c r="F15" s="1">
        <f t="shared" si="1"/>
        <v>3.3001900930897676</v>
      </c>
      <c r="G15" s="1">
        <f t="shared" si="2"/>
        <v>10.891254650527848</v>
      </c>
      <c r="H15" s="3">
        <v>18</v>
      </c>
      <c r="I15" s="1">
        <v>2.5878109452736302</v>
      </c>
      <c r="J15" s="4">
        <v>201</v>
      </c>
      <c r="K15" s="1">
        <v>0.29064637877004601</v>
      </c>
      <c r="L15" s="1">
        <v>3.3410000000000002</v>
      </c>
      <c r="M15" s="1">
        <f t="shared" si="3"/>
        <v>0.75318905472636999</v>
      </c>
      <c r="N15" s="1">
        <f t="shared" si="6"/>
        <v>5.5262061939978881</v>
      </c>
      <c r="O15" s="1">
        <f t="shared" si="4"/>
        <v>19.603499133975795</v>
      </c>
      <c r="P15" s="1">
        <f t="shared" si="5"/>
        <v>2.0491150132099119</v>
      </c>
      <c r="Q15" t="s">
        <v>55</v>
      </c>
    </row>
    <row r="16" spans="1:17" x14ac:dyDescent="0.2">
      <c r="A16" s="3">
        <v>19</v>
      </c>
      <c r="B16" s="1">
        <v>18.402780645851202</v>
      </c>
      <c r="C16" s="1">
        <f t="shared" si="0"/>
        <v>6.5972193541487982</v>
      </c>
      <c r="D16" s="1">
        <v>37.058126999999999</v>
      </c>
      <c r="E16" s="1">
        <v>0.84256063198526499</v>
      </c>
      <c r="F16" s="1">
        <f t="shared" si="1"/>
        <v>3.7894753316453289</v>
      </c>
      <c r="G16" s="1">
        <f t="shared" si="2"/>
        <v>14.360123289148476</v>
      </c>
      <c r="H16" s="3">
        <v>19</v>
      </c>
      <c r="I16" s="1">
        <v>3.2123333333333299</v>
      </c>
      <c r="J16" s="4">
        <v>150</v>
      </c>
      <c r="K16" s="1">
        <v>0.36542234317141697</v>
      </c>
      <c r="L16" s="1">
        <v>3.9119999999999999</v>
      </c>
      <c r="M16" s="1">
        <f>L16-I16</f>
        <v>0.69966666666666999</v>
      </c>
      <c r="N16" s="1">
        <f t="shared" si="6"/>
        <v>4.4518346605790224</v>
      </c>
      <c r="O16" s="1">
        <f t="shared" si="4"/>
        <v>21.192467638643969</v>
      </c>
      <c r="P16" s="1">
        <f t="shared" si="5"/>
        <v>2.1453846935697758</v>
      </c>
      <c r="Q16" t="s">
        <v>55</v>
      </c>
    </row>
    <row r="17" spans="1:17" x14ac:dyDescent="0.2">
      <c r="A17" s="3">
        <v>20</v>
      </c>
      <c r="B17" s="1">
        <v>18.315957492572799</v>
      </c>
      <c r="C17" s="1">
        <f t="shared" si="0"/>
        <v>6.6840425074272005</v>
      </c>
      <c r="D17" s="1">
        <v>180.172038986601</v>
      </c>
      <c r="E17" s="1">
        <v>0.93586829385400905</v>
      </c>
      <c r="F17" s="1">
        <f t="shared" si="1"/>
        <v>3.7402514978353896</v>
      </c>
      <c r="G17" s="1">
        <f t="shared" si="2"/>
        <v>13.989481267059876</v>
      </c>
      <c r="H17" s="3">
        <v>20</v>
      </c>
      <c r="I17" s="1">
        <v>3.9002296296296199</v>
      </c>
      <c r="J17" s="4">
        <v>135</v>
      </c>
      <c r="K17" s="1">
        <v>0.53186553495242805</v>
      </c>
      <c r="L17" s="1">
        <v>5.1639999999999997</v>
      </c>
      <c r="M17" s="1">
        <f t="shared" si="3"/>
        <v>1.2637703703703798</v>
      </c>
      <c r="N17" s="1">
        <f t="shared" si="6"/>
        <v>3.6666499751771586</v>
      </c>
      <c r="O17" s="1">
        <f t="shared" si="4"/>
        <v>26.069300633171427</v>
      </c>
      <c r="P17" s="1">
        <f t="shared" si="5"/>
        <v>3.0173925322500419</v>
      </c>
      <c r="Q17" t="s">
        <v>55</v>
      </c>
    </row>
    <row r="18" spans="1:17" x14ac:dyDescent="0.2">
      <c r="A18" s="3">
        <v>21</v>
      </c>
      <c r="B18" s="1">
        <v>19.7917493981147</v>
      </c>
      <c r="C18" s="1">
        <f t="shared" si="0"/>
        <v>5.2082506018853003</v>
      </c>
      <c r="D18" s="1">
        <v>18.877317999999999</v>
      </c>
      <c r="E18" s="1">
        <v>0.67328061671314199</v>
      </c>
      <c r="F18" s="1">
        <f t="shared" si="1"/>
        <v>4.8000762465136404</v>
      </c>
      <c r="G18" s="1">
        <f t="shared" si="2"/>
        <v>23.040731972344478</v>
      </c>
      <c r="H18" s="3">
        <v>21</v>
      </c>
      <c r="I18" s="1">
        <v>5.21532258064516</v>
      </c>
      <c r="J18" s="4">
        <v>93</v>
      </c>
      <c r="K18" s="1">
        <v>0.55929127889803898</v>
      </c>
      <c r="L18" s="1">
        <v>6.5810000000000004</v>
      </c>
      <c r="M18" s="1">
        <f t="shared" si="3"/>
        <v>1.3656774193548404</v>
      </c>
      <c r="N18" s="1">
        <f t="shared" si="6"/>
        <v>2.7420694796020828</v>
      </c>
      <c r="O18" s="1">
        <f t="shared" si="4"/>
        <v>27.162706969671152</v>
      </c>
      <c r="P18" s="1">
        <f t="shared" si="5"/>
        <v>2.4661811222832175</v>
      </c>
      <c r="Q18" t="s">
        <v>55</v>
      </c>
    </row>
    <row r="19" spans="1:17" x14ac:dyDescent="0.2">
      <c r="A19" s="3">
        <v>22</v>
      </c>
      <c r="B19" s="1">
        <v>20.100071120148101</v>
      </c>
      <c r="C19" s="1">
        <f t="shared" si="0"/>
        <v>4.899928879851899</v>
      </c>
      <c r="D19" s="1">
        <v>9.0356810000014303</v>
      </c>
      <c r="E19" s="1">
        <v>0.93068855736325296</v>
      </c>
      <c r="F19" s="1">
        <f t="shared" si="1"/>
        <v>5.1021148700337111</v>
      </c>
      <c r="G19" s="1">
        <f t="shared" si="2"/>
        <v>26.031576147019113</v>
      </c>
      <c r="H19" s="3">
        <v>22</v>
      </c>
      <c r="I19" s="1">
        <v>8.5825333333333305</v>
      </c>
      <c r="J19" s="4">
        <v>60</v>
      </c>
      <c r="K19" s="1">
        <v>1.2256510986229101</v>
      </c>
      <c r="L19" s="1">
        <v>10.731999999999999</v>
      </c>
      <c r="M19" s="1">
        <f t="shared" si="3"/>
        <v>2.1494666666666689</v>
      </c>
      <c r="N19" s="1">
        <f t="shared" si="6"/>
        <v>1.6662652295359572</v>
      </c>
      <c r="O19" s="1">
        <f t="shared" si="4"/>
        <v>42.053802942291568</v>
      </c>
      <c r="P19" s="1">
        <f t="shared" si="5"/>
        <v>3.2336636503159415</v>
      </c>
      <c r="Q19" t="s">
        <v>55</v>
      </c>
    </row>
    <row r="20" spans="1:17" x14ac:dyDescent="0.2">
      <c r="A20" s="3">
        <v>23</v>
      </c>
      <c r="B20" s="1">
        <v>20.6453027746388</v>
      </c>
      <c r="C20" s="1">
        <f t="shared" si="0"/>
        <v>4.3546972253611997</v>
      </c>
      <c r="D20" s="1">
        <v>5.4554400000000003</v>
      </c>
      <c r="E20" s="1">
        <v>0.96248923259873997</v>
      </c>
      <c r="F20" s="1">
        <f t="shared" si="1"/>
        <v>5.7409272576755042</v>
      </c>
      <c r="G20" s="1">
        <f t="shared" ref="G20:G29" si="7">F20^$G$1</f>
        <v>32.958245777921583</v>
      </c>
      <c r="H20" s="3">
        <v>23</v>
      </c>
      <c r="I20" s="1">
        <v>9.1341052631578901</v>
      </c>
      <c r="J20" s="4">
        <v>57</v>
      </c>
      <c r="K20" s="1">
        <v>1.86143787738828</v>
      </c>
      <c r="L20" s="1">
        <v>14.313000000000001</v>
      </c>
      <c r="M20" s="1">
        <f t="shared" si="3"/>
        <v>5.1788947368421105</v>
      </c>
      <c r="N20" s="1">
        <f t="shared" si="6"/>
        <v>1.5656461648573696</v>
      </c>
      <c r="O20" s="1">
        <f t="shared" si="4"/>
        <v>39.776262845630797</v>
      </c>
      <c r="P20" s="1">
        <f t="shared" si="5"/>
        <v>2.7890510605038301</v>
      </c>
      <c r="Q20" t="s">
        <v>55</v>
      </c>
    </row>
    <row r="21" spans="1:17" x14ac:dyDescent="0.2">
      <c r="A21" s="3">
        <v>24</v>
      </c>
      <c r="B21" s="1">
        <v>21.224088416117901</v>
      </c>
      <c r="C21" s="1">
        <f t="shared" si="0"/>
        <v>3.7759115838820989</v>
      </c>
      <c r="D21" s="1">
        <v>8.5313339999999993</v>
      </c>
      <c r="E21" s="1">
        <v>0.93277280732101397</v>
      </c>
      <c r="F21" s="1">
        <f t="shared" si="1"/>
        <v>6.6209177425433632</v>
      </c>
      <c r="G21" s="1">
        <f t="shared" si="7"/>
        <v>43.836551753525505</v>
      </c>
      <c r="H21" s="3">
        <v>24</v>
      </c>
      <c r="I21" s="1">
        <v>13.4209444444444</v>
      </c>
      <c r="J21" s="4">
        <v>36</v>
      </c>
      <c r="K21" s="1">
        <v>1.90413169106382</v>
      </c>
      <c r="L21" s="1">
        <v>15.637</v>
      </c>
      <c r="M21" s="1">
        <f t="shared" si="3"/>
        <v>2.2160555555556005</v>
      </c>
      <c r="N21" s="1">
        <f t="shared" si="6"/>
        <v>1.0655566703121606</v>
      </c>
      <c r="O21" s="1">
        <f t="shared" si="4"/>
        <v>50.67629959441571</v>
      </c>
      <c r="P21" s="1">
        <f t="shared" si="5"/>
        <v>2.7103549135699385</v>
      </c>
      <c r="Q21" t="s">
        <v>55</v>
      </c>
    </row>
    <row r="22" spans="1:17" x14ac:dyDescent="0.2">
      <c r="A22" s="3">
        <v>25</v>
      </c>
      <c r="B22" s="1">
        <v>23.659358589333898</v>
      </c>
      <c r="C22" s="1">
        <f t="shared" si="0"/>
        <v>1.3406414106661018</v>
      </c>
      <c r="D22" s="1">
        <v>7.41630200000054</v>
      </c>
      <c r="E22" s="1">
        <v>5.1972005621436903</v>
      </c>
      <c r="F22" s="1">
        <f t="shared" si="1"/>
        <v>18.64779037936675</v>
      </c>
      <c r="G22" s="1">
        <f t="shared" si="7"/>
        <v>347.74008603280311</v>
      </c>
      <c r="H22" s="3">
        <v>25</v>
      </c>
      <c r="I22" s="1">
        <f>(295.245+295.339+295.35+J33*3)/6</f>
        <v>147.65566666666669</v>
      </c>
      <c r="J22" s="4">
        <v>6</v>
      </c>
      <c r="K22" s="1">
        <v>2.8686039965261999E-2</v>
      </c>
      <c r="L22" s="1">
        <v>295.35000000000002</v>
      </c>
      <c r="M22" s="1">
        <f t="shared" si="3"/>
        <v>147.69433333333333</v>
      </c>
      <c r="N22" s="1">
        <f t="shared" si="6"/>
        <v>9.6852204845959161E-2</v>
      </c>
      <c r="O22" s="1">
        <f t="shared" ref="O22:O29" si="8">I22*C22</f>
        <v>197.95330125284374</v>
      </c>
      <c r="P22" s="1">
        <f t="shared" ref="P22:P29" si="9">C22-N22</f>
        <v>1.2437892058201425</v>
      </c>
      <c r="Q22" t="s">
        <v>55</v>
      </c>
    </row>
    <row r="23" spans="1:17" x14ac:dyDescent="0.2">
      <c r="A23" s="3">
        <v>23</v>
      </c>
      <c r="B23" s="1">
        <v>19.620056367178201</v>
      </c>
      <c r="C23" s="1">
        <f t="shared" si="0"/>
        <v>5.3799436328217993</v>
      </c>
      <c r="D23" s="1"/>
      <c r="E23" s="1">
        <v>4.9230532003036904</v>
      </c>
      <c r="F23" s="1">
        <f t="shared" si="1"/>
        <v>4.6468888349462896</v>
      </c>
      <c r="G23" s="1">
        <f t="shared" si="7"/>
        <v>21.593575844348486</v>
      </c>
      <c r="H23" s="3">
        <v>23</v>
      </c>
      <c r="I23" s="1">
        <v>5.6935500000000001</v>
      </c>
      <c r="J23" s="4">
        <v>120</v>
      </c>
      <c r="K23" s="1">
        <v>0.71738850295127099</v>
      </c>
      <c r="L23" s="1">
        <v>7.3029999999999999</v>
      </c>
      <c r="M23" s="1">
        <f t="shared" si="3"/>
        <v>1.6094499999999998</v>
      </c>
      <c r="N23" s="1">
        <f t="shared" si="6"/>
        <v>2.5117504675758822</v>
      </c>
      <c r="O23" s="1">
        <f t="shared" si="8"/>
        <v>30.630978070652557</v>
      </c>
      <c r="P23" s="1">
        <f t="shared" si="9"/>
        <v>2.8681931652459172</v>
      </c>
    </row>
    <row r="24" spans="1:17" x14ac:dyDescent="0.2">
      <c r="A24" s="3">
        <v>23.5</v>
      </c>
      <c r="B24" s="1">
        <v>19.1375337384953</v>
      </c>
      <c r="C24" s="1">
        <f t="shared" si="0"/>
        <v>5.8624662615047001</v>
      </c>
      <c r="D24" s="1"/>
      <c r="E24" s="1">
        <v>4.9080822064288103</v>
      </c>
      <c r="F24" s="1">
        <f t="shared" si="1"/>
        <v>4.2644168656730708</v>
      </c>
      <c r="G24" s="1">
        <f t="shared" si="7"/>
        <v>18.185251204236938</v>
      </c>
      <c r="H24" s="3">
        <v>23.5</v>
      </c>
      <c r="I24" s="1">
        <v>6.5022745098039199</v>
      </c>
      <c r="J24" s="4">
        <v>102</v>
      </c>
      <c r="K24" s="1">
        <v>1.0030929145560701</v>
      </c>
      <c r="L24" s="1">
        <v>9.5180000000000007</v>
      </c>
      <c r="M24" s="1">
        <f t="shared" si="3"/>
        <v>3.0157254901960808</v>
      </c>
      <c r="N24" s="1">
        <f t="shared" si="6"/>
        <v>2.1993499125735796</v>
      </c>
      <c r="O24" s="1">
        <f t="shared" si="8"/>
        <v>38.119364936767489</v>
      </c>
      <c r="P24" s="1">
        <f t="shared" si="9"/>
        <v>3.6631163489311205</v>
      </c>
    </row>
    <row r="25" spans="1:17" x14ac:dyDescent="0.2">
      <c r="A25" s="3">
        <v>24</v>
      </c>
      <c r="B25" s="1">
        <v>19.448370412620601</v>
      </c>
      <c r="C25" s="1">
        <f t="shared" si="0"/>
        <v>5.5516295873793986</v>
      </c>
      <c r="D25" s="1"/>
      <c r="E25" s="1">
        <v>5.1004919220265803</v>
      </c>
      <c r="F25" s="1">
        <f t="shared" si="1"/>
        <v>4.5031822830602515</v>
      </c>
      <c r="G25" s="1">
        <f t="shared" si="7"/>
        <v>20.278650674467738</v>
      </c>
      <c r="H25" s="3">
        <v>24</v>
      </c>
      <c r="I25" s="1">
        <v>6.2759009009008997</v>
      </c>
      <c r="J25" s="4">
        <v>111</v>
      </c>
      <c r="K25" s="1">
        <v>0.95539530005571904</v>
      </c>
      <c r="L25" s="1">
        <v>8.7210000000000001</v>
      </c>
      <c r="M25" s="1">
        <f t="shared" si="3"/>
        <v>2.4450990990991004</v>
      </c>
      <c r="N25" s="1">
        <f t="shared" si="6"/>
        <v>2.2786811169395302</v>
      </c>
      <c r="O25" s="1">
        <f t="shared" si="8"/>
        <v>34.841477128902454</v>
      </c>
      <c r="P25" s="1">
        <f t="shared" si="9"/>
        <v>3.2729484704398684</v>
      </c>
    </row>
    <row r="26" spans="1:17" x14ac:dyDescent="0.2">
      <c r="A26" s="3">
        <v>24.5</v>
      </c>
      <c r="B26" s="1">
        <v>23.404163371802898</v>
      </c>
      <c r="C26" s="1">
        <f t="shared" si="0"/>
        <v>1.5958366281971017</v>
      </c>
      <c r="D26" s="1"/>
      <c r="E26" s="1">
        <v>5.1068425476306398</v>
      </c>
      <c r="F26" s="1">
        <f t="shared" si="1"/>
        <v>15.665764000067965</v>
      </c>
      <c r="G26" s="1">
        <f t="shared" si="7"/>
        <v>245.41616170582543</v>
      </c>
      <c r="H26" s="3">
        <v>24.5</v>
      </c>
      <c r="I26" s="1">
        <v>28.434428571428501</v>
      </c>
      <c r="J26" s="4">
        <v>21</v>
      </c>
      <c r="K26" s="1">
        <v>7.3963938998060597</v>
      </c>
      <c r="L26" s="1">
        <v>36.14</v>
      </c>
      <c r="M26" s="1">
        <f t="shared" si="3"/>
        <v>7.7055714285714991</v>
      </c>
      <c r="N26" s="1">
        <f t="shared" si="6"/>
        <v>0.50293878207337639</v>
      </c>
      <c r="O26" s="1">
        <f t="shared" si="8"/>
        <v>45.376702616139788</v>
      </c>
      <c r="P26" s="1">
        <f t="shared" si="9"/>
        <v>1.0928978461237253</v>
      </c>
    </row>
    <row r="27" spans="1:17" x14ac:dyDescent="0.2">
      <c r="A27" s="3">
        <v>25</v>
      </c>
      <c r="B27" s="1">
        <v>23.7812931146109</v>
      </c>
      <c r="C27" s="1">
        <f t="shared" si="0"/>
        <v>1.2187068853890999</v>
      </c>
      <c r="D27" s="1"/>
      <c r="E27" s="1">
        <v>5.9123864657201297</v>
      </c>
      <c r="F27" s="1">
        <f t="shared" si="1"/>
        <v>20.513546201897579</v>
      </c>
      <c r="G27" s="1">
        <f t="shared" si="7"/>
        <v>420.80557777738659</v>
      </c>
      <c r="H27" s="3">
        <v>25</v>
      </c>
      <c r="I27" s="1">
        <v>37.235399999999998</v>
      </c>
      <c r="J27" s="4">
        <v>15</v>
      </c>
      <c r="K27" s="1">
        <v>14.317534549402399</v>
      </c>
      <c r="L27" s="1">
        <v>56.283000000000001</v>
      </c>
      <c r="M27" s="1">
        <f t="shared" si="3"/>
        <v>19.047600000000003</v>
      </c>
      <c r="N27" s="1">
        <f t="shared" si="6"/>
        <v>0.38406400561472859</v>
      </c>
      <c r="O27" s="1">
        <f t="shared" si="8"/>
        <v>45.379038360217287</v>
      </c>
      <c r="P27" s="1">
        <f t="shared" si="9"/>
        <v>0.83464287977437124</v>
      </c>
    </row>
    <row r="28" spans="1:17" x14ac:dyDescent="0.2">
      <c r="A28" s="3">
        <v>25.5</v>
      </c>
      <c r="B28" s="1">
        <v>24.195563545318102</v>
      </c>
      <c r="C28" s="1">
        <f t="shared" si="0"/>
        <v>0.80443645468189828</v>
      </c>
      <c r="D28" s="1"/>
      <c r="E28" s="1">
        <v>6.26791895230817</v>
      </c>
      <c r="F28" s="1">
        <f t="shared" si="1"/>
        <v>31.077656730370151</v>
      </c>
      <c r="G28" s="1">
        <f t="shared" si="7"/>
        <v>965.8207478507212</v>
      </c>
      <c r="H28" s="3">
        <v>25.5</v>
      </c>
      <c r="I28" s="1">
        <v>60.750333333333302</v>
      </c>
      <c r="J28" s="4">
        <v>3</v>
      </c>
      <c r="K28" s="1">
        <v>0.60421648070501499</v>
      </c>
      <c r="L28" s="1">
        <v>61.488</v>
      </c>
      <c r="M28" s="1">
        <f t="shared" si="3"/>
        <v>0.73766666666669778</v>
      </c>
      <c r="N28" s="1">
        <f t="shared" si="6"/>
        <v>0.23540244291663703</v>
      </c>
      <c r="O28" s="1">
        <f t="shared" si="8"/>
        <v>48.869782767410186</v>
      </c>
      <c r="P28" s="1">
        <f t="shared" si="9"/>
        <v>0.56903401176526125</v>
      </c>
    </row>
    <row r="29" spans="1:17" x14ac:dyDescent="0.2">
      <c r="A29" s="3">
        <v>26</v>
      </c>
      <c r="B29" s="1">
        <v>24.6526407371198</v>
      </c>
      <c r="C29" s="1">
        <f t="shared" si="0"/>
        <v>0.34735926288020025</v>
      </c>
      <c r="D29" s="1"/>
      <c r="E29" s="1">
        <v>1.85602940309047</v>
      </c>
      <c r="F29" s="1">
        <f t="shared" si="1"/>
        <v>71.971594460177613</v>
      </c>
      <c r="G29" s="1">
        <f t="shared" si="7"/>
        <v>5179.9104091402687</v>
      </c>
      <c r="H29" s="3">
        <v>26</v>
      </c>
      <c r="I29" s="1">
        <v>184.362999999999</v>
      </c>
      <c r="J29" s="4">
        <v>3</v>
      </c>
      <c r="K29" s="1">
        <v>0.183882208673562</v>
      </c>
      <c r="L29" s="1">
        <v>184.55</v>
      </c>
      <c r="M29" s="1">
        <f t="shared" si="3"/>
        <v>0.18700000000100658</v>
      </c>
      <c r="N29" s="1">
        <f t="shared" si="6"/>
        <v>7.7568584122989656E-2</v>
      </c>
      <c r="O29" s="1">
        <f t="shared" si="8"/>
        <v>64.040195782382014</v>
      </c>
      <c r="P29" s="1">
        <f t="shared" si="9"/>
        <v>0.26979067875721058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FC45-0EF6-4846-AE64-E31F702D860F}">
  <dimension ref="A1:Q22"/>
  <sheetViews>
    <sheetView workbookViewId="0">
      <selection activeCell="M23" sqref="M23"/>
    </sheetView>
  </sheetViews>
  <sheetFormatPr baseColWidth="10" defaultRowHeight="16" x14ac:dyDescent="0.2"/>
  <sheetData>
    <row r="1" spans="1:16" x14ac:dyDescent="0.2">
      <c r="A1" t="s">
        <v>3</v>
      </c>
      <c r="B1" t="s">
        <v>5</v>
      </c>
      <c r="C1" s="2">
        <f>2*2/3*138357544*32 / 1000000000</f>
        <v>5.903255210666666</v>
      </c>
      <c r="D1" t="s">
        <v>10</v>
      </c>
      <c r="F1" t="s">
        <v>9</v>
      </c>
      <c r="G1">
        <v>2</v>
      </c>
      <c r="N1" t="s">
        <v>21</v>
      </c>
      <c r="O1" t="s">
        <v>22</v>
      </c>
    </row>
    <row r="2" spans="1:16" x14ac:dyDescent="0.2">
      <c r="A2" t="s">
        <v>11</v>
      </c>
      <c r="B2" t="s">
        <v>12</v>
      </c>
      <c r="C2" t="s">
        <v>1</v>
      </c>
      <c r="D2" t="s">
        <v>23</v>
      </c>
      <c r="E2" t="s">
        <v>24</v>
      </c>
      <c r="F2" t="s">
        <v>17</v>
      </c>
      <c r="G2" t="s">
        <v>25</v>
      </c>
      <c r="H2" t="s">
        <v>13</v>
      </c>
      <c r="I2" t="s">
        <v>14</v>
      </c>
      <c r="J2" t="s">
        <v>6</v>
      </c>
      <c r="K2" t="s">
        <v>26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</row>
    <row r="3" spans="1:16" x14ac:dyDescent="0.2">
      <c r="A3">
        <v>0</v>
      </c>
      <c r="B3" s="1">
        <v>0</v>
      </c>
      <c r="C3" s="1">
        <f t="shared" ref="C3:C19" si="0">25-B3</f>
        <v>25</v>
      </c>
      <c r="D3" s="1" t="s">
        <v>7</v>
      </c>
      <c r="E3" s="1">
        <v>0</v>
      </c>
      <c r="F3" s="1">
        <f t="shared" ref="F3:F19" si="1">25/(25-B3)</f>
        <v>1</v>
      </c>
      <c r="G3" s="1">
        <f>F3^$G$1</f>
        <v>1</v>
      </c>
      <c r="H3" s="4">
        <v>0</v>
      </c>
      <c r="I3" s="1">
        <v>0.60860042735042696</v>
      </c>
      <c r="J3" s="4">
        <v>936</v>
      </c>
      <c r="K3" s="1">
        <v>1.0740457891300801E-2</v>
      </c>
      <c r="L3" s="1">
        <v>0.63600000000000001</v>
      </c>
      <c r="M3" s="1">
        <f t="shared" ref="M3:M22" si="2">L3-I3</f>
        <v>2.7399572649573045E-2</v>
      </c>
      <c r="N3" s="1">
        <f>($C$1/I3)</f>
        <v>9.6997224211077029</v>
      </c>
      <c r="O3" s="1">
        <f t="shared" ref="O3:O19" si="3">I3*C3</f>
        <v>15.215010683760674</v>
      </c>
      <c r="P3" s="1">
        <f t="shared" ref="P3:P19" si="4">C3-N3</f>
        <v>15.300277578892297</v>
      </c>
    </row>
    <row r="4" spans="1:16" x14ac:dyDescent="0.2">
      <c r="A4">
        <v>2</v>
      </c>
      <c r="B4" s="1">
        <v>1.67110247263678</v>
      </c>
      <c r="C4" s="1">
        <f t="shared" si="0"/>
        <v>23.328897527363221</v>
      </c>
      <c r="D4" s="1">
        <v>180.43025499701599</v>
      </c>
      <c r="E4" s="1">
        <v>2.00090961380757E-4</v>
      </c>
      <c r="F4" s="1">
        <f t="shared" si="1"/>
        <v>1.0716322951256778</v>
      </c>
      <c r="G4" s="1">
        <f t="shared" ref="G4:G22" si="5">F4^$G$1</f>
        <v>1.1483957759563279</v>
      </c>
      <c r="H4" s="4">
        <v>2</v>
      </c>
      <c r="I4" s="1">
        <v>0.53975823045267401</v>
      </c>
      <c r="J4" s="4">
        <v>972</v>
      </c>
      <c r="K4" s="1">
        <v>1.2502106166446401E-2</v>
      </c>
      <c r="L4" s="1">
        <v>0.57399999999999995</v>
      </c>
      <c r="M4" s="1">
        <f t="shared" si="2"/>
        <v>3.424176954732594E-2</v>
      </c>
      <c r="N4" s="1">
        <f t="shared" ref="N4:N21" si="6">($C$1/I4)</f>
        <v>10.936850755783452</v>
      </c>
      <c r="O4" s="1">
        <f t="shared" si="3"/>
        <v>12.591964447781335</v>
      </c>
      <c r="P4" s="1">
        <f t="shared" si="4"/>
        <v>12.39204677157977</v>
      </c>
    </row>
    <row r="5" spans="1:16" x14ac:dyDescent="0.2">
      <c r="A5">
        <v>4</v>
      </c>
      <c r="B5" s="1">
        <v>3.5229389938878999</v>
      </c>
      <c r="C5" s="1">
        <f t="shared" si="0"/>
        <v>21.477061006112102</v>
      </c>
      <c r="D5" s="1">
        <v>180.61960699517201</v>
      </c>
      <c r="E5" s="1">
        <v>3.6242758251372299E-4</v>
      </c>
      <c r="F5" s="1">
        <f t="shared" si="1"/>
        <v>1.1640326389576914</v>
      </c>
      <c r="G5" s="1">
        <f t="shared" si="5"/>
        <v>1.3549719845588071</v>
      </c>
      <c r="H5" s="4">
        <v>4</v>
      </c>
      <c r="I5" s="1">
        <v>0.60801380042462805</v>
      </c>
      <c r="J5" s="4">
        <v>942</v>
      </c>
      <c r="K5" s="1">
        <v>1.24936000854008E-2</v>
      </c>
      <c r="L5" s="1">
        <v>0.63</v>
      </c>
      <c r="M5" s="1">
        <f t="shared" si="2"/>
        <v>2.1986199575371956E-2</v>
      </c>
      <c r="N5" s="1">
        <f t="shared" si="6"/>
        <v>9.7090809559650086</v>
      </c>
      <c r="O5" s="1">
        <f t="shared" si="3"/>
        <v>13.058349484277805</v>
      </c>
      <c r="P5" s="1">
        <f t="shared" si="4"/>
        <v>11.767980050147093</v>
      </c>
    </row>
    <row r="6" spans="1:16" x14ac:dyDescent="0.2">
      <c r="A6">
        <v>6</v>
      </c>
      <c r="B6" s="1">
        <v>5.4491546986999602</v>
      </c>
      <c r="C6" s="1">
        <f t="shared" si="0"/>
        <v>19.55084530130004</v>
      </c>
      <c r="D6" s="1">
        <v>180.03426999384899</v>
      </c>
      <c r="E6" s="1">
        <v>8.2701608674026099E-4</v>
      </c>
      <c r="F6" s="1">
        <f t="shared" si="1"/>
        <v>1.2787170894517597</v>
      </c>
      <c r="G6" s="1">
        <f t="shared" si="5"/>
        <v>1.6351173948559796</v>
      </c>
      <c r="H6" s="4">
        <v>6</v>
      </c>
      <c r="I6" s="1">
        <v>0.64208417508417504</v>
      </c>
      <c r="J6" s="4">
        <v>891</v>
      </c>
      <c r="K6" s="1">
        <v>2.1553178221207E-2</v>
      </c>
      <c r="L6" s="1">
        <v>0.66300000000000003</v>
      </c>
      <c r="M6" s="1">
        <f t="shared" si="2"/>
        <v>2.0915824915824999E-2</v>
      </c>
      <c r="N6" s="1">
        <f t="shared" si="6"/>
        <v>9.1938961272371635</v>
      </c>
      <c r="O6" s="1">
        <f t="shared" si="3"/>
        <v>12.553288377483556</v>
      </c>
      <c r="P6" s="1">
        <f t="shared" si="4"/>
        <v>10.356949174062876</v>
      </c>
    </row>
    <row r="7" spans="1:16" x14ac:dyDescent="0.2">
      <c r="A7">
        <v>8</v>
      </c>
      <c r="B7" s="1">
        <v>7.4973555030075199</v>
      </c>
      <c r="C7" s="1">
        <f t="shared" si="0"/>
        <v>17.502644496992481</v>
      </c>
      <c r="D7" s="1">
        <v>180.84027399262499</v>
      </c>
      <c r="E7" s="1">
        <v>1.7209575684550499E-3</v>
      </c>
      <c r="F7" s="1">
        <f t="shared" si="1"/>
        <v>1.4283555838830988</v>
      </c>
      <c r="G7" s="1">
        <f t="shared" si="5"/>
        <v>2.0401996740100281</v>
      </c>
      <c r="H7" s="4">
        <v>8</v>
      </c>
      <c r="I7" s="1">
        <v>0.63335757575757501</v>
      </c>
      <c r="J7" s="4">
        <v>825</v>
      </c>
      <c r="K7" s="1">
        <v>1.36657730004126E-2</v>
      </c>
      <c r="L7" s="1">
        <v>0.66400000000000003</v>
      </c>
      <c r="M7" s="1">
        <f t="shared" si="2"/>
        <v>3.0642424242425026E-2</v>
      </c>
      <c r="N7" s="1">
        <f t="shared" si="6"/>
        <v>9.3205725116742038</v>
      </c>
      <c r="O7" s="1">
        <f t="shared" si="3"/>
        <v>11.085432487961819</v>
      </c>
      <c r="P7" s="1">
        <f t="shared" si="4"/>
        <v>8.1820719853182773</v>
      </c>
    </row>
    <row r="8" spans="1:16" x14ac:dyDescent="0.2">
      <c r="A8">
        <v>10</v>
      </c>
      <c r="B8" s="1">
        <v>9.4922827571729194</v>
      </c>
      <c r="C8" s="1">
        <f t="shared" si="0"/>
        <v>15.507717242827081</v>
      </c>
      <c r="D8" s="1">
        <v>180.73733199146201</v>
      </c>
      <c r="E8" s="1">
        <v>5.2483675229625304E-3</v>
      </c>
      <c r="F8" s="1">
        <f t="shared" si="1"/>
        <v>1.612100582473766</v>
      </c>
      <c r="G8" s="1">
        <f t="shared" si="5"/>
        <v>2.5988682880122553</v>
      </c>
      <c r="H8" s="4">
        <v>10</v>
      </c>
      <c r="I8" s="1">
        <v>0.60002634593356197</v>
      </c>
      <c r="J8" s="4">
        <v>873</v>
      </c>
      <c r="K8" s="1">
        <v>2.0992400142391801E-2</v>
      </c>
      <c r="L8" s="1">
        <v>0.64700000000000002</v>
      </c>
      <c r="M8" s="1">
        <f t="shared" si="2"/>
        <v>4.6973654066438053E-2</v>
      </c>
      <c r="N8" s="1">
        <f t="shared" si="6"/>
        <v>9.83832668460912</v>
      </c>
      <c r="O8" s="1">
        <f t="shared" si="3"/>
        <v>9.3050389109844254</v>
      </c>
      <c r="P8" s="1">
        <f t="shared" si="4"/>
        <v>5.6693905582179607</v>
      </c>
    </row>
    <row r="9" spans="1:16" x14ac:dyDescent="0.2">
      <c r="A9">
        <v>12</v>
      </c>
      <c r="B9" s="1">
        <v>11.4774549189832</v>
      </c>
      <c r="C9" s="1">
        <f t="shared" si="0"/>
        <v>13.5225450810168</v>
      </c>
      <c r="D9" s="1">
        <v>180.31694399016899</v>
      </c>
      <c r="E9" s="1">
        <v>1.8723397493611901E-2</v>
      </c>
      <c r="F9" s="1">
        <f t="shared" si="1"/>
        <v>1.8487644042019475</v>
      </c>
      <c r="G9" s="1">
        <f t="shared" si="5"/>
        <v>3.4179298222441821</v>
      </c>
      <c r="H9" s="4">
        <v>12</v>
      </c>
      <c r="I9" s="1">
        <v>0.65328731343283497</v>
      </c>
      <c r="J9" s="4">
        <v>804</v>
      </c>
      <c r="K9" s="1">
        <v>2.3892967974971199E-2</v>
      </c>
      <c r="L9" s="1">
        <v>0.71199999999999997</v>
      </c>
      <c r="M9" s="1">
        <f t="shared" si="2"/>
        <v>5.8712686567164996E-2</v>
      </c>
      <c r="N9" s="1">
        <f t="shared" si="6"/>
        <v>9.0362312098895288</v>
      </c>
      <c r="O9" s="1">
        <f t="shared" si="3"/>
        <v>8.8341071467518635</v>
      </c>
      <c r="P9" s="1">
        <f t="shared" si="4"/>
        <v>4.4863138711272708</v>
      </c>
    </row>
    <row r="10" spans="1:16" x14ac:dyDescent="0.2">
      <c r="A10">
        <v>13</v>
      </c>
      <c r="B10" s="1">
        <v>12.3986096984057</v>
      </c>
      <c r="C10" s="1">
        <f t="shared" si="0"/>
        <v>12.6013903015943</v>
      </c>
      <c r="D10" s="1">
        <v>180.73007898943001</v>
      </c>
      <c r="E10" s="1">
        <v>2.11874269132977E-2</v>
      </c>
      <c r="F10" s="1">
        <f t="shared" si="1"/>
        <v>1.983908076939499</v>
      </c>
      <c r="G10" s="1">
        <f t="shared" si="5"/>
        <v>3.935891257745781</v>
      </c>
      <c r="H10" s="4">
        <v>13</v>
      </c>
      <c r="I10" s="1">
        <v>0.69021960784313696</v>
      </c>
      <c r="J10" s="4">
        <v>765</v>
      </c>
      <c r="K10" s="1">
        <v>3.52532408167179E-2</v>
      </c>
      <c r="L10" s="1">
        <v>0.79200000000000004</v>
      </c>
      <c r="M10" s="1">
        <f t="shared" si="2"/>
        <v>0.10178039215686308</v>
      </c>
      <c r="N10" s="1">
        <f t="shared" si="6"/>
        <v>8.5527202409008805</v>
      </c>
      <c r="O10" s="1">
        <f t="shared" si="3"/>
        <v>8.6977266722447268</v>
      </c>
      <c r="P10" s="1">
        <f t="shared" si="4"/>
        <v>4.0486700606934196</v>
      </c>
    </row>
    <row r="11" spans="1:16" x14ac:dyDescent="0.2">
      <c r="A11">
        <v>14</v>
      </c>
      <c r="B11" s="1">
        <v>13.5308620921091</v>
      </c>
      <c r="C11" s="1">
        <f t="shared" si="0"/>
        <v>11.4691379078909</v>
      </c>
      <c r="D11" s="1">
        <v>180.156644989353</v>
      </c>
      <c r="E11" s="1">
        <v>6.2365277274341102E-2</v>
      </c>
      <c r="F11" s="1">
        <f t="shared" si="1"/>
        <v>2.1797627860765116</v>
      </c>
      <c r="G11" s="1">
        <f t="shared" si="5"/>
        <v>4.7513658035640365</v>
      </c>
      <c r="H11" s="4">
        <v>14</v>
      </c>
      <c r="I11" s="1">
        <v>0.65276121212121196</v>
      </c>
      <c r="J11" s="4">
        <v>825</v>
      </c>
      <c r="K11" s="1">
        <v>4.3212006731966103E-2</v>
      </c>
      <c r="L11" s="1">
        <v>0.77300000000000002</v>
      </c>
      <c r="M11" s="1">
        <f t="shared" si="2"/>
        <v>0.12023878787878806</v>
      </c>
      <c r="N11" s="1">
        <f t="shared" si="6"/>
        <v>9.043514076891082</v>
      </c>
      <c r="O11" s="1">
        <f t="shared" si="3"/>
        <v>7.4866083627402054</v>
      </c>
      <c r="P11" s="1">
        <f t="shared" si="4"/>
        <v>2.4256238309998182</v>
      </c>
    </row>
    <row r="12" spans="1:16" x14ac:dyDescent="0.2">
      <c r="A12">
        <v>15</v>
      </c>
      <c r="B12" s="1">
        <v>14.5240569848114</v>
      </c>
      <c r="C12" s="1">
        <f t="shared" si="0"/>
        <v>10.4759430151886</v>
      </c>
      <c r="D12" s="1">
        <v>180.752129988566</v>
      </c>
      <c r="E12" s="1">
        <v>1.61916622954064E-2</v>
      </c>
      <c r="F12" s="1">
        <f t="shared" si="1"/>
        <v>2.3864200066527301</v>
      </c>
      <c r="G12" s="1">
        <f t="shared" si="5"/>
        <v>5.6950004481524168</v>
      </c>
      <c r="H12" s="4">
        <v>15</v>
      </c>
      <c r="I12" s="1">
        <v>0.75036834733893498</v>
      </c>
      <c r="J12" s="4">
        <v>714</v>
      </c>
      <c r="K12" s="1">
        <v>6.7005227069921E-2</v>
      </c>
      <c r="L12" s="1">
        <v>0.95699999999999996</v>
      </c>
      <c r="M12" s="1">
        <f t="shared" si="2"/>
        <v>0.20663165266106498</v>
      </c>
      <c r="N12" s="1">
        <f t="shared" si="6"/>
        <v>7.8671431592252601</v>
      </c>
      <c r="O12" s="1">
        <f t="shared" si="3"/>
        <v>7.8608160471239295</v>
      </c>
      <c r="P12" s="1">
        <f t="shared" si="4"/>
        <v>2.6087998559633396</v>
      </c>
    </row>
    <row r="13" spans="1:16" x14ac:dyDescent="0.2">
      <c r="A13">
        <v>16</v>
      </c>
      <c r="B13" s="1">
        <v>15.604126801525201</v>
      </c>
      <c r="C13" s="1">
        <f t="shared" si="0"/>
        <v>9.3958731984747992</v>
      </c>
      <c r="D13" s="1">
        <v>180.52226598906199</v>
      </c>
      <c r="E13" s="1">
        <v>1.5725674462018099E-2</v>
      </c>
      <c r="F13" s="1">
        <f t="shared" si="1"/>
        <v>2.6607425911258749</v>
      </c>
      <c r="G13" s="1">
        <f t="shared" si="5"/>
        <v>7.0795511362312347</v>
      </c>
      <c r="H13" s="4">
        <v>16</v>
      </c>
      <c r="I13" s="1">
        <v>0.80544854070660499</v>
      </c>
      <c r="J13" s="4">
        <v>651</v>
      </c>
      <c r="K13" s="1">
        <v>9.7672145294246698E-2</v>
      </c>
      <c r="L13" s="1">
        <v>1.143</v>
      </c>
      <c r="M13" s="1">
        <f t="shared" si="2"/>
        <v>0.33755145929339503</v>
      </c>
      <c r="N13" s="1">
        <f t="shared" si="6"/>
        <v>7.3291525309461116</v>
      </c>
      <c r="O13" s="1">
        <f t="shared" si="3"/>
        <v>7.567892356375828</v>
      </c>
      <c r="P13" s="1">
        <f t="shared" si="4"/>
        <v>2.0667206675286875</v>
      </c>
    </row>
    <row r="14" spans="1:16" x14ac:dyDescent="0.2">
      <c r="A14">
        <v>17</v>
      </c>
      <c r="B14" s="1">
        <v>16.595560193434999</v>
      </c>
      <c r="C14" s="1">
        <f t="shared" si="0"/>
        <v>8.4044398065650014</v>
      </c>
      <c r="D14" s="1">
        <v>180.33852898897001</v>
      </c>
      <c r="E14" s="1">
        <v>4.5367892041647602E-2</v>
      </c>
      <c r="F14" s="1">
        <f t="shared" si="1"/>
        <v>2.9746182464739204</v>
      </c>
      <c r="G14" s="1">
        <f t="shared" si="5"/>
        <v>8.8483537122555802</v>
      </c>
      <c r="H14" s="4">
        <v>17</v>
      </c>
      <c r="I14" s="1">
        <v>0.88075968992247999</v>
      </c>
      <c r="J14" s="4">
        <v>645</v>
      </c>
      <c r="K14" s="1">
        <v>0.152917537446882</v>
      </c>
      <c r="L14" s="1">
        <v>1.3340000000000001</v>
      </c>
      <c r="M14" s="1">
        <f t="shared" si="2"/>
        <v>0.45324031007752008</v>
      </c>
      <c r="N14" s="1">
        <f t="shared" si="6"/>
        <v>6.7024584324314853</v>
      </c>
      <c r="O14" s="1">
        <f t="shared" si="3"/>
        <v>7.4022917980023388</v>
      </c>
      <c r="P14" s="1">
        <f t="shared" si="4"/>
        <v>1.7019813741335161</v>
      </c>
    </row>
    <row r="15" spans="1:16" x14ac:dyDescent="0.2">
      <c r="A15">
        <v>18</v>
      </c>
      <c r="B15" s="1">
        <v>17.501954951947798</v>
      </c>
      <c r="C15" s="1">
        <f t="shared" si="0"/>
        <v>7.4980450480522016</v>
      </c>
      <c r="D15" s="1">
        <v>179.95287398962699</v>
      </c>
      <c r="E15" s="1">
        <v>0.42157270794511997</v>
      </c>
      <c r="F15" s="1">
        <f t="shared" si="1"/>
        <v>3.3342024274039743</v>
      </c>
      <c r="G15" s="1">
        <f t="shared" si="5"/>
        <v>11.116905826906555</v>
      </c>
      <c r="H15" s="4">
        <v>18</v>
      </c>
      <c r="I15" s="1">
        <v>1.03569157088122</v>
      </c>
      <c r="J15" s="4">
        <v>522</v>
      </c>
      <c r="K15" s="1">
        <v>0.21415055998699301</v>
      </c>
      <c r="L15" s="1">
        <v>1.492</v>
      </c>
      <c r="M15" s="1">
        <f t="shared" si="2"/>
        <v>0.45630842911878</v>
      </c>
      <c r="N15" s="1">
        <f t="shared" si="6"/>
        <v>5.6998196921153577</v>
      </c>
      <c r="O15" s="1">
        <f t="shared" si="3"/>
        <v>7.765662054355337</v>
      </c>
      <c r="P15" s="1">
        <f t="shared" si="4"/>
        <v>1.798225355936844</v>
      </c>
    </row>
    <row r="16" spans="1:16" x14ac:dyDescent="0.2">
      <c r="A16">
        <v>19</v>
      </c>
      <c r="B16" s="1">
        <v>18.1987110884324</v>
      </c>
      <c r="C16" s="1">
        <f t="shared" si="0"/>
        <v>6.8012889115675996</v>
      </c>
      <c r="D16" s="1">
        <v>180.10355098847299</v>
      </c>
      <c r="E16" s="1">
        <v>0.38757001033663602</v>
      </c>
      <c r="F16" s="1">
        <f t="shared" si="1"/>
        <v>3.6757738606692798</v>
      </c>
      <c r="G16" s="1">
        <f t="shared" si="5"/>
        <v>13.511313474779541</v>
      </c>
      <c r="H16" s="4">
        <v>19</v>
      </c>
      <c r="I16" s="1">
        <v>1.1792407407407399</v>
      </c>
      <c r="J16" s="4">
        <v>486</v>
      </c>
      <c r="K16" s="1">
        <v>0.35384545588851202</v>
      </c>
      <c r="L16" s="1">
        <v>1.82</v>
      </c>
      <c r="M16" s="1">
        <f t="shared" si="2"/>
        <v>0.64075925925926014</v>
      </c>
      <c r="N16" s="1">
        <f t="shared" si="6"/>
        <v>5.0059797009375178</v>
      </c>
      <c r="O16" s="1">
        <f t="shared" si="3"/>
        <v>8.0203569740687577</v>
      </c>
      <c r="P16" s="1">
        <f t="shared" si="4"/>
        <v>1.7953092106300819</v>
      </c>
    </row>
    <row r="17" spans="1:17" x14ac:dyDescent="0.2">
      <c r="A17">
        <v>20</v>
      </c>
      <c r="B17" s="1">
        <v>18.539231271172302</v>
      </c>
      <c r="C17" s="1">
        <f t="shared" si="0"/>
        <v>6.4607687288276985</v>
      </c>
      <c r="D17" s="1">
        <v>180.20908898649901</v>
      </c>
      <c r="E17" s="1">
        <v>0.48872289945672798</v>
      </c>
      <c r="F17" s="1">
        <f t="shared" si="1"/>
        <v>3.8695085754193572</v>
      </c>
      <c r="G17" s="1">
        <f t="shared" si="5"/>
        <v>14.973096615243943</v>
      </c>
      <c r="H17" s="4">
        <v>20</v>
      </c>
      <c r="I17" s="1">
        <v>1.5193105413105401</v>
      </c>
      <c r="J17" s="4">
        <v>351</v>
      </c>
      <c r="K17" s="1">
        <v>0.41952967544422798</v>
      </c>
      <c r="L17" s="1">
        <v>2.5</v>
      </c>
      <c r="M17" s="1">
        <f t="shared" si="2"/>
        <v>0.98068945868945989</v>
      </c>
      <c r="N17" s="1">
        <f t="shared" si="6"/>
        <v>3.8854829543765192</v>
      </c>
      <c r="O17" s="1">
        <f t="shared" si="3"/>
        <v>9.8159140346774212</v>
      </c>
      <c r="P17" s="1">
        <f t="shared" si="4"/>
        <v>2.5752857744511792</v>
      </c>
    </row>
    <row r="18" spans="1:17" x14ac:dyDescent="0.2">
      <c r="A18">
        <v>21</v>
      </c>
      <c r="B18" s="1">
        <v>20.2160335516757</v>
      </c>
      <c r="C18" s="1">
        <f t="shared" si="0"/>
        <v>4.7839664483242998</v>
      </c>
      <c r="D18" s="1">
        <v>10.840585000010201</v>
      </c>
      <c r="E18" s="1">
        <v>0.324012638076635</v>
      </c>
      <c r="F18" s="1">
        <f t="shared" si="1"/>
        <v>5.2257891584412883</v>
      </c>
      <c r="G18" s="1">
        <f t="shared" si="5"/>
        <v>27.308872328482508</v>
      </c>
      <c r="H18" s="4">
        <v>21</v>
      </c>
      <c r="I18" s="1">
        <v>2.0964738955823199</v>
      </c>
      <c r="J18" s="4">
        <v>249</v>
      </c>
      <c r="K18" s="1">
        <v>0.446339102813192</v>
      </c>
      <c r="L18" s="1">
        <v>2.76</v>
      </c>
      <c r="M18" s="1">
        <f t="shared" si="2"/>
        <v>0.6635261044176799</v>
      </c>
      <c r="N18" s="1">
        <f t="shared" si="6"/>
        <v>2.8158019153522389</v>
      </c>
      <c r="O18" s="1">
        <f t="shared" si="3"/>
        <v>10.029460776253559</v>
      </c>
      <c r="P18" s="1">
        <f t="shared" si="4"/>
        <v>1.968164532972061</v>
      </c>
      <c r="Q18" t="s">
        <v>52</v>
      </c>
    </row>
    <row r="19" spans="1:17" x14ac:dyDescent="0.2">
      <c r="A19">
        <v>22</v>
      </c>
      <c r="B19" s="1">
        <v>20.206373971908299</v>
      </c>
      <c r="C19" s="1">
        <f t="shared" si="0"/>
        <v>4.7936260280917011</v>
      </c>
      <c r="D19" s="1">
        <v>10.785639</v>
      </c>
      <c r="E19" s="1">
        <v>0.50050191920680098</v>
      </c>
      <c r="F19" s="1">
        <f t="shared" si="1"/>
        <v>5.2152587318022956</v>
      </c>
      <c r="G19" s="1">
        <f t="shared" si="5"/>
        <v>27.198923639640089</v>
      </c>
      <c r="H19" s="4">
        <v>22</v>
      </c>
      <c r="I19" s="1">
        <v>3.3340128205128199</v>
      </c>
      <c r="J19" s="4">
        <v>156</v>
      </c>
      <c r="K19" s="1">
        <v>0.879768544643036</v>
      </c>
      <c r="L19" s="1">
        <v>4.375</v>
      </c>
      <c r="M19" s="1">
        <f t="shared" si="2"/>
        <v>1.0409871794871801</v>
      </c>
      <c r="N19" s="1">
        <f t="shared" si="6"/>
        <v>1.770615630013882</v>
      </c>
      <c r="O19" s="1">
        <f t="shared" si="3"/>
        <v>15.982010634401679</v>
      </c>
      <c r="P19" s="1">
        <f t="shared" si="4"/>
        <v>3.0230103980778189</v>
      </c>
      <c r="Q19" t="s">
        <v>52</v>
      </c>
    </row>
    <row r="20" spans="1:17" x14ac:dyDescent="0.2">
      <c r="A20">
        <v>23</v>
      </c>
      <c r="B20" s="1">
        <v>17.6581630292375</v>
      </c>
      <c r="C20" s="1"/>
      <c r="D20" s="1">
        <v>12.265971999996401</v>
      </c>
      <c r="E20" s="1">
        <v>1.14424039973005E-4</v>
      </c>
      <c r="F20" s="1"/>
      <c r="G20" s="1">
        <f t="shared" si="5"/>
        <v>0</v>
      </c>
      <c r="H20" s="4">
        <v>23</v>
      </c>
      <c r="I20" s="1">
        <v>2.8560260416666599</v>
      </c>
      <c r="J20" s="4">
        <v>192</v>
      </c>
      <c r="K20" s="1">
        <v>1.5524622560994801</v>
      </c>
      <c r="L20" s="1">
        <v>5.194</v>
      </c>
      <c r="M20" s="1">
        <f t="shared" si="2"/>
        <v>2.3379739583333401</v>
      </c>
      <c r="N20" s="1"/>
      <c r="O20" s="1"/>
      <c r="P20" s="1"/>
      <c r="Q20" t="s">
        <v>27</v>
      </c>
    </row>
    <row r="21" spans="1:17" x14ac:dyDescent="0.2">
      <c r="A21">
        <v>24</v>
      </c>
      <c r="B21" s="1">
        <v>20.7215005877454</v>
      </c>
      <c r="C21" s="1">
        <f>25-B21</f>
        <v>4.2784994122546003</v>
      </c>
      <c r="D21" s="1">
        <v>10.174472</v>
      </c>
      <c r="E21" s="1">
        <v>1.05873500928071</v>
      </c>
      <c r="F21" s="1">
        <f>25/(25-B21)</f>
        <v>5.8431701377343384</v>
      </c>
      <c r="G21" s="1">
        <f t="shared" si="5"/>
        <v>34.142637258510327</v>
      </c>
      <c r="H21" s="4">
        <v>24</v>
      </c>
      <c r="I21" s="1">
        <v>4.8353518518518497</v>
      </c>
      <c r="J21" s="4">
        <v>108</v>
      </c>
      <c r="K21" s="1">
        <v>1.80510527709202</v>
      </c>
      <c r="L21" s="1">
        <v>7.3529999999999998</v>
      </c>
      <c r="M21" s="1">
        <f t="shared" si="2"/>
        <v>2.5176481481481501</v>
      </c>
      <c r="N21" s="1">
        <f t="shared" si="6"/>
        <v>1.2208532887644628</v>
      </c>
      <c r="O21" s="1">
        <f>I21*C21</f>
        <v>20.688050056192331</v>
      </c>
      <c r="P21" s="1">
        <f>C21-N21</f>
        <v>3.0576461234901373</v>
      </c>
      <c r="Q21" t="s">
        <v>52</v>
      </c>
    </row>
    <row r="22" spans="1:17" x14ac:dyDescent="0.2">
      <c r="A22">
        <v>25</v>
      </c>
      <c r="B22" s="1">
        <v>21.393167292500699</v>
      </c>
      <c r="C22" s="1">
        <f>25-B22</f>
        <v>3.6068327074993007</v>
      </c>
      <c r="D22" s="1">
        <v>8.6468609999999995</v>
      </c>
      <c r="E22" s="1">
        <v>1.1236375268458001</v>
      </c>
      <c r="F22" s="1">
        <f>25/(25-B19)</f>
        <v>5.2152587318022956</v>
      </c>
      <c r="G22" s="1">
        <f t="shared" si="5"/>
        <v>27.198923639640089</v>
      </c>
      <c r="H22" s="4">
        <v>25</v>
      </c>
      <c r="I22" s="1">
        <v>25.471777777777699</v>
      </c>
      <c r="J22" s="4">
        <v>9</v>
      </c>
      <c r="K22" s="1">
        <v>25.351379238296801</v>
      </c>
      <c r="L22" s="1">
        <v>60.789000000000001</v>
      </c>
      <c r="M22" s="1">
        <f t="shared" si="2"/>
        <v>35.317222222222298</v>
      </c>
      <c r="N22" s="1">
        <f>($C$1/I22)*0.000000001</f>
        <v>2.3175670195336085E-10</v>
      </c>
      <c r="O22" s="1">
        <f>I22*C22</f>
        <v>91.872441207042456</v>
      </c>
      <c r="P22" s="1">
        <f>C22-N22</f>
        <v>3.6068327072675439</v>
      </c>
      <c r="Q2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F5C5-B43E-A645-9367-14D91BF4FD0F}">
  <dimension ref="A1:Q22"/>
  <sheetViews>
    <sheetView workbookViewId="0">
      <selection activeCell="Q25" sqref="Q25"/>
    </sheetView>
  </sheetViews>
  <sheetFormatPr baseColWidth="10" defaultRowHeight="16" x14ac:dyDescent="0.2"/>
  <cols>
    <col min="1" max="1" width="12.83203125" bestFit="1" customWidth="1"/>
    <col min="2" max="3" width="11" bestFit="1" customWidth="1"/>
    <col min="4" max="4" width="11.6640625" bestFit="1" customWidth="1"/>
    <col min="5" max="9" width="11" bestFit="1" customWidth="1"/>
    <col min="10" max="10" width="12.6640625" bestFit="1" customWidth="1"/>
    <col min="11" max="16" width="11" bestFit="1" customWidth="1"/>
  </cols>
  <sheetData>
    <row r="1" spans="1:16" x14ac:dyDescent="0.2">
      <c r="A1" t="s">
        <v>8</v>
      </c>
      <c r="B1" t="s">
        <v>5</v>
      </c>
      <c r="C1" s="2">
        <f>2*2/3*28681000*32 / 1000000000</f>
        <v>1.2237226666666665</v>
      </c>
      <c r="D1" t="s">
        <v>10</v>
      </c>
      <c r="F1" t="s">
        <v>9</v>
      </c>
      <c r="G1">
        <v>2</v>
      </c>
      <c r="N1" t="s">
        <v>21</v>
      </c>
      <c r="O1" t="s">
        <v>22</v>
      </c>
    </row>
    <row r="2" spans="1:16" x14ac:dyDescent="0.2">
      <c r="A2" t="s">
        <v>11</v>
      </c>
      <c r="B2" t="s">
        <v>12</v>
      </c>
      <c r="C2" t="s">
        <v>1</v>
      </c>
      <c r="D2" t="s">
        <v>23</v>
      </c>
      <c r="E2" t="s">
        <v>24</v>
      </c>
      <c r="F2" t="s">
        <v>17</v>
      </c>
      <c r="G2" t="s">
        <v>25</v>
      </c>
      <c r="H2" t="s">
        <v>13</v>
      </c>
      <c r="I2" t="s">
        <v>14</v>
      </c>
      <c r="J2" t="s">
        <v>6</v>
      </c>
      <c r="K2" t="s">
        <v>26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</row>
    <row r="3" spans="1:16" x14ac:dyDescent="0.2">
      <c r="A3">
        <v>0</v>
      </c>
      <c r="B3" s="1">
        <v>0</v>
      </c>
      <c r="C3" s="1">
        <f t="shared" ref="C3:C22" si="0">25-B3</f>
        <v>25</v>
      </c>
      <c r="D3" s="1" t="s">
        <v>7</v>
      </c>
      <c r="E3" s="1">
        <v>0</v>
      </c>
      <c r="F3" s="1">
        <f t="shared" ref="F3:F22" si="1">25/(25-B3)</f>
        <v>1</v>
      </c>
      <c r="G3" s="1">
        <f>F3^$G$1</f>
        <v>1</v>
      </c>
      <c r="H3" s="4">
        <v>0</v>
      </c>
      <c r="I3" s="1">
        <v>0.37749035262807701</v>
      </c>
      <c r="J3" s="4">
        <v>3006</v>
      </c>
      <c r="K3" s="1">
        <v>3.0276624529296998E-3</v>
      </c>
      <c r="L3" s="1">
        <v>0.38700000000000001</v>
      </c>
      <c r="M3" s="1">
        <f t="shared" ref="M3:M22" si="2">L3-I3</f>
        <v>9.5096473719230024E-3</v>
      </c>
      <c r="N3" s="1">
        <f>($C$1/I3)</f>
        <v>3.2417322936788833</v>
      </c>
      <c r="O3" s="1">
        <f t="shared" ref="O3:O22" si="3">I3*C3</f>
        <v>9.4372588157019255</v>
      </c>
      <c r="P3" s="1">
        <f t="shared" ref="P3:P22" si="4">C3-N3</f>
        <v>21.758267706321117</v>
      </c>
    </row>
    <row r="4" spans="1:16" x14ac:dyDescent="0.2">
      <c r="A4">
        <v>2</v>
      </c>
      <c r="B4" s="1">
        <v>1.4034155245865301</v>
      </c>
      <c r="C4" s="1">
        <f t="shared" si="0"/>
        <v>23.596584475413469</v>
      </c>
      <c r="D4" s="1">
        <v>180.82899899711799</v>
      </c>
      <c r="E4" s="1">
        <v>1.6285933460577701E-4</v>
      </c>
      <c r="F4" s="1">
        <f t="shared" si="1"/>
        <v>1.0594753671256458</v>
      </c>
      <c r="G4" s="1">
        <f t="shared" ref="G4:G22" si="5">F4^$G$1</f>
        <v>1.122488053546022</v>
      </c>
      <c r="H4" s="4">
        <v>2</v>
      </c>
      <c r="I4" s="1">
        <v>0.38037258248009098</v>
      </c>
      <c r="J4" s="4">
        <v>1758</v>
      </c>
      <c r="K4" s="1">
        <v>3.6784090451260701E-3</v>
      </c>
      <c r="L4" s="1">
        <v>0.39</v>
      </c>
      <c r="M4" s="1">
        <f t="shared" si="2"/>
        <v>9.6274175199090317E-3</v>
      </c>
      <c r="N4" s="1">
        <f t="shared" ref="N4:N22" si="6">($C$1/I4)</f>
        <v>3.2171684370303351</v>
      </c>
      <c r="O4" s="1">
        <f t="shared" si="3"/>
        <v>8.9754937746226435</v>
      </c>
      <c r="P4" s="1">
        <f t="shared" si="4"/>
        <v>20.379416038383134</v>
      </c>
    </row>
    <row r="5" spans="1:16" x14ac:dyDescent="0.2">
      <c r="A5">
        <v>4</v>
      </c>
      <c r="B5" s="1">
        <v>3.2229133729999702</v>
      </c>
      <c r="C5" s="1">
        <f t="shared" si="0"/>
        <v>21.777086627000031</v>
      </c>
      <c r="D5" s="1">
        <v>180.45035299557301</v>
      </c>
      <c r="E5" s="1">
        <v>2.9532647885779998E-4</v>
      </c>
      <c r="F5" s="1">
        <f t="shared" si="1"/>
        <v>1.1479956170539398</v>
      </c>
      <c r="G5" s="1">
        <f t="shared" si="5"/>
        <v>1.317893936775056</v>
      </c>
      <c r="H5" s="4">
        <v>4</v>
      </c>
      <c r="I5" s="1">
        <v>0.38216344086021498</v>
      </c>
      <c r="J5" s="4">
        <v>1395</v>
      </c>
      <c r="K5" s="1">
        <v>4.0647744129120502E-3</v>
      </c>
      <c r="L5" s="1">
        <v>0.39500000000000002</v>
      </c>
      <c r="M5" s="1">
        <f t="shared" si="2"/>
        <v>1.2836559139785042E-2</v>
      </c>
      <c r="N5" s="1">
        <f t="shared" si="6"/>
        <v>3.202092444824598</v>
      </c>
      <c r="O5" s="1">
        <f t="shared" si="3"/>
        <v>8.3224063572853044</v>
      </c>
      <c r="P5" s="1">
        <f t="shared" si="4"/>
        <v>18.574994182175434</v>
      </c>
    </row>
    <row r="6" spans="1:16" x14ac:dyDescent="0.2">
      <c r="A6">
        <v>6</v>
      </c>
      <c r="B6" s="1">
        <v>5.12610216381744</v>
      </c>
      <c r="C6" s="1">
        <f t="shared" si="0"/>
        <v>19.873897836182561</v>
      </c>
      <c r="D6" s="1">
        <v>180.82023999414901</v>
      </c>
      <c r="E6" s="1">
        <v>5.4113782600307499E-4</v>
      </c>
      <c r="F6" s="1">
        <f t="shared" si="1"/>
        <v>1.2579313935329193</v>
      </c>
      <c r="G6" s="1">
        <f t="shared" si="5"/>
        <v>1.5823913908356722</v>
      </c>
      <c r="H6" s="4">
        <v>6</v>
      </c>
      <c r="I6" s="1">
        <v>0.38218785310734399</v>
      </c>
      <c r="J6" s="4">
        <v>1416</v>
      </c>
      <c r="K6" s="1">
        <v>3.8262060128799701E-3</v>
      </c>
      <c r="L6" s="1">
        <v>0.39400000000000002</v>
      </c>
      <c r="M6" s="1">
        <f t="shared" si="2"/>
        <v>1.1812146892656028E-2</v>
      </c>
      <c r="N6" s="1">
        <f t="shared" si="6"/>
        <v>3.201887911186343</v>
      </c>
      <c r="O6" s="1">
        <f t="shared" si="3"/>
        <v>7.595562346885302</v>
      </c>
      <c r="P6" s="1">
        <f t="shared" si="4"/>
        <v>16.672009924996217</v>
      </c>
    </row>
    <row r="7" spans="1:16" x14ac:dyDescent="0.2">
      <c r="A7">
        <v>8</v>
      </c>
      <c r="B7" s="1">
        <v>7.1705697376878801</v>
      </c>
      <c r="C7" s="1">
        <f t="shared" si="0"/>
        <v>17.829430262312119</v>
      </c>
      <c r="D7" s="1">
        <v>180.54234999315801</v>
      </c>
      <c r="E7" s="1">
        <v>1.10887377359378E-3</v>
      </c>
      <c r="F7" s="1">
        <f t="shared" si="1"/>
        <v>1.4021760444496671</v>
      </c>
      <c r="G7" s="1">
        <f t="shared" si="5"/>
        <v>1.9660976596285149</v>
      </c>
      <c r="H7" s="4">
        <v>8</v>
      </c>
      <c r="I7" s="1">
        <v>0.38153501805054102</v>
      </c>
      <c r="J7" s="4">
        <v>1385</v>
      </c>
      <c r="K7" s="1">
        <v>4.2826618485119101E-3</v>
      </c>
      <c r="L7" s="1">
        <v>0.39400000000000002</v>
      </c>
      <c r="M7" s="1">
        <f t="shared" si="2"/>
        <v>1.2464981949458998E-2</v>
      </c>
      <c r="N7" s="1">
        <f t="shared" si="6"/>
        <v>3.2073665817604269</v>
      </c>
      <c r="O7" s="1">
        <f t="shared" si="3"/>
        <v>6.8025519969621167</v>
      </c>
      <c r="P7" s="1">
        <f t="shared" si="4"/>
        <v>14.622063680551692</v>
      </c>
    </row>
    <row r="8" spans="1:16" x14ac:dyDescent="0.2">
      <c r="A8">
        <v>10</v>
      </c>
      <c r="B8" s="1">
        <v>9.07037130985006</v>
      </c>
      <c r="C8" s="1">
        <f t="shared" si="0"/>
        <v>15.92962869014994</v>
      </c>
      <c r="D8" s="1">
        <v>180.747685992041</v>
      </c>
      <c r="E8" s="1">
        <v>1.9088539276959999E-3</v>
      </c>
      <c r="F8" s="1">
        <f t="shared" si="1"/>
        <v>1.5694025571015795</v>
      </c>
      <c r="G8" s="1">
        <f t="shared" si="5"/>
        <v>2.4630243862369765</v>
      </c>
      <c r="H8" s="4">
        <v>10</v>
      </c>
      <c r="I8" s="1">
        <v>0.38135667963683501</v>
      </c>
      <c r="J8" s="4">
        <v>1542</v>
      </c>
      <c r="K8" s="1">
        <v>4.5030488446570803E-3</v>
      </c>
      <c r="L8" s="1">
        <v>0.39500000000000002</v>
      </c>
      <c r="M8" s="1">
        <f t="shared" si="2"/>
        <v>1.3643320363165012E-2</v>
      </c>
      <c r="N8" s="1">
        <f t="shared" si="6"/>
        <v>3.2088664811955425</v>
      </c>
      <c r="O8" s="1">
        <f t="shared" si="3"/>
        <v>6.0748703051232464</v>
      </c>
      <c r="P8" s="1">
        <f t="shared" si="4"/>
        <v>12.720762208954397</v>
      </c>
    </row>
    <row r="9" spans="1:16" x14ac:dyDescent="0.2">
      <c r="A9">
        <v>12</v>
      </c>
      <c r="B9" s="1">
        <v>11.0982975211223</v>
      </c>
      <c r="C9" s="1">
        <f t="shared" si="0"/>
        <v>13.9017024788777</v>
      </c>
      <c r="D9" s="1">
        <v>180.46160899076801</v>
      </c>
      <c r="E9" s="1">
        <v>6.2394637702966301E-3</v>
      </c>
      <c r="F9" s="1">
        <f t="shared" si="1"/>
        <v>1.7983408893971868</v>
      </c>
      <c r="G9" s="1">
        <f t="shared" si="5"/>
        <v>3.2340299544778648</v>
      </c>
      <c r="H9" s="4">
        <v>12</v>
      </c>
      <c r="I9" s="1">
        <v>0.385599415204678</v>
      </c>
      <c r="J9" s="4">
        <v>1368</v>
      </c>
      <c r="K9" s="1">
        <v>5.2987143654871904E-3</v>
      </c>
      <c r="L9" s="1">
        <v>0.40100000000000002</v>
      </c>
      <c r="M9" s="1">
        <f t="shared" si="2"/>
        <v>1.5400584795322025E-2</v>
      </c>
      <c r="N9" s="1">
        <f t="shared" si="6"/>
        <v>3.1735594464455001</v>
      </c>
      <c r="O9" s="1">
        <f t="shared" si="3"/>
        <v>5.3604883462046642</v>
      </c>
      <c r="P9" s="1">
        <f t="shared" si="4"/>
        <v>10.7281430324322</v>
      </c>
    </row>
    <row r="10" spans="1:16" x14ac:dyDescent="0.2">
      <c r="A10">
        <v>13</v>
      </c>
      <c r="B10" s="1">
        <v>12.015250672036901</v>
      </c>
      <c r="C10" s="1">
        <f t="shared" si="0"/>
        <v>12.984749327963099</v>
      </c>
      <c r="D10" s="1">
        <v>180.13929999057299</v>
      </c>
      <c r="E10" s="1">
        <v>1.3515587976484E-2</v>
      </c>
      <c r="F10" s="1">
        <f t="shared" si="1"/>
        <v>1.9253355893564807</v>
      </c>
      <c r="G10" s="1">
        <f t="shared" si="5"/>
        <v>3.7069171316426672</v>
      </c>
      <c r="H10" s="4">
        <v>13</v>
      </c>
      <c r="I10" s="1">
        <v>0.37742469664525302</v>
      </c>
      <c r="J10" s="4">
        <v>1401</v>
      </c>
      <c r="K10" s="1">
        <v>3.62660341324627E-3</v>
      </c>
      <c r="L10" s="1">
        <v>0.38900000000000001</v>
      </c>
      <c r="M10" s="1">
        <f t="shared" si="2"/>
        <v>1.1575303354746991E-2</v>
      </c>
      <c r="N10" s="1">
        <f t="shared" si="6"/>
        <v>3.2422962184079367</v>
      </c>
      <c r="O10" s="1">
        <f t="shared" si="3"/>
        <v>4.9007650761211261</v>
      </c>
      <c r="P10" s="1">
        <f t="shared" si="4"/>
        <v>9.7424531095551625</v>
      </c>
    </row>
    <row r="11" spans="1:16" x14ac:dyDescent="0.2">
      <c r="A11">
        <v>14</v>
      </c>
      <c r="B11" s="1">
        <v>13.0364414919243</v>
      </c>
      <c r="C11" s="1">
        <f t="shared" si="0"/>
        <v>11.9635585080757</v>
      </c>
      <c r="D11" s="1">
        <v>180.217261990042</v>
      </c>
      <c r="E11" s="1">
        <v>1.6834789709439101E-2</v>
      </c>
      <c r="F11" s="1">
        <f t="shared" si="1"/>
        <v>2.0896792524669294</v>
      </c>
      <c r="G11" s="1">
        <f t="shared" si="5"/>
        <v>4.3667593781907446</v>
      </c>
      <c r="H11" s="4">
        <v>14</v>
      </c>
      <c r="I11" s="1">
        <v>0.382462481962482</v>
      </c>
      <c r="J11" s="4">
        <v>1386</v>
      </c>
      <c r="K11" s="1">
        <v>4.8570138705641098E-3</v>
      </c>
      <c r="L11" s="1">
        <v>0.39700000000000002</v>
      </c>
      <c r="M11" s="1">
        <f t="shared" si="2"/>
        <v>1.4537518037518016E-2</v>
      </c>
      <c r="N11" s="1">
        <f t="shared" si="6"/>
        <v>3.1995887815911539</v>
      </c>
      <c r="O11" s="1">
        <f t="shared" si="3"/>
        <v>4.5756122801020007</v>
      </c>
      <c r="P11" s="1">
        <f t="shared" si="4"/>
        <v>8.7639697264845466</v>
      </c>
    </row>
    <row r="12" spans="1:16" x14ac:dyDescent="0.2">
      <c r="A12">
        <v>15</v>
      </c>
      <c r="B12" s="1">
        <v>14.0544658496905</v>
      </c>
      <c r="C12" s="1">
        <f t="shared" si="0"/>
        <v>10.9455341503095</v>
      </c>
      <c r="D12" s="1">
        <v>180.72117098978299</v>
      </c>
      <c r="E12" s="1">
        <v>2.2397978388202101E-2</v>
      </c>
      <c r="F12" s="1">
        <f t="shared" si="1"/>
        <v>2.2840365446480373</v>
      </c>
      <c r="G12" s="1">
        <f t="shared" si="5"/>
        <v>5.2168229372877457</v>
      </c>
      <c r="H12" s="4">
        <v>15</v>
      </c>
      <c r="I12" s="1">
        <v>0.38153629316420001</v>
      </c>
      <c r="J12" s="4">
        <v>1419</v>
      </c>
      <c r="K12" s="1">
        <v>4.3318055176818403E-3</v>
      </c>
      <c r="L12" s="1">
        <v>0.39500000000000002</v>
      </c>
      <c r="M12" s="1">
        <f t="shared" si="2"/>
        <v>1.3463706835800004E-2</v>
      </c>
      <c r="N12" s="1">
        <f t="shared" si="6"/>
        <v>3.2073558625785008</v>
      </c>
      <c r="O12" s="1">
        <f t="shared" si="3"/>
        <v>4.1761185264112486</v>
      </c>
      <c r="P12" s="1">
        <f t="shared" si="4"/>
        <v>7.7381782877309995</v>
      </c>
    </row>
    <row r="13" spans="1:16" x14ac:dyDescent="0.2">
      <c r="A13">
        <v>16</v>
      </c>
      <c r="B13" s="1">
        <v>15.0248684777708</v>
      </c>
      <c r="C13" s="1">
        <f t="shared" si="0"/>
        <v>9.9751315222291996</v>
      </c>
      <c r="D13" s="1">
        <v>180.75286098922999</v>
      </c>
      <c r="E13" s="1">
        <v>7.2767363730338597E-3</v>
      </c>
      <c r="F13" s="1">
        <f t="shared" si="1"/>
        <v>2.5062326190174491</v>
      </c>
      <c r="G13" s="1">
        <f t="shared" si="5"/>
        <v>6.2812019406270618</v>
      </c>
      <c r="H13" s="4">
        <v>16</v>
      </c>
      <c r="I13" s="1">
        <v>0.38753466076696103</v>
      </c>
      <c r="J13" s="4">
        <v>1356</v>
      </c>
      <c r="K13" s="1">
        <v>5.3245251941124302E-3</v>
      </c>
      <c r="L13" s="1">
        <v>0.40400000000000003</v>
      </c>
      <c r="M13" s="1">
        <f t="shared" si="2"/>
        <v>1.6465339233039E-2</v>
      </c>
      <c r="N13" s="1">
        <f t="shared" si="6"/>
        <v>3.1577115302275796</v>
      </c>
      <c r="O13" s="1">
        <f t="shared" si="3"/>
        <v>3.8657092105729123</v>
      </c>
      <c r="P13" s="1">
        <f t="shared" si="4"/>
        <v>6.8174199920016196</v>
      </c>
    </row>
    <row r="14" spans="1:16" x14ac:dyDescent="0.2">
      <c r="A14">
        <v>17</v>
      </c>
      <c r="B14" s="1">
        <v>16.073794767821699</v>
      </c>
      <c r="C14" s="1">
        <f t="shared" si="0"/>
        <v>8.926205232178301</v>
      </c>
      <c r="D14" s="1">
        <v>180.62172898885601</v>
      </c>
      <c r="E14" s="1">
        <v>2.6463200073518399E-2</v>
      </c>
      <c r="F14" s="1">
        <f t="shared" si="1"/>
        <v>2.8007422358917844</v>
      </c>
      <c r="G14" s="1">
        <f t="shared" si="5"/>
        <v>7.8441570719081115</v>
      </c>
      <c r="H14" s="4">
        <v>17</v>
      </c>
      <c r="I14" s="1">
        <v>0.38206958942240699</v>
      </c>
      <c r="J14" s="4">
        <v>1437</v>
      </c>
      <c r="K14" s="1">
        <v>5.66208261869289E-3</v>
      </c>
      <c r="L14" s="1">
        <v>0.4</v>
      </c>
      <c r="M14" s="1">
        <f t="shared" si="2"/>
        <v>1.7930410577593037E-2</v>
      </c>
      <c r="N14" s="1">
        <f t="shared" si="6"/>
        <v>3.2028790056717864</v>
      </c>
      <c r="O14" s="1">
        <f t="shared" si="3"/>
        <v>3.4104315681585047</v>
      </c>
      <c r="P14" s="1">
        <f t="shared" si="4"/>
        <v>5.723326226506515</v>
      </c>
    </row>
    <row r="15" spans="1:16" x14ac:dyDescent="0.2">
      <c r="A15">
        <v>18</v>
      </c>
      <c r="B15" s="1">
        <v>17.059336368204999</v>
      </c>
      <c r="C15" s="1">
        <f t="shared" si="0"/>
        <v>7.940663631795001</v>
      </c>
      <c r="D15" s="1">
        <v>180.72758598805899</v>
      </c>
      <c r="E15" s="1">
        <v>2.0172769314681298E-2</v>
      </c>
      <c r="F15" s="1">
        <f t="shared" si="1"/>
        <v>3.1483514677410791</v>
      </c>
      <c r="G15" s="1">
        <f t="shared" si="5"/>
        <v>9.9121169644274065</v>
      </c>
      <c r="H15" s="4">
        <v>18</v>
      </c>
      <c r="I15" s="1">
        <v>0.38787961029923401</v>
      </c>
      <c r="J15" s="4">
        <v>1437</v>
      </c>
      <c r="K15" s="1">
        <v>6.1526721105587103E-3</v>
      </c>
      <c r="L15" s="1">
        <v>0.40699999999999997</v>
      </c>
      <c r="M15" s="1">
        <f t="shared" si="2"/>
        <v>1.9120389700765961E-2</v>
      </c>
      <c r="N15" s="1">
        <f t="shared" si="6"/>
        <v>3.1549033106499516</v>
      </c>
      <c r="O15" s="1">
        <f t="shared" si="3"/>
        <v>3.0800215150179451</v>
      </c>
      <c r="P15" s="1">
        <f t="shared" si="4"/>
        <v>4.7857603211450499</v>
      </c>
    </row>
    <row r="16" spans="1:16" x14ac:dyDescent="0.2">
      <c r="A16">
        <v>19</v>
      </c>
      <c r="B16" s="1">
        <v>18.229200077767299</v>
      </c>
      <c r="C16" s="1">
        <f t="shared" si="0"/>
        <v>6.7707999222327011</v>
      </c>
      <c r="D16" s="1">
        <v>180.74326398745299</v>
      </c>
      <c r="E16" s="1">
        <v>7.8723369065451607E-3</v>
      </c>
      <c r="F16" s="1">
        <f t="shared" si="1"/>
        <v>3.6923259123208796</v>
      </c>
      <c r="G16" s="1">
        <f t="shared" si="5"/>
        <v>13.633270642796216</v>
      </c>
      <c r="H16" s="4">
        <v>19</v>
      </c>
      <c r="I16" s="1">
        <v>0.39493319559228601</v>
      </c>
      <c r="J16" s="4">
        <v>1452</v>
      </c>
      <c r="K16" s="1">
        <v>2.62198603039984E-2</v>
      </c>
      <c r="L16" s="1">
        <v>0.55100000000000005</v>
      </c>
      <c r="M16" s="1">
        <f t="shared" si="2"/>
        <v>0.15606680440771403</v>
      </c>
      <c r="N16" s="1">
        <f t="shared" si="6"/>
        <v>3.0985561110694557</v>
      </c>
      <c r="O16" s="1">
        <f t="shared" si="3"/>
        <v>2.6740136500033622</v>
      </c>
      <c r="P16" s="1">
        <f t="shared" si="4"/>
        <v>3.6722438111632454</v>
      </c>
    </row>
    <row r="17" spans="1:17" x14ac:dyDescent="0.2">
      <c r="A17">
        <v>20</v>
      </c>
      <c r="B17" s="1">
        <v>19.1190249303638</v>
      </c>
      <c r="C17" s="1">
        <f t="shared" si="0"/>
        <v>5.8809750696362002</v>
      </c>
      <c r="D17" s="1">
        <v>180.06218798766301</v>
      </c>
      <c r="E17" s="1">
        <v>0.43144597279569302</v>
      </c>
      <c r="F17" s="1">
        <f t="shared" si="1"/>
        <v>4.2509957454294245</v>
      </c>
      <c r="G17" s="1">
        <f t="shared" si="5"/>
        <v>18.070964827659068</v>
      </c>
      <c r="H17" s="4">
        <v>20</v>
      </c>
      <c r="I17" s="1">
        <v>0.39480033003300302</v>
      </c>
      <c r="J17" s="4">
        <v>1818</v>
      </c>
      <c r="K17" s="1">
        <v>2.9045850857502699E-2</v>
      </c>
      <c r="L17" s="1">
        <v>0.53800000000000003</v>
      </c>
      <c r="M17" s="1">
        <f t="shared" si="2"/>
        <v>0.14319966996699701</v>
      </c>
      <c r="N17" s="1">
        <f t="shared" si="6"/>
        <v>3.0995988948752156</v>
      </c>
      <c r="O17" s="1">
        <f t="shared" si="3"/>
        <v>2.3218108984082346</v>
      </c>
      <c r="P17" s="1">
        <f t="shared" si="4"/>
        <v>2.7813761747609846</v>
      </c>
    </row>
    <row r="18" spans="1:17" x14ac:dyDescent="0.2">
      <c r="A18">
        <v>21</v>
      </c>
      <c r="B18" s="1">
        <v>19.879614691610499</v>
      </c>
      <c r="C18" s="1">
        <f t="shared" si="0"/>
        <v>5.1203853083895012</v>
      </c>
      <c r="D18" s="1">
        <v>180.226305986906</v>
      </c>
      <c r="E18" s="1">
        <v>0.47248383793946502</v>
      </c>
      <c r="F18" s="1">
        <f t="shared" si="1"/>
        <v>4.8824450689362617</v>
      </c>
      <c r="G18" s="1">
        <f t="shared" si="5"/>
        <v>23.838269851180019</v>
      </c>
      <c r="H18" s="4">
        <v>21</v>
      </c>
      <c r="I18" s="1">
        <v>0.44518014184397098</v>
      </c>
      <c r="J18" s="4">
        <v>1410</v>
      </c>
      <c r="K18" s="1">
        <v>7.8762954552942896E-2</v>
      </c>
      <c r="L18" s="1">
        <v>0.68300000000000005</v>
      </c>
      <c r="M18" s="1">
        <f t="shared" si="2"/>
        <v>0.23781985815602907</v>
      </c>
      <c r="N18" s="1">
        <f t="shared" si="6"/>
        <v>2.7488258159897057</v>
      </c>
      <c r="O18" s="1">
        <f t="shared" si="3"/>
        <v>2.2794938578846233</v>
      </c>
      <c r="P18" s="1">
        <f t="shared" si="4"/>
        <v>2.3715594923997956</v>
      </c>
    </row>
    <row r="19" spans="1:17" x14ac:dyDescent="0.2">
      <c r="A19">
        <v>22</v>
      </c>
      <c r="B19" s="1">
        <v>20.517531712146798</v>
      </c>
      <c r="C19" s="1">
        <f t="shared" si="0"/>
        <v>4.4824682878532016</v>
      </c>
      <c r="D19" s="1">
        <v>10.990757</v>
      </c>
      <c r="E19" s="1">
        <v>0.62795404694597001</v>
      </c>
      <c r="F19" s="1">
        <f t="shared" si="1"/>
        <v>5.577284298417938</v>
      </c>
      <c r="G19" s="1">
        <f t="shared" si="5"/>
        <v>31.106100145379273</v>
      </c>
      <c r="H19" s="4">
        <v>22</v>
      </c>
      <c r="I19" s="1">
        <v>0.719914951989026</v>
      </c>
      <c r="J19" s="4">
        <v>729</v>
      </c>
      <c r="K19" s="1">
        <v>0.151143645403918</v>
      </c>
      <c r="L19" s="1">
        <v>1.075</v>
      </c>
      <c r="M19" s="1">
        <f t="shared" si="2"/>
        <v>0.35508504801097396</v>
      </c>
      <c r="N19" s="1">
        <f t="shared" si="6"/>
        <v>1.6998156008368615</v>
      </c>
      <c r="O19" s="1">
        <f t="shared" si="3"/>
        <v>3.2269959422421692</v>
      </c>
      <c r="P19" s="1">
        <f t="shared" si="4"/>
        <v>2.7826526870163404</v>
      </c>
      <c r="Q19" t="s">
        <v>54</v>
      </c>
    </row>
    <row r="20" spans="1:17" x14ac:dyDescent="0.2">
      <c r="A20">
        <v>23</v>
      </c>
      <c r="B20" s="1">
        <v>21.031879169722998</v>
      </c>
      <c r="C20" s="1">
        <f t="shared" si="0"/>
        <v>3.9681208302770017</v>
      </c>
      <c r="D20" s="1">
        <v>10.831325</v>
      </c>
      <c r="E20" s="1">
        <v>1.18340140236714</v>
      </c>
      <c r="F20" s="1">
        <f t="shared" si="1"/>
        <v>6.3002113769440911</v>
      </c>
      <c r="G20" s="1">
        <f t="shared" si="5"/>
        <v>39.69266339417576</v>
      </c>
      <c r="H20" s="4">
        <v>23</v>
      </c>
      <c r="I20" s="1">
        <v>0.74971327683615796</v>
      </c>
      <c r="J20" s="4">
        <v>708</v>
      </c>
      <c r="K20" s="1">
        <v>0.209964924415347</v>
      </c>
      <c r="L20" s="1">
        <v>1.397</v>
      </c>
      <c r="M20" s="1">
        <f t="shared" si="2"/>
        <v>0.64728672316384206</v>
      </c>
      <c r="N20" s="1">
        <f t="shared" si="6"/>
        <v>1.6322542290178734</v>
      </c>
      <c r="O20" s="1">
        <f t="shared" si="3"/>
        <v>2.9749528705487869</v>
      </c>
      <c r="P20" s="1">
        <f t="shared" si="4"/>
        <v>2.335866601259128</v>
      </c>
      <c r="Q20" t="s">
        <v>54</v>
      </c>
    </row>
    <row r="21" spans="1:17" x14ac:dyDescent="0.2">
      <c r="A21">
        <v>24</v>
      </c>
      <c r="B21" s="1">
        <v>21.1225450258294</v>
      </c>
      <c r="C21" s="1">
        <f t="shared" si="0"/>
        <v>3.8774549741706004</v>
      </c>
      <c r="D21" s="1">
        <v>10.59061</v>
      </c>
      <c r="E21" s="1">
        <v>0.57672460795299696</v>
      </c>
      <c r="F21" s="1">
        <f t="shared" si="1"/>
        <v>6.4475281251583265</v>
      </c>
      <c r="G21" s="1">
        <f t="shared" si="5"/>
        <v>41.570618924707645</v>
      </c>
      <c r="H21" s="4">
        <v>24</v>
      </c>
      <c r="I21" s="1">
        <v>1.0494418145956601</v>
      </c>
      <c r="J21" s="4">
        <v>507</v>
      </c>
      <c r="K21" s="1">
        <v>0.29809937395527297</v>
      </c>
      <c r="L21" s="1">
        <v>1.6879999999999999</v>
      </c>
      <c r="M21" s="1">
        <f t="shared" si="2"/>
        <v>0.63855818540433984</v>
      </c>
      <c r="N21" s="1">
        <f t="shared" si="6"/>
        <v>1.1660700475691976</v>
      </c>
      <c r="O21" s="1">
        <f t="shared" si="3"/>
        <v>4.0691633841065631</v>
      </c>
      <c r="P21" s="1">
        <f t="shared" si="4"/>
        <v>2.7113849266014025</v>
      </c>
      <c r="Q21" t="s">
        <v>54</v>
      </c>
    </row>
    <row r="22" spans="1:17" x14ac:dyDescent="0.2">
      <c r="A22">
        <v>25</v>
      </c>
      <c r="B22" s="1">
        <v>21.694132229725501</v>
      </c>
      <c r="C22" s="1">
        <f t="shared" si="0"/>
        <v>3.3058677702744994</v>
      </c>
      <c r="D22" s="1">
        <v>9.1061820000024607</v>
      </c>
      <c r="E22" s="1">
        <v>1.1773152194326499</v>
      </c>
      <c r="F22" s="1">
        <f t="shared" si="1"/>
        <v>7.5623109383846137</v>
      </c>
      <c r="G22" s="1">
        <f t="shared" si="5"/>
        <v>57.188546728811573</v>
      </c>
      <c r="H22" s="4">
        <v>25</v>
      </c>
      <c r="I22" s="1">
        <v>9.3255370370370301</v>
      </c>
      <c r="J22" s="4">
        <v>54</v>
      </c>
      <c r="K22" s="1">
        <v>13.1064501546389</v>
      </c>
      <c r="L22" s="1">
        <v>34.414000000000001</v>
      </c>
      <c r="M22" s="1">
        <f t="shared" si="2"/>
        <v>25.088462962962971</v>
      </c>
      <c r="N22" s="1">
        <f t="shared" si="6"/>
        <v>0.13122275551601645</v>
      </c>
      <c r="O22" s="1">
        <f t="shared" si="3"/>
        <v>30.828992331241867</v>
      </c>
      <c r="P22" s="1">
        <f t="shared" si="4"/>
        <v>3.1746450147584828</v>
      </c>
      <c r="Q22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B085-9B2E-3648-946A-D57EFD197ECF}">
  <dimension ref="A1:R29"/>
  <sheetViews>
    <sheetView topLeftCell="E1" workbookViewId="0">
      <selection activeCell="H23" sqref="H23:H29"/>
    </sheetView>
  </sheetViews>
  <sheetFormatPr baseColWidth="10" defaultRowHeight="16" x14ac:dyDescent="0.2"/>
  <cols>
    <col min="1" max="1" width="12.33203125" bestFit="1" customWidth="1"/>
    <col min="2" max="2" width="11.83203125" bestFit="1" customWidth="1"/>
    <col min="3" max="3" width="8.1640625" bestFit="1" customWidth="1"/>
    <col min="4" max="4" width="20.83203125" bestFit="1" customWidth="1"/>
    <col min="5" max="5" width="12" bestFit="1" customWidth="1"/>
    <col min="6" max="6" width="11" bestFit="1" customWidth="1"/>
    <col min="7" max="7" width="14" bestFit="1" customWidth="1"/>
    <col min="8" max="9" width="11" bestFit="1" customWidth="1"/>
    <col min="10" max="10" width="12.6640625" bestFit="1" customWidth="1"/>
    <col min="11" max="12" width="11" bestFit="1" customWidth="1"/>
    <col min="13" max="13" width="12.33203125" bestFit="1" customWidth="1"/>
    <col min="14" max="16" width="11" bestFit="1" customWidth="1"/>
    <col min="18" max="18" width="11" bestFit="1" customWidth="1"/>
  </cols>
  <sheetData>
    <row r="1" spans="1:18" x14ac:dyDescent="0.2">
      <c r="A1" t="s">
        <v>0</v>
      </c>
      <c r="B1" t="s">
        <v>5</v>
      </c>
      <c r="C1" s="2">
        <f>2*2/3*25557032*32 / 1000000000</f>
        <v>1.0904333653333333</v>
      </c>
      <c r="D1" t="s">
        <v>10</v>
      </c>
      <c r="F1" t="s">
        <v>9</v>
      </c>
      <c r="G1">
        <v>2</v>
      </c>
      <c r="N1" t="s">
        <v>21</v>
      </c>
      <c r="O1" t="s">
        <v>22</v>
      </c>
    </row>
    <row r="2" spans="1:18" x14ac:dyDescent="0.2">
      <c r="A2" t="s">
        <v>11</v>
      </c>
      <c r="B2" t="s">
        <v>12</v>
      </c>
      <c r="C2" t="s">
        <v>1</v>
      </c>
      <c r="D2" t="s">
        <v>23</v>
      </c>
      <c r="E2" t="s">
        <v>24</v>
      </c>
      <c r="F2" t="s">
        <v>17</v>
      </c>
      <c r="G2" t="s">
        <v>25</v>
      </c>
      <c r="H2" t="s">
        <v>13</v>
      </c>
      <c r="I2" t="s">
        <v>14</v>
      </c>
      <c r="J2" t="s">
        <v>6</v>
      </c>
      <c r="K2" t="s">
        <v>26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</row>
    <row r="3" spans="1:18" x14ac:dyDescent="0.2">
      <c r="A3" s="3">
        <v>0</v>
      </c>
      <c r="B3" s="1">
        <v>0</v>
      </c>
      <c r="C3" s="1">
        <f t="shared" ref="C3:C20" si="0">25-B3</f>
        <v>25</v>
      </c>
      <c r="D3" s="1" t="s">
        <v>7</v>
      </c>
      <c r="E3" s="1"/>
      <c r="F3" s="1">
        <f t="shared" ref="F3:F29" si="1">25/(25-B3)</f>
        <v>1</v>
      </c>
      <c r="G3" s="1">
        <f>F3^$G$1</f>
        <v>1</v>
      </c>
      <c r="H3" s="3">
        <v>0</v>
      </c>
      <c r="I3" s="1">
        <v>0.162727611940298</v>
      </c>
      <c r="J3" s="4">
        <v>7236</v>
      </c>
      <c r="K3" s="1">
        <v>3.44670637630108E-3</v>
      </c>
      <c r="L3" s="1">
        <v>0.17399999999999999</v>
      </c>
      <c r="M3" s="1">
        <f t="shared" ref="M3:M29" si="2">L3-I3</f>
        <v>1.1272388059701988E-2</v>
      </c>
      <c r="N3" s="1">
        <f>($C$1/I3)</f>
        <v>6.7009731927571998</v>
      </c>
      <c r="O3" s="1">
        <f t="shared" ref="O3:O22" si="3">I3*C3</f>
        <v>4.0681902985074503</v>
      </c>
      <c r="P3" s="1">
        <f t="shared" ref="P3:P20" si="4">C3-N3</f>
        <v>18.2990268072428</v>
      </c>
      <c r="Q3" s="1"/>
      <c r="R3" s="1"/>
    </row>
    <row r="4" spans="1:18" x14ac:dyDescent="0.2">
      <c r="A4" s="3">
        <v>2</v>
      </c>
      <c r="B4" s="1">
        <v>1.5284195755796599</v>
      </c>
      <c r="C4" s="1">
        <f t="shared" si="0"/>
        <v>23.471580424420338</v>
      </c>
      <c r="D4" s="1">
        <v>180.829527996054</v>
      </c>
      <c r="E4" s="1">
        <v>1.57696531647648E-4</v>
      </c>
      <c r="F4" s="1">
        <f t="shared" si="1"/>
        <v>1.0651178807708006</v>
      </c>
      <c r="G4" s="1">
        <f>F4^$G$1</f>
        <v>1.1344760999376815</v>
      </c>
      <c r="H4" s="3">
        <v>2</v>
      </c>
      <c r="I4" s="1">
        <v>0.163009539842873</v>
      </c>
      <c r="J4" s="4">
        <v>3564</v>
      </c>
      <c r="K4" s="1">
        <v>4.2636088199844401E-3</v>
      </c>
      <c r="L4" s="1">
        <v>0.17899999999999999</v>
      </c>
      <c r="M4" s="1">
        <f t="shared" si="2"/>
        <v>1.599046015712699E-2</v>
      </c>
      <c r="N4" s="1">
        <f t="shared" ref="N4:N29" si="5">($C$1/I4)</f>
        <v>6.6893837402670799</v>
      </c>
      <c r="O4" s="1">
        <f t="shared" si="3"/>
        <v>3.8260915243697453</v>
      </c>
      <c r="P4" s="1">
        <f t="shared" si="4"/>
        <v>16.782196684153259</v>
      </c>
      <c r="Q4" s="1"/>
      <c r="R4" s="1"/>
    </row>
    <row r="5" spans="1:18" x14ac:dyDescent="0.2">
      <c r="A5" s="3">
        <v>4</v>
      </c>
      <c r="B5" s="1">
        <v>3.2157443910209902</v>
      </c>
      <c r="C5" s="1">
        <f t="shared" si="0"/>
        <v>21.784255608979009</v>
      </c>
      <c r="D5" s="1">
        <v>180.737415993274</v>
      </c>
      <c r="E5" s="1">
        <v>7.3569360317030401E-4</v>
      </c>
      <c r="F5" s="1">
        <f t="shared" si="1"/>
        <v>1.1476178231077829</v>
      </c>
      <c r="G5" s="1">
        <f t="shared" ref="G5:G29" si="6">F5^$G$1</f>
        <v>1.3170266679146465</v>
      </c>
      <c r="H5" s="3">
        <v>4</v>
      </c>
      <c r="I5" s="1">
        <v>0.17309744990892501</v>
      </c>
      <c r="J5" s="4">
        <v>3294</v>
      </c>
      <c r="K5" s="1">
        <v>4.6002863674766302E-3</v>
      </c>
      <c r="L5" s="1">
        <v>0.188</v>
      </c>
      <c r="M5" s="1">
        <f t="shared" si="2"/>
        <v>1.4902550091074995E-2</v>
      </c>
      <c r="N5" s="1">
        <f t="shared" si="5"/>
        <v>6.2995345448882318</v>
      </c>
      <c r="O5" s="1">
        <f t="shared" si="3"/>
        <v>3.7707990940784626</v>
      </c>
      <c r="P5" s="1">
        <f t="shared" si="4"/>
        <v>15.484721064090778</v>
      </c>
      <c r="Q5" s="1"/>
      <c r="R5" s="1"/>
    </row>
    <row r="6" spans="1:18" x14ac:dyDescent="0.2">
      <c r="A6" s="3">
        <v>6</v>
      </c>
      <c r="B6" s="1">
        <v>5.0334014955245303</v>
      </c>
      <c r="C6" s="1">
        <f t="shared" si="0"/>
        <v>19.966598504475471</v>
      </c>
      <c r="D6" s="1">
        <v>180.55810599016999</v>
      </c>
      <c r="E6" s="1">
        <v>2.3576442715838798E-3</v>
      </c>
      <c r="F6" s="1">
        <f t="shared" si="1"/>
        <v>1.2520910857398322</v>
      </c>
      <c r="G6" s="1">
        <f t="shared" si="6"/>
        <v>1.5677320869891518</v>
      </c>
      <c r="H6" s="3">
        <v>6</v>
      </c>
      <c r="I6" s="1">
        <v>0.16594660194174701</v>
      </c>
      <c r="J6" s="4">
        <v>3708</v>
      </c>
      <c r="K6" s="1">
        <v>5.5422138738632498E-3</v>
      </c>
      <c r="L6" s="1">
        <v>0.184</v>
      </c>
      <c r="M6" s="1">
        <f t="shared" si="2"/>
        <v>1.8053398058252984E-2</v>
      </c>
      <c r="N6" s="1">
        <f t="shared" si="5"/>
        <v>6.5709894181268806</v>
      </c>
      <c r="O6" s="1">
        <f t="shared" si="3"/>
        <v>3.313389174152872</v>
      </c>
      <c r="P6" s="1">
        <f t="shared" si="4"/>
        <v>13.395609086348589</v>
      </c>
      <c r="Q6" s="1"/>
      <c r="R6" s="1"/>
    </row>
    <row r="7" spans="1:18" x14ac:dyDescent="0.2">
      <c r="A7" s="3">
        <v>8</v>
      </c>
      <c r="B7" s="1">
        <v>6.9707421930879097</v>
      </c>
      <c r="C7" s="1">
        <f t="shared" si="0"/>
        <v>18.029257806912092</v>
      </c>
      <c r="D7" s="1">
        <v>180.75741098693999</v>
      </c>
      <c r="E7" s="1">
        <v>5.1835929024856599E-3</v>
      </c>
      <c r="F7" s="1">
        <f t="shared" si="1"/>
        <v>1.3866350055971495</v>
      </c>
      <c r="G7" s="1">
        <f t="shared" si="6"/>
        <v>1.9227566387474067</v>
      </c>
      <c r="H7" s="3">
        <v>8</v>
      </c>
      <c r="I7" s="1">
        <v>0.17047743541861099</v>
      </c>
      <c r="J7" s="4">
        <v>3213</v>
      </c>
      <c r="K7" s="1">
        <v>4.8278040450983198E-3</v>
      </c>
      <c r="L7" s="1">
        <v>0.184</v>
      </c>
      <c r="M7" s="1">
        <f t="shared" si="2"/>
        <v>1.3522564581389007E-2</v>
      </c>
      <c r="N7" s="1">
        <f t="shared" si="5"/>
        <v>6.3963501249050987</v>
      </c>
      <c r="O7" s="1">
        <f t="shared" si="3"/>
        <v>3.0735816334233443</v>
      </c>
      <c r="P7" s="1">
        <f t="shared" si="4"/>
        <v>11.632907682006994</v>
      </c>
      <c r="Q7" s="1"/>
      <c r="R7" s="1"/>
    </row>
    <row r="8" spans="1:18" x14ac:dyDescent="0.2">
      <c r="A8" s="3">
        <v>10</v>
      </c>
      <c r="B8" s="1">
        <v>8.7653304566536807</v>
      </c>
      <c r="C8" s="1">
        <f t="shared" si="0"/>
        <v>16.234669543346321</v>
      </c>
      <c r="D8" s="1">
        <v>182.75586498350401</v>
      </c>
      <c r="E8" s="1">
        <v>6.8093634492445796E-4</v>
      </c>
      <c r="F8" s="1">
        <f t="shared" si="1"/>
        <v>1.5399143132079394</v>
      </c>
      <c r="G8" s="1">
        <f t="shared" si="6"/>
        <v>2.3713360920226796</v>
      </c>
      <c r="H8" s="3">
        <v>10</v>
      </c>
      <c r="I8" s="1">
        <v>0.17903343070431599</v>
      </c>
      <c r="J8" s="4">
        <v>3081</v>
      </c>
      <c r="K8" s="1">
        <v>6.2777215562777903E-3</v>
      </c>
      <c r="L8" s="1">
        <v>0.19400000000000001</v>
      </c>
      <c r="M8" s="1">
        <f t="shared" si="2"/>
        <v>1.4966569295684018E-2</v>
      </c>
      <c r="N8" s="1">
        <f t="shared" si="5"/>
        <v>6.0906689942966397</v>
      </c>
      <c r="O8" s="1">
        <f t="shared" si="3"/>
        <v>2.906548584696163</v>
      </c>
      <c r="P8" s="1">
        <f t="shared" si="4"/>
        <v>10.144000549049682</v>
      </c>
      <c r="Q8" s="1"/>
      <c r="R8" s="1"/>
    </row>
    <row r="9" spans="1:18" x14ac:dyDescent="0.2">
      <c r="A9" s="3">
        <v>12</v>
      </c>
      <c r="B9" s="1">
        <v>10.780581313589501</v>
      </c>
      <c r="C9" s="1">
        <f t="shared" si="0"/>
        <v>14.219418686410499</v>
      </c>
      <c r="D9" s="1">
        <v>167.93044598419601</v>
      </c>
      <c r="E9" s="1">
        <v>0.32789501807272398</v>
      </c>
      <c r="F9" s="1">
        <f t="shared" si="1"/>
        <v>1.7581590746668501</v>
      </c>
      <c r="G9" s="1">
        <f t="shared" si="6"/>
        <v>3.0911233318333946</v>
      </c>
      <c r="H9" s="3">
        <v>12</v>
      </c>
      <c r="I9" s="1">
        <v>0.17939757456571601</v>
      </c>
      <c r="J9" s="4">
        <v>3051</v>
      </c>
      <c r="K9" s="1">
        <v>8.1686328388242708E-3</v>
      </c>
      <c r="L9" s="1">
        <v>0.2</v>
      </c>
      <c r="M9" s="1">
        <f t="shared" si="2"/>
        <v>2.0602425434284005E-2</v>
      </c>
      <c r="N9" s="1">
        <f t="shared" si="5"/>
        <v>6.0783060639088591</v>
      </c>
      <c r="O9" s="1">
        <f t="shared" si="3"/>
        <v>2.5509292240764632</v>
      </c>
      <c r="P9" s="1">
        <f t="shared" si="4"/>
        <v>8.141112622501641</v>
      </c>
      <c r="Q9" s="1"/>
      <c r="R9" s="1"/>
    </row>
    <row r="10" spans="1:18" x14ac:dyDescent="0.2">
      <c r="A10" s="3">
        <v>13</v>
      </c>
      <c r="B10" s="1">
        <v>11.5721912533502</v>
      </c>
      <c r="C10" s="1">
        <f t="shared" si="0"/>
        <v>13.4278087466498</v>
      </c>
      <c r="D10" s="1">
        <v>165.552882985178</v>
      </c>
      <c r="E10" s="1">
        <v>0.42085924688597898</v>
      </c>
      <c r="F10" s="1">
        <f t="shared" si="1"/>
        <v>1.8618078698981639</v>
      </c>
      <c r="G10" s="1">
        <f t="shared" si="6"/>
        <v>3.4663285444147385</v>
      </c>
      <c r="H10" s="3">
        <v>13</v>
      </c>
      <c r="I10" s="1">
        <v>0.17858877887788699</v>
      </c>
      <c r="J10" s="4">
        <v>3030</v>
      </c>
      <c r="K10" s="1">
        <v>7.15642337614005E-3</v>
      </c>
      <c r="L10" s="1">
        <v>0.19900000000000001</v>
      </c>
      <c r="M10" s="1">
        <f t="shared" si="2"/>
        <v>2.0411221122113021E-2</v>
      </c>
      <c r="N10" s="1">
        <f t="shared" si="5"/>
        <v>6.1058335925961789</v>
      </c>
      <c r="O10" s="1">
        <f t="shared" si="3"/>
        <v>2.3980559670699981</v>
      </c>
      <c r="P10" s="1">
        <f t="shared" si="4"/>
        <v>7.3219751540536215</v>
      </c>
      <c r="Q10" s="1"/>
      <c r="R10" s="1"/>
    </row>
    <row r="11" spans="1:18" x14ac:dyDescent="0.2">
      <c r="A11" s="3">
        <v>14</v>
      </c>
      <c r="B11" s="1">
        <v>12.5887494283037</v>
      </c>
      <c r="C11" s="1">
        <f t="shared" si="0"/>
        <v>12.4112505716963</v>
      </c>
      <c r="D11" s="1">
        <v>157.79656698526099</v>
      </c>
      <c r="E11" s="1">
        <v>0.469832191169473</v>
      </c>
      <c r="F11" s="1">
        <f t="shared" si="1"/>
        <v>2.0143014481564157</v>
      </c>
      <c r="G11" s="1">
        <f t="shared" si="6"/>
        <v>4.0574103240450334</v>
      </c>
      <c r="H11" s="3">
        <v>14</v>
      </c>
      <c r="I11" s="1">
        <v>0.18114899999999901</v>
      </c>
      <c r="J11" s="4">
        <v>3000</v>
      </c>
      <c r="K11" s="1">
        <v>1.08998531641485E-2</v>
      </c>
      <c r="L11" s="1">
        <v>0.21199999999999999</v>
      </c>
      <c r="M11" s="1">
        <f t="shared" si="2"/>
        <v>3.0851000000000989E-2</v>
      </c>
      <c r="N11" s="1">
        <f t="shared" si="5"/>
        <v>6.0195384204899796</v>
      </c>
      <c r="O11" s="1">
        <f t="shared" si="3"/>
        <v>2.2482856298122007</v>
      </c>
      <c r="P11" s="1">
        <f t="shared" si="4"/>
        <v>6.3917121512063204</v>
      </c>
      <c r="Q11" s="1"/>
      <c r="R11" s="1"/>
    </row>
    <row r="12" spans="1:18" x14ac:dyDescent="0.2">
      <c r="A12" s="3">
        <v>15</v>
      </c>
      <c r="B12" s="1">
        <v>13.477396172008699</v>
      </c>
      <c r="C12" s="1">
        <f t="shared" si="0"/>
        <v>11.522603827991301</v>
      </c>
      <c r="D12" s="1">
        <v>157.95236898632399</v>
      </c>
      <c r="E12" s="1">
        <v>8.4659325700000101E-4</v>
      </c>
      <c r="F12" s="1">
        <f t="shared" si="1"/>
        <v>2.169648490323751</v>
      </c>
      <c r="G12" s="1">
        <f t="shared" si="6"/>
        <v>4.7073745715641317</v>
      </c>
      <c r="H12" s="3">
        <v>15</v>
      </c>
      <c r="I12" s="1">
        <v>0.177917070022587</v>
      </c>
      <c r="J12" s="4">
        <v>3099</v>
      </c>
      <c r="K12" s="1">
        <v>8.2562166628349608E-3</v>
      </c>
      <c r="L12" s="1">
        <v>0.20499999999999999</v>
      </c>
      <c r="M12" s="1">
        <f t="shared" si="2"/>
        <v>2.7082929977412989E-2</v>
      </c>
      <c r="N12" s="1">
        <f t="shared" si="5"/>
        <v>6.1288855824508586</v>
      </c>
      <c r="O12" s="1">
        <f t="shared" si="3"/>
        <v>2.0500679121072571</v>
      </c>
      <c r="P12" s="1">
        <f t="shared" si="4"/>
        <v>5.393718245540442</v>
      </c>
      <c r="Q12" s="1"/>
      <c r="R12" s="1"/>
    </row>
    <row r="13" spans="1:18" x14ac:dyDescent="0.2">
      <c r="A13" s="3">
        <v>16</v>
      </c>
      <c r="B13" s="1">
        <v>14.715251124094801</v>
      </c>
      <c r="C13" s="1">
        <f t="shared" si="0"/>
        <v>10.284748875905199</v>
      </c>
      <c r="D13" s="1">
        <v>152.044861986249</v>
      </c>
      <c r="E13" s="1">
        <v>0.57878972074808699</v>
      </c>
      <c r="F13" s="1">
        <f t="shared" si="1"/>
        <v>2.4307837071811496</v>
      </c>
      <c r="G13" s="1">
        <f t="shared" si="6"/>
        <v>5.9087094310973329</v>
      </c>
      <c r="H13" s="3">
        <v>16</v>
      </c>
      <c r="I13" s="1">
        <v>0.189244954766875</v>
      </c>
      <c r="J13" s="4">
        <v>2874</v>
      </c>
      <c r="K13" s="1">
        <v>1.4627972362917701E-2</v>
      </c>
      <c r="L13" s="1">
        <v>0.24299999999999999</v>
      </c>
      <c r="M13" s="1">
        <f t="shared" si="2"/>
        <v>5.3755045233124993E-2</v>
      </c>
      <c r="N13" s="1">
        <f t="shared" si="5"/>
        <v>5.7620207982643681</v>
      </c>
      <c r="O13" s="1">
        <f t="shared" si="3"/>
        <v>1.946336835809348</v>
      </c>
      <c r="P13" s="1">
        <f t="shared" si="4"/>
        <v>4.5227280776408314</v>
      </c>
      <c r="Q13" s="1"/>
      <c r="R13" s="1"/>
    </row>
    <row r="14" spans="1:18" x14ac:dyDescent="0.2">
      <c r="A14" s="3">
        <v>17</v>
      </c>
      <c r="B14" s="1">
        <v>15.6785677190539</v>
      </c>
      <c r="C14" s="1">
        <f t="shared" si="0"/>
        <v>9.3214322809460999</v>
      </c>
      <c r="D14" s="1">
        <v>157.76992798607799</v>
      </c>
      <c r="E14" s="1">
        <v>0.54776468883409801</v>
      </c>
      <c r="F14" s="1">
        <f t="shared" si="1"/>
        <v>2.6819912698504922</v>
      </c>
      <c r="G14" s="1">
        <f t="shared" si="6"/>
        <v>7.1930771715542559</v>
      </c>
      <c r="H14" s="3">
        <v>17</v>
      </c>
      <c r="I14" s="1">
        <v>0.194421127765881</v>
      </c>
      <c r="J14" s="4">
        <v>2802</v>
      </c>
      <c r="K14" s="1">
        <v>2.1087976125221401E-2</v>
      </c>
      <c r="L14" s="1">
        <v>0.28000000000000003</v>
      </c>
      <c r="M14" s="1">
        <f t="shared" si="2"/>
        <v>8.557887223411903E-2</v>
      </c>
      <c r="N14" s="1">
        <f t="shared" si="5"/>
        <v>5.6086155751879847</v>
      </c>
      <c r="O14" s="1">
        <f t="shared" si="3"/>
        <v>1.8122833764548292</v>
      </c>
      <c r="P14" s="1">
        <f t="shared" si="4"/>
        <v>3.7128167057581152</v>
      </c>
      <c r="Q14" s="1"/>
      <c r="R14" s="1"/>
    </row>
    <row r="15" spans="1:18" x14ac:dyDescent="0.2">
      <c r="A15" s="3">
        <v>18</v>
      </c>
      <c r="B15" s="1">
        <v>17.4246787927922</v>
      </c>
      <c r="C15" s="1">
        <f t="shared" si="0"/>
        <v>7.5753212072078</v>
      </c>
      <c r="D15" s="1">
        <v>156.609694986693</v>
      </c>
      <c r="E15" s="1">
        <v>0.52670473832282905</v>
      </c>
      <c r="F15" s="1">
        <f t="shared" si="1"/>
        <v>3.3001900930897676</v>
      </c>
      <c r="G15" s="1">
        <f t="shared" si="6"/>
        <v>10.891254650527848</v>
      </c>
      <c r="H15" s="3">
        <v>18</v>
      </c>
      <c r="I15" s="1">
        <v>0.21710424242424201</v>
      </c>
      <c r="J15" s="4">
        <v>2475</v>
      </c>
      <c r="K15" s="1">
        <v>4.4317819593443303E-2</v>
      </c>
      <c r="L15" s="1">
        <v>0.39100000000000001</v>
      </c>
      <c r="M15" s="1">
        <f t="shared" si="2"/>
        <v>0.17389575757575801</v>
      </c>
      <c r="N15" s="1">
        <f t="shared" si="5"/>
        <v>5.0226257817777897</v>
      </c>
      <c r="O15" s="1">
        <f t="shared" si="3"/>
        <v>1.6446343718111438</v>
      </c>
      <c r="P15" s="1">
        <f t="shared" si="4"/>
        <v>2.5526954254300103</v>
      </c>
      <c r="Q15" s="1" t="s">
        <v>53</v>
      </c>
      <c r="R15" s="1"/>
    </row>
    <row r="16" spans="1:18" x14ac:dyDescent="0.2">
      <c r="A16" s="3">
        <v>19</v>
      </c>
      <c r="B16" s="1">
        <v>18.402780645851202</v>
      </c>
      <c r="C16" s="1">
        <f t="shared" si="0"/>
        <v>6.5972193541487982</v>
      </c>
      <c r="D16" s="1">
        <v>176.720264984778</v>
      </c>
      <c r="E16" s="1">
        <v>0.84256063198526499</v>
      </c>
      <c r="F16" s="1">
        <f t="shared" si="1"/>
        <v>3.7894753316453289</v>
      </c>
      <c r="G16" s="1">
        <f t="shared" si="6"/>
        <v>14.360123289148476</v>
      </c>
      <c r="H16" s="3">
        <v>19</v>
      </c>
      <c r="I16" s="1">
        <v>0.24636927223719601</v>
      </c>
      <c r="J16" s="4">
        <v>2226</v>
      </c>
      <c r="K16" s="1">
        <v>6.7574392329872807E-2</v>
      </c>
      <c r="L16" s="1">
        <v>0.42899999999999999</v>
      </c>
      <c r="M16" s="1">
        <f t="shared" si="2"/>
        <v>0.18263072776280398</v>
      </c>
      <c r="N16" s="1">
        <f t="shared" si="5"/>
        <v>4.42601204050926</v>
      </c>
      <c r="O16" s="1">
        <f t="shared" si="3"/>
        <v>1.6253521310707837</v>
      </c>
      <c r="P16" s="1">
        <f t="shared" si="4"/>
        <v>2.1712073136395382</v>
      </c>
      <c r="Q16" s="1" t="s">
        <v>53</v>
      </c>
      <c r="R16" s="1"/>
    </row>
    <row r="17" spans="1:18" x14ac:dyDescent="0.2">
      <c r="A17" s="3">
        <v>20</v>
      </c>
      <c r="B17" s="1">
        <v>18.315957492572799</v>
      </c>
      <c r="C17" s="1">
        <f t="shared" si="0"/>
        <v>6.6840425074272005</v>
      </c>
      <c r="D17" s="1">
        <v>180.10980398570899</v>
      </c>
      <c r="E17" s="1">
        <v>0.93586829385400905</v>
      </c>
      <c r="F17" s="1">
        <f t="shared" si="1"/>
        <v>3.7402514978353896</v>
      </c>
      <c r="G17" s="1">
        <f t="shared" si="6"/>
        <v>13.989481267059876</v>
      </c>
      <c r="H17" s="3">
        <v>20</v>
      </c>
      <c r="I17" s="1">
        <v>0.29705813953488303</v>
      </c>
      <c r="J17" s="4">
        <v>1806</v>
      </c>
      <c r="K17" s="1">
        <v>8.1051427063912995E-2</v>
      </c>
      <c r="L17" s="1">
        <v>0.50900000000000001</v>
      </c>
      <c r="M17" s="1">
        <f t="shared" si="2"/>
        <v>0.21194186046511698</v>
      </c>
      <c r="N17" s="1">
        <f t="shared" si="5"/>
        <v>3.6707742364530822</v>
      </c>
      <c r="O17" s="1">
        <f t="shared" si="3"/>
        <v>1.9855492318283987</v>
      </c>
      <c r="P17" s="1">
        <f t="shared" si="4"/>
        <v>3.0132682709741183</v>
      </c>
      <c r="Q17" s="1" t="s">
        <v>53</v>
      </c>
      <c r="R17" s="1"/>
    </row>
    <row r="18" spans="1:18" x14ac:dyDescent="0.2">
      <c r="A18" s="3">
        <v>21</v>
      </c>
      <c r="B18" s="1">
        <v>19.7917493981147</v>
      </c>
      <c r="C18" s="1">
        <f t="shared" si="0"/>
        <v>5.2082506018853003</v>
      </c>
      <c r="D18" s="1">
        <v>179.84287098372999</v>
      </c>
      <c r="E18" s="1">
        <v>0.67328061671314199</v>
      </c>
      <c r="F18" s="1">
        <f t="shared" si="1"/>
        <v>4.8000762465136404</v>
      </c>
      <c r="G18" s="1">
        <f t="shared" si="6"/>
        <v>23.040731972344478</v>
      </c>
      <c r="H18" s="3">
        <v>21</v>
      </c>
      <c r="I18" s="1">
        <v>0.38663765038924203</v>
      </c>
      <c r="J18" s="4">
        <v>1413</v>
      </c>
      <c r="K18" s="1">
        <v>0.104629784017111</v>
      </c>
      <c r="L18" s="1">
        <v>0.63100000000000001</v>
      </c>
      <c r="M18" s="1">
        <f t="shared" si="2"/>
        <v>0.24436234961075798</v>
      </c>
      <c r="N18" s="1">
        <f t="shared" si="5"/>
        <v>2.8202979307254608</v>
      </c>
      <c r="O18" s="1">
        <f t="shared" si="3"/>
        <v>2.0137057753512879</v>
      </c>
      <c r="P18" s="1">
        <f t="shared" si="4"/>
        <v>2.3879526711598396</v>
      </c>
      <c r="Q18" s="1" t="s">
        <v>53</v>
      </c>
      <c r="R18" s="1"/>
    </row>
    <row r="19" spans="1:18" x14ac:dyDescent="0.2">
      <c r="A19" s="3">
        <v>22</v>
      </c>
      <c r="B19" s="1">
        <v>20.100071120148101</v>
      </c>
      <c r="C19" s="1">
        <f t="shared" si="0"/>
        <v>4.899928879851899</v>
      </c>
      <c r="D19" s="1">
        <v>8.4093199999999992</v>
      </c>
      <c r="E19" s="1">
        <v>0.93068855736325296</v>
      </c>
      <c r="F19" s="1">
        <f t="shared" si="1"/>
        <v>5.1021148700337111</v>
      </c>
      <c r="G19" s="1">
        <f t="shared" si="6"/>
        <v>26.031576147019113</v>
      </c>
      <c r="H19" s="3">
        <v>22</v>
      </c>
      <c r="I19" s="1">
        <v>0.605106621773288</v>
      </c>
      <c r="J19" s="4">
        <v>891</v>
      </c>
      <c r="K19" s="1">
        <v>0.18175731180302601</v>
      </c>
      <c r="L19" s="1">
        <v>0.96599999999999997</v>
      </c>
      <c r="M19" s="1">
        <f t="shared" si="2"/>
        <v>0.36089337822671197</v>
      </c>
      <c r="N19" s="1">
        <f t="shared" si="5"/>
        <v>1.8020516155281474</v>
      </c>
      <c r="O19" s="1">
        <f t="shared" si="3"/>
        <v>2.9649794114165537</v>
      </c>
      <c r="P19" s="1">
        <f t="shared" si="4"/>
        <v>3.0978772643237518</v>
      </c>
      <c r="Q19" s="1" t="s">
        <v>53</v>
      </c>
      <c r="R19" s="1"/>
    </row>
    <row r="20" spans="1:18" x14ac:dyDescent="0.2">
      <c r="A20" s="3">
        <v>23</v>
      </c>
      <c r="B20" s="1">
        <v>20.6453027746388</v>
      </c>
      <c r="C20" s="1">
        <f t="shared" si="0"/>
        <v>4.3546972253611997</v>
      </c>
      <c r="D20" s="1">
        <v>9.0422200000000004</v>
      </c>
      <c r="E20" s="1">
        <v>0.96248923259873997</v>
      </c>
      <c r="F20" s="1">
        <f t="shared" si="1"/>
        <v>5.7409272576755042</v>
      </c>
      <c r="G20" s="1">
        <f t="shared" si="6"/>
        <v>32.958245777921583</v>
      </c>
      <c r="H20" s="3">
        <v>23</v>
      </c>
      <c r="I20" s="1">
        <v>0.57325766871165595</v>
      </c>
      <c r="J20" s="4">
        <v>978</v>
      </c>
      <c r="K20" s="1">
        <v>0.26175542969913301</v>
      </c>
      <c r="L20" s="1">
        <v>1.353</v>
      </c>
      <c r="M20" s="1">
        <f t="shared" si="2"/>
        <v>0.77974233128834403</v>
      </c>
      <c r="N20" s="1">
        <f t="shared" si="5"/>
        <v>1.9021696958437249</v>
      </c>
      <c r="O20" s="1">
        <f t="shared" si="3"/>
        <v>2.4963635793556782</v>
      </c>
      <c r="P20" s="1">
        <f t="shared" si="4"/>
        <v>2.4525275295174751</v>
      </c>
      <c r="Q20" s="1" t="s">
        <v>53</v>
      </c>
      <c r="R20" s="1"/>
    </row>
    <row r="21" spans="1:18" x14ac:dyDescent="0.2">
      <c r="A21" s="3">
        <v>24</v>
      </c>
      <c r="B21" s="1">
        <v>21.224088416117901</v>
      </c>
      <c r="C21" s="1">
        <f t="shared" ref="C21:C29" si="7">25-B21</f>
        <v>3.7759115838820989</v>
      </c>
      <c r="D21" s="1">
        <v>8.1808440000000004</v>
      </c>
      <c r="E21" s="1">
        <v>0.93277280732101397</v>
      </c>
      <c r="F21" s="1">
        <f t="shared" si="1"/>
        <v>6.6209177425433632</v>
      </c>
      <c r="G21" s="1">
        <f t="shared" si="6"/>
        <v>43.836551753525505</v>
      </c>
      <c r="H21" s="3">
        <v>24</v>
      </c>
      <c r="I21" s="1">
        <v>0.61081313131313097</v>
      </c>
      <c r="J21" s="4">
        <v>990</v>
      </c>
      <c r="K21" s="1">
        <v>0.44112994767603197</v>
      </c>
      <c r="L21" s="1">
        <v>1.6539999999999999</v>
      </c>
      <c r="M21" s="1">
        <f t="shared" si="2"/>
        <v>1.0431868686868691</v>
      </c>
      <c r="N21" s="1">
        <f t="shared" si="5"/>
        <v>1.7852159841244915</v>
      </c>
      <c r="O21" s="1">
        <f t="shared" si="3"/>
        <v>2.306376378112549</v>
      </c>
      <c r="P21" s="1">
        <f t="shared" ref="P21:P28" si="8">C21-N21</f>
        <v>1.9906955997576075</v>
      </c>
      <c r="Q21" s="1" t="s">
        <v>53</v>
      </c>
      <c r="R21" s="1"/>
    </row>
    <row r="22" spans="1:18" x14ac:dyDescent="0.2">
      <c r="A22" s="3">
        <v>25</v>
      </c>
      <c r="B22" s="1">
        <v>23.659358589333898</v>
      </c>
      <c r="C22" s="1">
        <f t="shared" si="7"/>
        <v>1.3406414106661018</v>
      </c>
      <c r="D22" s="1">
        <v>7.7130000000000001</v>
      </c>
      <c r="E22" s="1">
        <v>5.1972005621436903</v>
      </c>
      <c r="F22" s="1">
        <f t="shared" si="1"/>
        <v>18.64779037936675</v>
      </c>
      <c r="G22" s="1">
        <f t="shared" si="6"/>
        <v>347.74008603280311</v>
      </c>
      <c r="H22" s="3">
        <v>25</v>
      </c>
      <c r="I22" s="1">
        <v>4.5342424242424197</v>
      </c>
      <c r="J22" s="4">
        <v>66</v>
      </c>
      <c r="K22" s="1">
        <v>7.8925316905721097</v>
      </c>
      <c r="L22" s="1">
        <v>19.466000000000001</v>
      </c>
      <c r="M22" s="1">
        <f t="shared" si="2"/>
        <v>14.931757575757581</v>
      </c>
      <c r="N22" s="1">
        <f t="shared" si="5"/>
        <v>0.24048854545211545</v>
      </c>
      <c r="O22" s="1">
        <f t="shared" si="3"/>
        <v>6.078793159938443</v>
      </c>
      <c r="P22" s="1">
        <f>C22-N22</f>
        <v>1.1001528652139863</v>
      </c>
      <c r="Q22" s="1" t="s">
        <v>53</v>
      </c>
      <c r="R22" s="1"/>
    </row>
    <row r="23" spans="1:18" x14ac:dyDescent="0.2">
      <c r="A23" s="3">
        <v>23</v>
      </c>
      <c r="B23" s="1">
        <v>19.620056367178201</v>
      </c>
      <c r="C23" s="1">
        <f t="shared" si="7"/>
        <v>5.3799436328217993</v>
      </c>
      <c r="D23" s="1">
        <v>68.674096000000205</v>
      </c>
      <c r="E23" s="1">
        <v>4.9230532003036904</v>
      </c>
      <c r="F23" s="1">
        <f t="shared" si="1"/>
        <v>4.6468888349462896</v>
      </c>
      <c r="G23" s="1">
        <f t="shared" si="6"/>
        <v>21.593575844348486</v>
      </c>
      <c r="H23" s="3">
        <v>23</v>
      </c>
      <c r="I23" s="1">
        <v>0.40303770949720602</v>
      </c>
      <c r="J23" s="4">
        <v>2148</v>
      </c>
      <c r="K23" s="1">
        <v>0.15824931998102101</v>
      </c>
      <c r="L23" s="1">
        <v>0.79500000000000004</v>
      </c>
      <c r="M23" s="1">
        <f t="shared" si="2"/>
        <v>0.39196229050279402</v>
      </c>
      <c r="N23" s="1">
        <f>($C$1/I23)</f>
        <v>2.7055368260544674</v>
      </c>
      <c r="O23" s="1">
        <f t="shared" ref="O23:O29" si="9">I23*C23</f>
        <v>2.1683201589965755</v>
      </c>
      <c r="P23" s="1">
        <f t="shared" si="8"/>
        <v>2.6744068067673319</v>
      </c>
      <c r="Q23" s="1"/>
      <c r="R23" s="1"/>
    </row>
    <row r="24" spans="1:18" x14ac:dyDescent="0.2">
      <c r="A24" s="3">
        <v>23.5</v>
      </c>
      <c r="B24" s="1">
        <v>19.1375337384953</v>
      </c>
      <c r="C24" s="1">
        <f t="shared" si="7"/>
        <v>5.8624662615047001</v>
      </c>
      <c r="D24" s="1">
        <v>70.406075000000399</v>
      </c>
      <c r="E24" s="1">
        <v>4.9080822064288103</v>
      </c>
      <c r="F24" s="1">
        <f t="shared" si="1"/>
        <v>4.2644168656730708</v>
      </c>
      <c r="G24" s="1">
        <f t="shared" si="6"/>
        <v>18.185251204236938</v>
      </c>
      <c r="H24" s="3">
        <v>23.5</v>
      </c>
      <c r="I24" s="1">
        <v>0.45292677931387598</v>
      </c>
      <c r="J24" s="4">
        <v>1953</v>
      </c>
      <c r="K24" s="1">
        <v>0.155742761458663</v>
      </c>
      <c r="L24" s="1">
        <v>0.90500000000000003</v>
      </c>
      <c r="M24" s="1">
        <f t="shared" si="2"/>
        <v>0.45207322068612404</v>
      </c>
      <c r="N24" s="1">
        <f t="shared" si="5"/>
        <v>2.4075268125792766</v>
      </c>
      <c r="O24" s="1">
        <f>I24*C24</f>
        <v>2.655267962659583</v>
      </c>
      <c r="P24" s="1">
        <f t="shared" si="8"/>
        <v>3.4549394489254235</v>
      </c>
      <c r="Q24" s="1"/>
      <c r="R24" s="1"/>
    </row>
    <row r="25" spans="1:18" x14ac:dyDescent="0.2">
      <c r="A25" s="3">
        <v>24</v>
      </c>
      <c r="B25" s="1">
        <v>19.448370412620601</v>
      </c>
      <c r="C25" s="1">
        <f t="shared" si="7"/>
        <v>5.5516295873793986</v>
      </c>
      <c r="D25" s="1">
        <v>58.378939000000003</v>
      </c>
      <c r="E25" s="1">
        <v>5.1004919220265803</v>
      </c>
      <c r="F25" s="1">
        <f t="shared" si="1"/>
        <v>4.5031822830602515</v>
      </c>
      <c r="G25" s="1">
        <f t="shared" si="6"/>
        <v>20.278650674467738</v>
      </c>
      <c r="H25" s="3">
        <v>24</v>
      </c>
      <c r="I25" s="1">
        <v>0.438024801587301</v>
      </c>
      <c r="J25" s="4">
        <v>2016</v>
      </c>
      <c r="K25" s="1">
        <v>0.145069688986566</v>
      </c>
      <c r="L25" s="1">
        <v>0.83199999999999996</v>
      </c>
      <c r="M25" s="1">
        <f t="shared" si="2"/>
        <v>0.39397519841269896</v>
      </c>
      <c r="N25" s="1">
        <f t="shared" si="5"/>
        <v>2.4894329302401461</v>
      </c>
      <c r="O25" s="1">
        <f t="shared" si="9"/>
        <v>2.4317514484980509</v>
      </c>
      <c r="P25" s="1">
        <f t="shared" si="8"/>
        <v>3.0621966571392525</v>
      </c>
      <c r="Q25" s="1"/>
      <c r="R25" s="1"/>
    </row>
    <row r="26" spans="1:18" x14ac:dyDescent="0.2">
      <c r="A26" s="3">
        <v>24.5</v>
      </c>
      <c r="B26" s="1">
        <v>23.404163371802898</v>
      </c>
      <c r="C26" s="1">
        <f t="shared" si="7"/>
        <v>1.5958366281971017</v>
      </c>
      <c r="D26" s="1">
        <v>2.0773299999999999</v>
      </c>
      <c r="E26" s="1">
        <v>5.1068425476306398</v>
      </c>
      <c r="F26" s="1">
        <f t="shared" si="1"/>
        <v>15.665764000067965</v>
      </c>
      <c r="G26" s="1">
        <f t="shared" si="6"/>
        <v>245.41616170582543</v>
      </c>
      <c r="H26" s="3">
        <v>24.5</v>
      </c>
      <c r="I26" s="1">
        <v>2.49102801120448</v>
      </c>
      <c r="J26" s="4">
        <v>357</v>
      </c>
      <c r="K26" s="1">
        <v>1.1094723071513799</v>
      </c>
      <c r="L26" s="1">
        <v>7.8449999999999998</v>
      </c>
      <c r="M26" s="1">
        <f t="shared" si="2"/>
        <v>5.3539719887955197</v>
      </c>
      <c r="N26" s="1">
        <f t="shared" si="5"/>
        <v>0.43774432099062549</v>
      </c>
      <c r="O26" s="1">
        <f t="shared" si="9"/>
        <v>3.9752737421450894</v>
      </c>
      <c r="P26" s="1">
        <f t="shared" si="8"/>
        <v>1.1580923072064762</v>
      </c>
      <c r="Q26" s="1"/>
      <c r="R26" s="1"/>
    </row>
    <row r="27" spans="1:18" x14ac:dyDescent="0.2">
      <c r="A27" s="3">
        <v>25</v>
      </c>
      <c r="B27" s="1">
        <v>23.7812931146109</v>
      </c>
      <c r="C27" s="1">
        <f t="shared" si="7"/>
        <v>1.2187068853890999</v>
      </c>
      <c r="D27" s="1">
        <v>1.6352599999999999</v>
      </c>
      <c r="E27" s="1">
        <v>5.9123864657201297</v>
      </c>
      <c r="F27" s="1">
        <f t="shared" si="1"/>
        <v>20.513546201897579</v>
      </c>
      <c r="G27" s="1">
        <f t="shared" si="6"/>
        <v>420.80557777738659</v>
      </c>
      <c r="H27" s="3">
        <v>25</v>
      </c>
      <c r="I27" s="1">
        <v>2.99281144781144</v>
      </c>
      <c r="J27" s="4">
        <v>297</v>
      </c>
      <c r="K27" s="1">
        <v>1.48896251073942</v>
      </c>
      <c r="L27" s="1">
        <v>9.6760000000000002</v>
      </c>
      <c r="M27" s="1">
        <f t="shared" si="2"/>
        <v>6.6831885521885601</v>
      </c>
      <c r="N27" s="1">
        <f t="shared" si="5"/>
        <v>0.36435084012082919</v>
      </c>
      <c r="O27" s="1">
        <f t="shared" si="9"/>
        <v>3.6473599181191227</v>
      </c>
      <c r="P27" s="1">
        <f t="shared" si="8"/>
        <v>0.85435604526827069</v>
      </c>
      <c r="Q27" s="1"/>
      <c r="R27" s="1"/>
    </row>
    <row r="28" spans="1:18" x14ac:dyDescent="0.2">
      <c r="A28" s="3">
        <v>25.5</v>
      </c>
      <c r="B28" s="1">
        <v>24.195563545318102</v>
      </c>
      <c r="C28" s="1">
        <f t="shared" si="7"/>
        <v>0.80443645468189828</v>
      </c>
      <c r="D28" s="1">
        <v>0.28109699999999499</v>
      </c>
      <c r="E28" s="1">
        <v>6.26791895230817</v>
      </c>
      <c r="F28" s="1">
        <f t="shared" si="1"/>
        <v>31.077656730370151</v>
      </c>
      <c r="G28" s="1">
        <f t="shared" si="6"/>
        <v>965.8207478507212</v>
      </c>
      <c r="H28" s="3">
        <v>25.5</v>
      </c>
      <c r="I28" s="1">
        <v>8.9474444444444394</v>
      </c>
      <c r="J28" s="4">
        <v>99</v>
      </c>
      <c r="K28" s="1">
        <v>11.1388162839015</v>
      </c>
      <c r="L28" s="1">
        <v>43.432000000000002</v>
      </c>
      <c r="M28" s="1">
        <f t="shared" si="2"/>
        <v>34.484555555555559</v>
      </c>
      <c r="N28" s="1">
        <f t="shared" si="5"/>
        <v>0.12187092885616012</v>
      </c>
      <c r="O28" s="1">
        <f t="shared" si="9"/>
        <v>7.1976504873521314</v>
      </c>
      <c r="P28" s="1">
        <f t="shared" si="8"/>
        <v>0.68256552582573815</v>
      </c>
      <c r="Q28" s="1"/>
      <c r="R28" s="1"/>
    </row>
    <row r="29" spans="1:18" x14ac:dyDescent="0.2">
      <c r="A29" s="3">
        <v>26</v>
      </c>
      <c r="B29" s="1">
        <v>24.6526407371198</v>
      </c>
      <c r="C29" s="1">
        <f t="shared" si="7"/>
        <v>0.34735926288020025</v>
      </c>
      <c r="D29" s="1">
        <v>1.1188369999999901</v>
      </c>
      <c r="E29" s="1">
        <v>1.85602940309047</v>
      </c>
      <c r="F29" s="1">
        <f t="shared" si="1"/>
        <v>71.971594460177613</v>
      </c>
      <c r="G29" s="1">
        <f t="shared" si="6"/>
        <v>5179.9104091402687</v>
      </c>
      <c r="H29" s="3">
        <v>26</v>
      </c>
      <c r="I29" s="1">
        <v>11.481282051281999</v>
      </c>
      <c r="J29" s="4">
        <v>78</v>
      </c>
      <c r="K29" s="1">
        <v>12.9656229936225</v>
      </c>
      <c r="L29" s="1">
        <v>45.078000000000003</v>
      </c>
      <c r="M29" s="1">
        <f t="shared" si="2"/>
        <v>33.596717948718002</v>
      </c>
      <c r="N29" s="1">
        <f t="shared" si="5"/>
        <v>9.4974878281260902E-2</v>
      </c>
      <c r="O29" s="1">
        <f t="shared" si="9"/>
        <v>3.9881296702529889</v>
      </c>
      <c r="P29" s="1">
        <f>C29-N29</f>
        <v>0.25238438459893936</v>
      </c>
      <c r="Q29" s="1"/>
      <c r="R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D117-1F92-2E4C-BB4D-C4992D01C9E9}">
  <dimension ref="A1:F28"/>
  <sheetViews>
    <sheetView workbookViewId="0">
      <selection activeCell="I17" sqref="I17"/>
    </sheetView>
  </sheetViews>
  <sheetFormatPr baseColWidth="10" defaultRowHeight="16" x14ac:dyDescent="0.2"/>
  <cols>
    <col min="4" max="4" width="15.5" bestFit="1" customWidth="1"/>
  </cols>
  <sheetData>
    <row r="1" spans="1:6" x14ac:dyDescent="0.2">
      <c r="A1" t="s">
        <v>28</v>
      </c>
    </row>
    <row r="2" spans="1:6" x14ac:dyDescent="0.2">
      <c r="A2" t="s">
        <v>29</v>
      </c>
      <c r="B2" t="s">
        <v>30</v>
      </c>
      <c r="C2" t="s">
        <v>36</v>
      </c>
      <c r="E2" t="s">
        <v>39</v>
      </c>
    </row>
    <row r="3" spans="1:6" x14ac:dyDescent="0.2">
      <c r="A3" t="s">
        <v>31</v>
      </c>
      <c r="B3" s="4">
        <f>SUM(BERT!J3:J29)</f>
        <v>5925</v>
      </c>
      <c r="C3">
        <v>27</v>
      </c>
      <c r="E3" t="s">
        <v>40</v>
      </c>
      <c r="F3">
        <v>0.92989999999999995</v>
      </c>
    </row>
    <row r="4" spans="1:6" x14ac:dyDescent="0.2">
      <c r="A4" t="s">
        <v>32</v>
      </c>
      <c r="B4" s="4">
        <f>SUM(VGG!J3:J22)</f>
        <v>11916</v>
      </c>
      <c r="C4">
        <v>20</v>
      </c>
      <c r="E4" t="s">
        <v>41</v>
      </c>
      <c r="F4">
        <v>0.74099999999999999</v>
      </c>
    </row>
    <row r="5" spans="1:6" x14ac:dyDescent="0.2">
      <c r="A5" t="s">
        <v>33</v>
      </c>
      <c r="B5" s="4">
        <f>SUM(DenseNet!J3:J22)</f>
        <v>26984</v>
      </c>
      <c r="C5">
        <v>20</v>
      </c>
      <c r="E5" t="s">
        <v>42</v>
      </c>
      <c r="F5">
        <v>0.84530000000000005</v>
      </c>
    </row>
    <row r="6" spans="1:6" x14ac:dyDescent="0.2">
      <c r="A6" t="s">
        <v>34</v>
      </c>
      <c r="B6" s="4">
        <f>SUM(ResNet!J3:J29)</f>
        <v>59745</v>
      </c>
      <c r="C6">
        <v>27</v>
      </c>
      <c r="E6" t="s">
        <v>43</v>
      </c>
      <c r="F6">
        <v>0.84989999999999999</v>
      </c>
    </row>
    <row r="7" spans="1:6" x14ac:dyDescent="0.2">
      <c r="B7" t="s">
        <v>37</v>
      </c>
      <c r="C7" t="s">
        <v>38</v>
      </c>
      <c r="E7" t="s">
        <v>44</v>
      </c>
      <c r="F7">
        <f>AVERAGE(F3:F6)</f>
        <v>0.84152499999999997</v>
      </c>
    </row>
    <row r="8" spans="1:6" x14ac:dyDescent="0.2">
      <c r="A8" t="s">
        <v>35</v>
      </c>
      <c r="B8" s="4">
        <f>AVERAGE(B3:B6)</f>
        <v>26142.5</v>
      </c>
      <c r="C8" s="4">
        <f>(B3*C3+B4*C4+B5*C5+B6*C6)/SUM(C3:C6)</f>
        <v>27139.255319148935</v>
      </c>
    </row>
    <row r="10" spans="1:6" x14ac:dyDescent="0.2">
      <c r="A10" t="s">
        <v>46</v>
      </c>
    </row>
    <row r="11" spans="1:6" x14ac:dyDescent="0.2">
      <c r="A11" t="s">
        <v>45</v>
      </c>
      <c r="B11" t="s">
        <v>12</v>
      </c>
      <c r="C11" t="s">
        <v>48</v>
      </c>
      <c r="D11" t="s">
        <v>47</v>
      </c>
      <c r="E11" t="s">
        <v>49</v>
      </c>
      <c r="F11" t="s">
        <v>2</v>
      </c>
    </row>
    <row r="12" spans="1:6" x14ac:dyDescent="0.2">
      <c r="A12" t="s">
        <v>51</v>
      </c>
    </row>
    <row r="13" spans="1:6" x14ac:dyDescent="0.2">
      <c r="A13">
        <v>18</v>
      </c>
      <c r="B13">
        <v>19.5150992649233</v>
      </c>
      <c r="C13">
        <v>17.4246787927922</v>
      </c>
      <c r="D13">
        <v>55131</v>
      </c>
      <c r="E13">
        <v>24.156112999999898</v>
      </c>
      <c r="F13">
        <v>12.140826182169199</v>
      </c>
    </row>
    <row r="14" spans="1:6" x14ac:dyDescent="0.2">
      <c r="A14">
        <v>19</v>
      </c>
      <c r="B14">
        <v>20.735453029686301</v>
      </c>
      <c r="C14">
        <v>18.402780645851202</v>
      </c>
      <c r="D14">
        <v>60735</v>
      </c>
      <c r="E14">
        <v>25.563999999999901</v>
      </c>
      <c r="F14">
        <v>12.461870909386599</v>
      </c>
    </row>
    <row r="15" spans="1:6" x14ac:dyDescent="0.2">
      <c r="A15">
        <v>20</v>
      </c>
      <c r="B15">
        <v>20.725556075551399</v>
      </c>
      <c r="C15">
        <v>18.315957492572799</v>
      </c>
      <c r="D15">
        <v>55927</v>
      </c>
      <c r="E15">
        <v>23.8088750000055</v>
      </c>
      <c r="F15">
        <v>12.3435818379095</v>
      </c>
    </row>
    <row r="16" spans="1:6" x14ac:dyDescent="0.2">
      <c r="A16">
        <v>21</v>
      </c>
      <c r="B16">
        <v>22.6012009425272</v>
      </c>
      <c r="C16">
        <v>19.7917493981147</v>
      </c>
      <c r="D16">
        <v>59561</v>
      </c>
      <c r="E16">
        <v>23.715764</v>
      </c>
      <c r="F16">
        <v>13.061737583741699</v>
      </c>
    </row>
    <row r="17" spans="1:6" x14ac:dyDescent="0.2">
      <c r="A17">
        <v>22</v>
      </c>
      <c r="B17">
        <v>22.987215824973902</v>
      </c>
      <c r="C17">
        <v>20.100071120148101</v>
      </c>
      <c r="D17">
        <v>60018</v>
      </c>
      <c r="E17">
        <v>23.668028</v>
      </c>
      <c r="F17">
        <v>12.8113175248169</v>
      </c>
    </row>
    <row r="18" spans="1:6" x14ac:dyDescent="0.2">
      <c r="A18">
        <v>23</v>
      </c>
      <c r="B18">
        <v>23.7061228711616</v>
      </c>
      <c r="C18">
        <v>20.6453027746388</v>
      </c>
      <c r="D18">
        <v>66251</v>
      </c>
      <c r="E18">
        <v>25.6270960000187</v>
      </c>
      <c r="F18">
        <v>13.1192637573753</v>
      </c>
    </row>
    <row r="19" spans="1:6" x14ac:dyDescent="0.2">
      <c r="A19">
        <v>24</v>
      </c>
      <c r="B19">
        <v>24.0518885278541</v>
      </c>
      <c r="C19">
        <v>21.224088416117901</v>
      </c>
      <c r="D19">
        <v>57448</v>
      </c>
      <c r="E19">
        <v>21.739053999999999</v>
      </c>
      <c r="F19">
        <v>12.1742081159734</v>
      </c>
    </row>
    <row r="20" spans="1:6" x14ac:dyDescent="0.2">
      <c r="A20">
        <v>25</v>
      </c>
      <c r="B20">
        <v>25.977728224292299</v>
      </c>
      <c r="C20">
        <v>23.659358589333898</v>
      </c>
      <c r="D20">
        <v>65720</v>
      </c>
      <c r="E20">
        <v>21.923196000000999</v>
      </c>
      <c r="F20">
        <v>10.426419107055301</v>
      </c>
    </row>
    <row r="21" spans="1:6" x14ac:dyDescent="0.2">
      <c r="A21" t="s">
        <v>50</v>
      </c>
    </row>
    <row r="22" spans="1:6" x14ac:dyDescent="0.2">
      <c r="A22">
        <v>23</v>
      </c>
      <c r="B22">
        <v>19.671517649288099</v>
      </c>
      <c r="C22">
        <v>19.620056367178201</v>
      </c>
      <c r="D22">
        <v>131869</v>
      </c>
      <c r="E22">
        <v>24.0110940000162</v>
      </c>
      <c r="F22">
        <v>5.5179108632721103</v>
      </c>
    </row>
    <row r="23" spans="1:6" x14ac:dyDescent="0.2">
      <c r="A23">
        <v>23.5</v>
      </c>
      <c r="B23">
        <v>19.295574831161499</v>
      </c>
      <c r="C23">
        <v>19.1375337384953</v>
      </c>
      <c r="D23">
        <v>141195</v>
      </c>
      <c r="E23">
        <v>24.117886000041</v>
      </c>
      <c r="F23">
        <v>5.4034445896502099</v>
      </c>
    </row>
    <row r="24" spans="1:6" x14ac:dyDescent="0.2">
      <c r="A24">
        <v>24</v>
      </c>
      <c r="B24">
        <v>19.514707822993</v>
      </c>
      <c r="C24">
        <v>19.448370412620601</v>
      </c>
      <c r="D24">
        <v>119748</v>
      </c>
      <c r="E24">
        <v>20.088106</v>
      </c>
      <c r="F24">
        <v>5.3963336722220703</v>
      </c>
    </row>
    <row r="25" spans="1:6" x14ac:dyDescent="0.2">
      <c r="A25">
        <v>24.5</v>
      </c>
      <c r="B25">
        <v>22.863844463520199</v>
      </c>
      <c r="C25">
        <v>23.404163371802898</v>
      </c>
      <c r="D25">
        <v>85643</v>
      </c>
      <c r="E25">
        <v>21.4399760000111</v>
      </c>
      <c r="F25">
        <v>5.0208551648366404</v>
      </c>
    </row>
    <row r="26" spans="1:6" x14ac:dyDescent="0.2">
      <c r="A26">
        <v>25</v>
      </c>
      <c r="B26">
        <v>23.299649443473001</v>
      </c>
      <c r="C26">
        <v>23.7812931146109</v>
      </c>
      <c r="D26">
        <v>90021</v>
      </c>
      <c r="E26">
        <v>24.473914999999899</v>
      </c>
      <c r="F26">
        <v>5.2538222490947302</v>
      </c>
    </row>
    <row r="27" spans="1:6" x14ac:dyDescent="0.2">
      <c r="A27">
        <v>25.5</v>
      </c>
      <c r="B27">
        <v>23.903230594784699</v>
      </c>
      <c r="C27">
        <v>24.195563545318102</v>
      </c>
      <c r="D27">
        <v>83083</v>
      </c>
      <c r="E27">
        <v>23.934459999999898</v>
      </c>
      <c r="F27">
        <v>5.0370302007771999</v>
      </c>
    </row>
    <row r="28" spans="1:6" x14ac:dyDescent="0.2">
      <c r="A28">
        <v>26</v>
      </c>
      <c r="B28">
        <v>24.926328677475801</v>
      </c>
      <c r="C28">
        <v>24.6526407371198</v>
      </c>
      <c r="D28">
        <v>70410</v>
      </c>
      <c r="E28">
        <v>21.706493000011701</v>
      </c>
      <c r="F28">
        <v>4.0997783005488904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BERT</vt:lpstr>
      <vt:lpstr>VGG</vt:lpstr>
      <vt:lpstr>DenseNet</vt:lpstr>
      <vt:lpstr>ResNet</vt:lpstr>
      <vt:lpstr>Additional Analysis</vt:lpstr>
      <vt:lpstr>Competition Bandwidth Plot</vt:lpstr>
      <vt:lpstr>Reciprocal Plot</vt:lpstr>
      <vt:lpstr>Fit Plot</vt:lpstr>
      <vt:lpstr>BERT!iter_burst_bert_proc</vt:lpstr>
      <vt:lpstr>DenseNet!iter_burst_dn161_proc</vt:lpstr>
      <vt:lpstr>ResNet!iter_burst_r50_proc</vt:lpstr>
      <vt:lpstr>VGG!iter_burst_vgg_proc</vt:lpstr>
      <vt:lpstr>BERT!tcp_burst_bert_proc</vt:lpstr>
      <vt:lpstr>DenseNet!tcp_burst_dn161_proc</vt:lpstr>
      <vt:lpstr>ResNet!tcp_burst_r50_proc</vt:lpstr>
      <vt:lpstr>VGG!tcp_burst_vgg_proc</vt:lpstr>
      <vt:lpstr>'Additional Analysis'!tcp_ref_burst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2021-09-24T06:25:49Z</dcterms:created>
  <dcterms:modified xsi:type="dcterms:W3CDTF">2021-09-28T10:14:07Z</dcterms:modified>
</cp:coreProperties>
</file>