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1"/>
  </bookViews>
  <sheets>
    <sheet name="营销员税金计算表（新）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<sst xmlns="http://schemas.openxmlformats.org/spreadsheetml/2006/main" count="32">
  <si>
    <t>营销员税金自动计算表</t>
  </si>
  <si>
    <t>单位：元</t>
  </si>
  <si>
    <t>佣金收入区间</t>
  </si>
  <si>
    <t>佣金收入（可输入）</t>
  </si>
  <si>
    <t>个税(地税）</t>
  </si>
  <si>
    <t>增值税（国税）</t>
  </si>
  <si>
    <t>附加维护建设税（地税）</t>
  </si>
  <si>
    <t>税金合计</t>
  </si>
  <si>
    <t>总税率</t>
  </si>
  <si>
    <t>税后收入</t>
  </si>
  <si>
    <t>0-1333.33</t>
  </si>
  <si>
    <t>1333.34-6666.66</t>
  </si>
  <si>
    <t>6666.67-30000</t>
  </si>
  <si>
    <t>30001-100000</t>
  </si>
  <si>
    <t>注：教育费附加、地方教育费附加各地地税政策不同</t>
  </si>
  <si>
    <t>&gt;100000</t>
  </si>
  <si>
    <t xml:space="preserve"> </t>
  </si>
  <si>
    <t>m</t>
  </si>
  <si>
    <t xml:space="preserve">                   2016年12月份营销员佣金明细表</t>
  </si>
  <si>
    <t>单位：人保汽车保险销售服务有限公司宁波市分公司</t>
  </si>
  <si>
    <t>序号</t>
  </si>
  <si>
    <t>姓名</t>
  </si>
  <si>
    <t>身份证号</t>
  </si>
  <si>
    <t>应发佣金</t>
  </si>
  <si>
    <t>个税</t>
  </si>
  <si>
    <t>增值税</t>
  </si>
  <si>
    <t>城建税</t>
  </si>
  <si>
    <t>税金额合计</t>
  </si>
  <si>
    <t>实发</t>
  </si>
  <si>
    <t>张三</t>
  </si>
  <si>
    <t>李四</t>
  </si>
  <si>
    <t>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</si>
</sst>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仿宋_GB2312"/>
      <charset val="134"/>
    </font>
    <font>
      <sz val="12.5"/>
      <color theme="1"/>
      <name val="Arial"/>
      <charset val="134"/>
    </font>
    <font>
      <sz val="12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/>
  </cellStyleXfs>
  <cellXfs count="3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49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177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177" fontId="0" fillId="2" borderId="2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0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"/>
  <sheetViews>
    <sheetView workbookViewId="0">
      <selection activeCell="K12" sqref="K12"/>
    </sheetView>
  </sheetViews>
  <sheetFormatPr defaultColWidth="9" defaultRowHeight="13.5"/>
  <cols>
    <col min="1" max="1" width="16.875" customWidth="1"/>
    <col min="2" max="2" width="18" customWidth="1"/>
    <col min="3" max="3" width="13.75" customWidth="1"/>
    <col min="4" max="4" width="13.875" customWidth="1"/>
    <col min="5" max="5" width="13.625" customWidth="1"/>
    <col min="6" max="6" width="11.75" customWidth="1"/>
    <col min="7" max="7" width="12.5" customWidth="1"/>
    <col min="8" max="8" width="13" customWidth="1"/>
  </cols>
  <sheetData>
    <row r="1" ht="43.5" customHeight="1" spans="3:5">
      <c r="C1" t="s">
        <v>0</v>
      </c>
      <c r="E1" t="s">
        <v>1</v>
      </c>
    </row>
    <row r="2" ht="38.25" customHeight="1" spans="1:8">
      <c r="A2" s="26" t="s">
        <v>2</v>
      </c>
      <c r="B2" s="27" t="s">
        <v>3</v>
      </c>
      <c r="C2" s="26" t="s">
        <v>4</v>
      </c>
      <c r="D2" s="26" t="s">
        <v>5</v>
      </c>
      <c r="E2" s="28" t="s">
        <v>6</v>
      </c>
      <c r="F2" s="26" t="s">
        <v>7</v>
      </c>
      <c r="G2" s="26" t="s">
        <v>8</v>
      </c>
      <c r="H2" s="27" t="s">
        <v>9</v>
      </c>
    </row>
    <row r="3" ht="36" customHeight="1" spans="1:8">
      <c r="A3" s="26" t="s">
        <v>10</v>
      </c>
      <c r="B3" s="12"/>
      <c r="C3" s="12">
        <v>0</v>
      </c>
      <c r="D3" s="12">
        <v>0</v>
      </c>
      <c r="E3" s="26">
        <f>D3*0.07</f>
        <v>0</v>
      </c>
      <c r="F3" s="12">
        <f>C3+D3+E3</f>
        <v>0</v>
      </c>
      <c r="G3" s="29">
        <v>0</v>
      </c>
      <c r="H3" s="12">
        <f>B3-C3-D3-E3</f>
        <v>0</v>
      </c>
    </row>
    <row r="4" ht="36" customHeight="1" spans="1:8">
      <c r="A4" s="26" t="s">
        <v>11</v>
      </c>
      <c r="B4" s="12">
        <v>4177.04</v>
      </c>
      <c r="C4" s="12">
        <f>(B4-B4*40%-800)*20%</f>
        <v>341.2448</v>
      </c>
      <c r="D4" s="12">
        <v>0</v>
      </c>
      <c r="E4" s="26">
        <f t="shared" ref="E4:E6" si="0">D4*0.07</f>
        <v>0</v>
      </c>
      <c r="F4" s="12">
        <f t="shared" ref="F4:F7" si="1">C4+D4+E4</f>
        <v>341.2448</v>
      </c>
      <c r="G4" s="29">
        <f t="shared" ref="G4:G7" si="2">F4/B4</f>
        <v>0.0816953632237182</v>
      </c>
      <c r="H4" s="12">
        <f t="shared" ref="H4:H7" si="3">B4-C4-D4-E4</f>
        <v>3835.7952</v>
      </c>
    </row>
    <row r="5" ht="40.5" customHeight="1" spans="1:8">
      <c r="A5" s="26" t="s">
        <v>12</v>
      </c>
      <c r="B5" s="12">
        <v>29425.48</v>
      </c>
      <c r="C5" s="12">
        <f>(B5-B5*40%)*80%*20%</f>
        <v>2824.84608</v>
      </c>
      <c r="D5" s="12">
        <v>0</v>
      </c>
      <c r="E5" s="26">
        <f t="shared" si="0"/>
        <v>0</v>
      </c>
      <c r="F5" s="12">
        <f t="shared" si="1"/>
        <v>2824.84608</v>
      </c>
      <c r="G5" s="29">
        <f t="shared" si="2"/>
        <v>0.096</v>
      </c>
      <c r="H5" s="12">
        <f t="shared" si="3"/>
        <v>26600.63392</v>
      </c>
    </row>
    <row r="6" ht="45.75" customHeight="1" spans="1:9">
      <c r="A6" s="26" t="s">
        <v>13</v>
      </c>
      <c r="B6" s="12">
        <v>60611.33</v>
      </c>
      <c r="C6" s="12">
        <f>(B6/1.03-(B6/1.03-E6)*40%-E6)*80%*20%</f>
        <v>5637.34799599223</v>
      </c>
      <c r="D6" s="12">
        <f>B6/1.03*0.03</f>
        <v>1765.37854368932</v>
      </c>
      <c r="E6" s="30">
        <f t="shared" si="0"/>
        <v>123.576498058252</v>
      </c>
      <c r="F6" s="12">
        <f t="shared" si="1"/>
        <v>7526.30303773981</v>
      </c>
      <c r="G6" s="29">
        <f t="shared" si="2"/>
        <v>0.124173203883495</v>
      </c>
      <c r="H6" s="12">
        <f t="shared" si="3"/>
        <v>53085.0269622602</v>
      </c>
      <c r="I6" t="s">
        <v>14</v>
      </c>
    </row>
    <row r="7" ht="42" customHeight="1" spans="1:8">
      <c r="A7" s="26" t="s">
        <v>15</v>
      </c>
      <c r="B7" s="12">
        <v>110000</v>
      </c>
      <c r="C7" s="12">
        <f>(B7/1.03-(B7/1.03-E7)*40%-E7)*80%*20%</f>
        <v>10208.3417475728</v>
      </c>
      <c r="D7" s="12">
        <f t="shared" ref="D7" si="4">B7/1.03*0.03</f>
        <v>3203.88349514563</v>
      </c>
      <c r="E7" s="13">
        <f>D7*(0.07+0.03+0.02)+B7/1.03*0.0007</f>
        <v>459.223300970874</v>
      </c>
      <c r="F7" s="12">
        <f t="shared" si="1"/>
        <v>13871.4485436893</v>
      </c>
      <c r="G7" s="29">
        <f t="shared" si="2"/>
        <v>0.126104077669903</v>
      </c>
      <c r="H7" s="12">
        <f t="shared" si="3"/>
        <v>96128.5514563107</v>
      </c>
    </row>
    <row r="8" ht="35.25" customHeight="1"/>
    <row r="9" spans="3:3">
      <c r="C9" t="s">
        <v>16</v>
      </c>
    </row>
    <row r="12" spans="11:11">
      <c r="K12" t="s">
        <v>17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C7" sqref="C7"/>
    </sheetView>
  </sheetViews>
  <sheetFormatPr defaultColWidth="9" defaultRowHeight="13.5"/>
  <cols>
    <col min="1" max="1" width="6" customWidth="1"/>
    <col min="3" max="3" width="24" customWidth="1"/>
    <col min="4" max="4" width="12.5" customWidth="1"/>
    <col min="5" max="5" width="11.375" customWidth="1"/>
    <col min="6" max="7" width="10.5" customWidth="1"/>
    <col min="8" max="8" width="12.125" customWidth="1"/>
    <col min="9" max="9" width="11.875" customWidth="1"/>
  </cols>
  <sheetData>
    <row r="1" ht="25.5" spans="1:9">
      <c r="A1" s="1"/>
      <c r="B1" s="2"/>
      <c r="C1" s="3" t="s">
        <v>18</v>
      </c>
      <c r="D1" s="2"/>
      <c r="E1" s="2"/>
      <c r="F1" s="2"/>
      <c r="G1" s="2"/>
      <c r="H1" s="2"/>
      <c r="I1" s="24"/>
    </row>
    <row r="2" spans="1:9">
      <c r="A2" s="2" t="s">
        <v>19</v>
      </c>
      <c r="B2" s="2"/>
      <c r="C2" s="4"/>
      <c r="D2" s="2"/>
      <c r="E2" s="2"/>
      <c r="F2" s="2"/>
      <c r="G2" s="2"/>
      <c r="H2" s="2"/>
      <c r="I2" s="24"/>
    </row>
    <row r="3" spans="1:9">
      <c r="A3" s="5" t="s">
        <v>20</v>
      </c>
      <c r="B3" s="5" t="s">
        <v>21</v>
      </c>
      <c r="C3" s="5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</row>
    <row r="4" ht="16.5" spans="1:9">
      <c r="A4" s="7">
        <v>1</v>
      </c>
      <c r="B4" s="8" t="s">
        <v>29</v>
      </c>
      <c r="C4" s="9"/>
      <c r="D4" s="10">
        <v>29425.48</v>
      </c>
      <c r="E4" s="11">
        <v>2824.84608</v>
      </c>
      <c r="F4" s="12">
        <v>0</v>
      </c>
      <c r="G4" s="13">
        <v>0</v>
      </c>
      <c r="H4" s="11">
        <f t="shared" ref="H4:H6" si="0">SUM(E4:G4)</f>
        <v>2824.84608</v>
      </c>
      <c r="I4" s="15">
        <f t="shared" ref="I4:I10" si="1">D4-H4</f>
        <v>26600.63392</v>
      </c>
    </row>
    <row r="5" ht="16.5" spans="1:9">
      <c r="A5" s="7">
        <v>2</v>
      </c>
      <c r="B5" s="8" t="s">
        <v>30</v>
      </c>
      <c r="C5" s="9"/>
      <c r="D5" s="10">
        <v>8073.47</v>
      </c>
      <c r="E5" s="11">
        <v>775.05312</v>
      </c>
      <c r="F5" s="12">
        <v>0</v>
      </c>
      <c r="G5" s="13">
        <v>0</v>
      </c>
      <c r="H5" s="11">
        <f t="shared" si="0"/>
        <v>775.05312</v>
      </c>
      <c r="I5" s="15">
        <f t="shared" si="1"/>
        <v>7298.41688</v>
      </c>
    </row>
    <row r="6" ht="17.25" spans="1:9">
      <c r="A6" s="7">
        <v>3</v>
      </c>
      <c r="B6" s="8"/>
      <c r="C6" s="14"/>
      <c r="D6" s="10">
        <v>60611.33</v>
      </c>
      <c r="E6" s="11">
        <v>6456.02</v>
      </c>
      <c r="F6" s="12">
        <v>1765.38</v>
      </c>
      <c r="G6" s="13">
        <v>123.58</v>
      </c>
      <c r="H6" s="11">
        <f t="shared" si="0"/>
        <v>8344.98</v>
      </c>
      <c r="I6" s="15">
        <f t="shared" si="1"/>
        <v>52266.35</v>
      </c>
    </row>
    <row r="7" ht="17.25" spans="1:9">
      <c r="A7" s="7">
        <v>4</v>
      </c>
      <c r="B7" s="8"/>
      <c r="C7" s="14"/>
      <c r="D7" s="10">
        <v>29977.06</v>
      </c>
      <c r="E7" s="11">
        <v>2877.79776</v>
      </c>
      <c r="F7" s="12">
        <v>0</v>
      </c>
      <c r="G7" s="13">
        <v>0</v>
      </c>
      <c r="H7" s="11">
        <f t="shared" ref="H7:H10" si="2">SUM(E7:G7)</f>
        <v>2877.79776</v>
      </c>
      <c r="I7" s="15">
        <f t="shared" si="1"/>
        <v>27099.26224</v>
      </c>
    </row>
    <row r="8" ht="17.25" spans="1:9">
      <c r="A8" s="7">
        <v>5</v>
      </c>
      <c r="B8" s="8"/>
      <c r="C8" s="14"/>
      <c r="D8" s="10">
        <v>9621.6</v>
      </c>
      <c r="E8" s="15">
        <v>923.6736</v>
      </c>
      <c r="F8" s="16">
        <v>0</v>
      </c>
      <c r="G8" s="17">
        <v>0</v>
      </c>
      <c r="H8" s="11">
        <f t="shared" si="2"/>
        <v>923.6736</v>
      </c>
      <c r="I8" s="15">
        <f t="shared" si="1"/>
        <v>8697.9264</v>
      </c>
    </row>
    <row r="9" ht="16.5" spans="1:9">
      <c r="A9" s="7">
        <v>6</v>
      </c>
      <c r="B9" s="8"/>
      <c r="C9" s="9"/>
      <c r="D9" s="10">
        <v>29985.7</v>
      </c>
      <c r="E9" s="11">
        <v>2878.6272</v>
      </c>
      <c r="F9" s="12">
        <v>0</v>
      </c>
      <c r="G9" s="13">
        <v>0</v>
      </c>
      <c r="H9" s="11">
        <f t="shared" si="2"/>
        <v>2878.6272</v>
      </c>
      <c r="I9" s="15">
        <f t="shared" si="1"/>
        <v>27107.0728</v>
      </c>
    </row>
    <row r="10" ht="16.5" spans="1:9">
      <c r="A10" s="7">
        <v>7</v>
      </c>
      <c r="B10" s="8"/>
      <c r="C10" s="9"/>
      <c r="D10" s="18">
        <v>31643.49</v>
      </c>
      <c r="E10" s="19">
        <v>2943.1</v>
      </c>
      <c r="F10" s="20">
        <v>921.66</v>
      </c>
      <c r="G10" s="20">
        <v>64.52</v>
      </c>
      <c r="H10" s="19">
        <f t="shared" si="2"/>
        <v>3929.28</v>
      </c>
      <c r="I10" s="25">
        <f t="shared" si="1"/>
        <v>27714.21</v>
      </c>
    </row>
    <row r="11" ht="16.5" spans="1:9">
      <c r="A11" s="7">
        <v>8</v>
      </c>
      <c r="B11" s="8"/>
      <c r="C11" s="9"/>
      <c r="D11" s="10">
        <v>12296.81</v>
      </c>
      <c r="E11" s="15">
        <v>1180.49376</v>
      </c>
      <c r="F11" s="16">
        <v>0</v>
      </c>
      <c r="G11" s="17">
        <v>0</v>
      </c>
      <c r="H11" s="11">
        <f t="shared" ref="H11" si="3">SUM(E11:G11)</f>
        <v>1180.49376</v>
      </c>
      <c r="I11" s="15">
        <f t="shared" ref="I11" si="4">D11-H11</f>
        <v>11116.31624</v>
      </c>
    </row>
    <row r="12" ht="14.25" spans="1:9">
      <c r="A12" s="7" t="s">
        <v>31</v>
      </c>
      <c r="B12" s="8"/>
      <c r="C12" s="21"/>
      <c r="D12" s="22">
        <f t="shared" ref="D12:I12" si="5">SUM(D4:D11)</f>
        <v>211634.94</v>
      </c>
      <c r="E12" s="22">
        <f t="shared" si="5"/>
        <v>20859.61152</v>
      </c>
      <c r="F12" s="15">
        <f t="shared" si="5"/>
        <v>2687.04</v>
      </c>
      <c r="G12" s="22">
        <f t="shared" si="5"/>
        <v>188.1</v>
      </c>
      <c r="H12" s="15">
        <f t="shared" si="5"/>
        <v>23734.75152</v>
      </c>
      <c r="I12" s="15">
        <f t="shared" si="5"/>
        <v>187900.18848</v>
      </c>
    </row>
    <row r="13" spans="5:5">
      <c r="E13" s="2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营销员税金计算表（新）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2017-03-30T11:52:49Z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