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C3F436A1EC5742BFB78E8C7F9625BC6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9394785"/>
          <a:ext cx="7620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C6102E0477F04118AC89A0C1E21EA7D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924300" y="26988770"/>
          <a:ext cx="103822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2278C36EBF964F2BBB1C381DA8A1D14E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924300" y="27914600"/>
          <a:ext cx="10668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A1695CA7E80543268231E73B274C83DF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924300" y="28739465"/>
          <a:ext cx="942975" cy="1000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6FBA0D7C30224E079A14E388B7A80A2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3924300" y="6832600"/>
          <a:ext cx="1028700" cy="428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7A818E3013914853A9EFDEAE9BF6E77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3924300" y="7229475"/>
          <a:ext cx="1038225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35576D90A4CC457E8EE0FBEFB585AAA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924300" y="7639685"/>
          <a:ext cx="10382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2450844B1E604A0DB88E8A1DC84FB60D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924300" y="8154670"/>
          <a:ext cx="1114425" cy="571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9EB8D6673CDD4F89B9D9C1788830AB97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924300" y="8642985"/>
          <a:ext cx="1276350" cy="504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44602CEC63A45A1BFBFFC2A86D3929E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924300" y="9019540"/>
          <a:ext cx="120015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DDB2AAD25DE242EDADEF3E20DA9E604F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3924300" y="10154920"/>
          <a:ext cx="91440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5FE2B6D717B84202A34C44ADA99D8606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924300" y="12680315"/>
          <a:ext cx="9620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8" name="ID_6D77EC53A91642839B81ACF0C0E45A48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924300" y="13912215"/>
          <a:ext cx="17907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9" name="ID_A5B26B88572849BF8B98C54E98A5033D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924300" y="14403070"/>
          <a:ext cx="9334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1" name="ID_A3DD8E2FF8964B9C8850FD61A7C26128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3924300" y="15088870"/>
          <a:ext cx="9334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F949643B242C4191846E2555F344B0B4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924300" y="15784195"/>
          <a:ext cx="830580" cy="5257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9D738A3F24C24A8195141EB18B14F2AE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924300" y="16309975"/>
          <a:ext cx="1114425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94DF3013D80E49B088588A1885D59B8C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24300" y="10178415"/>
          <a:ext cx="1028700" cy="466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5A470F6201841E4AC6EB3E439B3DE8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924300" y="10610215"/>
          <a:ext cx="952500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AA2DFB748661451D94459913926AEF0F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24300" y="15154910"/>
          <a:ext cx="79057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0" name="ID_D94F0DB8909647DBBB28EDAE3EB7233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24300" y="18317845"/>
          <a:ext cx="14097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2" name="ID_34C819E688AB46B5B2B487DE9F0621D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24300" y="18800445"/>
          <a:ext cx="13906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D115C62B28AC4266B6AA082857E52062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24300" y="19269710"/>
          <a:ext cx="141922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9F30B13D3A0F4130AE0F116CFE693F9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924300" y="19774535"/>
          <a:ext cx="12858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D643DEC9553641DDB7B4FB80E6DFF70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924300" y="21264880"/>
          <a:ext cx="1066800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24EEA67180314072B6CC844BA90CC7EE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924300" y="22217380"/>
          <a:ext cx="111442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41DC15838E2D4A6CBD30E6E99CA7C6F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924300" y="23169880"/>
          <a:ext cx="914400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1" name="ID_7667A57E86454C8882052BC191914E1B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924300" y="23922355"/>
          <a:ext cx="12763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2" name="ID_016B945204454020A160E6BC4510334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924300" y="24753570"/>
          <a:ext cx="107632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3" name="ID_3990C40384384B10B6745C2BA6338B4D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924300" y="25706070"/>
          <a:ext cx="138112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4" name="ID_770A2E6E2CDF4230ABE6FD76A4FBACBD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924300" y="26283920"/>
          <a:ext cx="136207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5" name="ID_3FD2FAE87D204CBA8FDE335CF9E25EC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3924300" y="26823035"/>
          <a:ext cx="1333500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6" name="ID_D90C5F6E84744643BD98A4A53D62718D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924300" y="27339925"/>
          <a:ext cx="121920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7" name="ID_458ED637CF4E45659D65B95FC7FFC10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924300" y="27942540"/>
          <a:ext cx="10953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8" name="ID_374792D46A174E5A89550F8C7462AD6D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924300" y="2882011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9" name="ID_69793A4FA5C04505B39ACF810D79C1A4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924300" y="29549725"/>
          <a:ext cx="1828800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0" name="ID_56278848FE184650BD8FC266E593871E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924300" y="29876750"/>
          <a:ext cx="12858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1" name="ID_D3FC4682F9534AFDBD5A0F5AA7685D25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924300" y="30412690"/>
          <a:ext cx="74295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2" name="ID_190694FD91554C249E2F72BFD5B3A95C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924300" y="31365190"/>
          <a:ext cx="952500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3" name="ID_3B0C0820FED640F280C1FEF95DE6053C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924300" y="32022415"/>
          <a:ext cx="14763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4" name="ID_F24158B1A2A24B0F946B85570FFCA01E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924300" y="32489140"/>
          <a:ext cx="10191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6" name="ID_F83F0793F870473194E1DD5C21327DD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924300" y="33441640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7" name="ID_8B2046934FBF43DD9DDF606E62EB51B8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924300" y="33910905"/>
          <a:ext cx="13144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8" name="ID_7C400AB5FF5248508153A05BAEB15590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924300" y="36857940"/>
          <a:ext cx="10191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9" name="ID_A4EC05477782407EBE5FE4850F2FF09B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924300" y="37560885"/>
          <a:ext cx="807720" cy="5791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0" name="ID_1FF474BCD7F542E3B4C96873737C194D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924300" y="38140005"/>
          <a:ext cx="8667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1" name="ID_4CE22950848B4218B5852F3FDBB09CD0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3924300" y="3887343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2" name="ID_59B6021A7D87460DB8E14008A1FFD8B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924300" y="39502080"/>
          <a:ext cx="790575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3" name="ID_EA02BB275DF242D091A57B157E75EFED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924300" y="40264080"/>
          <a:ext cx="6953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4" name="ID_E7BAF9679D4543DA8400E2A31177D95E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924300" y="4096893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5" name="ID_2E5D38CC78DA428FBDFECBA21FAACA8B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924300" y="43672760"/>
          <a:ext cx="7715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6" name="ID_10E910CE278B404AB7A02E0B679797DF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3924300" y="44686220"/>
          <a:ext cx="89535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7" name="ID_1C1620702E1F4D2E8F22B5DE2AF2CDB2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3924300" y="44503340"/>
          <a:ext cx="8667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8" name="ID_748F131178774794AB6A82E13D193305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3924300" y="44320460"/>
          <a:ext cx="752475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9" name="ID_986DBA3438C1441BAF9DE62354265708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3924300" y="44869100"/>
          <a:ext cx="752475" cy="809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0" name="ID_DADA1D4D162C45BEA35731746238B350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3924300" y="48232060"/>
          <a:ext cx="8001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1" name="ID_1AFA3D03DC674D5A8778E53B7202098F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3924300" y="50205005"/>
          <a:ext cx="7810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2" name="ID_FA14C601293B49BEB509E9A9593E6DEA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3924300" y="49839245"/>
          <a:ext cx="76200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3" name="ID_ED4C3446C57D4EC192B4E2B201C79557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3924300" y="49656365"/>
          <a:ext cx="838200" cy="5029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4" name="ID_2FAA249904BF4AE2AC3BF4FFD29CCB3E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3924300" y="50022125"/>
          <a:ext cx="933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5" name="ID_66F4E0059F58441EB6FE6885D049EDD6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3924300" y="53685440"/>
          <a:ext cx="1266825" cy="6858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<sst xmlns="http://schemas.openxmlformats.org/spreadsheetml/2006/main" count="213" uniqueCount="213">
  <si>
    <t>CAS号</t>
  </si>
  <si>
    <t>英文名</t>
  </si>
  <si>
    <t>结构式</t>
  </si>
  <si>
    <t>64584-34-5</t>
  </si>
  <si>
    <t>4-Iodo-2,5-dimethoxyphenylisopropylamine</t>
  </si>
  <si>
    <t>219986-94-4</t>
  </si>
  <si>
    <t xml:space="preserve">1-(4-bromofuro[2,3-f][1]benzofuran-8-yl)propan-2-amine
</t>
  </si>
  <si>
    <t>64778-72-9</t>
  </si>
  <si>
    <t>Isoproscaline</t>
  </si>
  <si>
    <t>61-52-9</t>
  </si>
  <si>
    <t>N,N-Dipropyltryptamine</t>
  </si>
  <si>
    <t>850032-72-3</t>
  </si>
  <si>
    <t>N-Methyl-N-propyltryptamine</t>
  </si>
  <si>
    <t>5599-69-9</t>
  </si>
  <si>
    <t>N-Ethyl-N-methyltryptamine</t>
  </si>
  <si>
    <t>850032-68-7</t>
  </si>
  <si>
    <t>N-Ethyl-N-propyltryptamine</t>
  </si>
  <si>
    <t>1445751-40-5</t>
  </si>
  <si>
    <t>4-Acetoxyethylmethyltryptamine</t>
  </si>
  <si>
    <t>1218-40-2</t>
  </si>
  <si>
    <t>5-Methoxy-N,N-diethyltryptamine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</si>
  <si>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</si>
  <si>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</si>
  <si>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</si>
  <si>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</si>
  <si>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</si>
  <si>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</si>
  <si>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</si>
  <si>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63916-05-2</t>
  </si>
  <si>
    <t>N-phenyl-N-[1-(4-phenylpiperidin-1-yl)propan-2-yl]propanamide</t>
  </si>
  <si>
    <t>N-{1-[methyl(2-phenylethyl)amino]propan-2-yl}-N-phenylpropanamide</t>
  </si>
  <si>
    <t>76754-18-2</t>
  </si>
  <si>
    <t>N-phenyl-N-[(1R,5S)-8-(2-phenylethyl)-8-azabicyclo[3.2.1]octan-3-yl]propanamide</t>
  </si>
  <si>
    <t>344235-54-7</t>
  </si>
  <si>
    <t>N-phenyl-N-[1-(2-phenylethyl)azepan-4-yl]propanamide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</si>
  <si>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</si>
  <si>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</si>
  <si>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</si>
  <si>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</si>
  <si>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</si>
  <si>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</si>
  <si>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</si>
  <si>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96744-75-1</t>
  </si>
  <si>
    <t>N-methyl-2-phenyl-N-[(5R,7S,8S)-7-(pyrrolidin-1-yl)-1-oxaspiro[4.5]dec-8-yl]acetamide</t>
  </si>
  <si>
    <t>87151-85-7</t>
  </si>
  <si>
    <t>2-(3,4-Dichlorophenyl)-N-methyl-N-[(5R,7S,8S)-7-pyrrolidin-1-yl-1-oxaspiro[4.5]decan-8-yl] acetamide</t>
  </si>
  <si>
    <t>124378-77-4</t>
  </si>
  <si>
    <t>2-(1-Benzofuran-4-yl)-N-methyl-N-[(5R,7S,8S)-7-pyrrolidin-1-yl-1-oxaspiro[4.5]decan-8-yl]acetamide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</si>
  <si>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</si>
  <si>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</si>
  <si>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</si>
  <si>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</si>
  <si>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</si>
  <si>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</si>
  <si>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</si>
  <si>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</si>
  <si>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</si>
  <si>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</si>
  <si>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1401029-50-2</t>
  </si>
  <si>
    <t>N-[(5-fluoropyridin-3-yl)methyl]-2-[(9R)-9-pyridin-2-yl-6-oxaspiro[4.5]decan-9-yl]ethanamine</t>
  </si>
  <si>
    <t>2095345-71-2</t>
  </si>
  <si>
    <t>(1'S)-N-[2-[(9R)-9-pyridin-2-yl-6-oxaspiro[4.5]decan-9-yl]ethyl]spiro[1,3-dithiolane-2,4'-2,3-dihydro-1H-naphthalene]-1'-amine</t>
  </si>
  <si>
    <t>(1R,2R)-2-methoxy-N-[2-[(9R)-9-pyridin-2-yl-6-oxaspiro[4.5]decan-9-yl]ethyl]-2,3-dihydro-1H-inden-1-amine</t>
  </si>
  <si>
    <t>[(3-chlorophenyl)methyl]({2-[(5S,9R)-9-(5-fluoropyridin-2-yl)-2,6-dioxaspiro[4.5]decan-9-yl]ethyl})amine</t>
  </si>
  <si>
    <t>(αR,5α,7α)-4,5-epoxy-3-hydroxy-6-methoxy-α,17-dimethyl-α-(2-phenylethyl)-6,14-ethenomorphine Pran-7-methanol</t>
  </si>
  <si>
    <t>1374406-56-0</t>
  </si>
  <si>
    <t>7α-[(R)-1-hydroxy-1-methyl-3-(thiophen-3-yl)-propyl]-6,14-endo-ethanotetrahydrooripavine</t>
  </si>
  <si>
    <t>131575-03-6</t>
  </si>
  <si>
    <t>3-Hydroxy-14-methoxy-5,17-dimethyl-7,8-dihydro-4,5α-epoxy-morphinan-6-one</t>
  </si>
  <si>
    <t>3-Hydroxy-14-(3-phenylpropoxy)-5-methyl-7,8-dihydro-4,5α-epoxy-17-methylmorphinan-6-one</t>
  </si>
  <si>
    <t>751-01-9</t>
  </si>
  <si>
    <t>7,8-didehydro-4,5α-epoxy-14-cinnamoyl-3-methoxy-17-methylmorphinan-6-one</t>
  </si>
  <si>
    <t>4778-96-5</t>
  </si>
  <si>
    <t>3,6,14-trihydroxy-4,5α-epoxy-17-(2-phenylethyl)morphinan</t>
  </si>
  <si>
    <t>722450-07-9</t>
  </si>
  <si>
    <t>3-hydroxy-4,5α-epoxy-17-(2-phenylethyl)morphinan</t>
  </si>
  <si>
    <t>27767-85-7</t>
  </si>
  <si>
    <t>17-(2-(Furan-2-yl)ethyl)-3-hydroxymorphinan</t>
  </si>
  <si>
    <t>62509-10-8</t>
  </si>
  <si>
    <t>(4R,4aS,7aR,12bS)-4a,9-dihydroxy-3-([(R)-tetrahydrofuran-2-yl]methyl)-2,3,4,4a,5,6-hexahydro-1H-4,12-methanobenzofuro[3,2-e]isoquinolin-7(7aH)one</t>
  </si>
  <si>
    <t>3222-88-6</t>
  </si>
  <si>
    <t>8-[1-(4-chlorophenyl)ethyl]-1-phenyl-1,3,8-triazaspiro[4.5]decan-4-one</t>
  </si>
  <si>
    <t>863513-91-1</t>
  </si>
  <si>
    <t>(1r,4r)-6'-Fluoro-N,N-dimethyl-4-phenyl-4',9'-dihydro-3'H-spiro[cyclohexane-1,1'-pyrano[3,4-b]indol]-4-amine</t>
  </si>
  <si>
    <t>1997387-43-5</t>
  </si>
  <si>
    <t>1-[(2S)-2-(Dimethylamino)-3-(4-hydroxyphenyl)propyl]-3-[(2S)-1-(thiophen-3-yl)propan-2-yl]urea</t>
  </si>
  <si>
    <t>127093-63-4</t>
  </si>
  <si>
    <t>(5S)-5-[(1S)-2-[bis[(2R)-butan-2-yl]amino]-1-hydroxyethyl]-1-(2-chlorobenzyl)pyrrolidin-2-one</t>
  </si>
  <si>
    <t>1849034-34-9</t>
  </si>
  <si>
    <t>N-[[1-[[(5S)-5-hydroxy-5,6,7,8-tetrahydronaphthalen-2-yl]methyl]piperidin-2-yl]methyl]-N-phenylpropanamide</t>
  </si>
  <si>
    <t>54160-31-5</t>
  </si>
  <si>
    <t>1-[4,4-Di(thiophen-2-yl)but-3-en-2-yl]piperidine</t>
  </si>
  <si>
    <t>2244737-98-0</t>
  </si>
  <si>
    <t>3-{1-[1-(4-bromophenyl)ethyl]piperidin-4-yl}-1H-benzimidazol-2-one</t>
  </si>
  <si>
    <t>616898-54-5</t>
  </si>
  <si>
    <t>trans-4-(p-Bromophenyl)-4-(dimethylamino)-1-(2-(thiophen-2-yl)ethyl)cyclohexanol</t>
  </si>
  <si>
    <t>448-34-0</t>
  </si>
  <si>
    <t>1-(3-((E)-3-Phenylprop-2-enyl)-3,8-diazabicyclo[3.2.1]octan-8-yl)propan-1-one</t>
  </si>
  <si>
    <t>140924-11-4</t>
  </si>
  <si>
    <t>1-[(2R,6S)-2,6-dimethyl-4-[(E)-3-phenylprop-2-enyl]piperazin-1-yl]propan-1-one</t>
  </si>
  <si>
    <t>469-80-7</t>
  </si>
  <si>
    <t>Pheneridine</t>
  </si>
  <si>
    <t>258500-87-7</t>
  </si>
  <si>
    <t>ethyl 4-(4-fluorophenyl)-1-methylpiperidine-4-carboxylate</t>
  </si>
  <si>
    <t>878895-45-5</t>
  </si>
  <si>
    <t>[3-(4-acetyl-1-methylpiperidin-4-yl)phenyl] acetate</t>
  </si>
  <si>
    <t>64058-44-2</t>
  </si>
  <si>
    <t>1-[4-(3-hydroxyphenyl)-1-methylpiperidin-4-yl]ethanone</t>
  </si>
  <si>
    <t>428-37-5</t>
  </si>
  <si>
    <t>3-(1-methyl-3-propyl-pyrrolidin-3-yl)phenol</t>
  </si>
  <si>
    <t>65619-06-9</t>
  </si>
  <si>
    <t>4-(Dimethylamino)-4-(4-methylphenyl)cyclohexan-1-one</t>
  </si>
  <si>
    <t>433265-65-7</t>
  </si>
  <si>
    <t>3-[(1R,2R)-2-dimethylaminomethylcyclohexyl]phenol</t>
  </si>
  <si>
    <t>63269-31-8</t>
  </si>
  <si>
    <t>3-{(R)-Dimethylamino-[(1R,2R)-2-hydroxycyclohexyl]}methyl]phenol</t>
  </si>
  <si>
    <t>23036-19-3</t>
  </si>
  <si>
    <t>1-(1-Phenylcyclopentyl)piperidine</t>
  </si>
  <si>
    <t>1622348-63-3</t>
  </si>
  <si>
    <t>1-[1-(3-methylphenyl)cyclohexyl]pyrrolidine</t>
  </si>
  <si>
    <t>2201-30-1</t>
  </si>
  <si>
    <t>1-[1-(3-methylphenyl)cyclohexyl]piperidine</t>
  </si>
  <si>
    <t>89156-99-0</t>
  </si>
  <si>
    <t>1-[1-(3-fluorophenyl)cyclohexyl]piperidine</t>
  </si>
  <si>
    <t>2201-32-3</t>
  </si>
  <si>
    <t>1-[1-(3-chlorophenyl)cyclohexyl]piperidine</t>
  </si>
  <si>
    <t>3034185-93-5</t>
  </si>
  <si>
    <t>1-[1-(1,3-benzodioxol-5-yl)cyclohexyl]piperidine</t>
  </si>
  <si>
    <t>65620-13-5</t>
  </si>
  <si>
    <t>4-phenyl-4-piperidin-1-ylcyclohexan-1-one</t>
  </si>
  <si>
    <t>2201-40-3</t>
  </si>
  <si>
    <t>4-(1-Phenylcyclohexyl)morpholine</t>
  </si>
  <si>
    <t>1364933-80-1</t>
  </si>
  <si>
    <t>N-Ethyl-1-(3-methoxyphenyl)cyclohexanamine</t>
  </si>
  <si>
    <t>18949-81-0</t>
  </si>
  <si>
    <t>1-phenyl-N-propylcyclohexanamine</t>
  </si>
  <si>
    <t>1782148-51-9</t>
  </si>
  <si>
    <t>Methoxmetamine</t>
  </si>
  <si>
    <t>2504100-71-2</t>
  </si>
  <si>
    <t>2-(3-Methoxyphenyl)-2-(propylamino)cyclohexanone</t>
  </si>
  <si>
    <t>7063-51-6</t>
  </si>
  <si>
    <t>2-(2-Methoxyphenyl)-2-(methylamino)cyclohexanone</t>
  </si>
  <si>
    <t>2657761-23-2</t>
  </si>
  <si>
    <t>2-(3-Fluorophenyl)-2-methylamino-cyclohexanone</t>
  </si>
  <si>
    <t>1782149-73-8</t>
  </si>
  <si>
    <t>2-(methylamino)-2-[2-(trifluoromethyl)phenyl]cyclohexan-1-one</t>
  </si>
  <si>
    <t>2666932-55-2</t>
  </si>
  <si>
    <t>Methoxisopropamine</t>
  </si>
  <si>
    <t>2-(2-bromophenyl)-2-(ethylamino)cyclohexan-1-one</t>
  </si>
  <si>
    <t>1450615-41-4</t>
  </si>
  <si>
    <t>Methyl 4-{[1-(2-chlorophenyl)-2-oxocyclohexyl]amino}pentanoate</t>
  </si>
  <si>
    <t>[1-(2-methoxyphenyl)-2-phenylethyl]dimethylamine</t>
  </si>
  <si>
    <t>2149042-90-8</t>
  </si>
  <si>
    <t>1-(1-(2-Fluorophenyl)-2-phenylethyl)pyrrolidine</t>
  </si>
  <si>
    <t>1,2-diphenyl-N-(2-phenylethyl)ethanamine</t>
  </si>
  <si>
    <t>60951-19-1</t>
  </si>
  <si>
    <t>Ephenidine</t>
  </si>
  <si>
    <t>64857-61-0</t>
  </si>
  <si>
    <t>N,N-diethyl-1,2-diphenylethanamine</t>
  </si>
  <si>
    <t>1350821-28-1</t>
  </si>
  <si>
    <t>2-(1,3-benzodioxol-5-yl)-N-methyl-1-phenylethanamine</t>
  </si>
  <si>
    <t>61311-01-1</t>
  </si>
  <si>
    <t>1-(3-Methyl-2-butenyl)-4-[(1R)-1-phenyl-2-(3-hydroxyphenyl)ethyl]piperazine</t>
  </si>
  <si>
    <t>83374-54-3</t>
  </si>
  <si>
    <t>3-[2-[4-(2-methoxyphenyl)piperazin-1-yl]-2-phenylethyl]phenol</t>
  </si>
  <si>
    <t>22312-16-9</t>
  </si>
  <si>
    <t>2-(ethylamino)-1,2-diphenylethanone</t>
  </si>
  <si>
    <t>27590-61-0</t>
  </si>
  <si>
    <t>1,2-diphenyl-2-(1-pyrrolidinyl)ethanone</t>
  </si>
  <si>
    <t>1-(2H-1,3-benzodioxol-5-yl)-2-(methylamino)-2-phenylethan-1-one</t>
  </si>
  <si>
    <t>1-(2H-1,3-benzodioxol-5-yl)-2-phenyl-2-(pyrrolidin-1-yl)ethan-1-one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</si>
  <si>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</si>
  <si>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</si>
  <si>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</si>
  <si>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</si>
  <si>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</si>
  <si>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</si>
  <si>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</si>
  <si>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</si>
  <si>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</si>
  <si>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</si>
  <si>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</si>
  <si>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</si>
  <si>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</si>
  <si>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24445-44-1</t>
  </si>
  <si>
    <t>N-methyl-2,3-dihydro-1H-inden-2-amine</t>
  </si>
  <si>
    <t>132741-82-3</t>
  </si>
  <si>
    <t>5,6-Methylenedioxy-2-methylaminoindan</t>
  </si>
  <si>
    <t>135795-90-3</t>
  </si>
  <si>
    <t>1-(1,3-Benzodioxol-5-yl)-N-methylbutan-2-amine</t>
  </si>
  <si>
    <t>749191-14-8</t>
  </si>
  <si>
    <t>1-(7-methyl-1,3-benzodioxol-5-yl)propan-2-amine</t>
  </si>
  <si>
    <t>1157947-89-1</t>
  </si>
  <si>
    <t>1-(1,3-benzodioxol-5-yl)-4-methyl-2-(methylamino)pentan-1-one</t>
  </si>
  <si>
    <t>1364933-82-3</t>
  </si>
  <si>
    <t>2-(Ethylamino)-1-(7-methy-1,3-benzodioxol-5-yl)ethan-1-one</t>
  </si>
  <si>
    <t>746541-09-3</t>
  </si>
  <si>
    <t>1-(1,3-benzodioxol-5-yl)-2-pyrrolidin-1-ylheptan-1-one</t>
  </si>
  <si>
    <t>749145-17-3</t>
  </si>
  <si>
    <t>1-(1,3-benzodioxol-5-yl)-4-methyl-2-pyrrolidin-1-ylpentan-1-one</t>
  </si>
  <si>
    <t>93148-46-0</t>
  </si>
  <si>
    <t>Propan-2-yl 2-phenyl-2-piperidin-2-ylacetate</t>
  </si>
  <si>
    <t>1354631-33-6</t>
  </si>
  <si>
    <t>methyl 2-(4-fluorophenyl)-2-piperidin-2-ylacetate</t>
  </si>
  <si>
    <t>22348-34-9</t>
  </si>
  <si>
    <t>Diphenylprolinol</t>
  </si>
  <si>
    <t>1097796-78-5</t>
  </si>
  <si>
    <t>3-Chlorophenmetrazine</t>
  </si>
  <si>
    <t>4260-20-2</t>
  </si>
  <si>
    <t>Mebroqualone</t>
  </si>
  <si>
    <t>3-(2-chlorophenyl)-2-phenylquinazolin-4(3H)-one</t>
  </si>
  <si>
    <t>2243815-18-9</t>
  </si>
  <si>
    <t>Flunitrazolam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</si>
</sst>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abSelected="1" workbookViewId="0">
      <pane ySplit="1" topLeftCell="A2" activePane="bottomLeft" state="frozen"/>
      <selection/>
      <selection pane="bottomLeft" activeCell="A96" sqref="A96"/>
    </sheetView>
  </sheetViews>
  <sheetFormatPr defaultColWidth="8.88888888888889" defaultRowHeight="14.4" outlineLevelCol="2"/>
  <cols>
    <col min="1" max="1" width="15.5555555555556" customWidth="1"/>
    <col min="2" max="2" width="41.6666666666667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57.65" spans="1:3">
      <c r="A2" t="s">
        <v>3</v>
      </c>
      <c r="B2" t="s">
        <v>4</v>
      </c>
      <c r="C2" t="str">
        <f>_xlfn.DISPIMG("ID_919D5C4AF7AC4D1DB0C2CC1440299C02",1)</f>
        <v>=DISPIMG("ID_919D5C4AF7AC4D1DB0C2CC1440299C02",1)</v>
      </c>
    </row>
    <row r="3" ht="46.4" spans="1:3">
      <c r="A3" t="s">
        <v>5</v>
      </c>
      <c r="B3" s="2" t="s">
        <v>6</v>
      </c>
      <c r="C3" t="str">
        <f>_xlfn.DISPIMG("ID_B0F14A0C1A724BC48198B5A9DF965859",1)</f>
        <v>=DISPIMG("ID_B0F14A0C1A724BC48198B5A9DF965859",1)</v>
      </c>
    </row>
    <row r="4" ht="46.35" spans="1:3">
      <c r="A4" t="s">
        <v>7</v>
      </c>
      <c r="B4" t="s">
        <v>8</v>
      </c>
      <c r="C4" t="str">
        <f>_xlfn.DISPIMG("ID_782B6C025B7D4844A0081FFB1342521E",1)</f>
        <v>=DISPIMG("ID_782B6C025B7D4844A0081FFB1342521E",1)</v>
      </c>
    </row>
    <row r="6" ht="68.45" spans="1:3">
      <c r="A6" t="s">
        <v>9</v>
      </c>
      <c r="B6" s="2" t="s">
        <v>10</v>
      </c>
      <c r="C6" t="str">
        <f>_xlfn.DISPIMG("ID_EB424C29CAAE4E87BC5F32F39D2E59C5",1)</f>
        <v>=DISPIMG("ID_EB424C29CAAE4E87BC5F32F39D2E59C5",1)</v>
      </c>
    </row>
    <row r="7" ht="72.9" spans="1:3">
      <c r="A7" t="s">
        <v>11</v>
      </c>
      <c r="B7" s="2" t="s">
        <v>12</v>
      </c>
      <c r="C7" t="str">
        <f>_xlfn.DISPIMG("ID_C6102E0477F04118AC89A0C1E21EA7D5",1)</f>
        <v>=DISPIMG("ID_C6102E0477F04118AC89A0C1E21EA7D5",1)</v>
      </c>
    </row>
    <row r="8" ht="64.95" spans="1:3">
      <c r="A8" t="s">
        <v>13</v>
      </c>
      <c r="B8" s="2" t="s">
        <v>14</v>
      </c>
      <c r="C8" t="str">
        <f>_xlfn.DISPIMG("ID_2278C36EBF964F2BBB1C381DA8A1D14E",1)</f>
        <v>=DISPIMG("ID_2278C36EBF964F2BBB1C381DA8A1D14E",1)</v>
      </c>
    </row>
    <row r="9" ht="75" spans="1:3">
      <c r="A9" t="s">
        <v>15</v>
      </c>
      <c r="B9" s="2" t="s">
        <v>16</v>
      </c>
      <c r="C9" t="str">
        <f>_xlfn.DISPIMG("ID_A1695CA7E80543268231E73B274C83DF",1)</f>
        <v>=DISPIMG("ID_A1695CA7E80543268231E73B274C83DF",1)</v>
      </c>
    </row>
    <row r="10" ht="60.65" spans="1:3">
      <c r="A10" t="s">
        <v>17</v>
      </c>
      <c r="B10" t="s">
        <v>18</v>
      </c>
      <c r="C10" t="str">
        <f>_xlfn.DISPIMG("ID_0C6F5EF6A2C742B7BD82DE5C1158B3F9",1)</f>
        <v>=DISPIMG("ID_0C6F5EF6A2C742B7BD82DE5C1158B3F9",1)</v>
      </c>
    </row>
    <row r="11" ht="57.45" spans="1:3">
      <c r="A11" t="s">
        <v>19</v>
      </c>
      <c r="B11" t="s">
        <v>20</v>
      </c>
      <c r="C11" t="str">
        <f>_xlfn.DISPIMG("ID_3F05F1EA15C94DF0887F94E4B848FA04",1)</f>
        <v>=DISPIMG("ID_3F05F1EA15C94DF0887F94E4B848FA04",1)</v>
      </c>
    </row>
    <row r="13" ht="24.75" spans="1:3">
      <c r="A13" t="s">
        <v>21</v>
      </c>
      <c r="B13" t="s">
        <v>22</v>
      </c>
      <c r="C13" t="str">
        <f>_xlfn.DISPIMG("ID_FB9BF2C126EC4735922341E9B7FC32D3",1)</f>
        <v>=DISPIMG("ID_FB9BF2C126EC4735922341E9B7FC32D3",1)</v>
      </c>
    </row>
    <row r="14" ht="22.55" spans="2:3">
      <c r="B14" t="s">
        <v>23</v>
      </c>
      <c r="C14" t="str">
        <f>_xlfn.DISPIMG("ID_651E18D8D7794B2082298D11DA089F86",1)</f>
        <v>=DISPIMG("ID_651E18D8D7794B2082298D11DA089F86",1)</v>
      </c>
    </row>
    <row r="15" ht="32.65" spans="1:3">
      <c r="A15" t="s">
        <v>24</v>
      </c>
      <c r="B15" t="s">
        <v>25</v>
      </c>
      <c r="C15" t="str">
        <f>_xlfn.DISPIMG("ID_3B2421D9C20A425CABFF5AAC7C485475",1)</f>
        <v>=DISPIMG("ID_3B2421D9C20A425CABFF5AAC7C485475",1)</v>
      </c>
    </row>
    <row r="16" ht="33.25" spans="1:3">
      <c r="A16" t="s">
        <v>26</v>
      </c>
      <c r="B16" t="s">
        <v>27</v>
      </c>
      <c r="C16" t="str">
        <f>_xlfn.DISPIMG("ID_8A91BCA10E264186850B7542A5E12CB6",1)</f>
        <v>=DISPIMG("ID_8A91BCA10E264186850B7542A5E12CB6",1)</v>
      </c>
    </row>
    <row r="18" ht="43.9" spans="1:3">
      <c r="A18" t="s">
        <v>28</v>
      </c>
      <c r="B18" s="2" t="s">
        <v>29</v>
      </c>
      <c r="C18" t="str">
        <f>_xlfn.DISPIMG("ID_829524599EDF4C97BB743BE263401099",1)</f>
        <v>=DISPIMG("ID_829524599EDF4C97BB743BE263401099",1)</v>
      </c>
    </row>
    <row r="19" ht="36.95" spans="2:3">
      <c r="B19" s="2" t="s">
        <v>30</v>
      </c>
      <c r="C19" t="str">
        <f>_xlfn.DISPIMG("ID_EAA5ED30BB904DF7ADD283F1072EEB2E",1)</f>
        <v>=DISPIMG("ID_EAA5ED30BB904DF7ADD283F1072EEB2E",1)</v>
      </c>
    </row>
    <row r="20" ht="34" spans="1:3">
      <c r="A20" t="s">
        <v>31</v>
      </c>
      <c r="B20" s="2" t="s">
        <v>32</v>
      </c>
      <c r="C20" t="str">
        <f>_xlfn.DISPIMG("ID_94DF3013D80E49B088588A1885D59B8C",1)</f>
        <v>=DISPIMG("ID_94DF3013D80E49B088588A1885D59B8C",1)</v>
      </c>
    </row>
    <row r="21" ht="40.5" spans="1:3">
      <c r="A21" t="s">
        <v>33</v>
      </c>
      <c r="B21" s="2" t="s">
        <v>34</v>
      </c>
      <c r="C21" t="str">
        <f>_xlfn.DISPIMG("ID_65A470F6201841E4AC6EB3E439B3DE8F",1)</f>
        <v>=DISPIMG("ID_65A470F6201841E4AC6EB3E439B3DE8F",1)</v>
      </c>
    </row>
    <row r="22" spans="2:2">
      <c r="B22" s="2"/>
    </row>
    <row r="23" ht="53.2" spans="1:3">
      <c r="A23" t="s">
        <v>35</v>
      </c>
      <c r="B23" s="2" t="s">
        <v>36</v>
      </c>
      <c r="C23" t="str">
        <f>_xlfn.DISPIMG("ID_6AF9D00EF54847F295D2769F73F03CD9",1)</f>
        <v>=DISPIMG("ID_6AF9D00EF54847F295D2769F73F03CD9",1)</v>
      </c>
    </row>
    <row r="24" ht="57" spans="2:3">
      <c r="B24" s="2" t="s">
        <v>37</v>
      </c>
      <c r="C24" t="str">
        <f>_xlfn.DISPIMG("ID_17547F0031534D04B8D257F624649E7F",1)</f>
        <v>=DISPIMG("ID_17547F0031534D04B8D257F624649E7F",1)</v>
      </c>
    </row>
    <row r="25" spans="2:2">
      <c r="B25" s="2"/>
    </row>
    <row r="26" ht="43.5" spans="1:3">
      <c r="A26" t="s">
        <v>38</v>
      </c>
      <c r="B26" s="2" t="s">
        <v>39</v>
      </c>
      <c r="C26" t="str">
        <f>_xlfn.DISPIMG("ID_B8CBBEF57B76493EB65CFF82F5AA27E0",1)</f>
        <v>=DISPIMG("ID_B8CBBEF57B76493EB65CFF82F5AA27E0",1)</v>
      </c>
    </row>
    <row r="27" ht="43.2" spans="1:3">
      <c r="A27" s="2" t="s">
        <v>40</v>
      </c>
      <c r="B27" s="2" t="s">
        <v>41</v>
      </c>
      <c r="C27" t="str">
        <f>_xlfn.DISPIMG("ID_AE4897C440B346B5A29B850EE7A20C60",1)</f>
        <v>=DISPIMG("ID_AE4897C440B346B5A29B850EE7A20C60",1)</v>
      </c>
    </row>
    <row r="28" ht="48.45" spans="1:3">
      <c r="A28" t="s">
        <v>42</v>
      </c>
      <c r="B28" s="2" t="s">
        <v>43</v>
      </c>
      <c r="C28" t="str">
        <f>_xlfn.DISPIMG("ID_0AB699CC6C87423D8171BBB9F8C68688",1)</f>
        <v>=DISPIMG("ID_0AB699CC6C87423D8171BBB9F8C68688",1)</v>
      </c>
    </row>
    <row r="29" ht="43.2" spans="1:3">
      <c r="A29" s="2" t="s">
        <v>44</v>
      </c>
      <c r="B29" s="2" t="s">
        <v>45</v>
      </c>
      <c r="C29" t="str">
        <f>_xlfn.DISPIMG("ID_EBF762B7B69E4E2FA4DF25B0418D0B0F",1)</f>
        <v>=DISPIMG("ID_EBF762B7B69E4E2FA4DF25B0418D0B0F",1)</v>
      </c>
    </row>
    <row r="30" ht="51.75" spans="1:3">
      <c r="A30" t="s">
        <v>46</v>
      </c>
      <c r="B30" s="3" t="s">
        <v>47</v>
      </c>
      <c r="C30" t="str">
        <f>_xlfn.DISPIMG("ID_AA2DFB748661451D94459913926AEF0F",1)</f>
        <v>=DISPIMG("ID_AA2DFB748661451D94459913926AEF0F",1)</v>
      </c>
    </row>
    <row r="31" ht="43.2" spans="1:3">
      <c r="A31" t="s">
        <v>48</v>
      </c>
      <c r="B31" s="2" t="s">
        <v>49</v>
      </c>
      <c r="C31" t="str">
        <f>_xlfn.DISPIMG("ID_865B280A48D644FE8A8BA40EF8B33FFC",1)</f>
        <v>=DISPIMG("ID_865B280A48D644FE8A8BA40EF8B33FFC",1)</v>
      </c>
    </row>
    <row r="32" ht="43.2" spans="1:3">
      <c r="A32" t="s">
        <v>50</v>
      </c>
      <c r="B32" s="2" t="s">
        <v>51</v>
      </c>
      <c r="C32" t="str">
        <f>_xlfn.DISPIMG("ID_A0309D59FCD14CA7B1A937D92D96DDF3",1)</f>
        <v>=DISPIMG("ID_A0309D59FCD14CA7B1A937D92D96DDF3",1)</v>
      </c>
    </row>
    <row r="33" ht="43.2" spans="1:3">
      <c r="A33" t="s">
        <v>52</v>
      </c>
      <c r="B33" s="2" t="s">
        <v>53</v>
      </c>
      <c r="C33" t="str">
        <f>_xlfn.DISPIMG("ID_4139FBDDD6F44DA29F4386D273AC1204",1)</f>
        <v>=DISPIMG("ID_4139FBDDD6F44DA29F4386D273AC1204",1)</v>
      </c>
    </row>
    <row r="34" ht="34.1" spans="1:3">
      <c r="A34" t="s">
        <v>54</v>
      </c>
      <c r="B34" s="2" t="s">
        <v>55</v>
      </c>
      <c r="C34" t="str">
        <f>_xlfn.DISPIMG("ID_DEC7CB250DC945BB8CBD3D2B62BC1EB0",1)</f>
        <v>=DISPIMG("ID_DEC7CB250DC945BB8CBD3D2B62BC1EB0",1)</v>
      </c>
    </row>
    <row r="35" ht="33.6" spans="1:3">
      <c r="A35" t="s">
        <v>56</v>
      </c>
      <c r="B35" t="s">
        <v>57</v>
      </c>
      <c r="C35" t="str">
        <f>_xlfn.DISPIMG("ID_FF9382D66A284D3B9BD80508F7541C11",1)</f>
        <v>=DISPIMG("ID_FF9382D66A284D3B9BD80508F7541C11",1)</v>
      </c>
    </row>
    <row r="37" ht="43.2" spans="1:3">
      <c r="A37" t="s">
        <v>58</v>
      </c>
      <c r="B37" s="3" t="s">
        <v>59</v>
      </c>
      <c r="C37" t="str">
        <f>_xlfn.DISPIMG("ID_D94F0DB8909647DBBB28EDAE3EB72332",1)</f>
        <v>=DISPIMG("ID_D94F0DB8909647DBBB28EDAE3EB72332",1)</v>
      </c>
    </row>
    <row r="38" ht="57.6" spans="1:3">
      <c r="A38" t="s">
        <v>60</v>
      </c>
      <c r="B38" s="3" t="s">
        <v>61</v>
      </c>
      <c r="C38" t="str">
        <f>_xlfn.DISPIMG("ID_34C819E688AB46B5B2B487DE9F0621D0",1)</f>
        <v>=DISPIMG("ID_34C819E688AB46B5B2B487DE9F0621D0",1)</v>
      </c>
    </row>
    <row r="39" ht="43.2" spans="2:3">
      <c r="B39" s="3" t="s">
        <v>62</v>
      </c>
      <c r="C39" t="str">
        <f>_xlfn.DISPIMG("ID_D115C62B28AC4266B6AA082857E52062",1)</f>
        <v>=DISPIMG("ID_D115C62B28AC4266B6AA082857E52062",1)</v>
      </c>
    </row>
    <row r="40" ht="59.25" spans="2:3">
      <c r="B40" s="3" t="s">
        <v>63</v>
      </c>
      <c r="C40" t="str">
        <f>_xlfn.DISPIMG("ID_9F30B13D3A0F4130AE0F116CFE693F95",1)</f>
        <v>=DISPIMG("ID_9F30B13D3A0F4130AE0F116CFE693F95",1)</v>
      </c>
    </row>
    <row r="42" ht="82.8" spans="2:3">
      <c r="B42" s="3" t="s">
        <v>64</v>
      </c>
      <c r="C42" t="str">
        <f>_xlfn.DISPIMG("ID_D643DEC9553641DDB7B4FB80E6DFF700",1)</f>
        <v>=DISPIMG("ID_D643DEC9553641DDB7B4FB80E6DFF700",1)</v>
      </c>
    </row>
    <row r="43" ht="85" spans="1:3">
      <c r="A43" t="s">
        <v>65</v>
      </c>
      <c r="B43" s="3" t="s">
        <v>66</v>
      </c>
      <c r="C43" t="str">
        <f>_xlfn.DISPIMG("ID_24EEA67180314072B6CC844BA90CC7EE",1)</f>
        <v>=DISPIMG("ID_24EEA67180314072B6CC844BA90CC7EE",1)</v>
      </c>
    </row>
    <row r="44" ht="62" spans="1:3">
      <c r="A44" t="s">
        <v>67</v>
      </c>
      <c r="B44" s="3" t="s">
        <v>68</v>
      </c>
      <c r="C44" t="str">
        <f>_xlfn.DISPIMG("ID_41DC15838E2D4A6CBD30E6E99CA7C6F0",1)</f>
        <v>=DISPIMG("ID_41DC15838E2D4A6CBD30E6E99CA7C6F0",1)</v>
      </c>
    </row>
    <row r="45" ht="65.45" spans="2:3">
      <c r="B45" s="3" t="s">
        <v>69</v>
      </c>
      <c r="C45" t="str">
        <f>_xlfn.DISPIMG("ID_7667A57E86454C8882052BC191914E1B",1)</f>
        <v>=DISPIMG("ID_7667A57E86454C8882052BC191914E1B",1)</v>
      </c>
    </row>
    <row r="46" ht="75" spans="1:3">
      <c r="A46" t="s">
        <v>70</v>
      </c>
      <c r="B46" s="3" t="s">
        <v>71</v>
      </c>
      <c r="C46" t="str">
        <f>_xlfn.DISPIMG("ID_016B945204454020A160E6BC45103344",1)</f>
        <v>=DISPIMG("ID_016B945204454020A160E6BC45103344",1)</v>
      </c>
    </row>
    <row r="47" ht="45.5" spans="1:3">
      <c r="A47" t="s">
        <v>72</v>
      </c>
      <c r="B47" s="3" t="s">
        <v>73</v>
      </c>
      <c r="C47" t="str">
        <f>_xlfn.DISPIMG("ID_3990C40384384B10B6745C2BA6338B4D",1)</f>
        <v>=DISPIMG("ID_3990C40384384B10B6745C2BA6338B4D",1)</v>
      </c>
    </row>
    <row r="48" ht="43.25" spans="1:3">
      <c r="A48" t="s">
        <v>74</v>
      </c>
      <c r="B48" s="3" t="s">
        <v>75</v>
      </c>
      <c r="C48" t="str">
        <f>_xlfn.DISPIMG("ID_770A2E6E2CDF4230ABE6FD76A4FBACBD",1)</f>
        <v>=DISPIMG("ID_770A2E6E2CDF4230ABE6FD76A4FBACBD",1)</v>
      </c>
    </row>
    <row r="49" ht="41.5" spans="1:3">
      <c r="A49" t="s">
        <v>76</v>
      </c>
      <c r="B49" s="3" t="s">
        <v>77</v>
      </c>
      <c r="C49" t="str">
        <f>_xlfn.DISPIMG("ID_3FD2FAE87D204CBA8FDE335CF9E25EC6",1)</f>
        <v>=DISPIMG("ID_3FD2FAE87D204CBA8FDE335CF9E25EC6",1)</v>
      </c>
    </row>
    <row r="50" ht="72" spans="1:3">
      <c r="A50" t="s">
        <v>78</v>
      </c>
      <c r="B50" s="3" t="s">
        <v>79</v>
      </c>
      <c r="C50" t="str">
        <f>_xlfn.DISPIMG("ID_D90C5F6E84744643BD98A4A53D62718D",1)</f>
        <v>=DISPIMG("ID_D90C5F6E84744643BD98A4A53D62718D",1)</v>
      </c>
    </row>
    <row r="51" spans="2:2">
      <c r="B51" s="3"/>
    </row>
    <row r="52" ht="69.1" spans="1:3">
      <c r="A52" t="s">
        <v>80</v>
      </c>
      <c r="B52" s="3" t="s">
        <v>81</v>
      </c>
      <c r="C52" t="str">
        <f>_xlfn.DISPIMG("ID_458ED637CF4E45659D65B95FC7FFC109",1)</f>
        <v>=DISPIMG("ID_458ED637CF4E45659D65B95FC7FFC109",1)</v>
      </c>
    </row>
    <row r="53" ht="57.45" spans="1:3">
      <c r="A53" t="s">
        <v>82</v>
      </c>
      <c r="B53" s="3" t="s">
        <v>83</v>
      </c>
      <c r="C53" t="str">
        <f>_xlfn.DISPIMG("ID_374792D46A174E5A89550F8C7462AD6D",1)</f>
        <v>=DISPIMG("ID_374792D46A174E5A89550F8C7462AD6D",1)</v>
      </c>
    </row>
    <row r="54" ht="43.2" spans="1:3">
      <c r="A54" t="s">
        <v>84</v>
      </c>
      <c r="B54" s="3" t="s">
        <v>85</v>
      </c>
      <c r="C54" t="str">
        <f>_xlfn.DISPIMG("ID_69793A4FA5C04505B39ACF810D79C1A4",1)</f>
        <v>=DISPIMG("ID_69793A4FA5C04505B39ACF810D79C1A4",1)</v>
      </c>
    </row>
    <row r="55" ht="43.2" spans="1:3">
      <c r="A55" t="s">
        <v>86</v>
      </c>
      <c r="B55" s="3" t="s">
        <v>87</v>
      </c>
      <c r="C55" t="str">
        <f>_xlfn.DISPIMG("ID_56278848FE184650BD8FC266E593871E",1)</f>
        <v>=DISPIMG("ID_56278848FE184650BD8FC266E593871E",1)</v>
      </c>
    </row>
    <row r="56" ht="75" spans="1:3">
      <c r="A56" t="s">
        <v>88</v>
      </c>
      <c r="B56" s="3" t="s">
        <v>89</v>
      </c>
      <c r="C56" t="str">
        <f>_xlfn.DISPIMG("ID_D3FC4682F9534AFDBD5A0F5AA7685D25",1)</f>
        <v>=DISPIMG("ID_D3FC4682F9534AFDBD5A0F5AA7685D25",1)</v>
      </c>
    </row>
    <row r="57" ht="51.75" spans="1:3">
      <c r="A57" t="s">
        <v>90</v>
      </c>
      <c r="B57" s="3" t="s">
        <v>91</v>
      </c>
      <c r="C57" t="str">
        <f>_xlfn.DISPIMG("ID_190694FD91554C249E2F72BFD5B3A95C",1)</f>
        <v>=DISPIMG("ID_190694FD91554C249E2F72BFD5B3A95C",1)</v>
      </c>
    </row>
    <row r="58" ht="36.75" spans="1:3">
      <c r="A58" t="s">
        <v>92</v>
      </c>
      <c r="B58" s="3" t="s">
        <v>93</v>
      </c>
      <c r="C58" t="str">
        <f>_xlfn.DISPIMG("ID_3B0C0820FED640F280C1FEF95DE6053C",1)</f>
        <v>=DISPIMG("ID_3B0C0820FED640F280C1FEF95DE6053C",1)</v>
      </c>
    </row>
    <row r="59" ht="75" spans="1:3">
      <c r="A59" t="s">
        <v>94</v>
      </c>
      <c r="B59" s="3" t="s">
        <v>95</v>
      </c>
      <c r="C59" t="str">
        <f>_xlfn.DISPIMG("ID_F24158B1A2A24B0F946B85570FFCA01E",1)</f>
        <v>=DISPIMG("ID_F24158B1A2A24B0F946B85570FFCA01E",1)</v>
      </c>
    </row>
    <row r="60" spans="2:2">
      <c r="B60" s="3"/>
    </row>
    <row r="61" ht="43.2" spans="1:3">
      <c r="A61" t="s">
        <v>96</v>
      </c>
      <c r="B61" s="3" t="s">
        <v>97</v>
      </c>
      <c r="C61" t="str">
        <f>_xlfn.DISPIMG("ID_F83F0793F870473194E1DD5C21327DD9",1)</f>
        <v>=DISPIMG("ID_F83F0793F870473194E1DD5C21327DD9",1)</v>
      </c>
    </row>
    <row r="62" ht="43.2" spans="1:3">
      <c r="A62" t="s">
        <v>98</v>
      </c>
      <c r="B62" s="3" t="s">
        <v>99</v>
      </c>
      <c r="C62" t="str">
        <f>_xlfn.DISPIMG("ID_8B2046934FBF43DD9DDF606E62EB51B8",1)</f>
        <v>=DISPIMG("ID_8B2046934FBF43DD9DDF606E62EB51B8",1)</v>
      </c>
    </row>
    <row r="64" ht="74.25" spans="1:3">
      <c r="A64" t="s">
        <v>100</v>
      </c>
      <c r="B64" t="s">
        <v>101</v>
      </c>
      <c r="C64" t="str">
        <f>_xlfn.DISPIMG("ID_6E9E4D12CCE7422E891E7218DEE175A5",1)</f>
        <v>=DISPIMG("ID_6E9E4D12CCE7422E891E7218DEE175A5",1)</v>
      </c>
    </row>
    <row r="65" ht="55.35" spans="1:3">
      <c r="A65" t="s">
        <v>102</v>
      </c>
      <c r="B65" s="3" t="s">
        <v>103</v>
      </c>
      <c r="C65" t="str">
        <f>_xlfn.DISPIMG("ID_7C400AB5FF5248508153A05BAEB15590",1)</f>
        <v>=DISPIMG("ID_7C400AB5FF5248508153A05BAEB15590",1)</v>
      </c>
    </row>
    <row r="66" spans="2:2">
      <c r="B66" s="3"/>
    </row>
    <row r="67" ht="45.6" spans="1:3">
      <c r="A67" t="s">
        <v>104</v>
      </c>
      <c r="B67" s="3" t="s">
        <v>105</v>
      </c>
      <c r="C67" t="str">
        <f>_xlfn.DISPIMG("ID_A4EC05477782407EBE5FE4850F2FF09B",1)</f>
        <v>=DISPIMG("ID_A4EC05477782407EBE5FE4850F2FF09B",1)</v>
      </c>
    </row>
    <row r="68" ht="57.75" spans="1:3">
      <c r="A68" t="s">
        <v>106</v>
      </c>
      <c r="B68" s="3" t="s">
        <v>107</v>
      </c>
      <c r="C68" t="str">
        <f>_xlfn.DISPIMG("ID_1FF474BCD7F542E3B4C96873737C194D",1)</f>
        <v>=DISPIMG("ID_1FF474BCD7F542E3B4C96873737C194D",1)</v>
      </c>
    </row>
    <row r="69" spans="2:2">
      <c r="B69" s="3"/>
    </row>
    <row r="70" ht="49.5" spans="1:3">
      <c r="A70" t="s">
        <v>108</v>
      </c>
      <c r="B70" s="3" t="s">
        <v>109</v>
      </c>
      <c r="C70" t="str">
        <f>_xlfn.DISPIMG("ID_4CE22950848B4218B5852F3FDBB09CD0",1)</f>
        <v>=DISPIMG("ID_4CE22950848B4218B5852F3FDBB09CD0",1)</v>
      </c>
    </row>
    <row r="71" spans="2:2">
      <c r="B71" s="3"/>
    </row>
    <row r="72" ht="60" spans="1:3">
      <c r="A72" t="s">
        <v>110</v>
      </c>
      <c r="B72" s="3" t="s">
        <v>111</v>
      </c>
      <c r="C72" t="str">
        <f>_xlfn.DISPIMG("ID_59B6021A7D87460DB8E14008A1FFD8B5",1)</f>
        <v>=DISPIMG("ID_59B6021A7D87460DB8E14008A1FFD8B5",1)</v>
      </c>
    </row>
    <row r="73" spans="2:2">
      <c r="B73" s="3"/>
    </row>
    <row r="74" ht="55.5" spans="1:3">
      <c r="A74" t="s">
        <v>112</v>
      </c>
      <c r="B74" s="3" t="s">
        <v>113</v>
      </c>
      <c r="C74" t="str">
        <f>_xlfn.DISPIMG("ID_EA02BB275DF242D091A57B157E75EFED",1)</f>
        <v>=DISPIMG("ID_EA02BB275DF242D091A57B157E75EFED",1)</v>
      </c>
    </row>
    <row r="75" spans="2:2">
      <c r="B75" s="3"/>
    </row>
    <row r="76" ht="40.25" spans="1:3">
      <c r="A76" t="s">
        <v>114</v>
      </c>
      <c r="B76" s="3" t="s">
        <v>115</v>
      </c>
      <c r="C76" t="str">
        <f>_xlfn.DISPIMG("ID_E7BAF9679D4543DA8400E2A31177D95E",1)</f>
        <v>=DISPIMG("ID_E7BAF9679D4543DA8400E2A31177D95E",1)</v>
      </c>
    </row>
    <row r="78" ht="42.75" spans="1:3">
      <c r="A78" t="s">
        <v>116</v>
      </c>
      <c r="B78" t="s">
        <v>117</v>
      </c>
      <c r="C78" t="str">
        <f>_xlfn.DISPIMG("ID_B54125181D09494B8DB5D37F528D7C71",1)</f>
        <v>=DISPIMG("ID_B54125181D09494B8DB5D37F528D7C71",1)</v>
      </c>
    </row>
    <row r="79" ht="43.5" spans="1:3">
      <c r="A79" t="s">
        <v>118</v>
      </c>
      <c r="B79" s="2" t="s">
        <v>119</v>
      </c>
      <c r="C79" t="str">
        <f>_xlfn.DISPIMG("ID_9B6FF47063D44198944D18CAFD4C2662",1)</f>
        <v>=DISPIMG("ID_9B6FF47063D44198944D18CAFD4C2662",1)</v>
      </c>
    </row>
    <row r="80" ht="51" spans="1:3">
      <c r="A80" t="s">
        <v>120</v>
      </c>
      <c r="B80" t="s">
        <v>121</v>
      </c>
      <c r="C80" t="str">
        <f>_xlfn.DISPIMG("ID_2E5D38CC78DA428FBDFECBA21FAACA8B",1)</f>
        <v>=DISPIMG("ID_2E5D38CC78DA428FBDFECBA21FAACA8B",1)</v>
      </c>
    </row>
    <row r="81" ht="49.5" spans="1:3">
      <c r="A81" t="s">
        <v>122</v>
      </c>
      <c r="B81" t="s">
        <v>123</v>
      </c>
      <c r="C81" t="str">
        <f>_xlfn.DISPIMG("ID_748F131178774794AB6A82E13D193305",1)</f>
        <v>=DISPIMG("ID_748F131178774794AB6A82E13D193305",1)</v>
      </c>
    </row>
    <row r="82" ht="51" spans="1:3">
      <c r="A82" t="s">
        <v>124</v>
      </c>
      <c r="B82" t="s">
        <v>125</v>
      </c>
      <c r="C82" t="str">
        <f>_xlfn.DISPIMG("ID_1C1620702E1F4D2E8F22B5DE2AF2CDB2",1)</f>
        <v>=DISPIMG("ID_1C1620702E1F4D2E8F22B5DE2AF2CDB2",1)</v>
      </c>
    </row>
    <row r="83" ht="56.25" spans="1:3">
      <c r="A83" t="s">
        <v>126</v>
      </c>
      <c r="B83" t="s">
        <v>127</v>
      </c>
      <c r="C83" t="str">
        <f>_xlfn.DISPIMG("ID_10E910CE278B404AB7A02E0B679797DF",1)</f>
        <v>=DISPIMG("ID_10E910CE278B404AB7A02E0B679797DF",1)</v>
      </c>
    </row>
    <row r="84" ht="63.75" spans="1:3">
      <c r="A84" t="s">
        <v>128</v>
      </c>
      <c r="B84" t="s">
        <v>129</v>
      </c>
      <c r="C84" t="str">
        <f>_xlfn.DISPIMG("ID_986DBA3438C1441BAF9DE62354265708",1)</f>
        <v>=DISPIMG("ID_986DBA3438C1441BAF9DE62354265708",1)</v>
      </c>
    </row>
    <row r="85" ht="47.25" spans="1:3">
      <c r="A85" t="s">
        <v>130</v>
      </c>
      <c r="B85" t="s">
        <v>131</v>
      </c>
      <c r="C85" t="str">
        <f>_xlfn.DISPIMG("ID_0DE526D44FB9482EA92FA3F4AE9B1248",1)</f>
        <v>=DISPIMG("ID_0DE526D44FB9482EA92FA3F4AE9B1248",1)</v>
      </c>
    </row>
    <row r="86" ht="40.25" spans="1:3">
      <c r="A86" t="s">
        <v>132</v>
      </c>
      <c r="B86" s="2" t="s">
        <v>133</v>
      </c>
      <c r="C86" t="str">
        <f>_xlfn.DISPIMG("ID_78AEC9A9BD164A57B9E0DA043C5DA320",1)</f>
        <v>=DISPIMG("ID_78AEC9A9BD164A57B9E0DA043C5DA320",1)</v>
      </c>
    </row>
    <row r="87" ht="51" spans="1:3">
      <c r="A87" t="s">
        <v>134</v>
      </c>
      <c r="B87" s="2" t="s">
        <v>135</v>
      </c>
      <c r="C87" t="str">
        <f>_xlfn.DISPIMG("ID_DADA1D4D162C45BEA35731746238B350",1)</f>
        <v>=DISPIMG("ID_DADA1D4D162C45BEA35731746238B350",1)</v>
      </c>
    </row>
    <row r="88" spans="2:2">
      <c r="B88" s="2"/>
    </row>
    <row r="89" ht="46.75" spans="1:3">
      <c r="A89" t="s">
        <v>136</v>
      </c>
      <c r="B89" t="s">
        <v>137</v>
      </c>
      <c r="C89" t="str">
        <f>_xlfn.DISPIMG("ID_C3C7153D3C5546ECAABE343A9D67B050",1)</f>
        <v>=DISPIMG("ID_C3C7153D3C5546ECAABE343A9D67B050",1)</v>
      </c>
    </row>
    <row r="90" ht="45.7" spans="1:3">
      <c r="A90" t="s">
        <v>138</v>
      </c>
      <c r="B90" t="s">
        <v>139</v>
      </c>
      <c r="C90" t="str">
        <f>_xlfn.DISPIMG("ID_ED4C3446C57D4EC192B4E2B201C79557",1)</f>
        <v>=DISPIMG("ID_ED4C3446C57D4EC192B4E2B201C79557",1)</v>
      </c>
    </row>
    <row r="91" ht="66.75" spans="1:3">
      <c r="A91" t="s">
        <v>140</v>
      </c>
      <c r="B91" t="s">
        <v>141</v>
      </c>
      <c r="C91" t="str">
        <f>_xlfn.DISPIMG("ID_FA14C601293B49BEB509E9A9593E6DEA",1)</f>
        <v>=DISPIMG("ID_FA14C601293B49BEB509E9A9593E6DEA",1)</v>
      </c>
    </row>
    <row r="92" ht="52.55" spans="1:3">
      <c r="A92" t="s">
        <v>142</v>
      </c>
      <c r="B92" t="s">
        <v>143</v>
      </c>
      <c r="C92" t="str">
        <f>_xlfn.DISPIMG("ID_2FAA249904BF4AE2AC3BF4FFD29CCB3E",1)</f>
        <v>=DISPIMG("ID_2FAA249904BF4AE2AC3BF4FFD29CCB3E",1)</v>
      </c>
    </row>
    <row r="93" ht="54" spans="1:3">
      <c r="A93" t="s">
        <v>144</v>
      </c>
      <c r="B93" t="s">
        <v>145</v>
      </c>
      <c r="C93" t="str">
        <f>_xlfn.DISPIMG("ID_1AFA3D03DC674D5A8778E53B7202098F",1)</f>
        <v>=DISPIMG("ID_1AFA3D03DC674D5A8778E53B7202098F",1)</v>
      </c>
    </row>
    <row r="94" ht="46.5" spans="1:3">
      <c r="A94" t="s">
        <v>146</v>
      </c>
      <c r="B94" t="s">
        <v>147</v>
      </c>
      <c r="C94" t="str">
        <f>_xlfn.DISPIMG("ID_F30A30D5C5014CE39745290E9AA3D532",1)</f>
        <v>=DISPIMG("ID_F30A30D5C5014CE39745290E9AA3D532",1)</v>
      </c>
    </row>
    <row r="95" ht="51.75" spans="2:3">
      <c r="B95" s="2" t="s">
        <v>148</v>
      </c>
      <c r="C95" t="str">
        <f>_xlfn.DISPIMG("ID_22933007A79F41679D43DAE49F7530E1",1)</f>
        <v>=DISPIMG("ID_22933007A79F41679D43DAE49F7530E1",1)</v>
      </c>
    </row>
    <row r="96" ht="40.6" spans="1:3">
      <c r="A96" t="s">
        <v>149</v>
      </c>
      <c r="B96" s="2" t="s">
        <v>150</v>
      </c>
      <c r="C96" t="str">
        <f>_xlfn.DISPIMG("ID_66F4E0059F58441EB6FE6885D049EDD6",1)</f>
        <v>=DISPIMG("ID_66F4E0059F58441EB6FE6885D049EDD6",1)</v>
      </c>
    </row>
    <row r="97" spans="2:2">
      <c r="B97" s="2"/>
    </row>
    <row r="98" ht="52.5" spans="2:3">
      <c r="B98" s="2" t="s">
        <v>151</v>
      </c>
      <c r="C98" t="str">
        <f>_xlfn.DISPIMG("ID_E8877933CD6A48AE8029758CA1954657",1)</f>
        <v>=DISPIMG("ID_E8877933CD6A48AE8029758CA1954657",1)</v>
      </c>
    </row>
    <row r="99" ht="55.5" spans="1:3">
      <c r="A99" t="s">
        <v>152</v>
      </c>
      <c r="B99" s="2" t="s">
        <v>153</v>
      </c>
      <c r="C99" t="str">
        <f>_xlfn.DISPIMG("ID_DDB2AAD25DE242EDADEF3E20DA9E604F",1)</f>
        <v>=DISPIMG("ID_DDB2AAD25DE242EDADEF3E20DA9E604F",1)</v>
      </c>
    </row>
    <row r="100" ht="35.45" spans="2:3">
      <c r="B100" t="s">
        <v>154</v>
      </c>
      <c r="C100" t="str">
        <f>_xlfn.DISPIMG("ID_8A3F222FA5F24EB587F41EC84F65640E",1)</f>
        <v>=DISPIMG("ID_8A3F222FA5F24EB587F41EC84F65640E",1)</v>
      </c>
    </row>
    <row r="101" ht="54.75" spans="1:3">
      <c r="A101" t="s">
        <v>155</v>
      </c>
      <c r="B101" t="s">
        <v>156</v>
      </c>
      <c r="C101" t="str">
        <f>_xlfn.DISPIMG("ID_53C3465B758344988A12E016B6E8F124",1)</f>
        <v>=DISPIMG("ID_53C3465B758344988A12E016B6E8F124",1)</v>
      </c>
    </row>
    <row r="102" ht="53.15" spans="1:3">
      <c r="A102" t="s">
        <v>157</v>
      </c>
      <c r="B102" t="s">
        <v>158</v>
      </c>
      <c r="C102" t="str">
        <f>_xlfn.DISPIMG("ID_A23702AEF2A34C2FA26F124F260408D5",1)</f>
        <v>=DISPIMG("ID_A23702AEF2A34C2FA26F124F260408D5",1)</v>
      </c>
    </row>
    <row r="103" ht="48.25" spans="1:3">
      <c r="A103" s="2" t="s">
        <v>159</v>
      </c>
      <c r="B103" s="2" t="s">
        <v>160</v>
      </c>
      <c r="C103" t="str">
        <f>_xlfn.DISPIMG("ID_5FE2B6D717B84202A34C44ADA99D8606",1)</f>
        <v>=DISPIMG("ID_5FE2B6D717B84202A34C44ADA99D8606",1)</v>
      </c>
    </row>
    <row r="104" ht="48.75" spans="1:3">
      <c r="A104" t="s">
        <v>161</v>
      </c>
      <c r="B104" s="2" t="s">
        <v>162</v>
      </c>
      <c r="C104" t="str">
        <f>_xlfn.DISPIMG("ID_DE16622908324B5C845BF53EE8FA0EE9",1)</f>
        <v>=DISPIMG("ID_DE16622908324B5C845BF53EE8FA0EE9",1)</v>
      </c>
    </row>
    <row r="105" ht="38.65" spans="1:3">
      <c r="A105" t="s">
        <v>163</v>
      </c>
      <c r="B105" s="2" t="s">
        <v>164</v>
      </c>
      <c r="C105" t="str">
        <f>_xlfn.DISPIMG("ID_6D77EC53A91642839B81ACF0C0E45A48",1)</f>
        <v>=DISPIMG("ID_6D77EC53A91642839B81ACF0C0E45A48",1)</v>
      </c>
    </row>
    <row r="106" ht="54" spans="1:3">
      <c r="A106" t="s">
        <v>165</v>
      </c>
      <c r="B106" s="4" t="s">
        <v>166</v>
      </c>
      <c r="C106" t="str">
        <f>_xlfn.DISPIMG("ID_A5B26B88572849BF8B98C54E98A5033D",1)</f>
        <v>=DISPIMG("ID_A5B26B88572849BF8B98C54E98A5033D",1)</v>
      </c>
    </row>
    <row r="107" ht="54.75" spans="1:3">
      <c r="A107" t="s">
        <v>167</v>
      </c>
      <c r="B107" s="4" t="s">
        <v>168</v>
      </c>
      <c r="C107" t="str">
        <f>_xlfn.DISPIMG("ID_A3DD8E2FF8964B9C8850FD61A7C26128",1)</f>
        <v>=DISPIMG("ID_A3DD8E2FF8964B9C8850FD61A7C26128",1)</v>
      </c>
    </row>
    <row r="108" ht="41.4" spans="2:3">
      <c r="B108" s="2" t="s">
        <v>169</v>
      </c>
      <c r="C108" t="str">
        <f>_xlfn.DISPIMG("ID_F949643B242C4191846E2555F344B0B4",1)</f>
        <v>=DISPIMG("ID_F949643B242C4191846E2555F344B0B4",1)</v>
      </c>
    </row>
    <row r="109" ht="46.75" spans="2:3">
      <c r="B109" s="2" t="s">
        <v>170</v>
      </c>
      <c r="C109" t="str">
        <f>_xlfn.DISPIMG("ID_9D738A3F24C24A8195141EB18B14F2AE",1)</f>
        <v>=DISPIMG("ID_9D738A3F24C24A8195141EB18B14F2AE",1)</v>
      </c>
    </row>
    <row r="110" spans="2:2">
      <c r="B110" s="2"/>
    </row>
    <row r="111" ht="24.3" spans="1:3">
      <c r="A111" t="s">
        <v>171</v>
      </c>
      <c r="B111" t="s">
        <v>172</v>
      </c>
      <c r="C111" t="str">
        <f>_xlfn.DISPIMG("ID_3FA7868F9A6A43BF94F4F173E98EA809",1)</f>
        <v>=DISPIMG("ID_3FA7868F9A6A43BF94F4F173E98EA809",1)</v>
      </c>
    </row>
    <row r="112" ht="26.75" spans="1:3">
      <c r="A112" t="s">
        <v>173</v>
      </c>
      <c r="B112" t="s">
        <v>174</v>
      </c>
      <c r="C112" t="str">
        <f>_xlfn.DISPIMG("ID_77123EE3B3C34EDB93F93BC615D36D7B",1)</f>
        <v>=DISPIMG("ID_77123EE3B3C34EDB93F93BC615D36D7B",1)</v>
      </c>
    </row>
    <row r="113" ht="24.1" spans="1:3">
      <c r="A113" s="2" t="s">
        <v>175</v>
      </c>
      <c r="B113" t="s">
        <v>176</v>
      </c>
      <c r="C113" t="str">
        <f>_xlfn.DISPIMG("ID_243736512BDB483A96DF390A4F5647E9",1)</f>
        <v>=DISPIMG("ID_243736512BDB483A96DF390A4F5647E9",1)</v>
      </c>
    </row>
    <row r="114" ht="27.2" spans="1:3">
      <c r="A114" t="s">
        <v>177</v>
      </c>
      <c r="B114" t="s">
        <v>178</v>
      </c>
      <c r="C114" t="str">
        <f>_xlfn.DISPIMG("ID_4288D26C7A86449591822D317F14C9A9",1)</f>
        <v>=DISPIMG("ID_4288D26C7A86449591822D317F14C9A9",1)</v>
      </c>
    </row>
    <row r="116" ht="38.5" spans="1:3">
      <c r="A116" t="s">
        <v>179</v>
      </c>
      <c r="B116" t="s">
        <v>180</v>
      </c>
      <c r="C116" t="str">
        <f>_xlfn.DISPIMG("ID_99C647C189AD4535B6B2F67EE8C1011F",1)</f>
        <v>=DISPIMG("ID_99C647C189AD4535B6B2F67EE8C1011F",1)</v>
      </c>
    </row>
    <row r="117" ht="37.5" spans="1:3">
      <c r="A117" s="2" t="s">
        <v>181</v>
      </c>
      <c r="B117" t="s">
        <v>182</v>
      </c>
      <c r="C117" t="str">
        <f>_xlfn.DISPIMG("ID_7E1B92CB79BB4CBDB44BE975FC4F18F6",1)</f>
        <v>=DISPIMG("ID_7E1B92CB79BB4CBDB44BE975FC4F18F6",1)</v>
      </c>
    </row>
    <row r="118" ht="28.8" spans="1:3">
      <c r="A118" s="2"/>
      <c r="B118" s="2" t="s">
        <v>183</v>
      </c>
      <c r="C118" t="str">
        <f>_xlfn.DISPIMG("ID_292A425AA21B444F80B74593B048F053",1)</f>
        <v>=DISPIMG("ID_292A425AA21B444F80B74593B048F053",1)</v>
      </c>
    </row>
    <row r="119" spans="1:2">
      <c r="A119" s="2"/>
      <c r="B119" s="2"/>
    </row>
    <row r="120" ht="24" spans="1:3">
      <c r="A120" t="s">
        <v>184</v>
      </c>
      <c r="B120" t="s">
        <v>185</v>
      </c>
      <c r="C120" t="str">
        <f>_xlfn.DISPIMG("ID_AE433C0368614DA8A6CFB28364FB3F92",1)</f>
        <v>=DISPIMG("ID_AE433C0368614DA8A6CFB28364FB3F92",1)</v>
      </c>
    </row>
    <row r="121" ht="27.65" spans="1:3">
      <c r="A121" t="s">
        <v>186</v>
      </c>
      <c r="B121" t="s">
        <v>187</v>
      </c>
      <c r="C121" t="str">
        <f>_xlfn.DISPIMG("ID_12C40AEE324A44C2B34E864C00A53736",1)</f>
        <v>=DISPIMG("ID_12C40AEE324A44C2B34E864C00A53736",1)</v>
      </c>
    </row>
    <row r="123" ht="31.25" spans="1:3">
      <c r="A123" t="s">
        <v>188</v>
      </c>
      <c r="B123" s="2" t="s">
        <v>189</v>
      </c>
      <c r="C123" t="str">
        <f>_xlfn.DISPIMG("ID_6FBA0D7C30224E079A14E388B7A80A26",1)</f>
        <v>=DISPIMG("ID_6FBA0D7C30224E079A14E388B7A80A26",1)</v>
      </c>
    </row>
    <row r="124" ht="32.3" spans="1:3">
      <c r="A124" t="s">
        <v>190</v>
      </c>
      <c r="B124" s="2" t="s">
        <v>191</v>
      </c>
      <c r="C124" t="str">
        <f>_xlfn.DISPIMG("ID_7A818E3013914853A9EFDEAE9BF6E772",1)</f>
        <v>=DISPIMG("ID_7A818E3013914853A9EFDEAE9BF6E772",1)</v>
      </c>
    </row>
    <row r="125" ht="40.55" spans="1:3">
      <c r="A125" t="s">
        <v>192</v>
      </c>
      <c r="B125" s="2" t="s">
        <v>193</v>
      </c>
      <c r="C125" t="str">
        <f>_xlfn.DISPIMG("ID_35576D90A4CC457E8EE0FBEFB585AAA1",1)</f>
        <v>=DISPIMG("ID_35576D90A4CC457E8EE0FBEFB585AAA1",1)</v>
      </c>
    </row>
    <row r="126" ht="38.45" spans="1:3">
      <c r="A126" t="s">
        <v>194</v>
      </c>
      <c r="B126" s="2" t="s">
        <v>195</v>
      </c>
      <c r="C126" t="str">
        <f>_xlfn.DISPIMG("ID_2450844B1E604A0DB88E8A1DC84FB60D",1)</f>
        <v>=DISPIMG("ID_2450844B1E604A0DB88E8A1DC84FB60D",1)</v>
      </c>
    </row>
    <row r="127" ht="29.65" spans="1:3">
      <c r="A127" t="s">
        <v>196</v>
      </c>
      <c r="B127" s="2" t="s">
        <v>197</v>
      </c>
      <c r="C127" t="str">
        <f>_xlfn.DISPIMG("ID_9EB8D6673CDD4F89B9D9C1788830AB97",1)</f>
        <v>=DISPIMG("ID_9EB8D6673CDD4F89B9D9C1788830AB97",1)</v>
      </c>
    </row>
    <row r="128" ht="36.9" spans="1:3">
      <c r="A128" t="s">
        <v>198</v>
      </c>
      <c r="B128" s="2" t="s">
        <v>199</v>
      </c>
      <c r="C128" t="str">
        <f>_xlfn.DISPIMG("ID_D44602CEC63A45A1BFBFFC2A86D3929E",1)</f>
        <v>=DISPIMG("ID_D44602CEC63A45A1BFBFFC2A86D3929E",1)</v>
      </c>
    </row>
    <row r="129" spans="2:2">
      <c r="B129" s="2"/>
    </row>
    <row r="130" ht="57.75" spans="1:3">
      <c r="A130" t="s">
        <v>200</v>
      </c>
      <c r="B130" s="2" t="s">
        <v>201</v>
      </c>
      <c r="C130" t="str">
        <f>_xlfn.DISPIMG("ID_001EB6649E074AEDA1E631DC1B8B9F87",1)</f>
        <v>=DISPIMG("ID_001EB6649E074AEDA1E631DC1B8B9F87",1)</v>
      </c>
    </row>
    <row r="131" ht="53.25" spans="1:3">
      <c r="A131" t="s">
        <v>202</v>
      </c>
      <c r="B131" s="2" t="s">
        <v>203</v>
      </c>
      <c r="C131" t="str">
        <f>_xlfn.DISPIMG("ID_45A90FAAFB0140418241F61FAF883B8E",1)</f>
        <v>=DISPIMG("ID_45A90FAAFB0140418241F61FAF883B8E",1)</v>
      </c>
    </row>
    <row r="132" spans="2:2">
      <c r="B132" s="2"/>
    </row>
    <row r="133" ht="51" spans="1:3">
      <c r="A133" t="s">
        <v>204</v>
      </c>
      <c r="B133" t="s">
        <v>205</v>
      </c>
      <c r="C133" t="str">
        <f>_xlfn.DISPIMG("ID_C3F436A1EC5742BFB78E8C7F9625BC69",1)</f>
        <v>=DISPIMG("ID_C3F436A1EC5742BFB78E8C7F9625BC69",1)</v>
      </c>
    </row>
    <row r="135" ht="60.75" spans="1:3">
      <c r="A135" t="s">
        <v>206</v>
      </c>
      <c r="B135" t="s">
        <v>207</v>
      </c>
      <c r="C135" t="str">
        <f>_xlfn.DISPIMG("ID_4D85187A9A02416CBACCAAF102A3C801",1)</f>
        <v>=DISPIMG("ID_4D85187A9A02416CBACCAAF102A3C801",1)</v>
      </c>
    </row>
    <row r="137" ht="48" spans="1:3">
      <c r="A137" t="s">
        <v>208</v>
      </c>
      <c r="B137" t="s">
        <v>209</v>
      </c>
      <c r="C137" t="str">
        <f>_xlfn.DISPIMG("ID_92A1827F52AB481BA921C8ADBCDE3193",1)</f>
        <v>=DISPIMG("ID_92A1827F52AB481BA921C8ADBCDE3193",1)</v>
      </c>
    </row>
    <row r="138" ht="52.5" spans="2:3">
      <c r="B138" s="2" t="s">
        <v>210</v>
      </c>
      <c r="C138" t="str">
        <f>_xlfn.DISPIMG("ID_B6DD3F78EDDD44DA851F1C36846E5094",1)</f>
        <v>=DISPIMG("ID_B6DD3F78EDDD44DA851F1C36846E5094",1)</v>
      </c>
    </row>
    <row r="139" spans="2:2">
      <c r="B139" s="2"/>
    </row>
    <row r="140" ht="71.35" spans="1:3">
      <c r="A140" s="5" t="s">
        <v>211</v>
      </c>
      <c r="B140" t="s">
        <v>212</v>
      </c>
      <c r="C140" t="str">
        <f>_xlfn.DISPIMG("ID_0344F8B15CD941A387CDAD6DAD5F42DE",1)</f>
        <v>=DISPIMG("ID_0344F8B15CD941A387CDAD6DAD5F42DE",1)</v>
      </c>
    </row>
  </sheetData>
  <hyperlinks>
    <hyperlink ref="A140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Benzyl_titanium</cp:lastModifiedBy>
  <dcterms:created xsi:type="dcterms:W3CDTF">2024-12-08T14:20:00Z</dcterms:created>
  <dcterms:modified xsi:type="dcterms:W3CDTF">2025-01-29T10:38:42Z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2052-12.1.0.17827</vt:lpwstr>
  </property>
</Properties>
</file>